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omputogeo\Google Drive\Maestria\Research\"/>
    </mc:Choice>
  </mc:AlternateContent>
  <bookViews>
    <workbookView xWindow="0" yWindow="0" windowWidth="21585" windowHeight="8085" tabRatio="716"/>
  </bookViews>
  <sheets>
    <sheet name="wt% - mol% - element " sheetId="6" r:id="rId1"/>
    <sheet name="mol% - wt% - element" sheetId="3" r:id="rId2"/>
    <sheet name="element - mol% - wt%" sheetId="7" r:id="rId3"/>
    <sheet name="Melt Extraction (150 °C)" sheetId="8" r:id="rId4"/>
    <sheet name="Melt Extraction (100 °C)" sheetId="9" r:id="rId5"/>
    <sheet name="Melt Extraction (75 °C)" sheetId="11" r:id="rId6"/>
    <sheet name="Melt Extraction (50 °C)" sheetId="10" r:id="rId7"/>
    <sheet name="Melt Extraction (35 °C)" sheetId="12" r:id="rId8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3" i="7" l="1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3" i="7"/>
  <c r="Q23" i="7"/>
  <c r="Q22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3" i="7"/>
  <c r="P11" i="7"/>
  <c r="P22" i="7"/>
  <c r="P4" i="7"/>
  <c r="P5" i="7"/>
  <c r="P6" i="7"/>
  <c r="P7" i="7"/>
  <c r="P8" i="7"/>
  <c r="P9" i="7"/>
  <c r="P10" i="7"/>
  <c r="P12" i="7"/>
  <c r="P13" i="7"/>
  <c r="P14" i="7"/>
  <c r="P15" i="7"/>
  <c r="P16" i="7"/>
  <c r="P17" i="7"/>
  <c r="P18" i="7"/>
  <c r="P19" i="7"/>
  <c r="P20" i="7"/>
  <c r="P21" i="7"/>
  <c r="P3" i="7"/>
  <c r="G11" i="7"/>
  <c r="K16" i="3"/>
  <c r="AI15" i="8"/>
  <c r="O7" i="8"/>
  <c r="AX93" i="12" l="1"/>
  <c r="AW93" i="12"/>
  <c r="AV93" i="12"/>
  <c r="AU93" i="12"/>
  <c r="AT93" i="12"/>
  <c r="AS93" i="12"/>
  <c r="AM93" i="12"/>
  <c r="AL93" i="12"/>
  <c r="AE93" i="12"/>
  <c r="AD93" i="12"/>
  <c r="AC93" i="12"/>
  <c r="M93" i="12"/>
  <c r="L93" i="12"/>
  <c r="K93" i="12"/>
  <c r="T92" i="12"/>
  <c r="B92" i="12"/>
  <c r="T91" i="12"/>
  <c r="B91" i="12"/>
  <c r="T90" i="12"/>
  <c r="B90" i="12"/>
  <c r="T89" i="12"/>
  <c r="B89" i="12"/>
  <c r="T88" i="12"/>
  <c r="B88" i="12"/>
  <c r="T87" i="12"/>
  <c r="B87" i="12"/>
  <c r="T86" i="12"/>
  <c r="B86" i="12"/>
  <c r="T85" i="12"/>
  <c r="B85" i="12"/>
  <c r="T84" i="12"/>
  <c r="B84" i="12"/>
  <c r="T83" i="12"/>
  <c r="B83" i="12"/>
  <c r="T82" i="12"/>
  <c r="B82" i="12"/>
  <c r="T81" i="12"/>
  <c r="B81" i="12"/>
  <c r="T80" i="12"/>
  <c r="B80" i="12"/>
  <c r="T79" i="12"/>
  <c r="B79" i="12"/>
  <c r="T78" i="12"/>
  <c r="B78" i="12"/>
  <c r="T77" i="12"/>
  <c r="B77" i="12"/>
  <c r="T76" i="12"/>
  <c r="B76" i="12"/>
  <c r="AB75" i="12"/>
  <c r="AA75" i="12"/>
  <c r="Z75" i="12"/>
  <c r="Y75" i="12"/>
  <c r="T75" i="12"/>
  <c r="J75" i="12"/>
  <c r="I75" i="12"/>
  <c r="H75" i="12"/>
  <c r="G75" i="12"/>
  <c r="B75" i="12"/>
  <c r="T74" i="12"/>
  <c r="B74" i="12"/>
  <c r="AB73" i="12"/>
  <c r="AB93" i="12" s="1"/>
  <c r="AA73" i="12"/>
  <c r="AA93" i="12" s="1"/>
  <c r="Z73" i="12"/>
  <c r="Z93" i="12" s="1"/>
  <c r="Y73" i="12"/>
  <c r="Y93" i="12" s="1"/>
  <c r="T73" i="12"/>
  <c r="J73" i="12"/>
  <c r="J93" i="12" s="1"/>
  <c r="I73" i="12"/>
  <c r="I93" i="12" s="1"/>
  <c r="H73" i="12"/>
  <c r="H93" i="12" s="1"/>
  <c r="G73" i="12"/>
  <c r="G93" i="12" s="1"/>
  <c r="B73" i="12"/>
  <c r="T71" i="12"/>
  <c r="T72" i="12" s="1"/>
  <c r="B71" i="12"/>
  <c r="B72" i="12" s="1"/>
  <c r="AX64" i="12"/>
  <c r="AW64" i="12"/>
  <c r="AV64" i="12"/>
  <c r="AU64" i="12"/>
  <c r="AT64" i="12"/>
  <c r="AS64" i="12"/>
  <c r="AL64" i="12"/>
  <c r="AE64" i="12"/>
  <c r="AD64" i="12"/>
  <c r="AC64" i="12"/>
  <c r="AB64" i="12"/>
  <c r="AA64" i="12"/>
  <c r="Z64" i="12"/>
  <c r="Y64" i="12"/>
  <c r="T64" i="12"/>
  <c r="M64" i="12"/>
  <c r="L64" i="12"/>
  <c r="K64" i="12"/>
  <c r="J64" i="12"/>
  <c r="I64" i="12"/>
  <c r="H64" i="12"/>
  <c r="G64" i="12"/>
  <c r="B64" i="12"/>
  <c r="T42" i="12"/>
  <c r="T43" i="12" s="1"/>
  <c r="B42" i="12"/>
  <c r="B43" i="12" s="1"/>
  <c r="AQ26" i="12"/>
  <c r="AG26" i="12"/>
  <c r="J26" i="12"/>
  <c r="C26" i="12"/>
  <c r="D26" i="12" s="1"/>
  <c r="B26" i="12"/>
  <c r="D25" i="12"/>
  <c r="D24" i="12"/>
  <c r="F24" i="12" s="1"/>
  <c r="D23" i="12"/>
  <c r="E23" i="12" s="1"/>
  <c r="AE23" i="12" s="1"/>
  <c r="AH23" i="12" s="1"/>
  <c r="D22" i="12"/>
  <c r="F22" i="12" s="1"/>
  <c r="C21" i="12"/>
  <c r="D21" i="12" s="1"/>
  <c r="B21" i="12"/>
  <c r="D20" i="12"/>
  <c r="F20" i="12" s="1"/>
  <c r="D19" i="12"/>
  <c r="E19" i="12" s="1"/>
  <c r="AE19" i="12" s="1"/>
  <c r="AH19" i="12" s="1"/>
  <c r="C18" i="12"/>
  <c r="D18" i="12" s="1"/>
  <c r="B18" i="12"/>
  <c r="C17" i="12"/>
  <c r="D17" i="12" s="1"/>
  <c r="B17" i="12"/>
  <c r="D16" i="12"/>
  <c r="E16" i="12" s="1"/>
  <c r="AE16" i="12" s="1"/>
  <c r="AH16" i="12" s="1"/>
  <c r="D15" i="12"/>
  <c r="F15" i="12" s="1"/>
  <c r="H15" i="12" s="1"/>
  <c r="C14" i="12"/>
  <c r="D14" i="12" s="1"/>
  <c r="B14" i="12"/>
  <c r="D13" i="12"/>
  <c r="F13" i="12" s="1"/>
  <c r="C12" i="12"/>
  <c r="D12" i="12" s="1"/>
  <c r="B12" i="12"/>
  <c r="C11" i="12"/>
  <c r="D11" i="12" s="1"/>
  <c r="F11" i="12" s="1"/>
  <c r="B11" i="12"/>
  <c r="D10" i="12"/>
  <c r="F10" i="12" s="1"/>
  <c r="C9" i="12"/>
  <c r="D9" i="12" s="1"/>
  <c r="E9" i="12" s="1"/>
  <c r="AE9" i="12" s="1"/>
  <c r="AH9" i="12" s="1"/>
  <c r="B9" i="12"/>
  <c r="C8" i="12"/>
  <c r="B8" i="12"/>
  <c r="C7" i="12"/>
  <c r="B7" i="12"/>
  <c r="A3" i="12"/>
  <c r="F16" i="12" l="1"/>
  <c r="E15" i="12"/>
  <c r="AE15" i="12" s="1"/>
  <c r="E17" i="12"/>
  <c r="AE17" i="12" s="1"/>
  <c r="AH17" i="12" s="1"/>
  <c r="AJ17" i="12" s="1"/>
  <c r="T93" i="12"/>
  <c r="E26" i="12"/>
  <c r="AE26" i="12" s="1"/>
  <c r="E20" i="12"/>
  <c r="AE20" i="12" s="1"/>
  <c r="AH20" i="12" s="1"/>
  <c r="F21" i="12"/>
  <c r="AO21" i="12" s="1"/>
  <c r="E24" i="12"/>
  <c r="AE24" i="12" s="1"/>
  <c r="AH24" i="12" s="1"/>
  <c r="AJ24" i="12" s="1"/>
  <c r="B27" i="12"/>
  <c r="B28" i="12" s="1"/>
  <c r="F19" i="12"/>
  <c r="F23" i="12"/>
  <c r="H23" i="12" s="1"/>
  <c r="K23" i="12" s="1"/>
  <c r="AO15" i="12"/>
  <c r="F9" i="12"/>
  <c r="AO9" i="12" s="1"/>
  <c r="AR9" i="12" s="1"/>
  <c r="F17" i="12"/>
  <c r="AO17" i="12" s="1"/>
  <c r="AR17" i="12" s="1"/>
  <c r="AT17" i="12" s="1"/>
  <c r="E21" i="12"/>
  <c r="AE21" i="12" s="1"/>
  <c r="AH21" i="12" s="1"/>
  <c r="AJ21" i="12" s="1"/>
  <c r="B93" i="12"/>
  <c r="AO10" i="12"/>
  <c r="AR10" i="12" s="1"/>
  <c r="H10" i="12"/>
  <c r="K10" i="12" s="1"/>
  <c r="F12" i="12"/>
  <c r="E12" i="12"/>
  <c r="AE12" i="12" s="1"/>
  <c r="AH12" i="12" s="1"/>
  <c r="AO13" i="12"/>
  <c r="AR13" i="12" s="1"/>
  <c r="H13" i="12"/>
  <c r="K13" i="12" s="1"/>
  <c r="AJ16" i="12"/>
  <c r="AJ9" i="12"/>
  <c r="AO11" i="12"/>
  <c r="AR11" i="12" s="1"/>
  <c r="H11" i="12"/>
  <c r="K11" i="12" s="1"/>
  <c r="F14" i="12"/>
  <c r="E14" i="12"/>
  <c r="AE14" i="12" s="1"/>
  <c r="AH14" i="12" s="1"/>
  <c r="AJ19" i="12"/>
  <c r="AJ20" i="12"/>
  <c r="AO22" i="12"/>
  <c r="H22" i="12"/>
  <c r="K22" i="12" s="1"/>
  <c r="C27" i="12"/>
  <c r="C28" i="12" s="1"/>
  <c r="D8" i="12"/>
  <c r="E8" i="12" s="1"/>
  <c r="AE8" i="12" s="1"/>
  <c r="AH8" i="12" s="1"/>
  <c r="E11" i="12"/>
  <c r="AE11" i="12" s="1"/>
  <c r="AH11" i="12" s="1"/>
  <c r="E13" i="12"/>
  <c r="AE13" i="12" s="1"/>
  <c r="AH13" i="12" s="1"/>
  <c r="AO16" i="12"/>
  <c r="AR16" i="12" s="1"/>
  <c r="H16" i="12"/>
  <c r="K16" i="12" s="1"/>
  <c r="AO20" i="12"/>
  <c r="AR20" i="12" s="1"/>
  <c r="H20" i="12"/>
  <c r="K20" i="12" s="1"/>
  <c r="H21" i="12"/>
  <c r="K21" i="12" s="1"/>
  <c r="E22" i="12"/>
  <c r="AE22" i="12" s="1"/>
  <c r="AH22" i="12" s="1"/>
  <c r="D7" i="12"/>
  <c r="E7" i="12" s="1"/>
  <c r="E10" i="12"/>
  <c r="AE10" i="12" s="1"/>
  <c r="AH10" i="12" s="1"/>
  <c r="E18" i="12"/>
  <c r="AE18" i="12" s="1"/>
  <c r="AH18" i="12" s="1"/>
  <c r="AR21" i="12"/>
  <c r="AJ23" i="12"/>
  <c r="F18" i="12"/>
  <c r="AO23" i="12"/>
  <c r="AR23" i="12" s="1"/>
  <c r="F25" i="12"/>
  <c r="E25" i="12"/>
  <c r="AE25" i="12" s="1"/>
  <c r="AH25" i="12" s="1"/>
  <c r="F26" i="12"/>
  <c r="AO24" i="12"/>
  <c r="AR24" i="12" s="1"/>
  <c r="H24" i="12"/>
  <c r="K24" i="12" s="1"/>
  <c r="E29" i="12" l="1"/>
  <c r="H17" i="12"/>
  <c r="K17" i="12" s="1"/>
  <c r="H9" i="12"/>
  <c r="K9" i="12" s="1"/>
  <c r="M9" i="12" s="1"/>
  <c r="H19" i="12"/>
  <c r="K19" i="12" s="1"/>
  <c r="M19" i="12" s="1"/>
  <c r="AO19" i="12"/>
  <c r="AR19" i="12" s="1"/>
  <c r="AT19" i="12" s="1"/>
  <c r="AJ8" i="12"/>
  <c r="AT24" i="12"/>
  <c r="AO26" i="12"/>
  <c r="H26" i="12"/>
  <c r="AT23" i="12"/>
  <c r="B32" i="12"/>
  <c r="E27" i="12"/>
  <c r="E28" i="12" s="1"/>
  <c r="AE7" i="12"/>
  <c r="D27" i="12"/>
  <c r="D28" i="12" s="1"/>
  <c r="F7" i="12"/>
  <c r="AJ22" i="12"/>
  <c r="AT20" i="12"/>
  <c r="M16" i="12"/>
  <c r="M22" i="12"/>
  <c r="F8" i="12"/>
  <c r="AT9" i="12"/>
  <c r="AJ12" i="12"/>
  <c r="AJ25" i="12"/>
  <c r="AT21" i="12"/>
  <c r="AT16" i="12"/>
  <c r="AR22" i="12"/>
  <c r="M11" i="12"/>
  <c r="M13" i="12"/>
  <c r="AO12" i="12"/>
  <c r="AR12" i="12" s="1"/>
  <c r="H12" i="12"/>
  <c r="K12" i="12" s="1"/>
  <c r="H25" i="12"/>
  <c r="K25" i="12" s="1"/>
  <c r="AO25" i="12"/>
  <c r="AR25" i="12" s="1"/>
  <c r="AJ18" i="12"/>
  <c r="M21" i="12"/>
  <c r="AJ13" i="12"/>
  <c r="AJ14" i="12"/>
  <c r="AT11" i="12"/>
  <c r="AT13" i="12"/>
  <c r="M10" i="12"/>
  <c r="M24" i="12"/>
  <c r="M23" i="12"/>
  <c r="AO18" i="12"/>
  <c r="H18" i="12"/>
  <c r="K18" i="12" s="1"/>
  <c r="AJ10" i="12"/>
  <c r="M20" i="12"/>
  <c r="M17" i="12"/>
  <c r="AJ11" i="12"/>
  <c r="H14" i="12"/>
  <c r="K14" i="12" s="1"/>
  <c r="AO14" i="12"/>
  <c r="AT10" i="12"/>
  <c r="M14" i="12" l="1"/>
  <c r="AR18" i="12"/>
  <c r="M25" i="12"/>
  <c r="AE27" i="12"/>
  <c r="AE28" i="12" s="1"/>
  <c r="AH26" i="12" s="1"/>
  <c r="AH7" i="12"/>
  <c r="AT12" i="12"/>
  <c r="AT22" i="12"/>
  <c r="AT25" i="12"/>
  <c r="AO7" i="12"/>
  <c r="H7" i="12"/>
  <c r="F27" i="12"/>
  <c r="F28" i="12" s="1"/>
  <c r="AR14" i="12"/>
  <c r="M18" i="12"/>
  <c r="M12" i="12"/>
  <c r="AO8" i="12"/>
  <c r="H8" i="12"/>
  <c r="K8" i="12" s="1"/>
  <c r="AH27" i="12" l="1"/>
  <c r="AI7" i="12" s="1"/>
  <c r="AJ7" i="12"/>
  <c r="AT18" i="12"/>
  <c r="H27" i="12"/>
  <c r="H28" i="12" s="1"/>
  <c r="K26" i="12" s="1"/>
  <c r="K7" i="12"/>
  <c r="AJ26" i="12"/>
  <c r="AH15" i="12"/>
  <c r="M8" i="12"/>
  <c r="AO27" i="12"/>
  <c r="AO28" i="12" s="1"/>
  <c r="AR26" i="12" s="1"/>
  <c r="AR7" i="12"/>
  <c r="AR8" i="12"/>
  <c r="AT14" i="12"/>
  <c r="AI26" i="12" l="1"/>
  <c r="AJ15" i="12"/>
  <c r="AI15" i="12"/>
  <c r="K27" i="12"/>
  <c r="L26" i="12" s="1"/>
  <c r="M7" i="12"/>
  <c r="AT8" i="12"/>
  <c r="AR27" i="12"/>
  <c r="AT7" i="12"/>
  <c r="M26" i="12"/>
  <c r="K15" i="12"/>
  <c r="M15" i="12" s="1"/>
  <c r="AJ27" i="12"/>
  <c r="AK7" i="12" s="1"/>
  <c r="AT26" i="12"/>
  <c r="AR15" i="12"/>
  <c r="AI21" i="12"/>
  <c r="AI16" i="12"/>
  <c r="AI24" i="12"/>
  <c r="AI23" i="12"/>
  <c r="AI20" i="12"/>
  <c r="AI17" i="12"/>
  <c r="AI9" i="12"/>
  <c r="AI19" i="12"/>
  <c r="AI22" i="12"/>
  <c r="AI18" i="12"/>
  <c r="AI13" i="12"/>
  <c r="AI14" i="12"/>
  <c r="AI10" i="12"/>
  <c r="AI8" i="12"/>
  <c r="AI12" i="12"/>
  <c r="AI25" i="12"/>
  <c r="AI11" i="12"/>
  <c r="AI27" i="12" l="1"/>
  <c r="AS17" i="12"/>
  <c r="AS19" i="12"/>
  <c r="AS21" i="12"/>
  <c r="AS16" i="12"/>
  <c r="AS13" i="12"/>
  <c r="AS20" i="12"/>
  <c r="AS9" i="12"/>
  <c r="AS11" i="12"/>
  <c r="AS10" i="12"/>
  <c r="AS24" i="12"/>
  <c r="AS23" i="12"/>
  <c r="AS25" i="12"/>
  <c r="AS22" i="12"/>
  <c r="AS12" i="12"/>
  <c r="AS14" i="12"/>
  <c r="AS18" i="12"/>
  <c r="L19" i="12"/>
  <c r="L17" i="12"/>
  <c r="L11" i="12"/>
  <c r="L24" i="12"/>
  <c r="L22" i="12"/>
  <c r="L9" i="12"/>
  <c r="L16" i="12"/>
  <c r="L13" i="12"/>
  <c r="L21" i="12"/>
  <c r="L23" i="12"/>
  <c r="L10" i="12"/>
  <c r="L20" i="12"/>
  <c r="L18" i="12"/>
  <c r="L14" i="12"/>
  <c r="L25" i="12"/>
  <c r="L12" i="12"/>
  <c r="L8" i="12"/>
  <c r="AS15" i="12"/>
  <c r="AT15" i="12"/>
  <c r="AK21" i="12"/>
  <c r="AK17" i="12"/>
  <c r="AK23" i="12"/>
  <c r="AK19" i="12"/>
  <c r="AK16" i="12"/>
  <c r="AK24" i="12"/>
  <c r="AK9" i="12"/>
  <c r="AK20" i="12"/>
  <c r="AK14" i="12"/>
  <c r="AK22" i="12"/>
  <c r="AK8" i="12"/>
  <c r="AK10" i="12"/>
  <c r="AK25" i="12"/>
  <c r="AK13" i="12"/>
  <c r="AK11" i="12"/>
  <c r="AK18" i="12"/>
  <c r="AK12" i="12"/>
  <c r="AS8" i="12"/>
  <c r="AS26" i="12"/>
  <c r="AT27" i="12"/>
  <c r="M27" i="12"/>
  <c r="N7" i="12" s="1"/>
  <c r="AS7" i="12"/>
  <c r="L7" i="12"/>
  <c r="AK15" i="12"/>
  <c r="L27" i="12" l="1"/>
  <c r="N15" i="12"/>
  <c r="AK27" i="12"/>
  <c r="AS27" i="12"/>
  <c r="AU17" i="12"/>
  <c r="AU19" i="12"/>
  <c r="AU9" i="12"/>
  <c r="AU10" i="12"/>
  <c r="AU11" i="12"/>
  <c r="AU24" i="12"/>
  <c r="AU13" i="12"/>
  <c r="AU16" i="12"/>
  <c r="AU23" i="12"/>
  <c r="AU20" i="12"/>
  <c r="AU21" i="12"/>
  <c r="AU12" i="12"/>
  <c r="AU22" i="12"/>
  <c r="AU25" i="12"/>
  <c r="AU14" i="12"/>
  <c r="AU18" i="12"/>
  <c r="AU7" i="12"/>
  <c r="N19" i="12"/>
  <c r="N23" i="12"/>
  <c r="N9" i="12"/>
  <c r="N10" i="12"/>
  <c r="N22" i="12"/>
  <c r="N17" i="12"/>
  <c r="N21" i="12"/>
  <c r="N13" i="12"/>
  <c r="N16" i="12"/>
  <c r="N20" i="12"/>
  <c r="N24" i="12"/>
  <c r="N11" i="12"/>
  <c r="N18" i="12"/>
  <c r="N14" i="12"/>
  <c r="N25" i="12"/>
  <c r="N12" i="12"/>
  <c r="N8" i="12"/>
  <c r="AU15" i="12"/>
  <c r="AU8" i="12"/>
  <c r="AK28" i="12"/>
  <c r="N27" i="12" l="1"/>
  <c r="AL26" i="12"/>
  <c r="AL7" i="12"/>
  <c r="AL23" i="12"/>
  <c r="AL20" i="12"/>
  <c r="AL14" i="12"/>
  <c r="AL13" i="12"/>
  <c r="AL15" i="12"/>
  <c r="AL10" i="12"/>
  <c r="AL25" i="12"/>
  <c r="AL17" i="12"/>
  <c r="AL9" i="12"/>
  <c r="AL8" i="12"/>
  <c r="AL18" i="12"/>
  <c r="AL12" i="12"/>
  <c r="AL24" i="12"/>
  <c r="AL11" i="12"/>
  <c r="AL19" i="12"/>
  <c r="AL16" i="12"/>
  <c r="AU28" i="12"/>
  <c r="AV26" i="12" s="1"/>
  <c r="AU27" i="12"/>
  <c r="AL22" i="12"/>
  <c r="N28" i="12"/>
  <c r="O13" i="12" s="1"/>
  <c r="AV19" i="12" l="1"/>
  <c r="O19" i="12"/>
  <c r="O8" i="12"/>
  <c r="AV14" i="12"/>
  <c r="O20" i="12"/>
  <c r="AV18" i="12"/>
  <c r="O9" i="12"/>
  <c r="AV8" i="12"/>
  <c r="AV23" i="12"/>
  <c r="O10" i="12"/>
  <c r="AV24" i="12"/>
  <c r="O22" i="12"/>
  <c r="O14" i="12"/>
  <c r="AV10" i="12"/>
  <c r="O24" i="12"/>
  <c r="AV22" i="12"/>
  <c r="O26" i="12"/>
  <c r="O7" i="12"/>
  <c r="O15" i="12"/>
  <c r="AV20" i="12"/>
  <c r="AV7" i="12"/>
  <c r="O16" i="12"/>
  <c r="AV9" i="12"/>
  <c r="O23" i="12"/>
  <c r="AV16" i="12"/>
  <c r="O25" i="12"/>
  <c r="AV17" i="12"/>
  <c r="O11" i="12"/>
  <c r="AL27" i="12"/>
  <c r="AV25" i="12"/>
  <c r="O18" i="12"/>
  <c r="AV13" i="12"/>
  <c r="O17" i="12"/>
  <c r="AV15" i="12"/>
  <c r="AV12" i="12"/>
  <c r="AV11" i="12"/>
  <c r="O12" i="12"/>
  <c r="O27" i="12" l="1"/>
  <c r="AV27" i="12"/>
  <c r="AQ119" i="11" l="1"/>
  <c r="AG119" i="11"/>
  <c r="J119" i="11"/>
  <c r="D119" i="11"/>
  <c r="C119" i="11"/>
  <c r="B119" i="11"/>
  <c r="H118" i="11"/>
  <c r="K118" i="11" s="1"/>
  <c r="F118" i="11"/>
  <c r="E118" i="11"/>
  <c r="AE118" i="11" s="1"/>
  <c r="AH118" i="11" s="1"/>
  <c r="AJ118" i="11" s="1"/>
  <c r="D118" i="11"/>
  <c r="D117" i="11"/>
  <c r="E116" i="11"/>
  <c r="AE116" i="11" s="1"/>
  <c r="AH116" i="11" s="1"/>
  <c r="D116" i="11"/>
  <c r="F116" i="11" s="1"/>
  <c r="F115" i="11"/>
  <c r="E115" i="11"/>
  <c r="AE115" i="11" s="1"/>
  <c r="AH115" i="11" s="1"/>
  <c r="D115" i="11"/>
  <c r="D114" i="11"/>
  <c r="C114" i="11"/>
  <c r="B114" i="11"/>
  <c r="H113" i="11"/>
  <c r="K113" i="11" s="1"/>
  <c r="F113" i="11"/>
  <c r="E113" i="11"/>
  <c r="AE113" i="11" s="1"/>
  <c r="AH113" i="11" s="1"/>
  <c r="AJ113" i="11" s="1"/>
  <c r="D113" i="11"/>
  <c r="D112" i="11"/>
  <c r="C111" i="11"/>
  <c r="D111" i="11" s="1"/>
  <c r="E111" i="11" s="1"/>
  <c r="AE111" i="11" s="1"/>
  <c r="AH111" i="11" s="1"/>
  <c r="B111" i="11"/>
  <c r="D110" i="11"/>
  <c r="C110" i="11"/>
  <c r="B110" i="11"/>
  <c r="AE109" i="11"/>
  <c r="AH109" i="11" s="1"/>
  <c r="H109" i="11"/>
  <c r="K109" i="11" s="1"/>
  <c r="M109" i="11" s="1"/>
  <c r="F109" i="11"/>
  <c r="E109" i="11"/>
  <c r="D109" i="11"/>
  <c r="F108" i="11"/>
  <c r="H108" i="11" s="1"/>
  <c r="D108" i="11"/>
  <c r="E108" i="11" s="1"/>
  <c r="AE108" i="11" s="1"/>
  <c r="C107" i="11"/>
  <c r="B107" i="11"/>
  <c r="AJ106" i="11"/>
  <c r="AH106" i="11"/>
  <c r="F106" i="11"/>
  <c r="D106" i="11"/>
  <c r="E106" i="11" s="1"/>
  <c r="AE106" i="11" s="1"/>
  <c r="C105" i="11"/>
  <c r="B105" i="11"/>
  <c r="C104" i="11"/>
  <c r="B104" i="11"/>
  <c r="F103" i="11"/>
  <c r="D103" i="11"/>
  <c r="E103" i="11" s="1"/>
  <c r="AE103" i="11" s="1"/>
  <c r="AH103" i="11" s="1"/>
  <c r="C102" i="11"/>
  <c r="B102" i="11"/>
  <c r="F101" i="11"/>
  <c r="D101" i="11"/>
  <c r="C101" i="11"/>
  <c r="B101" i="11"/>
  <c r="E101" i="11" s="1"/>
  <c r="AE101" i="11" s="1"/>
  <c r="AH101" i="11" s="1"/>
  <c r="C100" i="11"/>
  <c r="B100" i="11"/>
  <c r="B98" i="11"/>
  <c r="E97" i="11"/>
  <c r="AV96" i="11"/>
  <c r="R96" i="11"/>
  <c r="A96" i="11"/>
  <c r="B184" i="11"/>
  <c r="B182" i="11"/>
  <c r="B179" i="11"/>
  <c r="B177" i="11"/>
  <c r="B175" i="11"/>
  <c r="B173" i="11"/>
  <c r="B171" i="11"/>
  <c r="B169" i="11"/>
  <c r="B167" i="11"/>
  <c r="AQ88" i="11"/>
  <c r="AG88" i="11"/>
  <c r="J88" i="11"/>
  <c r="C88" i="11"/>
  <c r="D88" i="11" s="1"/>
  <c r="B88" i="11"/>
  <c r="D87" i="11"/>
  <c r="D86" i="11"/>
  <c r="F86" i="11" s="1"/>
  <c r="F85" i="11"/>
  <c r="D85" i="11"/>
  <c r="E85" i="11" s="1"/>
  <c r="AE85" i="11" s="1"/>
  <c r="AH85" i="11" s="1"/>
  <c r="E84" i="11"/>
  <c r="AE84" i="11" s="1"/>
  <c r="AH84" i="11" s="1"/>
  <c r="AJ84" i="11" s="1"/>
  <c r="D84" i="11"/>
  <c r="F84" i="11" s="1"/>
  <c r="H84" i="11" s="1"/>
  <c r="K84" i="11" s="1"/>
  <c r="C83" i="11"/>
  <c r="D83" i="11" s="1"/>
  <c r="B83" i="11"/>
  <c r="D82" i="11"/>
  <c r="E81" i="11"/>
  <c r="AE81" i="11" s="1"/>
  <c r="AH81" i="11" s="1"/>
  <c r="D81" i="11"/>
  <c r="F81" i="11" s="1"/>
  <c r="C80" i="11"/>
  <c r="B80" i="11"/>
  <c r="C79" i="11"/>
  <c r="D79" i="11" s="1"/>
  <c r="B79" i="11"/>
  <c r="D78" i="11"/>
  <c r="E77" i="11"/>
  <c r="AE77" i="11" s="1"/>
  <c r="D77" i="11"/>
  <c r="F77" i="11" s="1"/>
  <c r="H77" i="11" s="1"/>
  <c r="D76" i="11"/>
  <c r="F76" i="11" s="1"/>
  <c r="C76" i="11"/>
  <c r="B76" i="11"/>
  <c r="H75" i="11"/>
  <c r="K75" i="11" s="1"/>
  <c r="M75" i="11" s="1"/>
  <c r="E75" i="11"/>
  <c r="AE75" i="11" s="1"/>
  <c r="AH75" i="11" s="1"/>
  <c r="D75" i="11"/>
  <c r="F75" i="11" s="1"/>
  <c r="C74" i="11"/>
  <c r="D74" i="11" s="1"/>
  <c r="F74" i="11" s="1"/>
  <c r="B74" i="11"/>
  <c r="C73" i="11"/>
  <c r="B73" i="11"/>
  <c r="F72" i="11"/>
  <c r="D72" i="11"/>
  <c r="E72" i="11" s="1"/>
  <c r="AE72" i="11" s="1"/>
  <c r="AH72" i="11" s="1"/>
  <c r="C71" i="11"/>
  <c r="B71" i="11"/>
  <c r="D70" i="11"/>
  <c r="F70" i="11" s="1"/>
  <c r="C70" i="11"/>
  <c r="B70" i="11"/>
  <c r="C69" i="11"/>
  <c r="B69" i="11"/>
  <c r="B89" i="11" s="1"/>
  <c r="B67" i="11"/>
  <c r="E66" i="11"/>
  <c r="AV65" i="11"/>
  <c r="R65" i="11"/>
  <c r="A65" i="11"/>
  <c r="AX186" i="11"/>
  <c r="AW186" i="11"/>
  <c r="AV186" i="11"/>
  <c r="AU186" i="11"/>
  <c r="AT186" i="11"/>
  <c r="AS186" i="11"/>
  <c r="AR186" i="11"/>
  <c r="AP186" i="11"/>
  <c r="AO186" i="11"/>
  <c r="AN186" i="11"/>
  <c r="AM186" i="11"/>
  <c r="AL186" i="11"/>
  <c r="AE186" i="11"/>
  <c r="AD186" i="11"/>
  <c r="AC186" i="11"/>
  <c r="AB186" i="11"/>
  <c r="M186" i="11"/>
  <c r="L186" i="11"/>
  <c r="K186" i="11"/>
  <c r="J186" i="11"/>
  <c r="W185" i="11"/>
  <c r="V185" i="11"/>
  <c r="U185" i="11"/>
  <c r="T185" i="11"/>
  <c r="E185" i="11"/>
  <c r="D185" i="11"/>
  <c r="C185" i="11"/>
  <c r="B185" i="11"/>
  <c r="W184" i="11"/>
  <c r="V184" i="11"/>
  <c r="U184" i="11"/>
  <c r="T184" i="11"/>
  <c r="E184" i="11"/>
  <c r="D184" i="11"/>
  <c r="C184" i="11"/>
  <c r="W183" i="11"/>
  <c r="V183" i="11"/>
  <c r="U183" i="11"/>
  <c r="T183" i="11"/>
  <c r="E183" i="11"/>
  <c r="D183" i="11"/>
  <c r="C183" i="11"/>
  <c r="B183" i="11"/>
  <c r="W182" i="11"/>
  <c r="V182" i="11"/>
  <c r="U182" i="11"/>
  <c r="T182" i="11"/>
  <c r="E182" i="11"/>
  <c r="D182" i="11"/>
  <c r="C182" i="11"/>
  <c r="W181" i="11"/>
  <c r="V181" i="11"/>
  <c r="U181" i="11"/>
  <c r="T181" i="11"/>
  <c r="E181" i="11"/>
  <c r="D181" i="11"/>
  <c r="C181" i="11"/>
  <c r="B181" i="11"/>
  <c r="W180" i="11"/>
  <c r="V180" i="11"/>
  <c r="U180" i="11"/>
  <c r="T180" i="11"/>
  <c r="E180" i="11"/>
  <c r="D180" i="11"/>
  <c r="C180" i="11"/>
  <c r="B180" i="11"/>
  <c r="W179" i="11"/>
  <c r="V179" i="11"/>
  <c r="U179" i="11"/>
  <c r="T179" i="11"/>
  <c r="E179" i="11"/>
  <c r="D179" i="11"/>
  <c r="C179" i="11"/>
  <c r="W178" i="11"/>
  <c r="V178" i="11"/>
  <c r="U178" i="11"/>
  <c r="T178" i="11"/>
  <c r="E178" i="11"/>
  <c r="D178" i="11"/>
  <c r="C178" i="11"/>
  <c r="B178" i="11"/>
  <c r="W177" i="11"/>
  <c r="V177" i="11"/>
  <c r="U177" i="11"/>
  <c r="T177" i="11"/>
  <c r="E177" i="11"/>
  <c r="D177" i="11"/>
  <c r="C177" i="11"/>
  <c r="W176" i="11"/>
  <c r="V176" i="11"/>
  <c r="U176" i="11"/>
  <c r="T176" i="11"/>
  <c r="E176" i="11"/>
  <c r="D176" i="11"/>
  <c r="C176" i="11"/>
  <c r="B176" i="11"/>
  <c r="W175" i="11"/>
  <c r="V175" i="11"/>
  <c r="U175" i="11"/>
  <c r="T175" i="11"/>
  <c r="E175" i="11"/>
  <c r="D175" i="11"/>
  <c r="C175" i="11"/>
  <c r="W174" i="11"/>
  <c r="V174" i="11"/>
  <c r="U174" i="11"/>
  <c r="T174" i="11"/>
  <c r="E174" i="11"/>
  <c r="D174" i="11"/>
  <c r="C174" i="11"/>
  <c r="B174" i="11"/>
  <c r="W173" i="11"/>
  <c r="V173" i="11"/>
  <c r="U173" i="11"/>
  <c r="T173" i="11"/>
  <c r="E173" i="11"/>
  <c r="D173" i="11"/>
  <c r="C173" i="11"/>
  <c r="W172" i="11"/>
  <c r="V172" i="11"/>
  <c r="U172" i="11"/>
  <c r="T172" i="11"/>
  <c r="E172" i="11"/>
  <c r="D172" i="11"/>
  <c r="C172" i="11"/>
  <c r="B172" i="11"/>
  <c r="W171" i="11"/>
  <c r="V171" i="11"/>
  <c r="U171" i="11"/>
  <c r="T171" i="11"/>
  <c r="E171" i="11"/>
  <c r="D171" i="11"/>
  <c r="C171" i="11"/>
  <c r="W170" i="11"/>
  <c r="V170" i="11"/>
  <c r="U170" i="11"/>
  <c r="T170" i="11"/>
  <c r="T186" i="11" s="1"/>
  <c r="E170" i="11"/>
  <c r="D170" i="11"/>
  <c r="C170" i="11"/>
  <c r="B170" i="11"/>
  <c r="W169" i="11"/>
  <c r="V169" i="11"/>
  <c r="U169" i="11"/>
  <c r="T169" i="11"/>
  <c r="E169" i="11"/>
  <c r="D169" i="11"/>
  <c r="C169" i="11"/>
  <c r="AB168" i="11"/>
  <c r="AA168" i="11"/>
  <c r="Z168" i="11"/>
  <c r="Y168" i="11"/>
  <c r="W168" i="11"/>
  <c r="V168" i="11"/>
  <c r="U168" i="11"/>
  <c r="T168" i="11"/>
  <c r="J168" i="11"/>
  <c r="I168" i="11"/>
  <c r="H168" i="11"/>
  <c r="G168" i="11"/>
  <c r="E168" i="11"/>
  <c r="D168" i="11"/>
  <c r="C168" i="11"/>
  <c r="B168" i="11"/>
  <c r="W167" i="11"/>
  <c r="V167" i="11"/>
  <c r="U167" i="11"/>
  <c r="T167" i="11"/>
  <c r="E167" i="11"/>
  <c r="D167" i="11"/>
  <c r="C167" i="11"/>
  <c r="AB166" i="11"/>
  <c r="AA166" i="11"/>
  <c r="AA186" i="11" s="1"/>
  <c r="Z166" i="11"/>
  <c r="Z186" i="11" s="1"/>
  <c r="Y166" i="11"/>
  <c r="Y186" i="11" s="1"/>
  <c r="W166" i="11"/>
  <c r="V166" i="11"/>
  <c r="U166" i="11"/>
  <c r="U186" i="11" s="1"/>
  <c r="T166" i="11"/>
  <c r="J166" i="11"/>
  <c r="I166" i="11"/>
  <c r="I186" i="11" s="1"/>
  <c r="H166" i="11"/>
  <c r="H186" i="11" s="1"/>
  <c r="G166" i="11"/>
  <c r="G186" i="11" s="1"/>
  <c r="E166" i="11"/>
  <c r="D166" i="11"/>
  <c r="C166" i="11"/>
  <c r="B166" i="11"/>
  <c r="B186" i="11" s="1"/>
  <c r="U165" i="11"/>
  <c r="D165" i="11"/>
  <c r="W164" i="11"/>
  <c r="W165" i="11" s="1"/>
  <c r="V164" i="11"/>
  <c r="V165" i="11" s="1"/>
  <c r="U164" i="11"/>
  <c r="T164" i="11"/>
  <c r="T165" i="11" s="1"/>
  <c r="E164" i="11"/>
  <c r="E165" i="11" s="1"/>
  <c r="D164" i="11"/>
  <c r="C164" i="11"/>
  <c r="C165" i="11" s="1"/>
  <c r="B164" i="11"/>
  <c r="B165" i="11" s="1"/>
  <c r="AX157" i="11"/>
  <c r="AW157" i="11"/>
  <c r="AV157" i="11"/>
  <c r="AU157" i="11"/>
  <c r="AT157" i="11"/>
  <c r="AS157" i="11"/>
  <c r="AR157" i="11"/>
  <c r="AP157" i="11"/>
  <c r="AO157" i="11"/>
  <c r="AN157" i="11"/>
  <c r="AM157" i="11"/>
  <c r="AL157" i="11"/>
  <c r="AE157" i="11"/>
  <c r="AD157" i="11"/>
  <c r="AC157" i="11"/>
  <c r="AB157" i="11"/>
  <c r="AA157" i="11"/>
  <c r="Z157" i="11"/>
  <c r="Y157" i="11"/>
  <c r="X157" i="11"/>
  <c r="W157" i="11"/>
  <c r="V157" i="11"/>
  <c r="U157" i="11"/>
  <c r="T157" i="11"/>
  <c r="M157" i="11"/>
  <c r="L157" i="11"/>
  <c r="K157" i="11"/>
  <c r="J157" i="11"/>
  <c r="I157" i="11"/>
  <c r="H157" i="11"/>
  <c r="G157" i="11"/>
  <c r="F157" i="11"/>
  <c r="E157" i="11"/>
  <c r="D157" i="11"/>
  <c r="C157" i="11"/>
  <c r="B157" i="11"/>
  <c r="V136" i="11"/>
  <c r="E136" i="11"/>
  <c r="W135" i="11"/>
  <c r="W136" i="11" s="1"/>
  <c r="V135" i="11"/>
  <c r="U135" i="11"/>
  <c r="U136" i="11" s="1"/>
  <c r="T135" i="11"/>
  <c r="T136" i="11" s="1"/>
  <c r="E135" i="11"/>
  <c r="D135" i="11"/>
  <c r="D136" i="11" s="1"/>
  <c r="C135" i="11"/>
  <c r="C136" i="11" s="1"/>
  <c r="B135" i="11"/>
  <c r="B136" i="11" s="1"/>
  <c r="AQ57" i="11"/>
  <c r="AG57" i="11"/>
  <c r="J57" i="11"/>
  <c r="D57" i="11"/>
  <c r="F57" i="11" s="1"/>
  <c r="C57" i="11"/>
  <c r="B57" i="11"/>
  <c r="D56" i="11"/>
  <c r="F56" i="11" s="1"/>
  <c r="D55" i="11"/>
  <c r="D54" i="11"/>
  <c r="F54" i="11" s="1"/>
  <c r="H54" i="11" s="1"/>
  <c r="K54" i="11" s="1"/>
  <c r="D53" i="11"/>
  <c r="D52" i="11"/>
  <c r="F52" i="11" s="1"/>
  <c r="C52" i="11"/>
  <c r="B52" i="11"/>
  <c r="D51" i="11"/>
  <c r="D50" i="11"/>
  <c r="E50" i="11" s="1"/>
  <c r="AE50" i="11" s="1"/>
  <c r="AH50" i="11" s="1"/>
  <c r="C49" i="11"/>
  <c r="B49" i="11"/>
  <c r="C48" i="11"/>
  <c r="D48" i="11" s="1"/>
  <c r="B48" i="11"/>
  <c r="D47" i="11"/>
  <c r="D46" i="11"/>
  <c r="E46" i="11" s="1"/>
  <c r="AE46" i="11" s="1"/>
  <c r="C45" i="11"/>
  <c r="B45" i="11"/>
  <c r="D44" i="11"/>
  <c r="F44" i="11" s="1"/>
  <c r="C43" i="11"/>
  <c r="B43" i="11"/>
  <c r="C42" i="11"/>
  <c r="B42" i="11"/>
  <c r="D41" i="11"/>
  <c r="D40" i="11"/>
  <c r="E40" i="11" s="1"/>
  <c r="AE40" i="11" s="1"/>
  <c r="AH40" i="11" s="1"/>
  <c r="C40" i="11"/>
  <c r="B40" i="11"/>
  <c r="C39" i="11"/>
  <c r="B39" i="11"/>
  <c r="C38" i="11"/>
  <c r="D38" i="11" s="1"/>
  <c r="B38" i="11"/>
  <c r="E35" i="11"/>
  <c r="AV34" i="11"/>
  <c r="A34" i="11"/>
  <c r="AQ26" i="11"/>
  <c r="AG26" i="11"/>
  <c r="J26" i="11"/>
  <c r="C26" i="11"/>
  <c r="B26" i="11"/>
  <c r="D25" i="11"/>
  <c r="D24" i="11"/>
  <c r="F24" i="11" s="1"/>
  <c r="D23" i="11"/>
  <c r="E23" i="11" s="1"/>
  <c r="AE23" i="11" s="1"/>
  <c r="AH23" i="11" s="1"/>
  <c r="D22" i="11"/>
  <c r="F22" i="11" s="1"/>
  <c r="D21" i="11"/>
  <c r="C21" i="11"/>
  <c r="B21" i="11"/>
  <c r="F20" i="11"/>
  <c r="AO20" i="11" s="1"/>
  <c r="AR20" i="11" s="1"/>
  <c r="D20" i="11"/>
  <c r="E20" i="11" s="1"/>
  <c r="AE20" i="11" s="1"/>
  <c r="AH20" i="11" s="1"/>
  <c r="AJ20" i="11" s="1"/>
  <c r="D19" i="11"/>
  <c r="D18" i="11"/>
  <c r="F18" i="11" s="1"/>
  <c r="C18" i="11"/>
  <c r="B18" i="11"/>
  <c r="C17" i="11"/>
  <c r="D17" i="11" s="1"/>
  <c r="B17" i="11"/>
  <c r="AH16" i="11"/>
  <c r="AJ16" i="11" s="1"/>
  <c r="D16" i="11"/>
  <c r="E16" i="11" s="1"/>
  <c r="AE16" i="11" s="1"/>
  <c r="D15" i="11"/>
  <c r="C14" i="11"/>
  <c r="D14" i="11" s="1"/>
  <c r="F14" i="11" s="1"/>
  <c r="B14" i="11"/>
  <c r="D13" i="11"/>
  <c r="F13" i="11" s="1"/>
  <c r="AO13" i="11" s="1"/>
  <c r="AR13" i="11" s="1"/>
  <c r="C12" i="11"/>
  <c r="D12" i="11" s="1"/>
  <c r="F12" i="11" s="1"/>
  <c r="B12" i="11"/>
  <c r="C11" i="11"/>
  <c r="D11" i="11" s="1"/>
  <c r="B11" i="11"/>
  <c r="D10" i="11"/>
  <c r="E10" i="11" s="1"/>
  <c r="AE10" i="11" s="1"/>
  <c r="AH10" i="11" s="1"/>
  <c r="C9" i="11"/>
  <c r="B9" i="11"/>
  <c r="D8" i="11"/>
  <c r="C8" i="11"/>
  <c r="B8" i="11"/>
  <c r="C7" i="11"/>
  <c r="B7" i="11"/>
  <c r="A3" i="11"/>
  <c r="B105" i="7"/>
  <c r="D104" i="7"/>
  <c r="J103" i="7"/>
  <c r="J105" i="7" s="1"/>
  <c r="B104" i="7" s="1"/>
  <c r="E103" i="7"/>
  <c r="E102" i="7"/>
  <c r="E101" i="7"/>
  <c r="E100" i="7"/>
  <c r="E99" i="7"/>
  <c r="E98" i="7"/>
  <c r="E97" i="7"/>
  <c r="E96" i="7"/>
  <c r="E95" i="7"/>
  <c r="E94" i="7"/>
  <c r="G93" i="7"/>
  <c r="E92" i="7"/>
  <c r="E91" i="7"/>
  <c r="E90" i="7"/>
  <c r="E89" i="7"/>
  <c r="E88" i="7"/>
  <c r="E87" i="7"/>
  <c r="E86" i="7"/>
  <c r="E85" i="7"/>
  <c r="B106" i="7" l="1"/>
  <c r="E104" i="7" s="1"/>
  <c r="E105" i="7" s="1"/>
  <c r="E114" i="11"/>
  <c r="AE114" i="11" s="1"/>
  <c r="AH114" i="11" s="1"/>
  <c r="AJ114" i="11" s="1"/>
  <c r="E110" i="11"/>
  <c r="AE110" i="11" s="1"/>
  <c r="AH110" i="11" s="1"/>
  <c r="AJ110" i="11" s="1"/>
  <c r="F110" i="11"/>
  <c r="F47" i="11"/>
  <c r="E47" i="11"/>
  <c r="AE47" i="11" s="1"/>
  <c r="AH47" i="11" s="1"/>
  <c r="E55" i="11"/>
  <c r="AE55" i="11" s="1"/>
  <c r="AH55" i="11" s="1"/>
  <c r="F55" i="11"/>
  <c r="H101" i="11"/>
  <c r="K101" i="11" s="1"/>
  <c r="AJ116" i="11"/>
  <c r="E15" i="11"/>
  <c r="AE15" i="11" s="1"/>
  <c r="F15" i="11"/>
  <c r="AO15" i="11" s="1"/>
  <c r="F51" i="11"/>
  <c r="E51" i="11"/>
  <c r="AE51" i="11" s="1"/>
  <c r="AH51" i="11" s="1"/>
  <c r="AJ109" i="11"/>
  <c r="AJ115" i="11"/>
  <c r="F25" i="11"/>
  <c r="E25" i="11"/>
  <c r="AE25" i="11" s="1"/>
  <c r="AH25" i="11" s="1"/>
  <c r="AJ101" i="11"/>
  <c r="F102" i="11"/>
  <c r="D102" i="11"/>
  <c r="E102" i="11" s="1"/>
  <c r="AE102" i="11" s="1"/>
  <c r="AH102" i="11" s="1"/>
  <c r="AJ103" i="11"/>
  <c r="AJ111" i="11"/>
  <c r="B120" i="11"/>
  <c r="B121" i="11" s="1"/>
  <c r="H103" i="11"/>
  <c r="K103" i="11" s="1"/>
  <c r="D104" i="11"/>
  <c r="E104" i="11" s="1"/>
  <c r="AE104" i="11" s="1"/>
  <c r="AH104" i="11" s="1"/>
  <c r="H106" i="11"/>
  <c r="K106" i="11" s="1"/>
  <c r="D107" i="11"/>
  <c r="E107" i="11" s="1"/>
  <c r="AE107" i="11" s="1"/>
  <c r="AH107" i="11" s="1"/>
  <c r="F114" i="11"/>
  <c r="H115" i="11"/>
  <c r="K115" i="11" s="1"/>
  <c r="M118" i="11"/>
  <c r="H110" i="11"/>
  <c r="K110" i="11" s="1"/>
  <c r="C120" i="11"/>
  <c r="F112" i="11"/>
  <c r="E112" i="11"/>
  <c r="AE112" i="11" s="1"/>
  <c r="AH112" i="11" s="1"/>
  <c r="H116" i="11"/>
  <c r="K116" i="11" s="1"/>
  <c r="E119" i="11"/>
  <c r="F107" i="11"/>
  <c r="F117" i="11"/>
  <c r="E117" i="11"/>
  <c r="AE117" i="11" s="1"/>
  <c r="AH117" i="11" s="1"/>
  <c r="E12" i="11"/>
  <c r="AE12" i="11" s="1"/>
  <c r="AH12" i="11" s="1"/>
  <c r="F16" i="11"/>
  <c r="AO16" i="11" s="1"/>
  <c r="AR16" i="11" s="1"/>
  <c r="F46" i="11"/>
  <c r="F50" i="11"/>
  <c r="H50" i="11" s="1"/>
  <c r="K50" i="11" s="1"/>
  <c r="E54" i="11"/>
  <c r="AE54" i="11" s="1"/>
  <c r="AH54" i="11" s="1"/>
  <c r="AJ54" i="11" s="1"/>
  <c r="E56" i="11"/>
  <c r="AE56" i="11" s="1"/>
  <c r="AH56" i="11" s="1"/>
  <c r="AJ56" i="11" s="1"/>
  <c r="E79" i="11"/>
  <c r="AE79" i="11" s="1"/>
  <c r="AH79" i="11" s="1"/>
  <c r="E86" i="11"/>
  <c r="AE86" i="11" s="1"/>
  <c r="AH86" i="11" s="1"/>
  <c r="D100" i="11"/>
  <c r="D105" i="11"/>
  <c r="E105" i="11" s="1"/>
  <c r="AE105" i="11" s="1"/>
  <c r="AH105" i="11" s="1"/>
  <c r="M113" i="11"/>
  <c r="F119" i="11"/>
  <c r="F111" i="11"/>
  <c r="C121" i="11"/>
  <c r="W186" i="11"/>
  <c r="V186" i="11"/>
  <c r="D186" i="11"/>
  <c r="C186" i="11"/>
  <c r="E186" i="11"/>
  <c r="E83" i="11"/>
  <c r="AE83" i="11" s="1"/>
  <c r="AH83" i="11" s="1"/>
  <c r="E74" i="11"/>
  <c r="AE74" i="11" s="1"/>
  <c r="AH74" i="11" s="1"/>
  <c r="AJ74" i="11" s="1"/>
  <c r="E80" i="11"/>
  <c r="AE80" i="11" s="1"/>
  <c r="AH80" i="11" s="1"/>
  <c r="AJ80" i="11" s="1"/>
  <c r="E70" i="11"/>
  <c r="AE70" i="11" s="1"/>
  <c r="AH70" i="11" s="1"/>
  <c r="AJ70" i="11" s="1"/>
  <c r="E76" i="11"/>
  <c r="AE76" i="11" s="1"/>
  <c r="AH76" i="11" s="1"/>
  <c r="AJ76" i="11" s="1"/>
  <c r="D80" i="11"/>
  <c r="F80" i="11" s="1"/>
  <c r="H80" i="11" s="1"/>
  <c r="K80" i="11" s="1"/>
  <c r="H74" i="11"/>
  <c r="K74" i="11" s="1"/>
  <c r="AJ83" i="11"/>
  <c r="H24" i="11"/>
  <c r="K24" i="11" s="1"/>
  <c r="M24" i="11" s="1"/>
  <c r="AO24" i="11"/>
  <c r="AR24" i="11" s="1"/>
  <c r="AT24" i="11" s="1"/>
  <c r="AJ79" i="11"/>
  <c r="M84" i="11"/>
  <c r="AJ72" i="11"/>
  <c r="AJ75" i="11"/>
  <c r="H76" i="11"/>
  <c r="K76" i="11" s="1"/>
  <c r="F78" i="11"/>
  <c r="E78" i="11"/>
  <c r="AE78" i="11" s="1"/>
  <c r="AH78" i="11" s="1"/>
  <c r="E13" i="11"/>
  <c r="AE13" i="11" s="1"/>
  <c r="AH13" i="11" s="1"/>
  <c r="AJ13" i="11" s="1"/>
  <c r="E22" i="11"/>
  <c r="AE22" i="11" s="1"/>
  <c r="AH22" i="11" s="1"/>
  <c r="AJ22" i="11" s="1"/>
  <c r="E24" i="11"/>
  <c r="AE24" i="11" s="1"/>
  <c r="AH24" i="11" s="1"/>
  <c r="AJ24" i="11" s="1"/>
  <c r="H70" i="11"/>
  <c r="K70" i="11" s="1"/>
  <c r="D71" i="11"/>
  <c r="E71" i="11" s="1"/>
  <c r="AE71" i="11" s="1"/>
  <c r="AH71" i="11" s="1"/>
  <c r="H72" i="11"/>
  <c r="K72" i="11" s="1"/>
  <c r="D73" i="11"/>
  <c r="F73" i="11" s="1"/>
  <c r="H81" i="11"/>
  <c r="K81" i="11" s="1"/>
  <c r="H86" i="11"/>
  <c r="K86" i="11" s="1"/>
  <c r="B90" i="11"/>
  <c r="H85" i="11"/>
  <c r="K85" i="11" s="1"/>
  <c r="AJ86" i="11"/>
  <c r="C89" i="11"/>
  <c r="C90" i="11" s="1"/>
  <c r="AJ85" i="11"/>
  <c r="AJ81" i="11"/>
  <c r="H20" i="11"/>
  <c r="K20" i="11" s="1"/>
  <c r="M20" i="11" s="1"/>
  <c r="D69" i="11"/>
  <c r="F69" i="11" s="1"/>
  <c r="F82" i="11"/>
  <c r="E82" i="11"/>
  <c r="AE82" i="11" s="1"/>
  <c r="AH82" i="11" s="1"/>
  <c r="F87" i="11"/>
  <c r="E87" i="11"/>
  <c r="AE87" i="11" s="1"/>
  <c r="AH87" i="11" s="1"/>
  <c r="E88" i="11"/>
  <c r="F79" i="11"/>
  <c r="F83" i="11"/>
  <c r="F88" i="11"/>
  <c r="D42" i="11"/>
  <c r="E42" i="11" s="1"/>
  <c r="AE42" i="11" s="1"/>
  <c r="AH42" i="11" s="1"/>
  <c r="AJ42" i="11" s="1"/>
  <c r="D43" i="11"/>
  <c r="F43" i="11" s="1"/>
  <c r="H43" i="11" s="1"/>
  <c r="K43" i="11" s="1"/>
  <c r="F48" i="11"/>
  <c r="E52" i="11"/>
  <c r="AE52" i="11" s="1"/>
  <c r="AH52" i="11" s="1"/>
  <c r="AJ52" i="11" s="1"/>
  <c r="E48" i="11"/>
  <c r="AE48" i="11" s="1"/>
  <c r="AH48" i="11" s="1"/>
  <c r="AJ48" i="11" s="1"/>
  <c r="E8" i="11"/>
  <c r="AE8" i="11" s="1"/>
  <c r="AH8" i="11" s="1"/>
  <c r="AJ8" i="11" s="1"/>
  <c r="E11" i="11"/>
  <c r="AE11" i="11" s="1"/>
  <c r="AH11" i="11" s="1"/>
  <c r="AJ11" i="11" s="1"/>
  <c r="F8" i="11"/>
  <c r="D9" i="11"/>
  <c r="E9" i="11" s="1"/>
  <c r="AE9" i="11" s="1"/>
  <c r="AH9" i="11" s="1"/>
  <c r="AJ9" i="11" s="1"/>
  <c r="F11" i="11"/>
  <c r="AO11" i="11" s="1"/>
  <c r="AR11" i="11" s="1"/>
  <c r="AT11" i="11" s="1"/>
  <c r="C27" i="11"/>
  <c r="AJ10" i="11"/>
  <c r="AO8" i="11"/>
  <c r="AR8" i="11" s="1"/>
  <c r="H8" i="11"/>
  <c r="K8" i="11" s="1"/>
  <c r="AT16" i="11"/>
  <c r="AJ12" i="11"/>
  <c r="AT13" i="11"/>
  <c r="H14" i="11"/>
  <c r="K14" i="11" s="1"/>
  <c r="AO14" i="11"/>
  <c r="AR14" i="11" s="1"/>
  <c r="H12" i="11"/>
  <c r="K12" i="11" s="1"/>
  <c r="AO12" i="11"/>
  <c r="AR12" i="11" s="1"/>
  <c r="E14" i="11"/>
  <c r="AE14" i="11" s="1"/>
  <c r="AH14" i="11" s="1"/>
  <c r="AT20" i="11"/>
  <c r="AJ25" i="11"/>
  <c r="AJ40" i="11"/>
  <c r="AO18" i="11"/>
  <c r="AR18" i="11" s="1"/>
  <c r="H18" i="11"/>
  <c r="K18" i="11" s="1"/>
  <c r="AO51" i="11"/>
  <c r="AR51" i="11" s="1"/>
  <c r="H51" i="11"/>
  <c r="K51" i="11" s="1"/>
  <c r="E18" i="11"/>
  <c r="AE18" i="11" s="1"/>
  <c r="AH18" i="11" s="1"/>
  <c r="E39" i="11"/>
  <c r="AE39" i="11" s="1"/>
  <c r="AH39" i="11" s="1"/>
  <c r="B36" i="11"/>
  <c r="R34" i="11"/>
  <c r="F10" i="11"/>
  <c r="H13" i="11"/>
  <c r="K13" i="11" s="1"/>
  <c r="F17" i="11"/>
  <c r="E17" i="11"/>
  <c r="AE17" i="11" s="1"/>
  <c r="AH17" i="11" s="1"/>
  <c r="F21" i="11"/>
  <c r="E21" i="11"/>
  <c r="AE21" i="11" s="1"/>
  <c r="AH21" i="11" s="1"/>
  <c r="AO22" i="11"/>
  <c r="AR22" i="11" s="1"/>
  <c r="H22" i="11"/>
  <c r="K22" i="11" s="1"/>
  <c r="F23" i="11"/>
  <c r="AJ23" i="11"/>
  <c r="AO25" i="11"/>
  <c r="AR25" i="11" s="1"/>
  <c r="H25" i="11"/>
  <c r="K25" i="11" s="1"/>
  <c r="B58" i="11"/>
  <c r="B59" i="11" s="1"/>
  <c r="E38" i="11"/>
  <c r="E44" i="11"/>
  <c r="AE44" i="11" s="1"/>
  <c r="AH44" i="11" s="1"/>
  <c r="AJ50" i="11"/>
  <c r="AJ55" i="11"/>
  <c r="D7" i="11"/>
  <c r="AO44" i="11"/>
  <c r="AR44" i="11" s="1"/>
  <c r="H44" i="11"/>
  <c r="K44" i="11" s="1"/>
  <c r="D49" i="11"/>
  <c r="E49" i="11" s="1"/>
  <c r="AE49" i="11" s="1"/>
  <c r="AH49" i="11" s="1"/>
  <c r="AO56" i="11"/>
  <c r="AR56" i="11" s="1"/>
  <c r="H56" i="11"/>
  <c r="K56" i="11" s="1"/>
  <c r="B27" i="11"/>
  <c r="B28" i="11" s="1"/>
  <c r="F7" i="11"/>
  <c r="F19" i="11"/>
  <c r="E19" i="11"/>
  <c r="AE19" i="11" s="1"/>
  <c r="AH19" i="11" s="1"/>
  <c r="C28" i="11"/>
  <c r="D26" i="11"/>
  <c r="F26" i="11" s="1"/>
  <c r="AJ47" i="11"/>
  <c r="M54" i="11"/>
  <c r="AJ51" i="11"/>
  <c r="H55" i="11"/>
  <c r="K55" i="11" s="1"/>
  <c r="C58" i="11"/>
  <c r="C59" i="11" s="1"/>
  <c r="F38" i="11"/>
  <c r="D39" i="11"/>
  <c r="F39" i="11" s="1"/>
  <c r="F40" i="11"/>
  <c r="F41" i="11"/>
  <c r="E41" i="11"/>
  <c r="AE41" i="11" s="1"/>
  <c r="AH41" i="11" s="1"/>
  <c r="AO46" i="11"/>
  <c r="AO77" i="11" s="1"/>
  <c r="AO108" i="11" s="1"/>
  <c r="H46" i="11"/>
  <c r="H52" i="11"/>
  <c r="K52" i="11" s="1"/>
  <c r="F53" i="11"/>
  <c r="E53" i="11"/>
  <c r="AE53" i="11" s="1"/>
  <c r="AH53" i="11" s="1"/>
  <c r="H57" i="11"/>
  <c r="D45" i="11"/>
  <c r="F45" i="11" s="1"/>
  <c r="H47" i="11"/>
  <c r="K47" i="11" s="1"/>
  <c r="H48" i="11"/>
  <c r="K48" i="11" s="1"/>
  <c r="E57" i="11"/>
  <c r="E93" i="7"/>
  <c r="AS27" i="8"/>
  <c r="G104" i="7" l="1"/>
  <c r="F104" i="11"/>
  <c r="AJ104" i="11"/>
  <c r="AJ107" i="11"/>
  <c r="H107" i="11"/>
  <c r="K107" i="11" s="1"/>
  <c r="AJ112" i="11"/>
  <c r="H114" i="11"/>
  <c r="K114" i="11" s="1"/>
  <c r="H104" i="11"/>
  <c r="K104" i="11" s="1"/>
  <c r="H15" i="11"/>
  <c r="H111" i="11"/>
  <c r="K111" i="11" s="1"/>
  <c r="D120" i="11"/>
  <c r="D121" i="11" s="1"/>
  <c r="E100" i="11"/>
  <c r="E122" i="11"/>
  <c r="AE119" i="11"/>
  <c r="H112" i="11"/>
  <c r="K112" i="11" s="1"/>
  <c r="M106" i="11"/>
  <c r="F100" i="11"/>
  <c r="AJ105" i="11"/>
  <c r="F9" i="11"/>
  <c r="AO9" i="11" s="1"/>
  <c r="AR9" i="11" s="1"/>
  <c r="AT9" i="11" s="1"/>
  <c r="H119" i="11"/>
  <c r="AJ117" i="11"/>
  <c r="M116" i="11"/>
  <c r="F105" i="11"/>
  <c r="M110" i="11"/>
  <c r="M115" i="11"/>
  <c r="AJ102" i="11"/>
  <c r="M101" i="11"/>
  <c r="D27" i="11"/>
  <c r="D28" i="11" s="1"/>
  <c r="AO47" i="11"/>
  <c r="AR47" i="11" s="1"/>
  <c r="H16" i="11"/>
  <c r="K16" i="11" s="1"/>
  <c r="M16" i="11" s="1"/>
  <c r="H117" i="11"/>
  <c r="K117" i="11" s="1"/>
  <c r="M103" i="11"/>
  <c r="H102" i="11"/>
  <c r="K102" i="11" s="1"/>
  <c r="F71" i="11"/>
  <c r="F89" i="11"/>
  <c r="F90" i="11" s="1"/>
  <c r="AO69" i="11"/>
  <c r="H69" i="11"/>
  <c r="H73" i="11"/>
  <c r="K73" i="11" s="1"/>
  <c r="H83" i="11"/>
  <c r="K83" i="11" s="1"/>
  <c r="E73" i="11"/>
  <c r="AE73" i="11" s="1"/>
  <c r="AH73" i="11" s="1"/>
  <c r="M86" i="11"/>
  <c r="M72" i="11"/>
  <c r="AO55" i="11"/>
  <c r="H79" i="11"/>
  <c r="K79" i="11" s="1"/>
  <c r="AJ82" i="11"/>
  <c r="AJ71" i="11"/>
  <c r="M85" i="11"/>
  <c r="AJ78" i="11"/>
  <c r="AO75" i="11"/>
  <c r="AO87" i="11"/>
  <c r="H87" i="11"/>
  <c r="K87" i="11" s="1"/>
  <c r="M81" i="11"/>
  <c r="E91" i="11"/>
  <c r="AE88" i="11"/>
  <c r="AO82" i="11"/>
  <c r="H82" i="11"/>
  <c r="K82" i="11" s="1"/>
  <c r="M70" i="11"/>
  <c r="AO78" i="11"/>
  <c r="H78" i="11"/>
  <c r="K78" i="11" s="1"/>
  <c r="M74" i="11"/>
  <c r="H88" i="11"/>
  <c r="AJ87" i="11"/>
  <c r="D89" i="11"/>
  <c r="D90" i="11" s="1"/>
  <c r="E69" i="11"/>
  <c r="M80" i="11"/>
  <c r="M76" i="11"/>
  <c r="H71" i="11"/>
  <c r="K71" i="11" s="1"/>
  <c r="E45" i="11"/>
  <c r="AE45" i="11" s="1"/>
  <c r="AH45" i="11" s="1"/>
  <c r="AJ45" i="11" s="1"/>
  <c r="D58" i="11"/>
  <c r="D59" i="11" s="1"/>
  <c r="E43" i="11"/>
  <c r="AE43" i="11" s="1"/>
  <c r="AH43" i="11" s="1"/>
  <c r="AJ43" i="11" s="1"/>
  <c r="F42" i="11"/>
  <c r="H42" i="11" s="1"/>
  <c r="K42" i="11" s="1"/>
  <c r="H11" i="11"/>
  <c r="K11" i="11" s="1"/>
  <c r="M11" i="11" s="1"/>
  <c r="AO39" i="11"/>
  <c r="H39" i="11"/>
  <c r="K39" i="11" s="1"/>
  <c r="AJ49" i="11"/>
  <c r="M52" i="11"/>
  <c r="M43" i="11"/>
  <c r="H41" i="11"/>
  <c r="K41" i="11" s="1"/>
  <c r="M25" i="11"/>
  <c r="AO10" i="11"/>
  <c r="AR10" i="11" s="1"/>
  <c r="H10" i="11"/>
  <c r="K10" i="11" s="1"/>
  <c r="AJ18" i="11"/>
  <c r="AT8" i="11"/>
  <c r="M48" i="11"/>
  <c r="AO43" i="11"/>
  <c r="AO40" i="11"/>
  <c r="AR40" i="11" s="1"/>
  <c r="H40" i="11"/>
  <c r="K40" i="11" s="1"/>
  <c r="AO26" i="11"/>
  <c r="H26" i="11"/>
  <c r="AJ19" i="11"/>
  <c r="F49" i="11"/>
  <c r="AT25" i="11"/>
  <c r="AT22" i="11"/>
  <c r="AO17" i="11"/>
  <c r="H17" i="11"/>
  <c r="K17" i="11" s="1"/>
  <c r="M12" i="11"/>
  <c r="M14" i="11"/>
  <c r="H7" i="11"/>
  <c r="AO7" i="11"/>
  <c r="AJ17" i="11"/>
  <c r="AT51" i="11"/>
  <c r="AT12" i="11"/>
  <c r="AO45" i="11"/>
  <c r="H45" i="11"/>
  <c r="K45" i="11" s="1"/>
  <c r="AJ53" i="11"/>
  <c r="M55" i="11"/>
  <c r="H19" i="11"/>
  <c r="K19" i="11" s="1"/>
  <c r="AO19" i="11"/>
  <c r="M56" i="11"/>
  <c r="M44" i="11"/>
  <c r="E26" i="11"/>
  <c r="AJ21" i="11"/>
  <c r="M13" i="11"/>
  <c r="M18" i="11"/>
  <c r="E7" i="11"/>
  <c r="AT47" i="11"/>
  <c r="AE38" i="11"/>
  <c r="M22" i="11"/>
  <c r="AJ39" i="11"/>
  <c r="AT14" i="11"/>
  <c r="AE57" i="11"/>
  <c r="E60" i="11"/>
  <c r="M47" i="11"/>
  <c r="AO53" i="11"/>
  <c r="H53" i="11"/>
  <c r="K53" i="11" s="1"/>
  <c r="AJ41" i="11"/>
  <c r="AO38" i="11"/>
  <c r="H38" i="11"/>
  <c r="M50" i="11"/>
  <c r="AT56" i="11"/>
  <c r="AT44" i="11"/>
  <c r="AJ44" i="11"/>
  <c r="AO23" i="11"/>
  <c r="H23" i="11"/>
  <c r="K23" i="11" s="1"/>
  <c r="AO21" i="11"/>
  <c r="H21" i="11"/>
  <c r="K21" i="11" s="1"/>
  <c r="M51" i="11"/>
  <c r="AT18" i="11"/>
  <c r="AJ14" i="11"/>
  <c r="M8" i="11"/>
  <c r="F120" i="11" l="1"/>
  <c r="F121" i="11" s="1"/>
  <c r="AO100" i="11"/>
  <c r="H100" i="11"/>
  <c r="M112" i="11"/>
  <c r="B63" i="11"/>
  <c r="H9" i="11"/>
  <c r="K9" i="11" s="1"/>
  <c r="M9" i="11" s="1"/>
  <c r="AO105" i="11"/>
  <c r="AR105" i="11" s="1"/>
  <c r="H105" i="11"/>
  <c r="K105" i="11" s="1"/>
  <c r="B125" i="11"/>
  <c r="E120" i="11"/>
  <c r="E121" i="11" s="1"/>
  <c r="AE100" i="11"/>
  <c r="AR78" i="11"/>
  <c r="AT78" i="11" s="1"/>
  <c r="AO109" i="11"/>
  <c r="AR109" i="11" s="1"/>
  <c r="AR87" i="11"/>
  <c r="AT87" i="11" s="1"/>
  <c r="AO118" i="11"/>
  <c r="AR118" i="11" s="1"/>
  <c r="M102" i="11"/>
  <c r="M104" i="11"/>
  <c r="M117" i="11"/>
  <c r="AR75" i="11"/>
  <c r="AO106" i="11"/>
  <c r="AR106" i="11" s="1"/>
  <c r="F27" i="11"/>
  <c r="F28" i="11" s="1"/>
  <c r="AR82" i="11"/>
  <c r="AT82" i="11" s="1"/>
  <c r="AO113" i="11"/>
  <c r="AR113" i="11" s="1"/>
  <c r="M111" i="11"/>
  <c r="M114" i="11"/>
  <c r="M107" i="11"/>
  <c r="AR45" i="11"/>
  <c r="AT45" i="11" s="1"/>
  <c r="AO76" i="11"/>
  <c r="AR43" i="11"/>
  <c r="AO74" i="11"/>
  <c r="AR74" i="11" s="1"/>
  <c r="M71" i="11"/>
  <c r="M82" i="11"/>
  <c r="AJ73" i="11"/>
  <c r="AR53" i="11"/>
  <c r="AO84" i="11"/>
  <c r="E58" i="11"/>
  <c r="E59" i="11" s="1"/>
  <c r="AR39" i="11"/>
  <c r="AT39" i="11" s="1"/>
  <c r="AO70" i="11"/>
  <c r="AO71" i="11"/>
  <c r="M79" i="11"/>
  <c r="H89" i="11"/>
  <c r="H90" i="11" s="1"/>
  <c r="K88" i="11" s="1"/>
  <c r="K69" i="11"/>
  <c r="M83" i="11"/>
  <c r="AR69" i="11"/>
  <c r="B94" i="11"/>
  <c r="E89" i="11"/>
  <c r="E90" i="11" s="1"/>
  <c r="AE69" i="11"/>
  <c r="M78" i="11"/>
  <c r="M87" i="11"/>
  <c r="AT75" i="11"/>
  <c r="AR55" i="11"/>
  <c r="AT55" i="11" s="1"/>
  <c r="AO86" i="11"/>
  <c r="M73" i="11"/>
  <c r="AO42" i="11"/>
  <c r="F58" i="11"/>
  <c r="F59" i="11" s="1"/>
  <c r="H27" i="11"/>
  <c r="H28" i="11" s="1"/>
  <c r="K26" i="11" s="1"/>
  <c r="K7" i="11"/>
  <c r="AR17" i="11"/>
  <c r="AO48" i="11"/>
  <c r="M41" i="11"/>
  <c r="E27" i="11"/>
  <c r="AE7" i="11"/>
  <c r="M19" i="11"/>
  <c r="M45" i="11"/>
  <c r="H49" i="11"/>
  <c r="K49" i="11" s="1"/>
  <c r="AO49" i="11"/>
  <c r="AO57" i="11"/>
  <c r="AO88" i="11" s="1"/>
  <c r="AO119" i="11" s="1"/>
  <c r="AT43" i="11"/>
  <c r="AT10" i="11"/>
  <c r="AO41" i="11"/>
  <c r="AR21" i="11"/>
  <c r="AO52" i="11"/>
  <c r="AR19" i="11"/>
  <c r="AO50" i="11"/>
  <c r="M10" i="11"/>
  <c r="M23" i="11"/>
  <c r="K38" i="11"/>
  <c r="AR23" i="11"/>
  <c r="AO54" i="11"/>
  <c r="AR38" i="11"/>
  <c r="M53" i="11"/>
  <c r="AE26" i="11"/>
  <c r="E29" i="11"/>
  <c r="B32" i="11" s="1"/>
  <c r="E28" i="11"/>
  <c r="M39" i="11"/>
  <c r="AE58" i="11"/>
  <c r="AE59" i="11" s="1"/>
  <c r="AH57" i="11" s="1"/>
  <c r="AH38" i="11"/>
  <c r="M42" i="11"/>
  <c r="AT40" i="11"/>
  <c r="M21" i="11"/>
  <c r="AT53" i="11"/>
  <c r="AO27" i="11"/>
  <c r="AO28" i="11" s="1"/>
  <c r="AR26" i="11" s="1"/>
  <c r="AR7" i="11"/>
  <c r="M17" i="11"/>
  <c r="M40" i="11"/>
  <c r="AX125" i="10"/>
  <c r="AW125" i="10"/>
  <c r="AV125" i="10"/>
  <c r="AU125" i="10"/>
  <c r="AT125" i="10"/>
  <c r="AS125" i="10"/>
  <c r="AR125" i="10"/>
  <c r="AQ125" i="10"/>
  <c r="AP125" i="10"/>
  <c r="AO125" i="10"/>
  <c r="AN125" i="10"/>
  <c r="AM125" i="10"/>
  <c r="AL125" i="10"/>
  <c r="AE125" i="10"/>
  <c r="AD125" i="10"/>
  <c r="AC125" i="10"/>
  <c r="M125" i="10"/>
  <c r="L125" i="10"/>
  <c r="K125" i="10"/>
  <c r="X124" i="10"/>
  <c r="W124" i="10"/>
  <c r="V124" i="10"/>
  <c r="U124" i="10"/>
  <c r="T124" i="10"/>
  <c r="F124" i="10"/>
  <c r="E124" i="10"/>
  <c r="D124" i="10"/>
  <c r="C124" i="10"/>
  <c r="B124" i="10"/>
  <c r="X123" i="10"/>
  <c r="W123" i="10"/>
  <c r="V123" i="10"/>
  <c r="U123" i="10"/>
  <c r="T123" i="10"/>
  <c r="F123" i="10"/>
  <c r="E123" i="10"/>
  <c r="D123" i="10"/>
  <c r="C123" i="10"/>
  <c r="B123" i="10"/>
  <c r="X122" i="10"/>
  <c r="W122" i="10"/>
  <c r="V122" i="10"/>
  <c r="U122" i="10"/>
  <c r="T122" i="10"/>
  <c r="F122" i="10"/>
  <c r="E122" i="10"/>
  <c r="D122" i="10"/>
  <c r="C122" i="10"/>
  <c r="B122" i="10"/>
  <c r="X121" i="10"/>
  <c r="W121" i="10"/>
  <c r="V121" i="10"/>
  <c r="U121" i="10"/>
  <c r="T121" i="10"/>
  <c r="F121" i="10"/>
  <c r="E121" i="10"/>
  <c r="D121" i="10"/>
  <c r="C121" i="10"/>
  <c r="B121" i="10"/>
  <c r="X120" i="10"/>
  <c r="W120" i="10"/>
  <c r="V120" i="10"/>
  <c r="U120" i="10"/>
  <c r="T120" i="10"/>
  <c r="F120" i="10"/>
  <c r="E120" i="10"/>
  <c r="D120" i="10"/>
  <c r="C120" i="10"/>
  <c r="B120" i="10"/>
  <c r="X119" i="10"/>
  <c r="W119" i="10"/>
  <c r="V119" i="10"/>
  <c r="U119" i="10"/>
  <c r="T119" i="10"/>
  <c r="F119" i="10"/>
  <c r="E119" i="10"/>
  <c r="D119" i="10"/>
  <c r="C119" i="10"/>
  <c r="B119" i="10"/>
  <c r="X118" i="10"/>
  <c r="W118" i="10"/>
  <c r="V118" i="10"/>
  <c r="U118" i="10"/>
  <c r="T118" i="10"/>
  <c r="F118" i="10"/>
  <c r="E118" i="10"/>
  <c r="D118" i="10"/>
  <c r="C118" i="10"/>
  <c r="B118" i="10"/>
  <c r="X117" i="10"/>
  <c r="W117" i="10"/>
  <c r="V117" i="10"/>
  <c r="U117" i="10"/>
  <c r="T117" i="10"/>
  <c r="F117" i="10"/>
  <c r="E117" i="10"/>
  <c r="D117" i="10"/>
  <c r="C117" i="10"/>
  <c r="B117" i="10"/>
  <c r="X116" i="10"/>
  <c r="W116" i="10"/>
  <c r="V116" i="10"/>
  <c r="U116" i="10"/>
  <c r="T116" i="10"/>
  <c r="F116" i="10"/>
  <c r="E116" i="10"/>
  <c r="D116" i="10"/>
  <c r="C116" i="10"/>
  <c r="B116" i="10"/>
  <c r="X115" i="10"/>
  <c r="W115" i="10"/>
  <c r="V115" i="10"/>
  <c r="U115" i="10"/>
  <c r="T115" i="10"/>
  <c r="F115" i="10"/>
  <c r="E115" i="10"/>
  <c r="D115" i="10"/>
  <c r="C115" i="10"/>
  <c r="B115" i="10"/>
  <c r="X114" i="10"/>
  <c r="W114" i="10"/>
  <c r="V114" i="10"/>
  <c r="U114" i="10"/>
  <c r="T114" i="10"/>
  <c r="F114" i="10"/>
  <c r="E114" i="10"/>
  <c r="D114" i="10"/>
  <c r="C114" i="10"/>
  <c r="B114" i="10"/>
  <c r="X113" i="10"/>
  <c r="W113" i="10"/>
  <c r="V113" i="10"/>
  <c r="U113" i="10"/>
  <c r="T113" i="10"/>
  <c r="F113" i="10"/>
  <c r="E113" i="10"/>
  <c r="D113" i="10"/>
  <c r="C113" i="10"/>
  <c r="B113" i="10"/>
  <c r="X112" i="10"/>
  <c r="W112" i="10"/>
  <c r="V112" i="10"/>
  <c r="U112" i="10"/>
  <c r="T112" i="10"/>
  <c r="F112" i="10"/>
  <c r="E112" i="10"/>
  <c r="D112" i="10"/>
  <c r="C112" i="10"/>
  <c r="B112" i="10"/>
  <c r="X111" i="10"/>
  <c r="W111" i="10"/>
  <c r="V111" i="10"/>
  <c r="U111" i="10"/>
  <c r="T111" i="10"/>
  <c r="F111" i="10"/>
  <c r="E111" i="10"/>
  <c r="D111" i="10"/>
  <c r="C111" i="10"/>
  <c r="B111" i="10"/>
  <c r="X110" i="10"/>
  <c r="W110" i="10"/>
  <c r="V110" i="10"/>
  <c r="U110" i="10"/>
  <c r="T110" i="10"/>
  <c r="F110" i="10"/>
  <c r="E110" i="10"/>
  <c r="D110" i="10"/>
  <c r="C110" i="10"/>
  <c r="B110" i="10"/>
  <c r="X109" i="10"/>
  <c r="W109" i="10"/>
  <c r="V109" i="10"/>
  <c r="U109" i="10"/>
  <c r="T109" i="10"/>
  <c r="F109" i="10"/>
  <c r="E109" i="10"/>
  <c r="D109" i="10"/>
  <c r="C109" i="10"/>
  <c r="B109" i="10"/>
  <c r="X108" i="10"/>
  <c r="W108" i="10"/>
  <c r="V108" i="10"/>
  <c r="U108" i="10"/>
  <c r="T108" i="10"/>
  <c r="F108" i="10"/>
  <c r="E108" i="10"/>
  <c r="D108" i="10"/>
  <c r="C108" i="10"/>
  <c r="B108" i="10"/>
  <c r="AB107" i="10"/>
  <c r="AA107" i="10"/>
  <c r="Z107" i="10"/>
  <c r="Y107" i="10"/>
  <c r="X107" i="10"/>
  <c r="W107" i="10"/>
  <c r="V107" i="10"/>
  <c r="U107" i="10"/>
  <c r="T107" i="10"/>
  <c r="J107" i="10"/>
  <c r="I107" i="10"/>
  <c r="H107" i="10"/>
  <c r="G107" i="10"/>
  <c r="F107" i="10"/>
  <c r="E107" i="10"/>
  <c r="D107" i="10"/>
  <c r="C107" i="10"/>
  <c r="B107" i="10"/>
  <c r="X106" i="10"/>
  <c r="W106" i="10"/>
  <c r="V106" i="10"/>
  <c r="U106" i="10"/>
  <c r="T106" i="10"/>
  <c r="F106" i="10"/>
  <c r="E106" i="10"/>
  <c r="D106" i="10"/>
  <c r="C106" i="10"/>
  <c r="B106" i="10"/>
  <c r="AB105" i="10"/>
  <c r="AB125" i="10" s="1"/>
  <c r="AA105" i="10"/>
  <c r="AA125" i="10" s="1"/>
  <c r="Z105" i="10"/>
  <c r="Z125" i="10" s="1"/>
  <c r="Y105" i="10"/>
  <c r="Y125" i="10" s="1"/>
  <c r="X105" i="10"/>
  <c r="X125" i="10" s="1"/>
  <c r="W105" i="10"/>
  <c r="V105" i="10"/>
  <c r="U105" i="10"/>
  <c r="U125" i="10" s="1"/>
  <c r="T105" i="10"/>
  <c r="T125" i="10" s="1"/>
  <c r="J105" i="10"/>
  <c r="J125" i="10" s="1"/>
  <c r="I105" i="10"/>
  <c r="I125" i="10" s="1"/>
  <c r="H105" i="10"/>
  <c r="H125" i="10" s="1"/>
  <c r="G105" i="10"/>
  <c r="G125" i="10" s="1"/>
  <c r="F105" i="10"/>
  <c r="E105" i="10"/>
  <c r="E125" i="10" s="1"/>
  <c r="D105" i="10"/>
  <c r="D125" i="10" s="1"/>
  <c r="C105" i="10"/>
  <c r="C125" i="10" s="1"/>
  <c r="B105" i="10"/>
  <c r="U104" i="10"/>
  <c r="X103" i="10"/>
  <c r="X104" i="10" s="1"/>
  <c r="W103" i="10"/>
  <c r="W104" i="10" s="1"/>
  <c r="V103" i="10"/>
  <c r="V104" i="10" s="1"/>
  <c r="U103" i="10"/>
  <c r="T103" i="10"/>
  <c r="T104" i="10" s="1"/>
  <c r="F103" i="10"/>
  <c r="F104" i="10" s="1"/>
  <c r="E103" i="10"/>
  <c r="E104" i="10" s="1"/>
  <c r="D103" i="10"/>
  <c r="D104" i="10" s="1"/>
  <c r="C103" i="10"/>
  <c r="C104" i="10" s="1"/>
  <c r="B103" i="10"/>
  <c r="B104" i="10" s="1"/>
  <c r="AX96" i="10"/>
  <c r="AW96" i="10"/>
  <c r="AV96" i="10"/>
  <c r="AU96" i="10"/>
  <c r="AT96" i="10"/>
  <c r="AS96" i="10"/>
  <c r="AR96" i="10"/>
  <c r="AQ96" i="10"/>
  <c r="AP96" i="10"/>
  <c r="AO96" i="10"/>
  <c r="AN96" i="10"/>
  <c r="AM96" i="10"/>
  <c r="AL96" i="10"/>
  <c r="AE96" i="10"/>
  <c r="AD96" i="10"/>
  <c r="AC96" i="10"/>
  <c r="AB96" i="10"/>
  <c r="AA96" i="10"/>
  <c r="Z96" i="10"/>
  <c r="Y96" i="10"/>
  <c r="X96" i="10"/>
  <c r="W96" i="10"/>
  <c r="V96" i="10"/>
  <c r="U96" i="10"/>
  <c r="T96" i="10"/>
  <c r="M96" i="10"/>
  <c r="L96" i="10"/>
  <c r="K96" i="10"/>
  <c r="J96" i="10"/>
  <c r="I96" i="10"/>
  <c r="H96" i="10"/>
  <c r="G96" i="10"/>
  <c r="F96" i="10"/>
  <c r="E96" i="10"/>
  <c r="D96" i="10"/>
  <c r="C96" i="10"/>
  <c r="B96" i="10"/>
  <c r="X74" i="10"/>
  <c r="X75" i="10" s="1"/>
  <c r="W74" i="10"/>
  <c r="W75" i="10" s="1"/>
  <c r="V74" i="10"/>
  <c r="V75" i="10" s="1"/>
  <c r="U74" i="10"/>
  <c r="U75" i="10" s="1"/>
  <c r="T74" i="10"/>
  <c r="T75" i="10" s="1"/>
  <c r="F74" i="10"/>
  <c r="F75" i="10" s="1"/>
  <c r="E74" i="10"/>
  <c r="E75" i="10" s="1"/>
  <c r="D74" i="10"/>
  <c r="D75" i="10" s="1"/>
  <c r="C74" i="10"/>
  <c r="C75" i="10" s="1"/>
  <c r="B74" i="10"/>
  <c r="B75" i="10" s="1"/>
  <c r="AQ57" i="10"/>
  <c r="AG57" i="10"/>
  <c r="J57" i="10"/>
  <c r="C57" i="10"/>
  <c r="B57" i="10"/>
  <c r="D56" i="10"/>
  <c r="F56" i="10" s="1"/>
  <c r="H56" i="10" s="1"/>
  <c r="K56" i="10" s="1"/>
  <c r="D55" i="10"/>
  <c r="D54" i="10"/>
  <c r="F54" i="10" s="1"/>
  <c r="F53" i="10"/>
  <c r="D53" i="10"/>
  <c r="E53" i="10" s="1"/>
  <c r="AE53" i="10" s="1"/>
  <c r="AH53" i="10" s="1"/>
  <c r="C52" i="10"/>
  <c r="B52" i="10"/>
  <c r="D51" i="10"/>
  <c r="E51" i="10" s="1"/>
  <c r="AE51" i="10" s="1"/>
  <c r="AH51" i="10" s="1"/>
  <c r="D50" i="10"/>
  <c r="C49" i="10"/>
  <c r="B49" i="10"/>
  <c r="C48" i="10"/>
  <c r="B48" i="10"/>
  <c r="H47" i="10"/>
  <c r="K47" i="10" s="1"/>
  <c r="D47" i="10"/>
  <c r="F47" i="10" s="1"/>
  <c r="D46" i="10"/>
  <c r="C45" i="10"/>
  <c r="B45" i="10"/>
  <c r="D44" i="10"/>
  <c r="C43" i="10"/>
  <c r="D43" i="10" s="1"/>
  <c r="B43" i="10"/>
  <c r="D42" i="10"/>
  <c r="E42" i="10" s="1"/>
  <c r="AE42" i="10" s="1"/>
  <c r="AH42" i="10" s="1"/>
  <c r="AJ42" i="10" s="1"/>
  <c r="C42" i="10"/>
  <c r="B42" i="10"/>
  <c r="D41" i="10"/>
  <c r="F41" i="10" s="1"/>
  <c r="H41" i="10" s="1"/>
  <c r="K41" i="10" s="1"/>
  <c r="C40" i="10"/>
  <c r="B40" i="10"/>
  <c r="C39" i="10"/>
  <c r="B39" i="10"/>
  <c r="C38" i="10"/>
  <c r="B38" i="10"/>
  <c r="E35" i="10"/>
  <c r="AV34" i="10"/>
  <c r="A34" i="10"/>
  <c r="AQ26" i="10"/>
  <c r="AG26" i="10"/>
  <c r="J26" i="10"/>
  <c r="C26" i="10"/>
  <c r="B26" i="10"/>
  <c r="F25" i="10"/>
  <c r="AO25" i="10" s="1"/>
  <c r="AR25" i="10" s="1"/>
  <c r="AT25" i="10" s="1"/>
  <c r="E25" i="10"/>
  <c r="AE25" i="10" s="1"/>
  <c r="AH25" i="10" s="1"/>
  <c r="D25" i="10"/>
  <c r="E24" i="10"/>
  <c r="AE24" i="10" s="1"/>
  <c r="AH24" i="10" s="1"/>
  <c r="D24" i="10"/>
  <c r="F24" i="10" s="1"/>
  <c r="D23" i="10"/>
  <c r="F23" i="10" s="1"/>
  <c r="AO23" i="10" s="1"/>
  <c r="AR23" i="10" s="1"/>
  <c r="D22" i="10"/>
  <c r="C21" i="10"/>
  <c r="D21" i="10" s="1"/>
  <c r="F21" i="10" s="1"/>
  <c r="B21" i="10"/>
  <c r="F20" i="10"/>
  <c r="AO20" i="10" s="1"/>
  <c r="AR20" i="10" s="1"/>
  <c r="AT20" i="10" s="1"/>
  <c r="E20" i="10"/>
  <c r="AE20" i="10" s="1"/>
  <c r="AH20" i="10" s="1"/>
  <c r="D20" i="10"/>
  <c r="E19" i="10"/>
  <c r="AE19" i="10" s="1"/>
  <c r="AH19" i="10" s="1"/>
  <c r="D19" i="10"/>
  <c r="F19" i="10" s="1"/>
  <c r="C18" i="10"/>
  <c r="B18" i="10"/>
  <c r="C17" i="10"/>
  <c r="D17" i="10" s="1"/>
  <c r="F17" i="10" s="1"/>
  <c r="B17" i="10"/>
  <c r="E16" i="10"/>
  <c r="AE16" i="10" s="1"/>
  <c r="AH16" i="10" s="1"/>
  <c r="D16" i="10"/>
  <c r="F16" i="10" s="1"/>
  <c r="AO16" i="10" s="1"/>
  <c r="AR16" i="10" s="1"/>
  <c r="AT16" i="10" s="1"/>
  <c r="D15" i="10"/>
  <c r="F15" i="10" s="1"/>
  <c r="AO15" i="10" s="1"/>
  <c r="C14" i="10"/>
  <c r="D14" i="10" s="1"/>
  <c r="B14" i="10"/>
  <c r="H13" i="10"/>
  <c r="K13" i="10" s="1"/>
  <c r="F13" i="10"/>
  <c r="AO13" i="10" s="1"/>
  <c r="AR13" i="10" s="1"/>
  <c r="AT13" i="10" s="1"/>
  <c r="D13" i="10"/>
  <c r="E13" i="10" s="1"/>
  <c r="AE13" i="10" s="1"/>
  <c r="AH13" i="10" s="1"/>
  <c r="C12" i="10"/>
  <c r="D12" i="10" s="1"/>
  <c r="B12" i="10"/>
  <c r="C11" i="10"/>
  <c r="D11" i="10" s="1"/>
  <c r="B11" i="10"/>
  <c r="E11" i="10" s="1"/>
  <c r="AE11" i="10" s="1"/>
  <c r="AH11" i="10" s="1"/>
  <c r="AJ11" i="10" s="1"/>
  <c r="F10" i="10"/>
  <c r="E10" i="10"/>
  <c r="AE10" i="10" s="1"/>
  <c r="AH10" i="10" s="1"/>
  <c r="D10" i="10"/>
  <c r="C9" i="10"/>
  <c r="D9" i="10" s="1"/>
  <c r="B9" i="10"/>
  <c r="C8" i="10"/>
  <c r="B8" i="10"/>
  <c r="C7" i="10"/>
  <c r="B7" i="10"/>
  <c r="A3" i="10"/>
  <c r="B36" i="10" s="1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U200" i="9"/>
  <c r="V200" i="9"/>
  <c r="W200" i="9"/>
  <c r="X200" i="9"/>
  <c r="U201" i="9"/>
  <c r="V201" i="9"/>
  <c r="W201" i="9"/>
  <c r="X201" i="9"/>
  <c r="U202" i="9"/>
  <c r="V202" i="9"/>
  <c r="W202" i="9"/>
  <c r="X202" i="9"/>
  <c r="U203" i="9"/>
  <c r="V203" i="9"/>
  <c r="W203" i="9"/>
  <c r="X203" i="9"/>
  <c r="U204" i="9"/>
  <c r="V204" i="9"/>
  <c r="W204" i="9"/>
  <c r="X204" i="9"/>
  <c r="U205" i="9"/>
  <c r="V205" i="9"/>
  <c r="W205" i="9"/>
  <c r="X205" i="9"/>
  <c r="U206" i="9"/>
  <c r="V206" i="9"/>
  <c r="W206" i="9"/>
  <c r="X206" i="9"/>
  <c r="U207" i="9"/>
  <c r="V207" i="9"/>
  <c r="W207" i="9"/>
  <c r="X207" i="9"/>
  <c r="U208" i="9"/>
  <c r="V208" i="9"/>
  <c r="W208" i="9"/>
  <c r="X208" i="9"/>
  <c r="U209" i="9"/>
  <c r="V209" i="9"/>
  <c r="W209" i="9"/>
  <c r="X209" i="9"/>
  <c r="U210" i="9"/>
  <c r="V210" i="9"/>
  <c r="W210" i="9"/>
  <c r="X210" i="9"/>
  <c r="U211" i="9"/>
  <c r="V211" i="9"/>
  <c r="W211" i="9"/>
  <c r="X211" i="9"/>
  <c r="U212" i="9"/>
  <c r="V212" i="9"/>
  <c r="W212" i="9"/>
  <c r="X212" i="9"/>
  <c r="U213" i="9"/>
  <c r="V213" i="9"/>
  <c r="W213" i="9"/>
  <c r="X213" i="9"/>
  <c r="U214" i="9"/>
  <c r="V214" i="9"/>
  <c r="W214" i="9"/>
  <c r="X214" i="9"/>
  <c r="U215" i="9"/>
  <c r="V215" i="9"/>
  <c r="W215" i="9"/>
  <c r="X215" i="9"/>
  <c r="U216" i="9"/>
  <c r="V216" i="9"/>
  <c r="W216" i="9"/>
  <c r="X216" i="9"/>
  <c r="T201" i="9"/>
  <c r="T202" i="9"/>
  <c r="T203" i="9"/>
  <c r="T204" i="9"/>
  <c r="T205" i="9"/>
  <c r="T206" i="9"/>
  <c r="T207" i="9"/>
  <c r="T208" i="9"/>
  <c r="T209" i="9"/>
  <c r="T210" i="9"/>
  <c r="T211" i="9"/>
  <c r="T212" i="9"/>
  <c r="T213" i="9"/>
  <c r="T214" i="9"/>
  <c r="T215" i="9"/>
  <c r="T216" i="9"/>
  <c r="T200" i="9"/>
  <c r="U199" i="9"/>
  <c r="V199" i="9"/>
  <c r="W199" i="9"/>
  <c r="W217" i="9" s="1"/>
  <c r="X199" i="9"/>
  <c r="Y199" i="9"/>
  <c r="U197" i="9"/>
  <c r="V197" i="9"/>
  <c r="W197" i="9"/>
  <c r="X197" i="9"/>
  <c r="U198" i="9"/>
  <c r="V198" i="9"/>
  <c r="W198" i="9"/>
  <c r="X198" i="9"/>
  <c r="T198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C200" i="9"/>
  <c r="D200" i="9"/>
  <c r="E200" i="9"/>
  <c r="B200" i="9"/>
  <c r="C198" i="9"/>
  <c r="D198" i="9"/>
  <c r="E198" i="9"/>
  <c r="B198" i="9"/>
  <c r="C199" i="9"/>
  <c r="D199" i="9"/>
  <c r="E199" i="9"/>
  <c r="B199" i="9"/>
  <c r="C197" i="9"/>
  <c r="D197" i="9"/>
  <c r="E197" i="9"/>
  <c r="B197" i="9"/>
  <c r="AX217" i="9"/>
  <c r="AW217" i="9"/>
  <c r="AV217" i="9"/>
  <c r="AU217" i="9"/>
  <c r="AT217" i="9"/>
  <c r="AS217" i="9"/>
  <c r="AR217" i="9"/>
  <c r="AQ217" i="9"/>
  <c r="AP217" i="9"/>
  <c r="AO217" i="9"/>
  <c r="AN217" i="9"/>
  <c r="AM217" i="9"/>
  <c r="AL217" i="9"/>
  <c r="AE217" i="9"/>
  <c r="AD217" i="9"/>
  <c r="AC217" i="9"/>
  <c r="M217" i="9"/>
  <c r="L217" i="9"/>
  <c r="K217" i="9"/>
  <c r="AB199" i="9"/>
  <c r="AA199" i="9"/>
  <c r="Z199" i="9"/>
  <c r="T199" i="9"/>
  <c r="J199" i="9"/>
  <c r="I199" i="9"/>
  <c r="H199" i="9"/>
  <c r="G199" i="9"/>
  <c r="AB197" i="9"/>
  <c r="AA197" i="9"/>
  <c r="AA217" i="9" s="1"/>
  <c r="Z197" i="9"/>
  <c r="Y197" i="9"/>
  <c r="T197" i="9"/>
  <c r="J197" i="9"/>
  <c r="J217" i="9" s="1"/>
  <c r="I197" i="9"/>
  <c r="H197" i="9"/>
  <c r="G197" i="9"/>
  <c r="X195" i="9"/>
  <c r="X196" i="9" s="1"/>
  <c r="W195" i="9"/>
  <c r="W196" i="9" s="1"/>
  <c r="V195" i="9"/>
  <c r="V196" i="9" s="1"/>
  <c r="U195" i="9"/>
  <c r="U196" i="9" s="1"/>
  <c r="T195" i="9"/>
  <c r="T196" i="9" s="1"/>
  <c r="F195" i="9"/>
  <c r="F196" i="9" s="1"/>
  <c r="E195" i="9"/>
  <c r="E196" i="9" s="1"/>
  <c r="D195" i="9"/>
  <c r="D196" i="9" s="1"/>
  <c r="C195" i="9"/>
  <c r="C196" i="9" s="1"/>
  <c r="B195" i="9"/>
  <c r="B196" i="9" s="1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E188" i="9"/>
  <c r="AD188" i="9"/>
  <c r="AC188" i="9"/>
  <c r="AB188" i="9"/>
  <c r="AA188" i="9"/>
  <c r="Z188" i="9"/>
  <c r="Y188" i="9"/>
  <c r="X188" i="9"/>
  <c r="W188" i="9"/>
  <c r="V188" i="9"/>
  <c r="U188" i="9"/>
  <c r="T188" i="9"/>
  <c r="M188" i="9"/>
  <c r="L188" i="9"/>
  <c r="K188" i="9"/>
  <c r="J188" i="9"/>
  <c r="I188" i="9"/>
  <c r="H188" i="9"/>
  <c r="G188" i="9"/>
  <c r="F188" i="9"/>
  <c r="E188" i="9"/>
  <c r="D188" i="9"/>
  <c r="C188" i="9"/>
  <c r="B188" i="9"/>
  <c r="X166" i="9"/>
  <c r="X167" i="9" s="1"/>
  <c r="W166" i="9"/>
  <c r="W167" i="9" s="1"/>
  <c r="V166" i="9"/>
  <c r="V167" i="9" s="1"/>
  <c r="U166" i="9"/>
  <c r="U167" i="9" s="1"/>
  <c r="T166" i="9"/>
  <c r="T167" i="9" s="1"/>
  <c r="F166" i="9"/>
  <c r="F167" i="9" s="1"/>
  <c r="E166" i="9"/>
  <c r="E167" i="9" s="1"/>
  <c r="D166" i="9"/>
  <c r="D167" i="9" s="1"/>
  <c r="C166" i="9"/>
  <c r="C167" i="9" s="1"/>
  <c r="B166" i="9"/>
  <c r="B167" i="9" s="1"/>
  <c r="AQ150" i="9"/>
  <c r="AG150" i="9"/>
  <c r="J150" i="9"/>
  <c r="C150" i="9"/>
  <c r="B150" i="9"/>
  <c r="D149" i="9"/>
  <c r="D148" i="9"/>
  <c r="F148" i="9" s="1"/>
  <c r="D147" i="9"/>
  <c r="D146" i="9"/>
  <c r="F146" i="9" s="1"/>
  <c r="H146" i="9" s="1"/>
  <c r="K146" i="9" s="1"/>
  <c r="M146" i="9" s="1"/>
  <c r="C145" i="9"/>
  <c r="B145" i="9"/>
  <c r="D144" i="9"/>
  <c r="E144" i="9" s="1"/>
  <c r="AE144" i="9" s="1"/>
  <c r="AH144" i="9" s="1"/>
  <c r="D143" i="9"/>
  <c r="F143" i="9" s="1"/>
  <c r="H143" i="9" s="1"/>
  <c r="K143" i="9" s="1"/>
  <c r="M143" i="9" s="1"/>
  <c r="C142" i="9"/>
  <c r="D142" i="9" s="1"/>
  <c r="F142" i="9" s="1"/>
  <c r="B142" i="9"/>
  <c r="C141" i="9"/>
  <c r="B141" i="9"/>
  <c r="D140" i="9"/>
  <c r="D139" i="9"/>
  <c r="F139" i="9" s="1"/>
  <c r="H139" i="9" s="1"/>
  <c r="C138" i="9"/>
  <c r="B138" i="9"/>
  <c r="D137" i="9"/>
  <c r="F137" i="9" s="1"/>
  <c r="C136" i="9"/>
  <c r="D136" i="9" s="1"/>
  <c r="B136" i="9"/>
  <c r="C135" i="9"/>
  <c r="B135" i="9"/>
  <c r="D134" i="9"/>
  <c r="C133" i="9"/>
  <c r="D133" i="9" s="1"/>
  <c r="B133" i="9"/>
  <c r="C132" i="9"/>
  <c r="B132" i="9"/>
  <c r="C131" i="9"/>
  <c r="D131" i="9" s="1"/>
  <c r="B131" i="9"/>
  <c r="AQ119" i="9"/>
  <c r="AG119" i="9"/>
  <c r="J119" i="9"/>
  <c r="C119" i="9"/>
  <c r="D119" i="9" s="1"/>
  <c r="B119" i="9"/>
  <c r="D118" i="9"/>
  <c r="E118" i="9" s="1"/>
  <c r="AE118" i="9" s="1"/>
  <c r="AH118" i="9" s="1"/>
  <c r="D117" i="9"/>
  <c r="D116" i="9"/>
  <c r="F116" i="9" s="1"/>
  <c r="D115" i="9"/>
  <c r="F115" i="9" s="1"/>
  <c r="C114" i="9"/>
  <c r="B114" i="9"/>
  <c r="D113" i="9"/>
  <c r="E113" i="9" s="1"/>
  <c r="AE113" i="9" s="1"/>
  <c r="AH113" i="9" s="1"/>
  <c r="D112" i="9"/>
  <c r="C111" i="9"/>
  <c r="B111" i="9"/>
  <c r="C110" i="9"/>
  <c r="B110" i="9"/>
  <c r="F109" i="9"/>
  <c r="D109" i="9"/>
  <c r="E109" i="9" s="1"/>
  <c r="AE109" i="9" s="1"/>
  <c r="AH109" i="9" s="1"/>
  <c r="D108" i="9"/>
  <c r="E108" i="9" s="1"/>
  <c r="AE108" i="9" s="1"/>
  <c r="C107" i="9"/>
  <c r="D107" i="9" s="1"/>
  <c r="B107" i="9"/>
  <c r="D106" i="9"/>
  <c r="E106" i="9" s="1"/>
  <c r="AE106" i="9" s="1"/>
  <c r="AH106" i="9" s="1"/>
  <c r="AJ106" i="9" s="1"/>
  <c r="C105" i="9"/>
  <c r="D105" i="9" s="1"/>
  <c r="B105" i="9"/>
  <c r="C104" i="9"/>
  <c r="D104" i="9" s="1"/>
  <c r="F104" i="9" s="1"/>
  <c r="H104" i="9" s="1"/>
  <c r="K104" i="9" s="1"/>
  <c r="B104" i="9"/>
  <c r="D103" i="9"/>
  <c r="E103" i="9" s="1"/>
  <c r="AE103" i="9" s="1"/>
  <c r="AH103" i="9" s="1"/>
  <c r="C102" i="9"/>
  <c r="D102" i="9" s="1"/>
  <c r="B102" i="9"/>
  <c r="C101" i="9"/>
  <c r="D101" i="9" s="1"/>
  <c r="F101" i="9" s="1"/>
  <c r="B101" i="9"/>
  <c r="C100" i="9"/>
  <c r="D100" i="9" s="1"/>
  <c r="B100" i="9"/>
  <c r="AQ88" i="9"/>
  <c r="AG88" i="9"/>
  <c r="J88" i="9"/>
  <c r="C88" i="9"/>
  <c r="D88" i="9" s="1"/>
  <c r="B88" i="9"/>
  <c r="D87" i="9"/>
  <c r="F87" i="9" s="1"/>
  <c r="D86" i="9"/>
  <c r="F86" i="9" s="1"/>
  <c r="D85" i="9"/>
  <c r="F85" i="9" s="1"/>
  <c r="H85" i="9" s="1"/>
  <c r="K85" i="9" s="1"/>
  <c r="M85" i="9" s="1"/>
  <c r="D84" i="9"/>
  <c r="C83" i="9"/>
  <c r="D83" i="9" s="1"/>
  <c r="B83" i="9"/>
  <c r="D82" i="9"/>
  <c r="F82" i="9" s="1"/>
  <c r="D81" i="9"/>
  <c r="F81" i="9" s="1"/>
  <c r="C80" i="9"/>
  <c r="B80" i="9"/>
  <c r="C79" i="9"/>
  <c r="D79" i="9" s="1"/>
  <c r="F79" i="9" s="1"/>
  <c r="B79" i="9"/>
  <c r="D78" i="9"/>
  <c r="D77" i="9"/>
  <c r="F77" i="9" s="1"/>
  <c r="C76" i="9"/>
  <c r="B76" i="9"/>
  <c r="D75" i="9"/>
  <c r="F75" i="9" s="1"/>
  <c r="C74" i="9"/>
  <c r="D74" i="9" s="1"/>
  <c r="B74" i="9"/>
  <c r="C73" i="9"/>
  <c r="B73" i="9"/>
  <c r="D72" i="9"/>
  <c r="C71" i="9"/>
  <c r="D71" i="9" s="1"/>
  <c r="F71" i="9" s="1"/>
  <c r="B71" i="9"/>
  <c r="C70" i="9"/>
  <c r="D70" i="9" s="1"/>
  <c r="B70" i="9"/>
  <c r="C69" i="9"/>
  <c r="B69" i="9"/>
  <c r="AQ57" i="9"/>
  <c r="AG57" i="9"/>
  <c r="J57" i="9"/>
  <c r="C57" i="9"/>
  <c r="D57" i="9" s="1"/>
  <c r="B57" i="9"/>
  <c r="D56" i="9"/>
  <c r="D55" i="9"/>
  <c r="F55" i="9" s="1"/>
  <c r="D54" i="9"/>
  <c r="F54" i="9" s="1"/>
  <c r="D53" i="9"/>
  <c r="F53" i="9" s="1"/>
  <c r="H53" i="9" s="1"/>
  <c r="K53" i="9" s="1"/>
  <c r="M53" i="9" s="1"/>
  <c r="C52" i="9"/>
  <c r="D52" i="9" s="1"/>
  <c r="B52" i="9"/>
  <c r="D51" i="9"/>
  <c r="D50" i="9"/>
  <c r="F50" i="9" s="1"/>
  <c r="C49" i="9"/>
  <c r="B49" i="9"/>
  <c r="C48" i="9"/>
  <c r="D48" i="9" s="1"/>
  <c r="F48" i="9" s="1"/>
  <c r="B48" i="9"/>
  <c r="D47" i="9"/>
  <c r="F47" i="9" s="1"/>
  <c r="D46" i="9"/>
  <c r="E46" i="9" s="1"/>
  <c r="AE46" i="9" s="1"/>
  <c r="C45" i="9"/>
  <c r="B45" i="9"/>
  <c r="D44" i="9"/>
  <c r="E44" i="9" s="1"/>
  <c r="AE44" i="9" s="1"/>
  <c r="AH44" i="9" s="1"/>
  <c r="C43" i="9"/>
  <c r="B43" i="9"/>
  <c r="C42" i="9"/>
  <c r="D42" i="9" s="1"/>
  <c r="F42" i="9" s="1"/>
  <c r="B42" i="9"/>
  <c r="D41" i="9"/>
  <c r="F41" i="9" s="1"/>
  <c r="C40" i="9"/>
  <c r="D40" i="9" s="1"/>
  <c r="B40" i="9"/>
  <c r="C39" i="9"/>
  <c r="D39" i="9" s="1"/>
  <c r="F39" i="9" s="1"/>
  <c r="B39" i="9"/>
  <c r="C38" i="9"/>
  <c r="D38" i="9" s="1"/>
  <c r="B38" i="9"/>
  <c r="E35" i="9"/>
  <c r="A34" i="9" s="1"/>
  <c r="AV34" i="9"/>
  <c r="AV65" i="9" s="1"/>
  <c r="AV96" i="9" s="1"/>
  <c r="AV127" i="9" s="1"/>
  <c r="AQ26" i="9"/>
  <c r="AG26" i="9"/>
  <c r="J26" i="9"/>
  <c r="C26" i="9"/>
  <c r="B26" i="9"/>
  <c r="D25" i="9"/>
  <c r="D24" i="9"/>
  <c r="F24" i="9" s="1"/>
  <c r="F23" i="9"/>
  <c r="H23" i="9" s="1"/>
  <c r="K23" i="9" s="1"/>
  <c r="D23" i="9"/>
  <c r="E23" i="9" s="1"/>
  <c r="AE23" i="9" s="1"/>
  <c r="AH23" i="9" s="1"/>
  <c r="D22" i="9"/>
  <c r="C21" i="9"/>
  <c r="D21" i="9" s="1"/>
  <c r="B21" i="9"/>
  <c r="D20" i="9"/>
  <c r="F20" i="9" s="1"/>
  <c r="D19" i="9"/>
  <c r="F19" i="9" s="1"/>
  <c r="C18" i="9"/>
  <c r="D18" i="9" s="1"/>
  <c r="B18" i="9"/>
  <c r="C17" i="9"/>
  <c r="D17" i="9" s="1"/>
  <c r="F17" i="9" s="1"/>
  <c r="B17" i="9"/>
  <c r="D16" i="9"/>
  <c r="F16" i="9" s="1"/>
  <c r="D15" i="9"/>
  <c r="F15" i="9" s="1"/>
  <c r="C14" i="9"/>
  <c r="D14" i="9" s="1"/>
  <c r="B14" i="9"/>
  <c r="D13" i="9"/>
  <c r="F13" i="9" s="1"/>
  <c r="C12" i="9"/>
  <c r="D12" i="9" s="1"/>
  <c r="B12" i="9"/>
  <c r="C11" i="9"/>
  <c r="D11" i="9" s="1"/>
  <c r="B11" i="9"/>
  <c r="D10" i="9"/>
  <c r="F10" i="9" s="1"/>
  <c r="C9" i="9"/>
  <c r="D9" i="9" s="1"/>
  <c r="F9" i="9" s="1"/>
  <c r="B9" i="9"/>
  <c r="C8" i="9"/>
  <c r="D8" i="9" s="1"/>
  <c r="F8" i="9" s="1"/>
  <c r="B8" i="9"/>
  <c r="C7" i="9"/>
  <c r="D7" i="9" s="1"/>
  <c r="B7" i="9"/>
  <c r="A3" i="9"/>
  <c r="AR100" i="11" l="1"/>
  <c r="AT106" i="11"/>
  <c r="AT118" i="11"/>
  <c r="AR86" i="11"/>
  <c r="AO117" i="11"/>
  <c r="AR117" i="11" s="1"/>
  <c r="AR71" i="11"/>
  <c r="AO102" i="11"/>
  <c r="AR102" i="11" s="1"/>
  <c r="AR84" i="11"/>
  <c r="AO115" i="11"/>
  <c r="AR115" i="11" s="1"/>
  <c r="AT113" i="11"/>
  <c r="AE120" i="11"/>
  <c r="AE121" i="11" s="1"/>
  <c r="AH119" i="11" s="1"/>
  <c r="AH100" i="11"/>
  <c r="M105" i="11"/>
  <c r="AR70" i="11"/>
  <c r="AO101" i="11"/>
  <c r="AR101" i="11" s="1"/>
  <c r="AR76" i="11"/>
  <c r="AO107" i="11"/>
  <c r="AR107" i="11" s="1"/>
  <c r="AT109" i="11"/>
  <c r="AT105" i="11"/>
  <c r="H120" i="11"/>
  <c r="H121" i="11" s="1"/>
  <c r="K119" i="11" s="1"/>
  <c r="K100" i="11"/>
  <c r="AR54" i="11"/>
  <c r="AO85" i="11"/>
  <c r="AT69" i="11"/>
  <c r="AT74" i="11"/>
  <c r="AR50" i="11"/>
  <c r="AO81" i="11"/>
  <c r="AR41" i="11"/>
  <c r="AO72" i="11"/>
  <c r="AR49" i="11"/>
  <c r="AT49" i="11" s="1"/>
  <c r="AO80" i="11"/>
  <c r="AR48" i="11"/>
  <c r="AO79" i="11"/>
  <c r="AE89" i="11"/>
  <c r="AE90" i="11" s="1"/>
  <c r="AH88" i="11" s="1"/>
  <c r="AH69" i="11"/>
  <c r="K89" i="11"/>
  <c r="L69" i="11" s="1"/>
  <c r="M69" i="11"/>
  <c r="AT71" i="11"/>
  <c r="AT84" i="11"/>
  <c r="K77" i="11"/>
  <c r="M88" i="11"/>
  <c r="AR42" i="11"/>
  <c r="AT42" i="11" s="1"/>
  <c r="AO73" i="11"/>
  <c r="AT86" i="11"/>
  <c r="AT70" i="11"/>
  <c r="AT76" i="11"/>
  <c r="AR52" i="11"/>
  <c r="AT52" i="11" s="1"/>
  <c r="AO83" i="11"/>
  <c r="AO58" i="11"/>
  <c r="AO59" i="11" s="1"/>
  <c r="AR57" i="11" s="1"/>
  <c r="AT26" i="11"/>
  <c r="AR15" i="11"/>
  <c r="K15" i="11"/>
  <c r="M15" i="11" s="1"/>
  <c r="M26" i="11"/>
  <c r="AT19" i="11"/>
  <c r="AH58" i="11"/>
  <c r="AI57" i="11" s="1"/>
  <c r="AJ38" i="11"/>
  <c r="AT54" i="11"/>
  <c r="AE27" i="11"/>
  <c r="AE28" i="11" s="1"/>
  <c r="AH26" i="11" s="1"/>
  <c r="AH7" i="11"/>
  <c r="AT48" i="11"/>
  <c r="M49" i="11"/>
  <c r="AJ57" i="11"/>
  <c r="AH46" i="11"/>
  <c r="AT23" i="11"/>
  <c r="M38" i="11"/>
  <c r="AT17" i="11"/>
  <c r="AT7" i="11"/>
  <c r="AR27" i="11"/>
  <c r="AS26" i="11" s="1"/>
  <c r="AT38" i="11"/>
  <c r="H58" i="11"/>
  <c r="H59" i="11" s="1"/>
  <c r="K57" i="11" s="1"/>
  <c r="K58" i="11" s="1"/>
  <c r="L38" i="11" s="1"/>
  <c r="AT50" i="11"/>
  <c r="AT21" i="11"/>
  <c r="K27" i="11"/>
  <c r="L26" i="11" s="1"/>
  <c r="M7" i="11"/>
  <c r="E15" i="10"/>
  <c r="AE15" i="10" s="1"/>
  <c r="E56" i="10"/>
  <c r="AE56" i="10" s="1"/>
  <c r="AH56" i="10" s="1"/>
  <c r="V125" i="10"/>
  <c r="H23" i="10"/>
  <c r="K23" i="10" s="1"/>
  <c r="M23" i="10" s="1"/>
  <c r="B125" i="10"/>
  <c r="F125" i="10"/>
  <c r="W125" i="10"/>
  <c r="AO47" i="10"/>
  <c r="AR47" i="10" s="1"/>
  <c r="F51" i="10"/>
  <c r="H51" i="10" s="1"/>
  <c r="K51" i="10" s="1"/>
  <c r="F43" i="10"/>
  <c r="E43" i="10"/>
  <c r="AE43" i="10" s="1"/>
  <c r="AH43" i="10" s="1"/>
  <c r="AJ43" i="10" s="1"/>
  <c r="F40" i="10"/>
  <c r="H40" i="10" s="1"/>
  <c r="K40" i="10" s="1"/>
  <c r="D40" i="10"/>
  <c r="E40" i="10" s="1"/>
  <c r="AE40" i="10" s="1"/>
  <c r="AH40" i="10" s="1"/>
  <c r="AJ40" i="10" s="1"/>
  <c r="D45" i="10"/>
  <c r="F45" i="10" s="1"/>
  <c r="H45" i="10" s="1"/>
  <c r="K45" i="10" s="1"/>
  <c r="D49" i="10"/>
  <c r="E49" i="10" s="1"/>
  <c r="AE49" i="10" s="1"/>
  <c r="AH49" i="10" s="1"/>
  <c r="AJ49" i="10" s="1"/>
  <c r="F8" i="10"/>
  <c r="D7" i="10"/>
  <c r="E7" i="10" s="1"/>
  <c r="AE7" i="10" s="1"/>
  <c r="D8" i="10"/>
  <c r="F11" i="10"/>
  <c r="AO11" i="10" s="1"/>
  <c r="AR11" i="10" s="1"/>
  <c r="AT11" i="10" s="1"/>
  <c r="E8" i="10"/>
  <c r="AE8" i="10" s="1"/>
  <c r="AH8" i="10" s="1"/>
  <c r="AJ8" i="10" s="1"/>
  <c r="AO21" i="10"/>
  <c r="AR21" i="10" s="1"/>
  <c r="H21" i="10"/>
  <c r="K21" i="10" s="1"/>
  <c r="AT47" i="10"/>
  <c r="AJ13" i="10"/>
  <c r="AJ10" i="10"/>
  <c r="AO17" i="10"/>
  <c r="AR17" i="10" s="1"/>
  <c r="H17" i="10"/>
  <c r="K17" i="10" s="1"/>
  <c r="AJ19" i="10"/>
  <c r="AJ24" i="10"/>
  <c r="AT23" i="10"/>
  <c r="AJ20" i="10"/>
  <c r="AJ25" i="10"/>
  <c r="C27" i="10"/>
  <c r="C28" i="10" s="1"/>
  <c r="M41" i="10"/>
  <c r="M47" i="10"/>
  <c r="B27" i="10"/>
  <c r="B28" i="10" s="1"/>
  <c r="F9" i="10"/>
  <c r="AO10" i="10"/>
  <c r="AR10" i="10" s="1"/>
  <c r="H10" i="10"/>
  <c r="K10" i="10" s="1"/>
  <c r="F22" i="10"/>
  <c r="E22" i="10"/>
  <c r="AE22" i="10" s="1"/>
  <c r="AH22" i="10" s="1"/>
  <c r="B58" i="10"/>
  <c r="B59" i="10" s="1"/>
  <c r="D39" i="10"/>
  <c r="E39" i="10" s="1"/>
  <c r="AE39" i="10" s="1"/>
  <c r="AH39" i="10" s="1"/>
  <c r="F46" i="10"/>
  <c r="E46" i="10"/>
  <c r="AE46" i="10" s="1"/>
  <c r="D48" i="10"/>
  <c r="F48" i="10" s="1"/>
  <c r="AO51" i="10"/>
  <c r="AR51" i="10" s="1"/>
  <c r="AJ53" i="10"/>
  <c r="AO56" i="10"/>
  <c r="AR56" i="10" s="1"/>
  <c r="F14" i="10"/>
  <c r="AJ16" i="10"/>
  <c r="AO8" i="10"/>
  <c r="AR8" i="10" s="1"/>
  <c r="H8" i="10"/>
  <c r="K8" i="10" s="1"/>
  <c r="E12" i="10"/>
  <c r="AE12" i="10" s="1"/>
  <c r="AH12" i="10" s="1"/>
  <c r="R34" i="10"/>
  <c r="F42" i="10"/>
  <c r="F44" i="10"/>
  <c r="E44" i="10"/>
  <c r="AE44" i="10" s="1"/>
  <c r="AH44" i="10" s="1"/>
  <c r="AJ51" i="10"/>
  <c r="F55" i="10"/>
  <c r="E55" i="10"/>
  <c r="AE55" i="10" s="1"/>
  <c r="AH55" i="10" s="1"/>
  <c r="AJ56" i="10"/>
  <c r="H53" i="10"/>
  <c r="K53" i="10" s="1"/>
  <c r="E9" i="10"/>
  <c r="AE9" i="10" s="1"/>
  <c r="AH9" i="10" s="1"/>
  <c r="F12" i="10"/>
  <c r="M13" i="10"/>
  <c r="E14" i="10"/>
  <c r="AE14" i="10" s="1"/>
  <c r="AH14" i="10" s="1"/>
  <c r="H15" i="10"/>
  <c r="E17" i="10"/>
  <c r="AE17" i="10" s="1"/>
  <c r="AH17" i="10" s="1"/>
  <c r="D18" i="10"/>
  <c r="F18" i="10" s="1"/>
  <c r="AO19" i="10"/>
  <c r="AR19" i="10" s="1"/>
  <c r="H19" i="10"/>
  <c r="K19" i="10" s="1"/>
  <c r="E21" i="10"/>
  <c r="AE21" i="10" s="1"/>
  <c r="AH21" i="10" s="1"/>
  <c r="AO24" i="10"/>
  <c r="AR24" i="10" s="1"/>
  <c r="H24" i="10"/>
  <c r="K24" i="10" s="1"/>
  <c r="M51" i="10"/>
  <c r="D52" i="10"/>
  <c r="F52" i="10" s="1"/>
  <c r="M56" i="10"/>
  <c r="D57" i="10"/>
  <c r="F57" i="10" s="1"/>
  <c r="C58" i="10"/>
  <c r="C59" i="10" s="1"/>
  <c r="F50" i="10"/>
  <c r="E50" i="10"/>
  <c r="AE50" i="10" s="1"/>
  <c r="AH50" i="10" s="1"/>
  <c r="AO54" i="10"/>
  <c r="AR54" i="10" s="1"/>
  <c r="H54" i="10"/>
  <c r="K54" i="10" s="1"/>
  <c r="H16" i="10"/>
  <c r="K16" i="10" s="1"/>
  <c r="H20" i="10"/>
  <c r="K20" i="10" s="1"/>
  <c r="E23" i="10"/>
  <c r="AE23" i="10" s="1"/>
  <c r="AH23" i="10" s="1"/>
  <c r="H25" i="10"/>
  <c r="K25" i="10" s="1"/>
  <c r="D26" i="10"/>
  <c r="D38" i="10"/>
  <c r="E41" i="10"/>
  <c r="AE41" i="10" s="1"/>
  <c r="AH41" i="10" s="1"/>
  <c r="H43" i="10"/>
  <c r="K43" i="10" s="1"/>
  <c r="E47" i="10"/>
  <c r="AE47" i="10" s="1"/>
  <c r="AH47" i="10" s="1"/>
  <c r="E54" i="10"/>
  <c r="AE54" i="10" s="1"/>
  <c r="AH54" i="10" s="1"/>
  <c r="E48" i="10"/>
  <c r="AE48" i="10" s="1"/>
  <c r="AH48" i="10" s="1"/>
  <c r="E19" i="9"/>
  <c r="AE19" i="9" s="1"/>
  <c r="AH19" i="9" s="1"/>
  <c r="E24" i="9"/>
  <c r="AE24" i="9" s="1"/>
  <c r="AH24" i="9" s="1"/>
  <c r="E52" i="9"/>
  <c r="AE52" i="9" s="1"/>
  <c r="AH52" i="9" s="1"/>
  <c r="E15" i="9"/>
  <c r="AE15" i="9" s="1"/>
  <c r="E47" i="9"/>
  <c r="AE47" i="9" s="1"/>
  <c r="AH47" i="9" s="1"/>
  <c r="E54" i="9"/>
  <c r="AE54" i="9" s="1"/>
  <c r="AH54" i="9" s="1"/>
  <c r="E41" i="9"/>
  <c r="AE41" i="9" s="1"/>
  <c r="AH41" i="9" s="1"/>
  <c r="E85" i="9"/>
  <c r="AE85" i="9" s="1"/>
  <c r="AH85" i="9" s="1"/>
  <c r="AJ85" i="9" s="1"/>
  <c r="F113" i="9"/>
  <c r="H113" i="9" s="1"/>
  <c r="K113" i="9" s="1"/>
  <c r="M113" i="9" s="1"/>
  <c r="E115" i="9"/>
  <c r="AE115" i="9" s="1"/>
  <c r="AH115" i="9" s="1"/>
  <c r="E139" i="9"/>
  <c r="AE139" i="9" s="1"/>
  <c r="E143" i="9"/>
  <c r="AE143" i="9" s="1"/>
  <c r="AH143" i="9" s="1"/>
  <c r="AO23" i="9"/>
  <c r="AR23" i="9" s="1"/>
  <c r="F44" i="9"/>
  <c r="E53" i="9"/>
  <c r="AE53" i="9" s="1"/>
  <c r="AH53" i="9" s="1"/>
  <c r="AJ53" i="9" s="1"/>
  <c r="E55" i="9"/>
  <c r="AE55" i="9" s="1"/>
  <c r="AH55" i="9" s="1"/>
  <c r="AJ55" i="9" s="1"/>
  <c r="F108" i="9"/>
  <c r="H108" i="9" s="1"/>
  <c r="G217" i="9"/>
  <c r="T217" i="9"/>
  <c r="X217" i="9"/>
  <c r="AB217" i="9"/>
  <c r="V217" i="9"/>
  <c r="F106" i="9"/>
  <c r="E10" i="9"/>
  <c r="AE10" i="9" s="1"/>
  <c r="AH10" i="9" s="1"/>
  <c r="AJ10" i="9" s="1"/>
  <c r="F103" i="9"/>
  <c r="D217" i="9"/>
  <c r="H217" i="9"/>
  <c r="U217" i="9"/>
  <c r="Y217" i="9"/>
  <c r="B217" i="9"/>
  <c r="F217" i="9"/>
  <c r="C217" i="9"/>
  <c r="E104" i="9"/>
  <c r="AE104" i="9" s="1"/>
  <c r="AH104" i="9" s="1"/>
  <c r="AJ104" i="9" s="1"/>
  <c r="B120" i="9"/>
  <c r="B121" i="9" s="1"/>
  <c r="E13" i="9"/>
  <c r="AE13" i="9" s="1"/>
  <c r="AH13" i="9" s="1"/>
  <c r="E20" i="9"/>
  <c r="AE20" i="9" s="1"/>
  <c r="AH20" i="9" s="1"/>
  <c r="AJ20" i="9" s="1"/>
  <c r="F46" i="9"/>
  <c r="E75" i="9"/>
  <c r="AE75" i="9" s="1"/>
  <c r="AH75" i="9" s="1"/>
  <c r="E82" i="9"/>
  <c r="AE82" i="9" s="1"/>
  <c r="AH82" i="9" s="1"/>
  <c r="AJ82" i="9" s="1"/>
  <c r="F83" i="9"/>
  <c r="H83" i="9" s="1"/>
  <c r="K83" i="9" s="1"/>
  <c r="E86" i="9"/>
  <c r="AE86" i="9" s="1"/>
  <c r="AH86" i="9" s="1"/>
  <c r="E87" i="9"/>
  <c r="AE87" i="9" s="1"/>
  <c r="AH87" i="9" s="1"/>
  <c r="F118" i="9"/>
  <c r="H118" i="9" s="1"/>
  <c r="K118" i="9" s="1"/>
  <c r="F133" i="9"/>
  <c r="H133" i="9" s="1"/>
  <c r="K133" i="9" s="1"/>
  <c r="D135" i="9"/>
  <c r="F135" i="9" s="1"/>
  <c r="H135" i="9" s="1"/>
  <c r="K135" i="9" s="1"/>
  <c r="E146" i="9"/>
  <c r="AE146" i="9" s="1"/>
  <c r="AH146" i="9" s="1"/>
  <c r="AJ146" i="9" s="1"/>
  <c r="E148" i="9"/>
  <c r="AE148" i="9" s="1"/>
  <c r="AH148" i="9" s="1"/>
  <c r="AJ148" i="9" s="1"/>
  <c r="E142" i="9"/>
  <c r="AE142" i="9" s="1"/>
  <c r="AH142" i="9" s="1"/>
  <c r="AJ142" i="9" s="1"/>
  <c r="F40" i="9"/>
  <c r="E77" i="9"/>
  <c r="AE77" i="9" s="1"/>
  <c r="E81" i="9"/>
  <c r="AE81" i="9" s="1"/>
  <c r="AH81" i="9" s="1"/>
  <c r="AJ81" i="9" s="1"/>
  <c r="D132" i="9"/>
  <c r="E132" i="9" s="1"/>
  <c r="AE132" i="9" s="1"/>
  <c r="AH132" i="9" s="1"/>
  <c r="AJ132" i="9" s="1"/>
  <c r="E137" i="9"/>
  <c r="AE137" i="9" s="1"/>
  <c r="AH137" i="9" s="1"/>
  <c r="E217" i="9"/>
  <c r="I217" i="9"/>
  <c r="Z217" i="9"/>
  <c r="E66" i="9"/>
  <c r="A65" i="9" s="1"/>
  <c r="E83" i="9"/>
  <c r="AE83" i="9" s="1"/>
  <c r="AH83" i="9" s="1"/>
  <c r="AJ83" i="9" s="1"/>
  <c r="E133" i="9"/>
  <c r="AE133" i="9" s="1"/>
  <c r="AH133" i="9" s="1"/>
  <c r="AJ133" i="9" s="1"/>
  <c r="E135" i="9"/>
  <c r="AE135" i="9" s="1"/>
  <c r="AH135" i="9" s="1"/>
  <c r="AJ135" i="9" s="1"/>
  <c r="E136" i="9"/>
  <c r="AE136" i="9" s="1"/>
  <c r="AH136" i="9" s="1"/>
  <c r="AJ136" i="9" s="1"/>
  <c r="D111" i="9"/>
  <c r="F111" i="9" s="1"/>
  <c r="H111" i="9" s="1"/>
  <c r="K111" i="9" s="1"/>
  <c r="F119" i="9"/>
  <c r="H119" i="9" s="1"/>
  <c r="E101" i="9"/>
  <c r="AE101" i="9" s="1"/>
  <c r="AH101" i="9" s="1"/>
  <c r="AJ101" i="9" s="1"/>
  <c r="E70" i="9"/>
  <c r="AE70" i="9" s="1"/>
  <c r="AH70" i="9" s="1"/>
  <c r="AJ70" i="9" s="1"/>
  <c r="E71" i="9"/>
  <c r="AE71" i="9" s="1"/>
  <c r="AH71" i="9" s="1"/>
  <c r="E88" i="9"/>
  <c r="AE88" i="9" s="1"/>
  <c r="D73" i="9"/>
  <c r="F73" i="9" s="1"/>
  <c r="H73" i="9" s="1"/>
  <c r="K73" i="9" s="1"/>
  <c r="F88" i="9"/>
  <c r="H88" i="9" s="1"/>
  <c r="E57" i="9"/>
  <c r="E39" i="9"/>
  <c r="AE39" i="9" s="1"/>
  <c r="AH39" i="9" s="1"/>
  <c r="AJ39" i="9" s="1"/>
  <c r="E40" i="9"/>
  <c r="AE40" i="9" s="1"/>
  <c r="AH40" i="9" s="1"/>
  <c r="AJ40" i="9" s="1"/>
  <c r="F57" i="9"/>
  <c r="F52" i="9"/>
  <c r="H52" i="9" s="1"/>
  <c r="K52" i="9" s="1"/>
  <c r="F11" i="9"/>
  <c r="H11" i="9" s="1"/>
  <c r="K11" i="9" s="1"/>
  <c r="E21" i="9"/>
  <c r="AE21" i="9" s="1"/>
  <c r="AH21" i="9" s="1"/>
  <c r="AJ21" i="9" s="1"/>
  <c r="F21" i="9"/>
  <c r="H21" i="9" s="1"/>
  <c r="K21" i="9" s="1"/>
  <c r="M21" i="9" s="1"/>
  <c r="D26" i="9"/>
  <c r="F26" i="9" s="1"/>
  <c r="H26" i="9" s="1"/>
  <c r="F14" i="9"/>
  <c r="E11" i="9"/>
  <c r="AE11" i="9" s="1"/>
  <c r="AH11" i="9" s="1"/>
  <c r="AJ11" i="9" s="1"/>
  <c r="F12" i="9"/>
  <c r="AO12" i="9" s="1"/>
  <c r="AR12" i="9" s="1"/>
  <c r="AT12" i="9" s="1"/>
  <c r="E14" i="9"/>
  <c r="AE14" i="9" s="1"/>
  <c r="AH14" i="9" s="1"/>
  <c r="AJ14" i="9" s="1"/>
  <c r="AJ13" i="9"/>
  <c r="AJ23" i="9"/>
  <c r="R65" i="9"/>
  <c r="B67" i="9"/>
  <c r="AJ24" i="9"/>
  <c r="H42" i="9"/>
  <c r="K42" i="9" s="1"/>
  <c r="AO9" i="9"/>
  <c r="AR9" i="9" s="1"/>
  <c r="H9" i="9"/>
  <c r="K9" i="9" s="1"/>
  <c r="M23" i="9"/>
  <c r="AO17" i="9"/>
  <c r="AR17" i="9" s="1"/>
  <c r="H17" i="9"/>
  <c r="K17" i="9" s="1"/>
  <c r="AJ19" i="9"/>
  <c r="H48" i="9"/>
  <c r="K48" i="9" s="1"/>
  <c r="AO13" i="9"/>
  <c r="AR13" i="9" s="1"/>
  <c r="H13" i="9"/>
  <c r="K13" i="9" s="1"/>
  <c r="AO8" i="9"/>
  <c r="AR8" i="9" s="1"/>
  <c r="H8" i="9"/>
  <c r="K8" i="9" s="1"/>
  <c r="AO16" i="9"/>
  <c r="AR16" i="9" s="1"/>
  <c r="H16" i="9"/>
  <c r="K16" i="9" s="1"/>
  <c r="F22" i="9"/>
  <c r="E22" i="9"/>
  <c r="AE22" i="9" s="1"/>
  <c r="AH22" i="9" s="1"/>
  <c r="E38" i="9"/>
  <c r="F38" i="9"/>
  <c r="AJ41" i="9"/>
  <c r="AJ44" i="9"/>
  <c r="D45" i="9"/>
  <c r="E45" i="9" s="1"/>
  <c r="AE45" i="9" s="1"/>
  <c r="AH45" i="9" s="1"/>
  <c r="AJ47" i="9"/>
  <c r="R96" i="9"/>
  <c r="B98" i="9"/>
  <c r="E74" i="9"/>
  <c r="AE74" i="9" s="1"/>
  <c r="AH74" i="9" s="1"/>
  <c r="B89" i="9"/>
  <c r="B90" i="9" s="1"/>
  <c r="E100" i="9"/>
  <c r="AJ103" i="9"/>
  <c r="AJ115" i="9"/>
  <c r="E8" i="9"/>
  <c r="AE8" i="9" s="1"/>
  <c r="AH8" i="9" s="1"/>
  <c r="E9" i="9"/>
  <c r="AE9" i="9" s="1"/>
  <c r="AH9" i="9" s="1"/>
  <c r="E16" i="9"/>
  <c r="AE16" i="9" s="1"/>
  <c r="AH16" i="9" s="1"/>
  <c r="E17" i="9"/>
  <c r="AE17" i="9" s="1"/>
  <c r="AH17" i="9" s="1"/>
  <c r="F18" i="9"/>
  <c r="AO19" i="9"/>
  <c r="AR19" i="9" s="1"/>
  <c r="H19" i="9"/>
  <c r="K19" i="9" s="1"/>
  <c r="AO21" i="9"/>
  <c r="AR21" i="9" s="1"/>
  <c r="AT23" i="9"/>
  <c r="AO24" i="9"/>
  <c r="AR24" i="9" s="1"/>
  <c r="H24" i="9"/>
  <c r="K24" i="9" s="1"/>
  <c r="B27" i="9"/>
  <c r="B28" i="9" s="1"/>
  <c r="AJ52" i="9"/>
  <c r="E60" i="9"/>
  <c r="AJ75" i="9"/>
  <c r="AJ87" i="9"/>
  <c r="E97" i="9"/>
  <c r="F7" i="9"/>
  <c r="C27" i="9"/>
  <c r="C28" i="9" s="1"/>
  <c r="E7" i="9"/>
  <c r="E12" i="9"/>
  <c r="AE12" i="9" s="1"/>
  <c r="AH12" i="9" s="1"/>
  <c r="AO20" i="9"/>
  <c r="AR20" i="9" s="1"/>
  <c r="H20" i="9"/>
  <c r="K20" i="9" s="1"/>
  <c r="B58" i="9"/>
  <c r="B59" i="9" s="1"/>
  <c r="H44" i="9"/>
  <c r="K44" i="9" s="1"/>
  <c r="M52" i="9"/>
  <c r="AJ54" i="9"/>
  <c r="AJ71" i="9"/>
  <c r="F72" i="9"/>
  <c r="E72" i="9"/>
  <c r="AE72" i="9" s="1"/>
  <c r="AH72" i="9" s="1"/>
  <c r="D76" i="9"/>
  <c r="F76" i="9" s="1"/>
  <c r="F84" i="9"/>
  <c r="E84" i="9"/>
  <c r="AE84" i="9" s="1"/>
  <c r="AH84" i="9" s="1"/>
  <c r="D141" i="9"/>
  <c r="E141" i="9" s="1"/>
  <c r="AE141" i="9" s="1"/>
  <c r="AH141" i="9" s="1"/>
  <c r="R34" i="9"/>
  <c r="B36" i="9"/>
  <c r="D27" i="9"/>
  <c r="AO10" i="9"/>
  <c r="AR10" i="9" s="1"/>
  <c r="H10" i="9"/>
  <c r="K10" i="9" s="1"/>
  <c r="AO15" i="9"/>
  <c r="H15" i="9"/>
  <c r="E18" i="9"/>
  <c r="AE18" i="9" s="1"/>
  <c r="AH18" i="9" s="1"/>
  <c r="E25" i="9"/>
  <c r="AE25" i="9" s="1"/>
  <c r="AH25" i="9" s="1"/>
  <c r="F25" i="9"/>
  <c r="H39" i="9"/>
  <c r="K39" i="9" s="1"/>
  <c r="H40" i="9"/>
  <c r="K40" i="9" s="1"/>
  <c r="E42" i="9"/>
  <c r="AE42" i="9" s="1"/>
  <c r="AH42" i="9" s="1"/>
  <c r="D43" i="9"/>
  <c r="H46" i="9"/>
  <c r="E48" i="9"/>
  <c r="AE48" i="9" s="1"/>
  <c r="AH48" i="9" s="1"/>
  <c r="D49" i="9"/>
  <c r="E49" i="9" s="1"/>
  <c r="AE49" i="9" s="1"/>
  <c r="AH49" i="9" s="1"/>
  <c r="AE57" i="9"/>
  <c r="H79" i="9"/>
  <c r="K79" i="9" s="1"/>
  <c r="M104" i="9"/>
  <c r="H106" i="9"/>
  <c r="K106" i="9" s="1"/>
  <c r="F117" i="9"/>
  <c r="E117" i="9"/>
  <c r="AE117" i="9" s="1"/>
  <c r="AH117" i="9" s="1"/>
  <c r="F51" i="9"/>
  <c r="E51" i="9"/>
  <c r="AE51" i="9" s="1"/>
  <c r="AH51" i="9" s="1"/>
  <c r="AJ86" i="9"/>
  <c r="H41" i="9"/>
  <c r="K41" i="9" s="1"/>
  <c r="H47" i="9"/>
  <c r="K47" i="9" s="1"/>
  <c r="H50" i="9"/>
  <c r="K50" i="9" s="1"/>
  <c r="AO54" i="9"/>
  <c r="H54" i="9"/>
  <c r="K54" i="9" s="1"/>
  <c r="F56" i="9"/>
  <c r="E56" i="9"/>
  <c r="AE56" i="9" s="1"/>
  <c r="AH56" i="9" s="1"/>
  <c r="H57" i="9"/>
  <c r="F74" i="9"/>
  <c r="H75" i="9"/>
  <c r="K75" i="9" s="1"/>
  <c r="F78" i="9"/>
  <c r="E78" i="9"/>
  <c r="AE78" i="9" s="1"/>
  <c r="AH78" i="9" s="1"/>
  <c r="D80" i="9"/>
  <c r="E80" i="9" s="1"/>
  <c r="AE80" i="9" s="1"/>
  <c r="AH80" i="9" s="1"/>
  <c r="C89" i="9"/>
  <c r="C90" i="9" s="1"/>
  <c r="H103" i="9"/>
  <c r="K103" i="9" s="1"/>
  <c r="AJ118" i="9"/>
  <c r="E147" i="9"/>
  <c r="AE147" i="9" s="1"/>
  <c r="AH147" i="9" s="1"/>
  <c r="F147" i="9"/>
  <c r="H77" i="9"/>
  <c r="AJ109" i="9"/>
  <c r="C58" i="9"/>
  <c r="C59" i="9" s="1"/>
  <c r="E50" i="9"/>
  <c r="AE50" i="9" s="1"/>
  <c r="AH50" i="9" s="1"/>
  <c r="AO55" i="9"/>
  <c r="AR55" i="9" s="1"/>
  <c r="H55" i="9"/>
  <c r="K55" i="9" s="1"/>
  <c r="D69" i="9"/>
  <c r="F70" i="9"/>
  <c r="H71" i="9"/>
  <c r="K71" i="9" s="1"/>
  <c r="E79" i="9"/>
  <c r="AE79" i="9" s="1"/>
  <c r="AH79" i="9" s="1"/>
  <c r="H101" i="9"/>
  <c r="K101" i="9" s="1"/>
  <c r="F102" i="9"/>
  <c r="H109" i="9"/>
  <c r="K109" i="9" s="1"/>
  <c r="AJ113" i="9"/>
  <c r="H81" i="9"/>
  <c r="K81" i="9" s="1"/>
  <c r="H86" i="9"/>
  <c r="K86" i="9" s="1"/>
  <c r="E105" i="9"/>
  <c r="AE105" i="9" s="1"/>
  <c r="AH105" i="9" s="1"/>
  <c r="E107" i="9"/>
  <c r="AE107" i="9" s="1"/>
  <c r="AH107" i="9" s="1"/>
  <c r="H115" i="9"/>
  <c r="K115" i="9" s="1"/>
  <c r="F134" i="9"/>
  <c r="E134" i="9"/>
  <c r="AE134" i="9" s="1"/>
  <c r="AH134" i="9" s="1"/>
  <c r="D138" i="9"/>
  <c r="F138" i="9" s="1"/>
  <c r="H82" i="9"/>
  <c r="K82" i="9" s="1"/>
  <c r="H87" i="9"/>
  <c r="K87" i="9" s="1"/>
  <c r="F100" i="9"/>
  <c r="E102" i="9"/>
  <c r="AE102" i="9" s="1"/>
  <c r="AH102" i="9" s="1"/>
  <c r="F105" i="9"/>
  <c r="F107" i="9"/>
  <c r="D110" i="9"/>
  <c r="F110" i="9" s="1"/>
  <c r="D114" i="9"/>
  <c r="E114" i="9" s="1"/>
  <c r="AE114" i="9" s="1"/>
  <c r="AH114" i="9" s="1"/>
  <c r="C151" i="9"/>
  <c r="C152" i="9" s="1"/>
  <c r="F131" i="9"/>
  <c r="F112" i="9"/>
  <c r="E112" i="9"/>
  <c r="AE112" i="9" s="1"/>
  <c r="AH112" i="9" s="1"/>
  <c r="H116" i="9"/>
  <c r="K116" i="9" s="1"/>
  <c r="AJ137" i="9"/>
  <c r="H142" i="9"/>
  <c r="K142" i="9" s="1"/>
  <c r="AJ144" i="9"/>
  <c r="C120" i="9"/>
  <c r="C121" i="9" s="1"/>
  <c r="E116" i="9"/>
  <c r="AE116" i="9" s="1"/>
  <c r="AH116" i="9" s="1"/>
  <c r="E119" i="9"/>
  <c r="F144" i="9"/>
  <c r="H148" i="9"/>
  <c r="K148" i="9" s="1"/>
  <c r="B151" i="9"/>
  <c r="B152" i="9" s="1"/>
  <c r="F136" i="9"/>
  <c r="H137" i="9"/>
  <c r="K137" i="9" s="1"/>
  <c r="E140" i="9"/>
  <c r="AE140" i="9" s="1"/>
  <c r="AH140" i="9" s="1"/>
  <c r="F140" i="9"/>
  <c r="AJ143" i="9"/>
  <c r="D145" i="9"/>
  <c r="E145" i="9" s="1"/>
  <c r="AE145" i="9" s="1"/>
  <c r="AH145" i="9" s="1"/>
  <c r="E131" i="9"/>
  <c r="E149" i="9"/>
  <c r="AE149" i="9" s="1"/>
  <c r="AH149" i="9" s="1"/>
  <c r="F149" i="9"/>
  <c r="D150" i="9"/>
  <c r="R34" i="8"/>
  <c r="AR79" i="11" l="1"/>
  <c r="AO110" i="11"/>
  <c r="AR110" i="11" s="1"/>
  <c r="AR72" i="11"/>
  <c r="AO103" i="11"/>
  <c r="AR103" i="11" s="1"/>
  <c r="K120" i="11"/>
  <c r="L100" i="11" s="1"/>
  <c r="M100" i="11"/>
  <c r="AH120" i="11"/>
  <c r="AI100" i="11" s="1"/>
  <c r="AJ100" i="11"/>
  <c r="AT115" i="11"/>
  <c r="AT117" i="11"/>
  <c r="AS17" i="11"/>
  <c r="AR83" i="11"/>
  <c r="AO114" i="11"/>
  <c r="AR114" i="11" s="1"/>
  <c r="AR58" i="11"/>
  <c r="AS47" i="11" s="1"/>
  <c r="M119" i="11"/>
  <c r="L119" i="11"/>
  <c r="K108" i="11"/>
  <c r="AT107" i="11"/>
  <c r="AJ119" i="11"/>
  <c r="AH108" i="11"/>
  <c r="AT100" i="11"/>
  <c r="AS7" i="11"/>
  <c r="AR73" i="11"/>
  <c r="AO104" i="11"/>
  <c r="AR104" i="11" s="1"/>
  <c r="AR80" i="11"/>
  <c r="AT80" i="11" s="1"/>
  <c r="AO111" i="11"/>
  <c r="AR111" i="11" s="1"/>
  <c r="AR81" i="11"/>
  <c r="AO112" i="11"/>
  <c r="AR112" i="11" s="1"/>
  <c r="AR85" i="11"/>
  <c r="AO116" i="11"/>
  <c r="AR116" i="11" s="1"/>
  <c r="AT102" i="11"/>
  <c r="AT101" i="11"/>
  <c r="AO89" i="11"/>
  <c r="AO90" i="11" s="1"/>
  <c r="AR88" i="11" s="1"/>
  <c r="AR77" i="11" s="1"/>
  <c r="M77" i="11"/>
  <c r="M89" i="11" s="1"/>
  <c r="N69" i="11" s="1"/>
  <c r="L77" i="11"/>
  <c r="AT73" i="11"/>
  <c r="AJ69" i="11"/>
  <c r="AH89" i="11"/>
  <c r="AI69" i="11" s="1"/>
  <c r="AT81" i="11"/>
  <c r="AT41" i="11"/>
  <c r="L88" i="11"/>
  <c r="AH77" i="11"/>
  <c r="AJ88" i="11"/>
  <c r="AT85" i="11"/>
  <c r="AT83" i="11"/>
  <c r="L75" i="11"/>
  <c r="L84" i="11"/>
  <c r="L85" i="11"/>
  <c r="L76" i="11"/>
  <c r="L70" i="11"/>
  <c r="L86" i="11"/>
  <c r="L81" i="11"/>
  <c r="L80" i="11"/>
  <c r="L72" i="11"/>
  <c r="L74" i="11"/>
  <c r="L79" i="11"/>
  <c r="L87" i="11"/>
  <c r="L73" i="11"/>
  <c r="L71" i="11"/>
  <c r="L83" i="11"/>
  <c r="L82" i="11"/>
  <c r="L78" i="11"/>
  <c r="AT79" i="11"/>
  <c r="AT72" i="11"/>
  <c r="L49" i="11"/>
  <c r="L7" i="11"/>
  <c r="AS23" i="11"/>
  <c r="AS21" i="11"/>
  <c r="M27" i="11"/>
  <c r="N7" i="11" s="1"/>
  <c r="AS56" i="11"/>
  <c r="AS55" i="11"/>
  <c r="AS43" i="11"/>
  <c r="AS53" i="11"/>
  <c r="AS39" i="11"/>
  <c r="AH27" i="11"/>
  <c r="AI7" i="11" s="1"/>
  <c r="AJ7" i="11"/>
  <c r="L24" i="11"/>
  <c r="L16" i="11"/>
  <c r="L20" i="11"/>
  <c r="L25" i="11"/>
  <c r="L18" i="11"/>
  <c r="L22" i="11"/>
  <c r="L9" i="11"/>
  <c r="L14" i="11"/>
  <c r="L13" i="11"/>
  <c r="L11" i="11"/>
  <c r="L8" i="11"/>
  <c r="L12" i="11"/>
  <c r="L10" i="11"/>
  <c r="L21" i="11"/>
  <c r="L19" i="11"/>
  <c r="L23" i="11"/>
  <c r="L17" i="11"/>
  <c r="K46" i="11"/>
  <c r="M57" i="11"/>
  <c r="L57" i="11"/>
  <c r="AJ46" i="11"/>
  <c r="AI46" i="11"/>
  <c r="AI38" i="11"/>
  <c r="AH15" i="11"/>
  <c r="AJ26" i="11"/>
  <c r="AS16" i="11"/>
  <c r="AS9" i="11"/>
  <c r="AS20" i="11"/>
  <c r="AS11" i="11"/>
  <c r="AS13" i="11"/>
  <c r="AS24" i="11"/>
  <c r="AS25" i="11"/>
  <c r="AS14" i="11"/>
  <c r="AS18" i="11"/>
  <c r="AS22" i="11"/>
  <c r="AS12" i="11"/>
  <c r="AS8" i="11"/>
  <c r="AS10" i="11"/>
  <c r="AJ58" i="11"/>
  <c r="AK38" i="11" s="1"/>
  <c r="AS19" i="11"/>
  <c r="AT15" i="11"/>
  <c r="AT27" i="11" s="1"/>
  <c r="AS15" i="11"/>
  <c r="AS38" i="11"/>
  <c r="L54" i="11"/>
  <c r="L52" i="11"/>
  <c r="L48" i="11"/>
  <c r="L55" i="11"/>
  <c r="L51" i="11"/>
  <c r="L43" i="11"/>
  <c r="L56" i="11"/>
  <c r="L50" i="11"/>
  <c r="L47" i="11"/>
  <c r="L44" i="11"/>
  <c r="L42" i="11"/>
  <c r="L41" i="11"/>
  <c r="L45" i="11"/>
  <c r="L39" i="11"/>
  <c r="L40" i="11"/>
  <c r="L53" i="11"/>
  <c r="AS48" i="11"/>
  <c r="AR46" i="11"/>
  <c r="AT57" i="11"/>
  <c r="AI52" i="11"/>
  <c r="AI42" i="11"/>
  <c r="AI55" i="11"/>
  <c r="AI43" i="11"/>
  <c r="AI54" i="11"/>
  <c r="AI40" i="11"/>
  <c r="AI48" i="11"/>
  <c r="AI50" i="11"/>
  <c r="AI47" i="11"/>
  <c r="AI51" i="11"/>
  <c r="AI56" i="11"/>
  <c r="AI49" i="11"/>
  <c r="AI53" i="11"/>
  <c r="AI39" i="11"/>
  <c r="AI45" i="11"/>
  <c r="AI41" i="11"/>
  <c r="AI44" i="11"/>
  <c r="F39" i="10"/>
  <c r="AO39" i="10" s="1"/>
  <c r="AR39" i="10" s="1"/>
  <c r="F49" i="10"/>
  <c r="H49" i="10" s="1"/>
  <c r="K49" i="10" s="1"/>
  <c r="E57" i="10"/>
  <c r="E45" i="10"/>
  <c r="AE45" i="10" s="1"/>
  <c r="AH45" i="10" s="1"/>
  <c r="AJ45" i="10" s="1"/>
  <c r="E52" i="10"/>
  <c r="AE52" i="10" s="1"/>
  <c r="AH52" i="10" s="1"/>
  <c r="AJ52" i="10" s="1"/>
  <c r="E18" i="10"/>
  <c r="AE18" i="10" s="1"/>
  <c r="AH18" i="10" s="1"/>
  <c r="AJ18" i="10" s="1"/>
  <c r="H11" i="10"/>
  <c r="K11" i="10" s="1"/>
  <c r="F27" i="10"/>
  <c r="F7" i="10"/>
  <c r="AO52" i="10"/>
  <c r="H52" i="10"/>
  <c r="K52" i="10" s="1"/>
  <c r="AJ39" i="10"/>
  <c r="AO18" i="10"/>
  <c r="H18" i="10"/>
  <c r="K18" i="10" s="1"/>
  <c r="AT19" i="10"/>
  <c r="AJ48" i="10"/>
  <c r="AJ54" i="10"/>
  <c r="AJ41" i="10"/>
  <c r="F26" i="10"/>
  <c r="M16" i="10"/>
  <c r="M54" i="10"/>
  <c r="M49" i="10"/>
  <c r="H57" i="10"/>
  <c r="AT24" i="10"/>
  <c r="AJ14" i="10"/>
  <c r="D27" i="10"/>
  <c r="D28" i="10" s="1"/>
  <c r="AO55" i="10"/>
  <c r="H55" i="10"/>
  <c r="K55" i="10" s="1"/>
  <c r="AO44" i="10"/>
  <c r="H44" i="10"/>
  <c r="K44" i="10" s="1"/>
  <c r="M8" i="10"/>
  <c r="M40" i="10"/>
  <c r="AT51" i="10"/>
  <c r="AJ22" i="10"/>
  <c r="M10" i="10"/>
  <c r="M17" i="10"/>
  <c r="M21" i="10"/>
  <c r="M43" i="10"/>
  <c r="M24" i="10"/>
  <c r="AJ55" i="10"/>
  <c r="AJ47" i="10"/>
  <c r="D58" i="10"/>
  <c r="D59" i="10" s="1"/>
  <c r="F38" i="10"/>
  <c r="M25" i="10"/>
  <c r="AT54" i="10"/>
  <c r="AJ21" i="10"/>
  <c r="M53" i="10"/>
  <c r="AE27" i="10"/>
  <c r="AH7" i="10"/>
  <c r="AO42" i="10"/>
  <c r="H42" i="10"/>
  <c r="K42" i="10" s="1"/>
  <c r="AT8" i="10"/>
  <c r="H14" i="10"/>
  <c r="K14" i="10" s="1"/>
  <c r="AO14" i="10"/>
  <c r="AT56" i="10"/>
  <c r="AO46" i="10"/>
  <c r="H46" i="10"/>
  <c r="H39" i="10"/>
  <c r="K39" i="10" s="1"/>
  <c r="AO22" i="10"/>
  <c r="H22" i="10"/>
  <c r="K22" i="10" s="1"/>
  <c r="AT10" i="10"/>
  <c r="AT17" i="10"/>
  <c r="AT21" i="10"/>
  <c r="M20" i="10"/>
  <c r="H50" i="10"/>
  <c r="K50" i="10" s="1"/>
  <c r="AO50" i="10"/>
  <c r="AJ9" i="10"/>
  <c r="AJ44" i="10"/>
  <c r="AJ12" i="10"/>
  <c r="H48" i="10"/>
  <c r="K48" i="10" s="1"/>
  <c r="AO48" i="10"/>
  <c r="M11" i="10"/>
  <c r="AE57" i="10"/>
  <c r="M45" i="10"/>
  <c r="AJ23" i="10"/>
  <c r="AJ50" i="10"/>
  <c r="E26" i="10"/>
  <c r="M19" i="10"/>
  <c r="AJ17" i="10"/>
  <c r="AO12" i="10"/>
  <c r="H12" i="10"/>
  <c r="K12" i="10" s="1"/>
  <c r="E38" i="10"/>
  <c r="AO9" i="10"/>
  <c r="H9" i="10"/>
  <c r="K9" i="10" s="1"/>
  <c r="AO41" i="10"/>
  <c r="AR41" i="10" s="1"/>
  <c r="E76" i="9"/>
  <c r="AE76" i="9" s="1"/>
  <c r="AH76" i="9" s="1"/>
  <c r="AO86" i="9"/>
  <c r="AR86" i="9" s="1"/>
  <c r="AO47" i="9"/>
  <c r="AR47" i="9" s="1"/>
  <c r="F80" i="9"/>
  <c r="H80" i="9" s="1"/>
  <c r="K80" i="9" s="1"/>
  <c r="AO50" i="9"/>
  <c r="AR50" i="9" s="1"/>
  <c r="AO11" i="9"/>
  <c r="AR11" i="9" s="1"/>
  <c r="AO46" i="9"/>
  <c r="AO77" i="9" s="1"/>
  <c r="AO108" i="9" s="1"/>
  <c r="AO139" i="9" s="1"/>
  <c r="D151" i="9"/>
  <c r="D152" i="9" s="1"/>
  <c r="AO41" i="9"/>
  <c r="AR41" i="9" s="1"/>
  <c r="F132" i="9"/>
  <c r="H132" i="9" s="1"/>
  <c r="K132" i="9" s="1"/>
  <c r="M132" i="9" s="1"/>
  <c r="E73" i="9"/>
  <c r="AE73" i="9" s="1"/>
  <c r="AH73" i="9" s="1"/>
  <c r="AJ73" i="9" s="1"/>
  <c r="E138" i="9"/>
  <c r="AE138" i="9" s="1"/>
  <c r="AH138" i="9" s="1"/>
  <c r="E110" i="9"/>
  <c r="AE110" i="9" s="1"/>
  <c r="AH110" i="9" s="1"/>
  <c r="AJ110" i="9" s="1"/>
  <c r="E111" i="9"/>
  <c r="AE111" i="9" s="1"/>
  <c r="AH111" i="9" s="1"/>
  <c r="AJ111" i="9" s="1"/>
  <c r="E91" i="9"/>
  <c r="D89" i="9"/>
  <c r="D90" i="9" s="1"/>
  <c r="D58" i="9"/>
  <c r="D59" i="9" s="1"/>
  <c r="F45" i="9"/>
  <c r="H45" i="9" s="1"/>
  <c r="K45" i="9" s="1"/>
  <c r="AO52" i="9"/>
  <c r="AO26" i="9"/>
  <c r="AO57" i="9" s="1"/>
  <c r="AO88" i="9" s="1"/>
  <c r="H12" i="9"/>
  <c r="K12" i="9" s="1"/>
  <c r="AO39" i="9"/>
  <c r="AR39" i="9" s="1"/>
  <c r="AT39" i="9" s="1"/>
  <c r="D28" i="9"/>
  <c r="AO14" i="9"/>
  <c r="AR14" i="9" s="1"/>
  <c r="AT14" i="9" s="1"/>
  <c r="H14" i="9"/>
  <c r="K14" i="9" s="1"/>
  <c r="M14" i="9" s="1"/>
  <c r="AO40" i="9"/>
  <c r="AO48" i="9"/>
  <c r="E26" i="9"/>
  <c r="AJ80" i="9"/>
  <c r="AJ49" i="9"/>
  <c r="AJ141" i="9"/>
  <c r="AJ114" i="9"/>
  <c r="AJ45" i="9"/>
  <c r="H110" i="9"/>
  <c r="K110" i="9" s="1"/>
  <c r="E150" i="9"/>
  <c r="H140" i="9"/>
  <c r="K140" i="9" s="1"/>
  <c r="AJ147" i="9"/>
  <c r="M47" i="9"/>
  <c r="E69" i="9"/>
  <c r="M79" i="9"/>
  <c r="AJ42" i="9"/>
  <c r="AJ72" i="9"/>
  <c r="M44" i="9"/>
  <c r="AJ17" i="9"/>
  <c r="AT13" i="9"/>
  <c r="AJ140" i="9"/>
  <c r="E122" i="9"/>
  <c r="AE119" i="9"/>
  <c r="M116" i="9"/>
  <c r="M111" i="9"/>
  <c r="F114" i="9"/>
  <c r="F120" i="9" s="1"/>
  <c r="F121" i="9" s="1"/>
  <c r="AJ102" i="9"/>
  <c r="AJ105" i="9"/>
  <c r="M81" i="9"/>
  <c r="M109" i="9"/>
  <c r="AJ79" i="9"/>
  <c r="M71" i="9"/>
  <c r="AR54" i="9"/>
  <c r="AO85" i="9"/>
  <c r="M41" i="9"/>
  <c r="AJ51" i="9"/>
  <c r="F49" i="9"/>
  <c r="E43" i="9"/>
  <c r="AE43" i="9" s="1"/>
  <c r="AH43" i="9" s="1"/>
  <c r="AO25" i="9"/>
  <c r="AR25" i="9" s="1"/>
  <c r="H25" i="9"/>
  <c r="K25" i="9" s="1"/>
  <c r="F141" i="9"/>
  <c r="H84" i="9"/>
  <c r="K84" i="9" s="1"/>
  <c r="H72" i="9"/>
  <c r="K72" i="9" s="1"/>
  <c r="AT41" i="9"/>
  <c r="AJ12" i="9"/>
  <c r="E128" i="9"/>
  <c r="A127" i="9" s="1"/>
  <c r="A96" i="9"/>
  <c r="AT24" i="9"/>
  <c r="M19" i="9"/>
  <c r="AJ16" i="9"/>
  <c r="AT11" i="9"/>
  <c r="D120" i="9"/>
  <c r="D121" i="9" s="1"/>
  <c r="M83" i="9"/>
  <c r="H38" i="9"/>
  <c r="AO22" i="9"/>
  <c r="H22" i="9"/>
  <c r="K22" i="9" s="1"/>
  <c r="M8" i="9"/>
  <c r="M48" i="9"/>
  <c r="M17" i="9"/>
  <c r="AT9" i="9"/>
  <c r="M142" i="9"/>
  <c r="H131" i="9"/>
  <c r="H105" i="9"/>
  <c r="K105" i="9" s="1"/>
  <c r="H138" i="9"/>
  <c r="K138" i="9" s="1"/>
  <c r="M115" i="9"/>
  <c r="AT86" i="9"/>
  <c r="AJ50" i="9"/>
  <c r="F27" i="9"/>
  <c r="F28" i="9" s="1"/>
  <c r="AO7" i="9"/>
  <c r="AO38" i="9" s="1"/>
  <c r="H7" i="9"/>
  <c r="AE100" i="9"/>
  <c r="M9" i="9"/>
  <c r="H149" i="9"/>
  <c r="K149" i="9" s="1"/>
  <c r="AJ145" i="9"/>
  <c r="M137" i="9"/>
  <c r="M133" i="9"/>
  <c r="H100" i="9"/>
  <c r="M82" i="9"/>
  <c r="AJ76" i="9"/>
  <c r="M55" i="9"/>
  <c r="M103" i="9"/>
  <c r="AJ78" i="9"/>
  <c r="H74" i="9"/>
  <c r="K74" i="9" s="1"/>
  <c r="M50" i="9"/>
  <c r="H51" i="9"/>
  <c r="K51" i="9" s="1"/>
  <c r="AO51" i="9"/>
  <c r="AJ117" i="9"/>
  <c r="AJ48" i="9"/>
  <c r="M40" i="9"/>
  <c r="AJ25" i="9"/>
  <c r="M10" i="9"/>
  <c r="H76" i="9"/>
  <c r="K76" i="9" s="1"/>
  <c r="AT47" i="9"/>
  <c r="E27" i="9"/>
  <c r="AE7" i="9"/>
  <c r="AT19" i="9"/>
  <c r="AJ9" i="9"/>
  <c r="AE38" i="9"/>
  <c r="B63" i="9"/>
  <c r="E58" i="9"/>
  <c r="E59" i="9" s="1"/>
  <c r="M16" i="9"/>
  <c r="AT8" i="9"/>
  <c r="AT17" i="9"/>
  <c r="M42" i="9"/>
  <c r="AE131" i="9"/>
  <c r="H136" i="9"/>
  <c r="K136" i="9" s="1"/>
  <c r="H112" i="9"/>
  <c r="K112" i="9" s="1"/>
  <c r="AJ107" i="9"/>
  <c r="M75" i="9"/>
  <c r="M54" i="9"/>
  <c r="AJ138" i="9"/>
  <c r="M106" i="9"/>
  <c r="AJ84" i="9"/>
  <c r="AT20" i="9"/>
  <c r="M24" i="9"/>
  <c r="M11" i="9"/>
  <c r="AJ22" i="9"/>
  <c r="AJ149" i="9"/>
  <c r="H144" i="9"/>
  <c r="K144" i="9" s="1"/>
  <c r="M118" i="9"/>
  <c r="AJ134" i="9"/>
  <c r="H102" i="9"/>
  <c r="K102" i="9" s="1"/>
  <c r="AJ56" i="9"/>
  <c r="F150" i="9"/>
  <c r="F145" i="9"/>
  <c r="M148" i="9"/>
  <c r="AJ116" i="9"/>
  <c r="AJ112" i="9"/>
  <c r="H107" i="9"/>
  <c r="K107" i="9" s="1"/>
  <c r="M87" i="9"/>
  <c r="H134" i="9"/>
  <c r="K134" i="9" s="1"/>
  <c r="M86" i="9"/>
  <c r="M101" i="9"/>
  <c r="M73" i="9"/>
  <c r="H70" i="9"/>
  <c r="K70" i="9" s="1"/>
  <c r="AT55" i="9"/>
  <c r="H147" i="9"/>
  <c r="K147" i="9" s="1"/>
  <c r="AO78" i="9"/>
  <c r="H78" i="9"/>
  <c r="K78" i="9" s="1"/>
  <c r="F69" i="9"/>
  <c r="H56" i="9"/>
  <c r="K56" i="9" s="1"/>
  <c r="AO56" i="9"/>
  <c r="AT50" i="9"/>
  <c r="M135" i="9"/>
  <c r="H117" i="9"/>
  <c r="K117" i="9" s="1"/>
  <c r="AO117" i="9"/>
  <c r="F43" i="9"/>
  <c r="M39" i="9"/>
  <c r="AJ18" i="9"/>
  <c r="AT10" i="9"/>
  <c r="AO44" i="9"/>
  <c r="M20" i="9"/>
  <c r="AT21" i="9"/>
  <c r="H18" i="9"/>
  <c r="K18" i="9" s="1"/>
  <c r="AO18" i="9"/>
  <c r="AR18" i="9" s="1"/>
  <c r="M12" i="9"/>
  <c r="AJ8" i="9"/>
  <c r="AJ74" i="9"/>
  <c r="AT16" i="9"/>
  <c r="M13" i="9"/>
  <c r="AO42" i="9"/>
  <c r="U199" i="8"/>
  <c r="U217" i="8" s="1"/>
  <c r="V199" i="8"/>
  <c r="W199" i="8"/>
  <c r="X199" i="8"/>
  <c r="T199" i="8"/>
  <c r="U197" i="8"/>
  <c r="V197" i="8"/>
  <c r="W197" i="8"/>
  <c r="W217" i="8" s="1"/>
  <c r="X197" i="8"/>
  <c r="T197" i="8"/>
  <c r="C217" i="8"/>
  <c r="B217" i="8"/>
  <c r="F217" i="8"/>
  <c r="AB199" i="8"/>
  <c r="AA199" i="8"/>
  <c r="Z199" i="8"/>
  <c r="Y199" i="8"/>
  <c r="AB197" i="8"/>
  <c r="AA197" i="8"/>
  <c r="AA217" i="8" s="1"/>
  <c r="Z197" i="8"/>
  <c r="Z217" i="8" s="1"/>
  <c r="Y197" i="8"/>
  <c r="Y217" i="8" s="1"/>
  <c r="C199" i="8"/>
  <c r="D199" i="8"/>
  <c r="E199" i="8"/>
  <c r="F199" i="8"/>
  <c r="G199" i="8"/>
  <c r="H199" i="8"/>
  <c r="H217" i="8" s="1"/>
  <c r="I199" i="8"/>
  <c r="J199" i="8"/>
  <c r="C197" i="8"/>
  <c r="D197" i="8"/>
  <c r="E197" i="8"/>
  <c r="F197" i="8"/>
  <c r="G197" i="8"/>
  <c r="H197" i="8"/>
  <c r="I197" i="8"/>
  <c r="J197" i="8"/>
  <c r="J217" i="8" s="1"/>
  <c r="F188" i="8"/>
  <c r="G188" i="8"/>
  <c r="H188" i="8"/>
  <c r="I188" i="8"/>
  <c r="J188" i="8"/>
  <c r="C188" i="8"/>
  <c r="D188" i="8"/>
  <c r="E188" i="8"/>
  <c r="B199" i="8"/>
  <c r="D217" i="8"/>
  <c r="B19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E217" i="8"/>
  <c r="AD217" i="8"/>
  <c r="AC217" i="8"/>
  <c r="AB217" i="8"/>
  <c r="V217" i="8"/>
  <c r="T217" i="8"/>
  <c r="M217" i="8"/>
  <c r="L217" i="8"/>
  <c r="K217" i="8"/>
  <c r="I217" i="8"/>
  <c r="G217" i="8"/>
  <c r="E217" i="8"/>
  <c r="AN196" i="8"/>
  <c r="V196" i="8"/>
  <c r="E196" i="8"/>
  <c r="AQ195" i="8"/>
  <c r="AQ196" i="8" s="1"/>
  <c r="AP195" i="8"/>
  <c r="AP196" i="8" s="1"/>
  <c r="AO195" i="8"/>
  <c r="AO196" i="8" s="1"/>
  <c r="AN195" i="8"/>
  <c r="AM195" i="8"/>
  <c r="AM196" i="8" s="1"/>
  <c r="X195" i="8"/>
  <c r="X196" i="8" s="1"/>
  <c r="W195" i="8"/>
  <c r="W196" i="8" s="1"/>
  <c r="V195" i="8"/>
  <c r="U195" i="8"/>
  <c r="U196" i="8" s="1"/>
  <c r="T195" i="8"/>
  <c r="T196" i="8" s="1"/>
  <c r="F195" i="8"/>
  <c r="F196" i="8" s="1"/>
  <c r="E195" i="8"/>
  <c r="D195" i="8"/>
  <c r="D196" i="8" s="1"/>
  <c r="C195" i="8"/>
  <c r="C196" i="8" s="1"/>
  <c r="B195" i="8"/>
  <c r="B196" i="8" s="1"/>
  <c r="AT116" i="11" l="1"/>
  <c r="AT111" i="11"/>
  <c r="AT103" i="11"/>
  <c r="AS41" i="11"/>
  <c r="AS50" i="11"/>
  <c r="AS49" i="11"/>
  <c r="AS42" i="11"/>
  <c r="AS45" i="11"/>
  <c r="AS51" i="11"/>
  <c r="AT88" i="11"/>
  <c r="AO120" i="11"/>
  <c r="AO121" i="11" s="1"/>
  <c r="AR119" i="11" s="1"/>
  <c r="AR120" i="11" s="1"/>
  <c r="AJ108" i="11"/>
  <c r="AJ120" i="11" s="1"/>
  <c r="AK100" i="11" s="1"/>
  <c r="AI108" i="11"/>
  <c r="AT112" i="11"/>
  <c r="AT104" i="11"/>
  <c r="AI119" i="11"/>
  <c r="AT110" i="11"/>
  <c r="AI103" i="11"/>
  <c r="AI111" i="11"/>
  <c r="AI110" i="11"/>
  <c r="AI118" i="11"/>
  <c r="AI116" i="11"/>
  <c r="AI114" i="11"/>
  <c r="AI106" i="11"/>
  <c r="AI113" i="11"/>
  <c r="AI109" i="11"/>
  <c r="AI115" i="11"/>
  <c r="AI101" i="11"/>
  <c r="AI120" i="11" s="1"/>
  <c r="AI102" i="11"/>
  <c r="AI104" i="11"/>
  <c r="AI112" i="11"/>
  <c r="AI117" i="11"/>
  <c r="AI107" i="11"/>
  <c r="AI105" i="11"/>
  <c r="AS57" i="11"/>
  <c r="AS52" i="11"/>
  <c r="AS58" i="11" s="1"/>
  <c r="AS54" i="11"/>
  <c r="AS40" i="11"/>
  <c r="AS44" i="11"/>
  <c r="L108" i="11"/>
  <c r="M108" i="11"/>
  <c r="AT114" i="11"/>
  <c r="L109" i="11"/>
  <c r="L113" i="11"/>
  <c r="L118" i="11"/>
  <c r="L110" i="11"/>
  <c r="L103" i="11"/>
  <c r="L106" i="11"/>
  <c r="L116" i="11"/>
  <c r="L115" i="11"/>
  <c r="L101" i="11"/>
  <c r="L102" i="11"/>
  <c r="L104" i="11"/>
  <c r="L111" i="11"/>
  <c r="L107" i="11"/>
  <c r="L117" i="11"/>
  <c r="L114" i="11"/>
  <c r="L112" i="11"/>
  <c r="L105" i="11"/>
  <c r="AR89" i="11"/>
  <c r="AS73" i="11" s="1"/>
  <c r="AI88" i="11"/>
  <c r="L89" i="11"/>
  <c r="AS88" i="11"/>
  <c r="AJ77" i="11"/>
  <c r="AI77" i="11"/>
  <c r="AS81" i="11"/>
  <c r="AS79" i="11"/>
  <c r="N75" i="11"/>
  <c r="N84" i="11"/>
  <c r="N70" i="11"/>
  <c r="N74" i="11"/>
  <c r="N81" i="11"/>
  <c r="N86" i="11"/>
  <c r="N80" i="11"/>
  <c r="N85" i="11"/>
  <c r="N72" i="11"/>
  <c r="N76" i="11"/>
  <c r="N83" i="11"/>
  <c r="N73" i="11"/>
  <c r="N79" i="11"/>
  <c r="N78" i="11"/>
  <c r="N82" i="11"/>
  <c r="N71" i="11"/>
  <c r="N87" i="11"/>
  <c r="AI84" i="11"/>
  <c r="AI74" i="11"/>
  <c r="AI79" i="11"/>
  <c r="AI72" i="11"/>
  <c r="AI86" i="11"/>
  <c r="AI83" i="11"/>
  <c r="AI80" i="11"/>
  <c r="AI85" i="11"/>
  <c r="AI76" i="11"/>
  <c r="AI75" i="11"/>
  <c r="AI81" i="11"/>
  <c r="AI70" i="11"/>
  <c r="AI87" i="11"/>
  <c r="AI71" i="11"/>
  <c r="AI78" i="11"/>
  <c r="AI82" i="11"/>
  <c r="AI73" i="11"/>
  <c r="N77" i="11"/>
  <c r="AT77" i="11"/>
  <c r="AS77" i="11"/>
  <c r="AS87" i="11"/>
  <c r="AS82" i="11"/>
  <c r="AS75" i="11"/>
  <c r="AS86" i="11"/>
  <c r="AS70" i="11"/>
  <c r="AS69" i="11"/>
  <c r="AS84" i="11"/>
  <c r="AS76" i="11"/>
  <c r="AS83" i="11"/>
  <c r="AS85" i="11"/>
  <c r="AT89" i="11"/>
  <c r="AU79" i="11" s="1"/>
  <c r="L58" i="11"/>
  <c r="N15" i="11"/>
  <c r="AS27" i="11"/>
  <c r="L27" i="11"/>
  <c r="AU24" i="11"/>
  <c r="AU11" i="11"/>
  <c r="AU16" i="11"/>
  <c r="AU9" i="11"/>
  <c r="AU20" i="11"/>
  <c r="AU13" i="11"/>
  <c r="AU8" i="11"/>
  <c r="AU14" i="11"/>
  <c r="AU12" i="11"/>
  <c r="AU25" i="11"/>
  <c r="AU22" i="11"/>
  <c r="AU18" i="11"/>
  <c r="AU10" i="11"/>
  <c r="AU23" i="11"/>
  <c r="AU7" i="11"/>
  <c r="AU21" i="11"/>
  <c r="AU17" i="11"/>
  <c r="AU19" i="11"/>
  <c r="AS46" i="11"/>
  <c r="AT46" i="11"/>
  <c r="AI26" i="11"/>
  <c r="AI58" i="11"/>
  <c r="AK46" i="11"/>
  <c r="AJ15" i="11"/>
  <c r="AI15" i="11"/>
  <c r="AK54" i="11"/>
  <c r="AK52" i="11"/>
  <c r="AK47" i="11"/>
  <c r="AK50" i="11"/>
  <c r="AK42" i="11"/>
  <c r="AK40" i="11"/>
  <c r="AK43" i="11"/>
  <c r="AK55" i="11"/>
  <c r="AK56" i="11"/>
  <c r="AK48" i="11"/>
  <c r="AK51" i="11"/>
  <c r="AK39" i="11"/>
  <c r="AK45" i="11"/>
  <c r="AK44" i="11"/>
  <c r="AK53" i="11"/>
  <c r="AK41" i="11"/>
  <c r="AK49" i="11"/>
  <c r="N24" i="11"/>
  <c r="N20" i="11"/>
  <c r="N16" i="11"/>
  <c r="N11" i="11"/>
  <c r="N25" i="11"/>
  <c r="N14" i="11"/>
  <c r="N9" i="11"/>
  <c r="N22" i="11"/>
  <c r="N12" i="11"/>
  <c r="N13" i="11"/>
  <c r="N18" i="11"/>
  <c r="N8" i="11"/>
  <c r="N10" i="11"/>
  <c r="N19" i="11"/>
  <c r="N23" i="11"/>
  <c r="N21" i="11"/>
  <c r="N17" i="11"/>
  <c r="AI16" i="11"/>
  <c r="AI20" i="11"/>
  <c r="AI10" i="11"/>
  <c r="AI13" i="11"/>
  <c r="AI23" i="11"/>
  <c r="AI22" i="11"/>
  <c r="AI12" i="11"/>
  <c r="AI8" i="11"/>
  <c r="AI24" i="11"/>
  <c r="AI11" i="11"/>
  <c r="AI9" i="11"/>
  <c r="AI25" i="11"/>
  <c r="AI18" i="11"/>
  <c r="AI14" i="11"/>
  <c r="AI17" i="11"/>
  <c r="AI19" i="11"/>
  <c r="AI21" i="11"/>
  <c r="AU15" i="11"/>
  <c r="L46" i="11"/>
  <c r="M46" i="11"/>
  <c r="AJ27" i="11"/>
  <c r="AK7" i="11" s="1"/>
  <c r="E27" i="10"/>
  <c r="E60" i="10"/>
  <c r="AO7" i="10"/>
  <c r="AR7" i="10" s="1"/>
  <c r="H7" i="10"/>
  <c r="AR9" i="10"/>
  <c r="AO40" i="10"/>
  <c r="AT7" i="10"/>
  <c r="AT39" i="10"/>
  <c r="AR42" i="10"/>
  <c r="B63" i="10"/>
  <c r="AE38" i="10"/>
  <c r="E58" i="10"/>
  <c r="E59" i="10" s="1"/>
  <c r="M12" i="10"/>
  <c r="AR50" i="10"/>
  <c r="M39" i="10"/>
  <c r="AJ7" i="10"/>
  <c r="M55" i="10"/>
  <c r="M52" i="10"/>
  <c r="AR44" i="10"/>
  <c r="AR12" i="10"/>
  <c r="AO43" i="10"/>
  <c r="M50" i="10"/>
  <c r="M22" i="10"/>
  <c r="AR14" i="10"/>
  <c r="AO45" i="10"/>
  <c r="AR55" i="10"/>
  <c r="M18" i="10"/>
  <c r="AR52" i="10"/>
  <c r="AT41" i="10"/>
  <c r="M48" i="10"/>
  <c r="F28" i="10"/>
  <c r="AO26" i="10"/>
  <c r="H26" i="10"/>
  <c r="M9" i="10"/>
  <c r="AE26" i="10"/>
  <c r="AE28" i="10" s="1"/>
  <c r="AH26" i="10" s="1"/>
  <c r="AH27" i="10" s="1"/>
  <c r="E29" i="10"/>
  <c r="B32" i="10" s="1"/>
  <c r="E28" i="10"/>
  <c r="AR48" i="10"/>
  <c r="AO27" i="10"/>
  <c r="AR22" i="10"/>
  <c r="AO53" i="10"/>
  <c r="M14" i="10"/>
  <c r="M42" i="10"/>
  <c r="F58" i="10"/>
  <c r="F59" i="10" s="1"/>
  <c r="AO38" i="10"/>
  <c r="H38" i="10"/>
  <c r="M44" i="10"/>
  <c r="AR18" i="10"/>
  <c r="AO49" i="10"/>
  <c r="AO81" i="9"/>
  <c r="AR81" i="9" s="1"/>
  <c r="AT81" i="9" s="1"/>
  <c r="AO70" i="9"/>
  <c r="E28" i="9"/>
  <c r="AO72" i="9"/>
  <c r="AR72" i="9" s="1"/>
  <c r="E151" i="9"/>
  <c r="B125" i="9"/>
  <c r="E120" i="9"/>
  <c r="E121" i="9" s="1"/>
  <c r="AR52" i="9"/>
  <c r="AT52" i="9" s="1"/>
  <c r="AO83" i="9"/>
  <c r="AR83" i="9" s="1"/>
  <c r="AT83" i="9" s="1"/>
  <c r="AR40" i="9"/>
  <c r="AT40" i="9" s="1"/>
  <c r="AO71" i="9"/>
  <c r="AO45" i="9"/>
  <c r="AR45" i="9" s="1"/>
  <c r="AT45" i="9" s="1"/>
  <c r="AR48" i="9"/>
  <c r="AT48" i="9" s="1"/>
  <c r="AO79" i="9"/>
  <c r="E29" i="9"/>
  <c r="B32" i="9" s="1"/>
  <c r="AE26" i="9"/>
  <c r="AR38" i="9"/>
  <c r="M18" i="9"/>
  <c r="M78" i="9"/>
  <c r="AR42" i="9"/>
  <c r="AO73" i="9"/>
  <c r="AO43" i="9"/>
  <c r="H43" i="9"/>
  <c r="K43" i="9" s="1"/>
  <c r="AR56" i="9"/>
  <c r="AO87" i="9"/>
  <c r="M70" i="9"/>
  <c r="M134" i="9"/>
  <c r="M136" i="9"/>
  <c r="AE120" i="9"/>
  <c r="AE121" i="9" s="1"/>
  <c r="AH119" i="9" s="1"/>
  <c r="AH100" i="9"/>
  <c r="M138" i="9"/>
  <c r="M22" i="9"/>
  <c r="M72" i="9"/>
  <c r="H141" i="9"/>
  <c r="K141" i="9" s="1"/>
  <c r="E153" i="9"/>
  <c r="B156" i="9" s="1"/>
  <c r="E152" i="9"/>
  <c r="AE150" i="9"/>
  <c r="AO119" i="9"/>
  <c r="AO150" i="9" s="1"/>
  <c r="M117" i="9"/>
  <c r="F89" i="9"/>
  <c r="F90" i="9" s="1"/>
  <c r="AO69" i="9"/>
  <c r="H69" i="9"/>
  <c r="H150" i="9"/>
  <c r="AR44" i="9"/>
  <c r="AO75" i="9"/>
  <c r="AR78" i="9"/>
  <c r="AO109" i="9"/>
  <c r="M107" i="9"/>
  <c r="AH38" i="9"/>
  <c r="AE58" i="9"/>
  <c r="AE59" i="9" s="1"/>
  <c r="AH57" i="9" s="1"/>
  <c r="AT18" i="9"/>
  <c r="AR117" i="9"/>
  <c r="AO148" i="9"/>
  <c r="M56" i="9"/>
  <c r="AR70" i="9"/>
  <c r="AO101" i="9"/>
  <c r="H145" i="9"/>
  <c r="K145" i="9" s="1"/>
  <c r="M102" i="9"/>
  <c r="M144" i="9"/>
  <c r="M112" i="9"/>
  <c r="M74" i="9"/>
  <c r="H27" i="9"/>
  <c r="H28" i="9" s="1"/>
  <c r="K26" i="9" s="1"/>
  <c r="K7" i="9"/>
  <c r="F151" i="9"/>
  <c r="F152" i="9" s="1"/>
  <c r="AO53" i="9"/>
  <c r="AR22" i="9"/>
  <c r="R127" i="9"/>
  <c r="B129" i="9"/>
  <c r="AO103" i="9"/>
  <c r="M25" i="9"/>
  <c r="AJ43" i="9"/>
  <c r="AR85" i="9"/>
  <c r="AO116" i="9"/>
  <c r="B94" i="9"/>
  <c r="E89" i="9"/>
  <c r="E90" i="9" s="1"/>
  <c r="AE69" i="9"/>
  <c r="AE151" i="9"/>
  <c r="AH131" i="9"/>
  <c r="AE27" i="9"/>
  <c r="AH7" i="9"/>
  <c r="AR51" i="9"/>
  <c r="AO82" i="9"/>
  <c r="K100" i="9"/>
  <c r="AO27" i="9"/>
  <c r="AO28" i="9" s="1"/>
  <c r="AR26" i="9" s="1"/>
  <c r="AR7" i="9"/>
  <c r="M105" i="9"/>
  <c r="K131" i="9"/>
  <c r="F58" i="9"/>
  <c r="F59" i="9" s="1"/>
  <c r="AT25" i="9"/>
  <c r="AO49" i="9"/>
  <c r="H49" i="9"/>
  <c r="K49" i="9" s="1"/>
  <c r="AT54" i="9"/>
  <c r="H114" i="9"/>
  <c r="K114" i="9" s="1"/>
  <c r="M80" i="9"/>
  <c r="M140" i="9"/>
  <c r="M147" i="9"/>
  <c r="M76" i="9"/>
  <c r="M51" i="9"/>
  <c r="M149" i="9"/>
  <c r="M45" i="9"/>
  <c r="K38" i="9"/>
  <c r="M84" i="9"/>
  <c r="M110" i="9"/>
  <c r="X217" i="8"/>
  <c r="L120" i="11" l="1"/>
  <c r="AS106" i="11"/>
  <c r="AS118" i="11"/>
  <c r="AS113" i="11"/>
  <c r="AS105" i="11"/>
  <c r="AS109" i="11"/>
  <c r="AS101" i="11"/>
  <c r="AS117" i="11"/>
  <c r="AS102" i="11"/>
  <c r="AS115" i="11"/>
  <c r="AS100" i="11"/>
  <c r="AS107" i="11"/>
  <c r="AS111" i="11"/>
  <c r="AS103" i="11"/>
  <c r="AS116" i="11"/>
  <c r="AS112" i="11"/>
  <c r="AS114" i="11"/>
  <c r="AS104" i="11"/>
  <c r="AS110" i="11"/>
  <c r="AK108" i="11"/>
  <c r="AT119" i="11"/>
  <c r="AS119" i="11"/>
  <c r="AR108" i="11"/>
  <c r="AK106" i="11"/>
  <c r="AK113" i="11"/>
  <c r="AK110" i="11"/>
  <c r="AK118" i="11"/>
  <c r="AK101" i="11"/>
  <c r="AK114" i="11"/>
  <c r="AK115" i="11"/>
  <c r="AK116" i="11"/>
  <c r="AK111" i="11"/>
  <c r="AK109" i="11"/>
  <c r="AK103" i="11"/>
  <c r="AK102" i="11"/>
  <c r="AK117" i="11"/>
  <c r="AK112" i="11"/>
  <c r="AK105" i="11"/>
  <c r="AK107" i="11"/>
  <c r="AK104" i="11"/>
  <c r="M120" i="11"/>
  <c r="N108" i="11" s="1"/>
  <c r="AU73" i="11"/>
  <c r="AS72" i="11"/>
  <c r="AS74" i="11"/>
  <c r="AS89" i="11" s="1"/>
  <c r="AS71" i="11"/>
  <c r="AS78" i="11"/>
  <c r="N90" i="11"/>
  <c r="O85" i="11" s="1"/>
  <c r="AS80" i="11"/>
  <c r="AU72" i="11"/>
  <c r="AU80" i="11"/>
  <c r="AI89" i="11"/>
  <c r="AU81" i="11"/>
  <c r="AU78" i="11"/>
  <c r="AU75" i="11"/>
  <c r="AU87" i="11"/>
  <c r="AU82" i="11"/>
  <c r="AU86" i="11"/>
  <c r="AU84" i="11"/>
  <c r="AU76" i="11"/>
  <c r="AU71" i="11"/>
  <c r="AU69" i="11"/>
  <c r="AU70" i="11"/>
  <c r="AU74" i="11"/>
  <c r="AU77" i="11"/>
  <c r="AU85" i="11"/>
  <c r="O80" i="11"/>
  <c r="AU83" i="11"/>
  <c r="N89" i="11"/>
  <c r="O73" i="11"/>
  <c r="O76" i="11"/>
  <c r="AJ89" i="11"/>
  <c r="AK77" i="11" s="1"/>
  <c r="AK58" i="11"/>
  <c r="AI27" i="11"/>
  <c r="N28" i="11"/>
  <c r="O15" i="11" s="1"/>
  <c r="AT58" i="11"/>
  <c r="M58" i="11"/>
  <c r="AK15" i="11"/>
  <c r="AL42" i="11"/>
  <c r="AK59" i="11"/>
  <c r="AL53" i="11" s="1"/>
  <c r="AU28" i="11"/>
  <c r="AV26" i="11" s="1"/>
  <c r="AU27" i="11"/>
  <c r="AV15" i="11"/>
  <c r="O18" i="11"/>
  <c r="AL55" i="11"/>
  <c r="AK16" i="11"/>
  <c r="AK20" i="11"/>
  <c r="AK22" i="11"/>
  <c r="AK8" i="11"/>
  <c r="AK13" i="11"/>
  <c r="AK11" i="11"/>
  <c r="AK12" i="11"/>
  <c r="AK24" i="11"/>
  <c r="AK9" i="11"/>
  <c r="AK25" i="11"/>
  <c r="AK23" i="11"/>
  <c r="AK10" i="11"/>
  <c r="AK18" i="11"/>
  <c r="AK19" i="11"/>
  <c r="AK17" i="11"/>
  <c r="AK14" i="11"/>
  <c r="AK21" i="11"/>
  <c r="O19" i="11"/>
  <c r="AL51" i="11"/>
  <c r="AL43" i="11"/>
  <c r="AL47" i="11"/>
  <c r="N27" i="11"/>
  <c r="AV17" i="11"/>
  <c r="AV12" i="11"/>
  <c r="AV20" i="11"/>
  <c r="AV24" i="11"/>
  <c r="H27" i="10"/>
  <c r="H28" i="10" s="1"/>
  <c r="K26" i="10" s="1"/>
  <c r="K7" i="10"/>
  <c r="M7" i="10" s="1"/>
  <c r="AI19" i="10"/>
  <c r="AI20" i="10"/>
  <c r="AI25" i="10"/>
  <c r="AI11" i="10"/>
  <c r="AI16" i="10"/>
  <c r="AI13" i="10"/>
  <c r="AI10" i="10"/>
  <c r="AI24" i="10"/>
  <c r="AI8" i="10"/>
  <c r="AI9" i="10"/>
  <c r="AI17" i="10"/>
  <c r="AI14" i="10"/>
  <c r="AI21" i="10"/>
  <c r="AI23" i="10"/>
  <c r="AI18" i="10"/>
  <c r="AI22" i="10"/>
  <c r="AI12" i="10"/>
  <c r="AI7" i="10"/>
  <c r="AT50" i="10"/>
  <c r="AT22" i="10"/>
  <c r="AR43" i="10"/>
  <c r="AT42" i="10"/>
  <c r="H58" i="10"/>
  <c r="H59" i="10" s="1"/>
  <c r="K57" i="10" s="1"/>
  <c r="K38" i="10"/>
  <c r="AO28" i="10"/>
  <c r="AR26" i="10" s="1"/>
  <c r="AR27" i="10" s="1"/>
  <c r="AO57" i="10"/>
  <c r="AT55" i="10"/>
  <c r="AT12" i="10"/>
  <c r="AE58" i="10"/>
  <c r="AE59" i="10" s="1"/>
  <c r="AH57" i="10" s="1"/>
  <c r="AH38" i="10"/>
  <c r="AT52" i="10"/>
  <c r="AR45" i="10"/>
  <c r="AT44" i="10"/>
  <c r="AR40" i="10"/>
  <c r="AR49" i="10"/>
  <c r="AO58" i="10"/>
  <c r="AR38" i="10"/>
  <c r="AT18" i="10"/>
  <c r="AR53" i="10"/>
  <c r="AT48" i="10"/>
  <c r="AJ26" i="10"/>
  <c r="AI26" i="10"/>
  <c r="AH15" i="10"/>
  <c r="AT14" i="10"/>
  <c r="AT9" i="10"/>
  <c r="AO112" i="9"/>
  <c r="AR148" i="9"/>
  <c r="AT148" i="9" s="1"/>
  <c r="H151" i="9"/>
  <c r="H152" i="9" s="1"/>
  <c r="K150" i="9" s="1"/>
  <c r="K151" i="9" s="1"/>
  <c r="AE28" i="9"/>
  <c r="AH26" i="9" s="1"/>
  <c r="AH15" i="9" s="1"/>
  <c r="H58" i="9"/>
  <c r="H59" i="9" s="1"/>
  <c r="K57" i="9" s="1"/>
  <c r="K46" i="9" s="1"/>
  <c r="AO76" i="9"/>
  <c r="AR76" i="9" s="1"/>
  <c r="AO114" i="9"/>
  <c r="AR114" i="9" s="1"/>
  <c r="AT114" i="9" s="1"/>
  <c r="AR71" i="9"/>
  <c r="AT71" i="9" s="1"/>
  <c r="AO102" i="9"/>
  <c r="AR79" i="9"/>
  <c r="AT79" i="9" s="1"/>
  <c r="AO110" i="9"/>
  <c r="AR15" i="9"/>
  <c r="AT26" i="9"/>
  <c r="AJ131" i="9"/>
  <c r="M114" i="9"/>
  <c r="M100" i="9"/>
  <c r="AJ7" i="9"/>
  <c r="AT85" i="9"/>
  <c r="AJ119" i="9"/>
  <c r="AH108" i="9"/>
  <c r="M38" i="9"/>
  <c r="AR49" i="9"/>
  <c r="AO80" i="9"/>
  <c r="M131" i="9"/>
  <c r="AT7" i="9"/>
  <c r="AR27" i="9"/>
  <c r="AS7" i="9" s="1"/>
  <c r="AE89" i="9"/>
  <c r="AE90" i="9" s="1"/>
  <c r="AH88" i="9" s="1"/>
  <c r="AH69" i="9"/>
  <c r="AR103" i="9"/>
  <c r="AO134" i="9"/>
  <c r="M145" i="9"/>
  <c r="AT70" i="9"/>
  <c r="AT117" i="9"/>
  <c r="AH58" i="9"/>
  <c r="AI38" i="9" s="1"/>
  <c r="AJ38" i="9"/>
  <c r="AT78" i="9"/>
  <c r="AR69" i="9"/>
  <c r="AO100" i="9"/>
  <c r="M43" i="9"/>
  <c r="AT42" i="9"/>
  <c r="AT72" i="9"/>
  <c r="AT22" i="9"/>
  <c r="AO107" i="9"/>
  <c r="AR43" i="9"/>
  <c r="AO74" i="9"/>
  <c r="AR82" i="9"/>
  <c r="AO113" i="9"/>
  <c r="AR116" i="9"/>
  <c r="AO147" i="9"/>
  <c r="AR53" i="9"/>
  <c r="AO84" i="9"/>
  <c r="M7" i="9"/>
  <c r="K27" i="9"/>
  <c r="L26" i="9" s="1"/>
  <c r="AR75" i="9"/>
  <c r="AO106" i="9"/>
  <c r="AH120" i="9"/>
  <c r="AI100" i="9" s="1"/>
  <c r="AJ100" i="9"/>
  <c r="AR87" i="9"/>
  <c r="AO118" i="9"/>
  <c r="AT38" i="9"/>
  <c r="M49" i="9"/>
  <c r="H120" i="9"/>
  <c r="H121" i="9" s="1"/>
  <c r="K119" i="9" s="1"/>
  <c r="K120" i="9" s="1"/>
  <c r="AT51" i="9"/>
  <c r="K15" i="9"/>
  <c r="M26" i="9"/>
  <c r="AR101" i="9"/>
  <c r="AO132" i="9"/>
  <c r="AJ57" i="9"/>
  <c r="AH46" i="9"/>
  <c r="AR109" i="9"/>
  <c r="AO140" i="9"/>
  <c r="AT44" i="9"/>
  <c r="H89" i="9"/>
  <c r="H90" i="9" s="1"/>
  <c r="K88" i="9" s="1"/>
  <c r="K69" i="9"/>
  <c r="AE152" i="9"/>
  <c r="AH150" i="9" s="1"/>
  <c r="AH151" i="9" s="1"/>
  <c r="M141" i="9"/>
  <c r="AT56" i="9"/>
  <c r="AR73" i="9"/>
  <c r="AO104" i="9"/>
  <c r="AO58" i="9"/>
  <c r="AO59" i="9" s="1"/>
  <c r="AR57" i="9" s="1"/>
  <c r="U166" i="8"/>
  <c r="U167" i="8" s="1"/>
  <c r="V166" i="8"/>
  <c r="W166" i="8"/>
  <c r="X166" i="8"/>
  <c r="X167" i="8" s="1"/>
  <c r="T166" i="8"/>
  <c r="C166" i="8"/>
  <c r="D166" i="8"/>
  <c r="E166" i="8"/>
  <c r="E167" i="8" s="1"/>
  <c r="F166" i="8"/>
  <c r="F167" i="8" s="1"/>
  <c r="B166" i="8"/>
  <c r="B167" i="8" s="1"/>
  <c r="B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E188" i="8"/>
  <c r="AD188" i="8"/>
  <c r="AC188" i="8"/>
  <c r="AB188" i="8"/>
  <c r="AA188" i="8"/>
  <c r="Z188" i="8"/>
  <c r="Y188" i="8"/>
  <c r="X188" i="8"/>
  <c r="W188" i="8"/>
  <c r="V188" i="8"/>
  <c r="U188" i="8"/>
  <c r="T188" i="8"/>
  <c r="M188" i="8"/>
  <c r="L188" i="8"/>
  <c r="K188" i="8"/>
  <c r="AQ166" i="8"/>
  <c r="AQ167" i="8" s="1"/>
  <c r="AP166" i="8"/>
  <c r="AP167" i="8" s="1"/>
  <c r="AO166" i="8"/>
  <c r="AO167" i="8" s="1"/>
  <c r="AN166" i="8"/>
  <c r="AN167" i="8" s="1"/>
  <c r="AM166" i="8"/>
  <c r="AM167" i="8" s="1"/>
  <c r="W167" i="8"/>
  <c r="V167" i="8"/>
  <c r="T167" i="8"/>
  <c r="D167" i="8"/>
  <c r="C167" i="8"/>
  <c r="AV22" i="11" l="1"/>
  <c r="AS108" i="11"/>
  <c r="AT108" i="11"/>
  <c r="AK120" i="11"/>
  <c r="AK121" i="11"/>
  <c r="AL103" i="11" s="1"/>
  <c r="AS120" i="11"/>
  <c r="N109" i="11"/>
  <c r="N118" i="11"/>
  <c r="N113" i="11"/>
  <c r="N115" i="11"/>
  <c r="N110" i="11"/>
  <c r="N101" i="11"/>
  <c r="N106" i="11"/>
  <c r="N103" i="11"/>
  <c r="N116" i="11"/>
  <c r="N102" i="11"/>
  <c r="N114" i="11"/>
  <c r="N111" i="11"/>
  <c r="N104" i="11"/>
  <c r="N112" i="11"/>
  <c r="N117" i="11"/>
  <c r="N107" i="11"/>
  <c r="N105" i="11"/>
  <c r="N100" i="11"/>
  <c r="AV10" i="11"/>
  <c r="AV11" i="11"/>
  <c r="AV16" i="11"/>
  <c r="O81" i="11"/>
  <c r="O69" i="11"/>
  <c r="AL118" i="11"/>
  <c r="O72" i="11"/>
  <c r="O71" i="11"/>
  <c r="O78" i="11"/>
  <c r="O82" i="11"/>
  <c r="O88" i="11"/>
  <c r="O79" i="11"/>
  <c r="O84" i="11"/>
  <c r="O77" i="11"/>
  <c r="O75" i="11"/>
  <c r="O87" i="11"/>
  <c r="O86" i="11"/>
  <c r="O74" i="11"/>
  <c r="O70" i="11"/>
  <c r="O89" i="11" s="1"/>
  <c r="O11" i="11"/>
  <c r="O24" i="11"/>
  <c r="O8" i="11"/>
  <c r="O12" i="11"/>
  <c r="O23" i="11"/>
  <c r="AU90" i="11"/>
  <c r="AV87" i="11" s="1"/>
  <c r="AU89" i="11"/>
  <c r="AV78" i="11"/>
  <c r="AK84" i="11"/>
  <c r="AK86" i="11"/>
  <c r="AK81" i="11"/>
  <c r="AK83" i="11"/>
  <c r="AK72" i="11"/>
  <c r="AK85" i="11"/>
  <c r="AK70" i="11"/>
  <c r="AK75" i="11"/>
  <c r="AK74" i="11"/>
  <c r="AK80" i="11"/>
  <c r="AK79" i="11"/>
  <c r="AK76" i="11"/>
  <c r="AK78" i="11"/>
  <c r="AK82" i="11"/>
  <c r="AK71" i="11"/>
  <c r="AK87" i="11"/>
  <c r="AK73" i="11"/>
  <c r="AK69" i="11"/>
  <c r="AV76" i="11"/>
  <c r="O14" i="11"/>
  <c r="AV8" i="11"/>
  <c r="O9" i="11"/>
  <c r="O17" i="11"/>
  <c r="O7" i="11"/>
  <c r="AL40" i="11"/>
  <c r="O20" i="11"/>
  <c r="AV7" i="11"/>
  <c r="AV19" i="11"/>
  <c r="O10" i="11"/>
  <c r="O16" i="11"/>
  <c r="O26" i="11"/>
  <c r="O13" i="11"/>
  <c r="O22" i="11"/>
  <c r="AV14" i="11"/>
  <c r="O25" i="11"/>
  <c r="N54" i="11"/>
  <c r="N51" i="11"/>
  <c r="N47" i="11"/>
  <c r="N56" i="11"/>
  <c r="N43" i="11"/>
  <c r="N48" i="11"/>
  <c r="N52" i="11"/>
  <c r="N44" i="11"/>
  <c r="N55" i="11"/>
  <c r="N50" i="11"/>
  <c r="N53" i="11"/>
  <c r="N40" i="11"/>
  <c r="N41" i="11"/>
  <c r="N45" i="11"/>
  <c r="N42" i="11"/>
  <c r="N39" i="11"/>
  <c r="N49" i="11"/>
  <c r="N38" i="11"/>
  <c r="AL57" i="11"/>
  <c r="AL38" i="11"/>
  <c r="AL45" i="11"/>
  <c r="AL46" i="11"/>
  <c r="AL44" i="11"/>
  <c r="AV13" i="11"/>
  <c r="AK28" i="11"/>
  <c r="AL8" i="11" s="1"/>
  <c r="AU56" i="11"/>
  <c r="AU44" i="11"/>
  <c r="AU47" i="11"/>
  <c r="AU55" i="11"/>
  <c r="AU51" i="11"/>
  <c r="AU42" i="11"/>
  <c r="AU40" i="11"/>
  <c r="AU53" i="11"/>
  <c r="AU43" i="11"/>
  <c r="AU45" i="11"/>
  <c r="AU39" i="11"/>
  <c r="AU38" i="11"/>
  <c r="AU54" i="11"/>
  <c r="AU50" i="11"/>
  <c r="AU41" i="11"/>
  <c r="AU49" i="11"/>
  <c r="AU52" i="11"/>
  <c r="AU48" i="11"/>
  <c r="AL50" i="11"/>
  <c r="AL54" i="11"/>
  <c r="AL49" i="11"/>
  <c r="AV25" i="11"/>
  <c r="AV9" i="11"/>
  <c r="AV23" i="11"/>
  <c r="AL41" i="11"/>
  <c r="AL56" i="11"/>
  <c r="AL39" i="11"/>
  <c r="AV18" i="11"/>
  <c r="AL48" i="11"/>
  <c r="N46" i="11"/>
  <c r="AU46" i="11"/>
  <c r="AK27" i="11"/>
  <c r="AI27" i="10"/>
  <c r="K15" i="10"/>
  <c r="M15" i="10" s="1"/>
  <c r="M26" i="10"/>
  <c r="K27" i="10"/>
  <c r="L16" i="10" s="1"/>
  <c r="AS11" i="10"/>
  <c r="AS20" i="10"/>
  <c r="AS25" i="10"/>
  <c r="AS23" i="10"/>
  <c r="AS16" i="10"/>
  <c r="AS13" i="10"/>
  <c r="AS17" i="10"/>
  <c r="AS19" i="10"/>
  <c r="AS21" i="10"/>
  <c r="AS24" i="10"/>
  <c r="AS8" i="10"/>
  <c r="AS10" i="10"/>
  <c r="AS7" i="10"/>
  <c r="AS18" i="10"/>
  <c r="AS9" i="10"/>
  <c r="AS12" i="10"/>
  <c r="AS14" i="10"/>
  <c r="AS22" i="10"/>
  <c r="L10" i="10"/>
  <c r="AT49" i="10"/>
  <c r="AJ57" i="10"/>
  <c r="AH46" i="10"/>
  <c r="AT43" i="10"/>
  <c r="AT53" i="10"/>
  <c r="AT40" i="10"/>
  <c r="AT45" i="10"/>
  <c r="AJ15" i="10"/>
  <c r="AI15" i="10"/>
  <c r="AO59" i="10"/>
  <c r="AR57" i="10" s="1"/>
  <c r="K58" i="10"/>
  <c r="L38" i="10" s="1"/>
  <c r="M38" i="10"/>
  <c r="AT38" i="10"/>
  <c r="AH58" i="10"/>
  <c r="AJ38" i="10"/>
  <c r="AR15" i="10"/>
  <c r="AT26" i="10"/>
  <c r="AS26" i="10"/>
  <c r="K46" i="10"/>
  <c r="M57" i="10"/>
  <c r="AH27" i="9"/>
  <c r="AI26" i="9" s="1"/>
  <c r="AO143" i="9"/>
  <c r="AR143" i="9" s="1"/>
  <c r="AT143" i="9" s="1"/>
  <c r="AR112" i="9"/>
  <c r="AT112" i="9" s="1"/>
  <c r="AR140" i="9"/>
  <c r="AT140" i="9" s="1"/>
  <c r="AR147" i="9"/>
  <c r="AR134" i="9"/>
  <c r="AR132" i="9"/>
  <c r="K58" i="9"/>
  <c r="L38" i="9" s="1"/>
  <c r="M57" i="9"/>
  <c r="AJ26" i="9"/>
  <c r="AI57" i="9"/>
  <c r="AO145" i="9"/>
  <c r="L7" i="9"/>
  <c r="AR58" i="9"/>
  <c r="AS41" i="9" s="1"/>
  <c r="AO133" i="9"/>
  <c r="AR102" i="9"/>
  <c r="AT102" i="9" s="1"/>
  <c r="AS22" i="9"/>
  <c r="AR110" i="9"/>
  <c r="AT110" i="9" s="1"/>
  <c r="AO141" i="9"/>
  <c r="L113" i="9"/>
  <c r="L104" i="9"/>
  <c r="L111" i="9"/>
  <c r="L106" i="9"/>
  <c r="L118" i="9"/>
  <c r="L109" i="9"/>
  <c r="L115" i="9"/>
  <c r="L116" i="9"/>
  <c r="L101" i="9"/>
  <c r="L103" i="9"/>
  <c r="L102" i="9"/>
  <c r="L117" i="9"/>
  <c r="L112" i="9"/>
  <c r="L107" i="9"/>
  <c r="L110" i="9"/>
  <c r="L105" i="9"/>
  <c r="L100" i="9"/>
  <c r="L114" i="9"/>
  <c r="L146" i="9"/>
  <c r="L143" i="9"/>
  <c r="L148" i="9"/>
  <c r="L133" i="9"/>
  <c r="L135" i="9"/>
  <c r="L142" i="9"/>
  <c r="L137" i="9"/>
  <c r="L132" i="9"/>
  <c r="L136" i="9"/>
  <c r="L134" i="9"/>
  <c r="L138" i="9"/>
  <c r="L144" i="9"/>
  <c r="L140" i="9"/>
  <c r="L147" i="9"/>
  <c r="L149" i="9"/>
  <c r="L141" i="9"/>
  <c r="L145" i="9"/>
  <c r="L131" i="9"/>
  <c r="AI146" i="9"/>
  <c r="AI132" i="9"/>
  <c r="AI144" i="9"/>
  <c r="AI135" i="9"/>
  <c r="AI137" i="9"/>
  <c r="AI136" i="9"/>
  <c r="AI142" i="9"/>
  <c r="AI143" i="9"/>
  <c r="AI148" i="9"/>
  <c r="AI133" i="9"/>
  <c r="AI140" i="9"/>
  <c r="AI141" i="9"/>
  <c r="AI145" i="9"/>
  <c r="AI147" i="9"/>
  <c r="AI138" i="9"/>
  <c r="AI149" i="9"/>
  <c r="AI134" i="9"/>
  <c r="AI131" i="9"/>
  <c r="AT73" i="9"/>
  <c r="AT82" i="9"/>
  <c r="AR100" i="9"/>
  <c r="AO131" i="9"/>
  <c r="AJ88" i="9"/>
  <c r="AH77" i="9"/>
  <c r="AT49" i="9"/>
  <c r="AI119" i="9"/>
  <c r="AI11" i="9"/>
  <c r="AI14" i="9"/>
  <c r="AI21" i="9"/>
  <c r="AI23" i="9"/>
  <c r="AI12" i="9"/>
  <c r="AI8" i="9"/>
  <c r="AI22" i="9"/>
  <c r="AI18" i="9"/>
  <c r="K77" i="9"/>
  <c r="M88" i="9"/>
  <c r="AT109" i="9"/>
  <c r="AT132" i="9"/>
  <c r="M119" i="9"/>
  <c r="L119" i="9"/>
  <c r="K108" i="9"/>
  <c r="AR118" i="9"/>
  <c r="AO149" i="9"/>
  <c r="AR106" i="9"/>
  <c r="AO137" i="9"/>
  <c r="L23" i="9"/>
  <c r="L14" i="9"/>
  <c r="L21" i="9"/>
  <c r="L17" i="9"/>
  <c r="L9" i="9"/>
  <c r="L13" i="9"/>
  <c r="L8" i="9"/>
  <c r="L10" i="9"/>
  <c r="L24" i="9"/>
  <c r="L20" i="9"/>
  <c r="L19" i="9"/>
  <c r="L16" i="9"/>
  <c r="L11" i="9"/>
  <c r="L12" i="9"/>
  <c r="L25" i="9"/>
  <c r="L18" i="9"/>
  <c r="L22" i="9"/>
  <c r="AT147" i="9"/>
  <c r="AR74" i="9"/>
  <c r="AO105" i="9"/>
  <c r="AO89" i="9"/>
  <c r="AO90" i="9" s="1"/>
  <c r="AR88" i="9" s="1"/>
  <c r="AT134" i="9"/>
  <c r="AJ108" i="9"/>
  <c r="AI108" i="9"/>
  <c r="AT15" i="9"/>
  <c r="AT27" i="9" s="1"/>
  <c r="AU7" i="9" s="1"/>
  <c r="AS15" i="9"/>
  <c r="M46" i="9"/>
  <c r="M58" i="9" s="1"/>
  <c r="N38" i="9" s="1"/>
  <c r="K89" i="9"/>
  <c r="M69" i="9"/>
  <c r="AJ46" i="9"/>
  <c r="AJ58" i="9" s="1"/>
  <c r="AI46" i="9"/>
  <c r="AT57" i="9"/>
  <c r="AR46" i="9"/>
  <c r="AH139" i="9"/>
  <c r="AI150" i="9"/>
  <c r="AJ150" i="9"/>
  <c r="AT101" i="9"/>
  <c r="M15" i="9"/>
  <c r="M27" i="9" s="1"/>
  <c r="N7" i="9" s="1"/>
  <c r="L15" i="9"/>
  <c r="AT87" i="9"/>
  <c r="AI104" i="9"/>
  <c r="AI118" i="9"/>
  <c r="AI113" i="9"/>
  <c r="AI103" i="9"/>
  <c r="AI106" i="9"/>
  <c r="AI101" i="9"/>
  <c r="AI115" i="9"/>
  <c r="AI109" i="9"/>
  <c r="AI111" i="9"/>
  <c r="AI110" i="9"/>
  <c r="AI116" i="9"/>
  <c r="AI105" i="9"/>
  <c r="AI107" i="9"/>
  <c r="AI114" i="9"/>
  <c r="AI112" i="9"/>
  <c r="AI102" i="9"/>
  <c r="AI117" i="9"/>
  <c r="AT75" i="9"/>
  <c r="AT116" i="9"/>
  <c r="AT43" i="9"/>
  <c r="AR107" i="9"/>
  <c r="AO138" i="9"/>
  <c r="AT69" i="9"/>
  <c r="AT103" i="9"/>
  <c r="AS14" i="9"/>
  <c r="AS23" i="9"/>
  <c r="AS12" i="9"/>
  <c r="AS24" i="9"/>
  <c r="AS9" i="9"/>
  <c r="AS19" i="9"/>
  <c r="AS8" i="9"/>
  <c r="AS13" i="9"/>
  <c r="AS11" i="9"/>
  <c r="AS17" i="9"/>
  <c r="AS16" i="9"/>
  <c r="AS21" i="9"/>
  <c r="AS20" i="9"/>
  <c r="AS10" i="9"/>
  <c r="AS18" i="9"/>
  <c r="AS25" i="9"/>
  <c r="AT53" i="9"/>
  <c r="AR104" i="9"/>
  <c r="AO135" i="9"/>
  <c r="AR84" i="9"/>
  <c r="AO115" i="9"/>
  <c r="AR113" i="9"/>
  <c r="AO144" i="9"/>
  <c r="AT76" i="9"/>
  <c r="L150" i="9"/>
  <c r="K139" i="9"/>
  <c r="M150" i="9"/>
  <c r="AI40" i="9"/>
  <c r="AI39" i="9"/>
  <c r="AI41" i="9"/>
  <c r="AI55" i="9"/>
  <c r="AI52" i="9"/>
  <c r="AI47" i="9"/>
  <c r="AI54" i="9"/>
  <c r="AI44" i="9"/>
  <c r="AI53" i="9"/>
  <c r="AI45" i="9"/>
  <c r="AI50" i="9"/>
  <c r="AI42" i="9"/>
  <c r="AI51" i="9"/>
  <c r="AI56" i="9"/>
  <c r="AI49" i="9"/>
  <c r="AI48" i="9"/>
  <c r="AI43" i="9"/>
  <c r="AH89" i="9"/>
  <c r="AJ69" i="9"/>
  <c r="AR80" i="9"/>
  <c r="AO111" i="9"/>
  <c r="L41" i="9"/>
  <c r="L47" i="9"/>
  <c r="L42" i="9"/>
  <c r="L45" i="9"/>
  <c r="AJ15" i="9"/>
  <c r="AI15" i="9"/>
  <c r="AS26" i="9"/>
  <c r="C127" i="8"/>
  <c r="AQ150" i="8"/>
  <c r="AG150" i="8"/>
  <c r="J150" i="8"/>
  <c r="D150" i="8"/>
  <c r="C150" i="8"/>
  <c r="B150" i="8"/>
  <c r="AO149" i="8"/>
  <c r="AR149" i="8" s="1"/>
  <c r="H149" i="8"/>
  <c r="K149" i="8" s="1"/>
  <c r="F149" i="8"/>
  <c r="E149" i="8"/>
  <c r="AE149" i="8" s="1"/>
  <c r="AH149" i="8" s="1"/>
  <c r="D149" i="8"/>
  <c r="F148" i="8"/>
  <c r="AO148" i="8" s="1"/>
  <c r="AR148" i="8" s="1"/>
  <c r="D148" i="8"/>
  <c r="E148" i="8" s="1"/>
  <c r="AE148" i="8" s="1"/>
  <c r="AH148" i="8" s="1"/>
  <c r="E147" i="8"/>
  <c r="AE147" i="8" s="1"/>
  <c r="AH147" i="8" s="1"/>
  <c r="D147" i="8"/>
  <c r="F147" i="8" s="1"/>
  <c r="D146" i="8"/>
  <c r="F146" i="8" s="1"/>
  <c r="C145" i="8"/>
  <c r="D145" i="8" s="1"/>
  <c r="F145" i="8" s="1"/>
  <c r="B145" i="8"/>
  <c r="F144" i="8"/>
  <c r="AO144" i="8" s="1"/>
  <c r="AR144" i="8" s="1"/>
  <c r="E144" i="8"/>
  <c r="AE144" i="8" s="1"/>
  <c r="AH144" i="8" s="1"/>
  <c r="D144" i="8"/>
  <c r="F143" i="8"/>
  <c r="AO143" i="8" s="1"/>
  <c r="AR143" i="8" s="1"/>
  <c r="E143" i="8"/>
  <c r="AE143" i="8" s="1"/>
  <c r="AH143" i="8" s="1"/>
  <c r="D143" i="8"/>
  <c r="C142" i="8"/>
  <c r="D142" i="8" s="1"/>
  <c r="B142" i="8"/>
  <c r="C141" i="8"/>
  <c r="D141" i="8" s="1"/>
  <c r="F141" i="8" s="1"/>
  <c r="B141" i="8"/>
  <c r="E141" i="8" s="1"/>
  <c r="AE141" i="8" s="1"/>
  <c r="AH141" i="8" s="1"/>
  <c r="F140" i="8"/>
  <c r="AO140" i="8" s="1"/>
  <c r="AR140" i="8" s="1"/>
  <c r="E140" i="8"/>
  <c r="AE140" i="8" s="1"/>
  <c r="AH140" i="8" s="1"/>
  <c r="D140" i="8"/>
  <c r="F139" i="8"/>
  <c r="AO139" i="8" s="1"/>
  <c r="D139" i="8"/>
  <c r="E139" i="8" s="1"/>
  <c r="AE139" i="8" s="1"/>
  <c r="C138" i="8"/>
  <c r="D138" i="8" s="1"/>
  <c r="B138" i="8"/>
  <c r="AH137" i="8"/>
  <c r="F137" i="8"/>
  <c r="D137" i="8"/>
  <c r="E137" i="8" s="1"/>
  <c r="AE137" i="8" s="1"/>
  <c r="C136" i="8"/>
  <c r="B136" i="8"/>
  <c r="D135" i="8"/>
  <c r="C135" i="8"/>
  <c r="B135" i="8"/>
  <c r="D134" i="8"/>
  <c r="F134" i="8" s="1"/>
  <c r="D133" i="8"/>
  <c r="C133" i="8"/>
  <c r="B133" i="8"/>
  <c r="C132" i="8"/>
  <c r="D132" i="8" s="1"/>
  <c r="B132" i="8"/>
  <c r="C131" i="8"/>
  <c r="D131" i="8" s="1"/>
  <c r="B131" i="8"/>
  <c r="B129" i="8"/>
  <c r="E128" i="8"/>
  <c r="AV127" i="8"/>
  <c r="R127" i="8"/>
  <c r="A127" i="8"/>
  <c r="C96" i="8"/>
  <c r="AQ119" i="8"/>
  <c r="AG119" i="8"/>
  <c r="J119" i="8"/>
  <c r="C119" i="8"/>
  <c r="D119" i="8" s="1"/>
  <c r="B119" i="8"/>
  <c r="D118" i="8"/>
  <c r="AE117" i="8"/>
  <c r="AH117" i="8" s="1"/>
  <c r="E117" i="8"/>
  <c r="D117" i="8"/>
  <c r="F117" i="8" s="1"/>
  <c r="AH116" i="8"/>
  <c r="F116" i="8"/>
  <c r="E116" i="8"/>
  <c r="AE116" i="8" s="1"/>
  <c r="D116" i="8"/>
  <c r="AO115" i="8"/>
  <c r="AR115" i="8" s="1"/>
  <c r="H115" i="8"/>
  <c r="K115" i="8" s="1"/>
  <c r="F115" i="8"/>
  <c r="D115" i="8"/>
  <c r="E115" i="8" s="1"/>
  <c r="AE115" i="8" s="1"/>
  <c r="AH115" i="8" s="1"/>
  <c r="AJ115" i="8" s="1"/>
  <c r="C114" i="8"/>
  <c r="D114" i="8" s="1"/>
  <c r="B114" i="8"/>
  <c r="D113" i="8"/>
  <c r="E112" i="8"/>
  <c r="AE112" i="8" s="1"/>
  <c r="AH112" i="8" s="1"/>
  <c r="D112" i="8"/>
  <c r="F112" i="8" s="1"/>
  <c r="C111" i="8"/>
  <c r="B111" i="8"/>
  <c r="C110" i="8"/>
  <c r="D110" i="8" s="1"/>
  <c r="E110" i="8" s="1"/>
  <c r="AE110" i="8" s="1"/>
  <c r="AH110" i="8" s="1"/>
  <c r="B110" i="8"/>
  <c r="D109" i="8"/>
  <c r="E108" i="8"/>
  <c r="AE108" i="8" s="1"/>
  <c r="D108" i="8"/>
  <c r="F108" i="8" s="1"/>
  <c r="C107" i="8"/>
  <c r="D107" i="8" s="1"/>
  <c r="B107" i="8"/>
  <c r="E106" i="8"/>
  <c r="AE106" i="8" s="1"/>
  <c r="AH106" i="8" s="1"/>
  <c r="D106" i="8"/>
  <c r="F106" i="8" s="1"/>
  <c r="C105" i="8"/>
  <c r="D105" i="8" s="1"/>
  <c r="F105" i="8" s="1"/>
  <c r="B105" i="8"/>
  <c r="C104" i="8"/>
  <c r="D104" i="8" s="1"/>
  <c r="B104" i="8"/>
  <c r="D103" i="8"/>
  <c r="F103" i="8" s="1"/>
  <c r="D102" i="8"/>
  <c r="C102" i="8"/>
  <c r="B102" i="8"/>
  <c r="C101" i="8"/>
  <c r="D101" i="8" s="1"/>
  <c r="B101" i="8"/>
  <c r="C100" i="8"/>
  <c r="B100" i="8"/>
  <c r="B120" i="8" s="1"/>
  <c r="B98" i="8"/>
  <c r="E97" i="8"/>
  <c r="AV96" i="8"/>
  <c r="R96" i="8"/>
  <c r="A96" i="8"/>
  <c r="C65" i="8"/>
  <c r="AQ88" i="8"/>
  <c r="AG88" i="8"/>
  <c r="J88" i="8"/>
  <c r="E88" i="8"/>
  <c r="AE88" i="8" s="1"/>
  <c r="D88" i="8"/>
  <c r="C88" i="8"/>
  <c r="B88" i="8"/>
  <c r="D87" i="8"/>
  <c r="F86" i="8"/>
  <c r="AO86" i="8" s="1"/>
  <c r="AR86" i="8" s="1"/>
  <c r="AT86" i="8" s="1"/>
  <c r="E86" i="8"/>
  <c r="AE86" i="8" s="1"/>
  <c r="AH86" i="8" s="1"/>
  <c r="D86" i="8"/>
  <c r="AH85" i="8"/>
  <c r="F85" i="8"/>
  <c r="D85" i="8"/>
  <c r="E85" i="8" s="1"/>
  <c r="AE85" i="8" s="1"/>
  <c r="H84" i="8"/>
  <c r="K84" i="8" s="1"/>
  <c r="D84" i="8"/>
  <c r="F84" i="8" s="1"/>
  <c r="AO84" i="8" s="1"/>
  <c r="AR84" i="8" s="1"/>
  <c r="C83" i="8"/>
  <c r="D83" i="8" s="1"/>
  <c r="E83" i="8" s="1"/>
  <c r="AE83" i="8" s="1"/>
  <c r="AH83" i="8" s="1"/>
  <c r="B83" i="8"/>
  <c r="D82" i="8"/>
  <c r="E81" i="8"/>
  <c r="AE81" i="8" s="1"/>
  <c r="AH81" i="8" s="1"/>
  <c r="D81" i="8"/>
  <c r="F81" i="8" s="1"/>
  <c r="C80" i="8"/>
  <c r="D80" i="8" s="1"/>
  <c r="F80" i="8" s="1"/>
  <c r="B80" i="8"/>
  <c r="E80" i="8" s="1"/>
  <c r="AE80" i="8" s="1"/>
  <c r="AH80" i="8" s="1"/>
  <c r="E79" i="8"/>
  <c r="AE79" i="8" s="1"/>
  <c r="AH79" i="8" s="1"/>
  <c r="C79" i="8"/>
  <c r="D79" i="8" s="1"/>
  <c r="B79" i="8"/>
  <c r="D78" i="8"/>
  <c r="AE77" i="8"/>
  <c r="E77" i="8"/>
  <c r="D77" i="8"/>
  <c r="F77" i="8" s="1"/>
  <c r="D76" i="8"/>
  <c r="C76" i="8"/>
  <c r="F76" i="8" s="1"/>
  <c r="B76" i="8"/>
  <c r="F75" i="8"/>
  <c r="AO75" i="8" s="1"/>
  <c r="AR75" i="8" s="1"/>
  <c r="AT75" i="8" s="1"/>
  <c r="E75" i="8"/>
  <c r="AE75" i="8" s="1"/>
  <c r="AH75" i="8" s="1"/>
  <c r="D75" i="8"/>
  <c r="C74" i="8"/>
  <c r="D74" i="8" s="1"/>
  <c r="B74" i="8"/>
  <c r="E74" i="8" s="1"/>
  <c r="AE74" i="8" s="1"/>
  <c r="AH74" i="8" s="1"/>
  <c r="D73" i="8"/>
  <c r="F73" i="8" s="1"/>
  <c r="C73" i="8"/>
  <c r="B73" i="8"/>
  <c r="D72" i="8"/>
  <c r="F72" i="8" s="1"/>
  <c r="D71" i="8"/>
  <c r="F71" i="8" s="1"/>
  <c r="C71" i="8"/>
  <c r="B71" i="8"/>
  <c r="C70" i="8"/>
  <c r="B70" i="8"/>
  <c r="C69" i="8"/>
  <c r="B69" i="8"/>
  <c r="B89" i="8" s="1"/>
  <c r="B67" i="8"/>
  <c r="E66" i="8"/>
  <c r="AV65" i="8"/>
  <c r="R65" i="8"/>
  <c r="A65" i="8"/>
  <c r="C34" i="8"/>
  <c r="D41" i="8"/>
  <c r="D44" i="8"/>
  <c r="D46" i="8"/>
  <c r="D47" i="8"/>
  <c r="D50" i="8"/>
  <c r="D51" i="8"/>
  <c r="D53" i="8"/>
  <c r="D54" i="8"/>
  <c r="D55" i="8"/>
  <c r="D56" i="8"/>
  <c r="C3" i="8"/>
  <c r="D10" i="8"/>
  <c r="D13" i="8"/>
  <c r="D15" i="8"/>
  <c r="D16" i="8"/>
  <c r="D19" i="8"/>
  <c r="D20" i="8"/>
  <c r="D22" i="8"/>
  <c r="D23" i="8"/>
  <c r="D24" i="8"/>
  <c r="D25" i="8"/>
  <c r="AL116" i="11" l="1"/>
  <c r="AL107" i="11"/>
  <c r="AL111" i="11"/>
  <c r="AL113" i="11"/>
  <c r="AT120" i="11"/>
  <c r="AU108" i="11" s="1"/>
  <c r="AL119" i="11"/>
  <c r="AL100" i="11"/>
  <c r="AL117" i="11"/>
  <c r="AL109" i="11"/>
  <c r="AL105" i="11"/>
  <c r="N121" i="11"/>
  <c r="O111" i="11" s="1"/>
  <c r="N120" i="11"/>
  <c r="O102" i="11"/>
  <c r="O101" i="11"/>
  <c r="AL106" i="11"/>
  <c r="AL104" i="11"/>
  <c r="AL112" i="11"/>
  <c r="AL110" i="11"/>
  <c r="AV82" i="11"/>
  <c r="AL102" i="11"/>
  <c r="O105" i="11"/>
  <c r="O110" i="11"/>
  <c r="O109" i="11"/>
  <c r="AL101" i="11"/>
  <c r="AL108" i="11"/>
  <c r="AL115" i="11"/>
  <c r="AV71" i="11"/>
  <c r="AV86" i="11"/>
  <c r="AV85" i="11"/>
  <c r="AV74" i="11"/>
  <c r="AV77" i="11"/>
  <c r="AV69" i="11"/>
  <c r="AV75" i="11"/>
  <c r="AK90" i="11"/>
  <c r="AL86" i="11" s="1"/>
  <c r="AK89" i="11"/>
  <c r="O27" i="11"/>
  <c r="AV84" i="11"/>
  <c r="AL79" i="11"/>
  <c r="AL81" i="11"/>
  <c r="AV88" i="11"/>
  <c r="AV73" i="11"/>
  <c r="AV79" i="11"/>
  <c r="AV81" i="11"/>
  <c r="AV80" i="11"/>
  <c r="AV72" i="11"/>
  <c r="AV70" i="11"/>
  <c r="AL18" i="11"/>
  <c r="AL23" i="11"/>
  <c r="AL16" i="11"/>
  <c r="AL20" i="11"/>
  <c r="AL17" i="11"/>
  <c r="AL13" i="11"/>
  <c r="AL19" i="11"/>
  <c r="AL22" i="11"/>
  <c r="AL15" i="11"/>
  <c r="AL9" i="11"/>
  <c r="AL12" i="11"/>
  <c r="AL10" i="11"/>
  <c r="AV27" i="11"/>
  <c r="AU58" i="11"/>
  <c r="AU59" i="11"/>
  <c r="AV57" i="11" s="1"/>
  <c r="AL11" i="11"/>
  <c r="AL26" i="11"/>
  <c r="AL7" i="11"/>
  <c r="AL24" i="11"/>
  <c r="N58" i="11"/>
  <c r="N59" i="11"/>
  <c r="O57" i="11" s="1"/>
  <c r="AL58" i="11"/>
  <c r="AL14" i="11"/>
  <c r="AL25" i="11"/>
  <c r="L26" i="10"/>
  <c r="L22" i="10"/>
  <c r="L23" i="10"/>
  <c r="L12" i="10"/>
  <c r="L25" i="10"/>
  <c r="L57" i="10"/>
  <c r="L18" i="10"/>
  <c r="L20" i="10"/>
  <c r="L21" i="10"/>
  <c r="L17" i="10"/>
  <c r="L9" i="10"/>
  <c r="L7" i="10"/>
  <c r="L27" i="10" s="1"/>
  <c r="L19" i="10"/>
  <c r="L8" i="10"/>
  <c r="L13" i="10"/>
  <c r="L14" i="10"/>
  <c r="L24" i="10"/>
  <c r="L11" i="10"/>
  <c r="AI43" i="10"/>
  <c r="AI45" i="10"/>
  <c r="AI53" i="10"/>
  <c r="AI40" i="10"/>
  <c r="AI51" i="10"/>
  <c r="AI56" i="10"/>
  <c r="AI42" i="10"/>
  <c r="AI49" i="10"/>
  <c r="AI48" i="10"/>
  <c r="AI44" i="10"/>
  <c r="AI41" i="10"/>
  <c r="AI39" i="10"/>
  <c r="AI54" i="10"/>
  <c r="AI52" i="10"/>
  <c r="AI55" i="10"/>
  <c r="AI47" i="10"/>
  <c r="AI50" i="10"/>
  <c r="AT57" i="10"/>
  <c r="AR46" i="10"/>
  <c r="M46" i="10"/>
  <c r="L46" i="10"/>
  <c r="AS15" i="10"/>
  <c r="AT15" i="10"/>
  <c r="AR58" i="10"/>
  <c r="AS57" i="10" s="1"/>
  <c r="AJ27" i="10"/>
  <c r="AK15" i="10" s="1"/>
  <c r="AI38" i="10"/>
  <c r="L41" i="10"/>
  <c r="L51" i="10"/>
  <c r="L56" i="10"/>
  <c r="L47" i="10"/>
  <c r="L54" i="10"/>
  <c r="L40" i="10"/>
  <c r="L53" i="10"/>
  <c r="L43" i="10"/>
  <c r="L45" i="10"/>
  <c r="L49" i="10"/>
  <c r="L42" i="10"/>
  <c r="L39" i="10"/>
  <c r="L50" i="10"/>
  <c r="L52" i="10"/>
  <c r="L48" i="10"/>
  <c r="L44" i="10"/>
  <c r="L55" i="10"/>
  <c r="AI57" i="10"/>
  <c r="M27" i="10"/>
  <c r="N15" i="10" s="1"/>
  <c r="AI46" i="10"/>
  <c r="AJ46" i="10"/>
  <c r="AJ58" i="10" s="1"/>
  <c r="AK38" i="10" s="1"/>
  <c r="AS27" i="10"/>
  <c r="AI7" i="9"/>
  <c r="AI27" i="9" s="1"/>
  <c r="L51" i="9"/>
  <c r="L48" i="9"/>
  <c r="L39" i="9"/>
  <c r="L53" i="9"/>
  <c r="AI9" i="9"/>
  <c r="AI17" i="9"/>
  <c r="AI20" i="9"/>
  <c r="AI13" i="9"/>
  <c r="L56" i="9"/>
  <c r="L50" i="9"/>
  <c r="L54" i="9"/>
  <c r="L52" i="9"/>
  <c r="L46" i="9"/>
  <c r="AI16" i="9"/>
  <c r="AI25" i="9"/>
  <c r="AI10" i="9"/>
  <c r="AI24" i="9"/>
  <c r="AI19" i="9"/>
  <c r="L55" i="9"/>
  <c r="L44" i="9"/>
  <c r="L40" i="9"/>
  <c r="AR133" i="9"/>
  <c r="AT133" i="9" s="1"/>
  <c r="AR138" i="9"/>
  <c r="AR137" i="9"/>
  <c r="AT137" i="9" s="1"/>
  <c r="AR141" i="9"/>
  <c r="AT141" i="9" s="1"/>
  <c r="AR144" i="9"/>
  <c r="AT144" i="9" s="1"/>
  <c r="AR135" i="9"/>
  <c r="AT135" i="9" s="1"/>
  <c r="AR149" i="9"/>
  <c r="AT149" i="9" s="1"/>
  <c r="AR145" i="9"/>
  <c r="AT145" i="9" s="1"/>
  <c r="AS38" i="9"/>
  <c r="AS57" i="9"/>
  <c r="L57" i="9"/>
  <c r="L43" i="9"/>
  <c r="L49" i="9"/>
  <c r="AI120" i="9"/>
  <c r="AS51" i="9"/>
  <c r="AS56" i="9"/>
  <c r="AS49" i="9"/>
  <c r="AS54" i="9"/>
  <c r="AS47" i="9"/>
  <c r="AS48" i="9"/>
  <c r="AS44" i="9"/>
  <c r="AS43" i="9"/>
  <c r="AS50" i="9"/>
  <c r="AS55" i="9"/>
  <c r="AS45" i="9"/>
  <c r="AS53" i="9"/>
  <c r="AS42" i="9"/>
  <c r="AS39" i="9"/>
  <c r="AS52" i="9"/>
  <c r="AI58" i="9"/>
  <c r="AS40" i="9"/>
  <c r="AO120" i="9"/>
  <c r="AO121" i="9" s="1"/>
  <c r="AR119" i="9" s="1"/>
  <c r="AR108" i="9" s="1"/>
  <c r="AS27" i="9"/>
  <c r="L27" i="9"/>
  <c r="AI70" i="9"/>
  <c r="AI81" i="9"/>
  <c r="AI82" i="9"/>
  <c r="AI87" i="9"/>
  <c r="AI71" i="9"/>
  <c r="AI83" i="9"/>
  <c r="AI73" i="9"/>
  <c r="AI85" i="9"/>
  <c r="AI75" i="9"/>
  <c r="AI86" i="9"/>
  <c r="AI78" i="9"/>
  <c r="AI80" i="9"/>
  <c r="AI76" i="9"/>
  <c r="AI84" i="9"/>
  <c r="AI74" i="9"/>
  <c r="AI72" i="9"/>
  <c r="AI79" i="9"/>
  <c r="AT113" i="9"/>
  <c r="AK54" i="9"/>
  <c r="AK52" i="9"/>
  <c r="AK39" i="9"/>
  <c r="AK41" i="9"/>
  <c r="AK47" i="9"/>
  <c r="AK53" i="9"/>
  <c r="AK44" i="9"/>
  <c r="AK55" i="9"/>
  <c r="AK40" i="9"/>
  <c r="AK48" i="9"/>
  <c r="AK50" i="9"/>
  <c r="AK56" i="9"/>
  <c r="AK49" i="9"/>
  <c r="AK42" i="9"/>
  <c r="AK45" i="9"/>
  <c r="AK51" i="9"/>
  <c r="AK43" i="9"/>
  <c r="AT107" i="9"/>
  <c r="AJ139" i="9"/>
  <c r="AI139" i="9"/>
  <c r="AR77" i="9"/>
  <c r="AT88" i="9"/>
  <c r="AT74" i="9"/>
  <c r="L108" i="9"/>
  <c r="M108" i="9"/>
  <c r="AI88" i="9"/>
  <c r="AT100" i="9"/>
  <c r="AI151" i="9"/>
  <c r="AU14" i="9"/>
  <c r="AU23" i="9"/>
  <c r="AU12" i="9"/>
  <c r="AU9" i="9"/>
  <c r="AU24" i="9"/>
  <c r="AU21" i="9"/>
  <c r="AU19" i="9"/>
  <c r="AU13" i="9"/>
  <c r="AU16" i="9"/>
  <c r="AU20" i="9"/>
  <c r="AU10" i="9"/>
  <c r="AU17" i="9"/>
  <c r="AU11" i="9"/>
  <c r="AU8" i="9"/>
  <c r="AU25" i="9"/>
  <c r="AU18" i="9"/>
  <c r="AR115" i="9"/>
  <c r="AO146" i="9"/>
  <c r="AT104" i="9"/>
  <c r="L85" i="9"/>
  <c r="L79" i="9"/>
  <c r="L86" i="9"/>
  <c r="L71" i="9"/>
  <c r="L81" i="9"/>
  <c r="L75" i="9"/>
  <c r="L87" i="9"/>
  <c r="L73" i="9"/>
  <c r="L83" i="9"/>
  <c r="L82" i="9"/>
  <c r="L78" i="9"/>
  <c r="L74" i="9"/>
  <c r="L70" i="9"/>
  <c r="L72" i="9"/>
  <c r="L76" i="9"/>
  <c r="L80" i="9"/>
  <c r="L84" i="9"/>
  <c r="AU15" i="9"/>
  <c r="AT106" i="9"/>
  <c r="M77" i="9"/>
  <c r="M89" i="9" s="1"/>
  <c r="L77" i="9"/>
  <c r="AJ120" i="9"/>
  <c r="AK108" i="9" s="1"/>
  <c r="AR111" i="9"/>
  <c r="AO142" i="9"/>
  <c r="AI69" i="9"/>
  <c r="AT84" i="9"/>
  <c r="N53" i="9"/>
  <c r="N52" i="9"/>
  <c r="N50" i="9"/>
  <c r="N42" i="9"/>
  <c r="N48" i="9"/>
  <c r="N39" i="9"/>
  <c r="N55" i="9"/>
  <c r="N47" i="9"/>
  <c r="N41" i="9"/>
  <c r="N54" i="9"/>
  <c r="N40" i="9"/>
  <c r="N44" i="9"/>
  <c r="N56" i="9"/>
  <c r="N51" i="9"/>
  <c r="N45" i="9"/>
  <c r="N21" i="9"/>
  <c r="N14" i="9"/>
  <c r="N23" i="9"/>
  <c r="N8" i="9"/>
  <c r="N11" i="9"/>
  <c r="N12" i="9"/>
  <c r="N16" i="9"/>
  <c r="N9" i="9"/>
  <c r="N19" i="9"/>
  <c r="N20" i="9"/>
  <c r="N17" i="9"/>
  <c r="N10" i="9"/>
  <c r="N24" i="9"/>
  <c r="N13" i="9"/>
  <c r="N25" i="9"/>
  <c r="N18" i="9"/>
  <c r="N22" i="9"/>
  <c r="N15" i="9"/>
  <c r="AS46" i="9"/>
  <c r="AT46" i="9"/>
  <c r="AK46" i="9"/>
  <c r="N46" i="9"/>
  <c r="N49" i="9"/>
  <c r="AJ77" i="9"/>
  <c r="AI77" i="9"/>
  <c r="N43" i="9"/>
  <c r="AT80" i="9"/>
  <c r="AJ89" i="9"/>
  <c r="AK69" i="9" s="1"/>
  <c r="M139" i="9"/>
  <c r="L139" i="9"/>
  <c r="AK38" i="9"/>
  <c r="AR89" i="9"/>
  <c r="AS88" i="9" s="1"/>
  <c r="AT138" i="9"/>
  <c r="L69" i="9"/>
  <c r="AJ27" i="9"/>
  <c r="AR105" i="9"/>
  <c r="AO136" i="9"/>
  <c r="AT118" i="9"/>
  <c r="L88" i="9"/>
  <c r="AR131" i="9"/>
  <c r="AU22" i="9"/>
  <c r="L151" i="9"/>
  <c r="L120" i="9"/>
  <c r="B151" i="8"/>
  <c r="E133" i="8"/>
  <c r="AE133" i="8" s="1"/>
  <c r="AH133" i="8" s="1"/>
  <c r="E135" i="8"/>
  <c r="AE135" i="8" s="1"/>
  <c r="AH135" i="8" s="1"/>
  <c r="AJ135" i="8" s="1"/>
  <c r="F150" i="8"/>
  <c r="F133" i="8"/>
  <c r="F135" i="8"/>
  <c r="H135" i="8" s="1"/>
  <c r="K135" i="8" s="1"/>
  <c r="E132" i="8"/>
  <c r="AE132" i="8" s="1"/>
  <c r="AH132" i="8" s="1"/>
  <c r="AJ132" i="8" s="1"/>
  <c r="F131" i="8"/>
  <c r="AO133" i="8"/>
  <c r="AR133" i="8" s="1"/>
  <c r="H133" i="8"/>
  <c r="K133" i="8" s="1"/>
  <c r="AO135" i="8"/>
  <c r="AR135" i="8" s="1"/>
  <c r="AJ133" i="8"/>
  <c r="AO134" i="8"/>
  <c r="AR134" i="8" s="1"/>
  <c r="H134" i="8"/>
  <c r="K134" i="8" s="1"/>
  <c r="E134" i="8"/>
  <c r="AE134" i="8" s="1"/>
  <c r="AH134" i="8" s="1"/>
  <c r="AO137" i="8"/>
  <c r="AR137" i="8" s="1"/>
  <c r="H137" i="8"/>
  <c r="K137" i="8" s="1"/>
  <c r="E138" i="8"/>
  <c r="AE138" i="8" s="1"/>
  <c r="AH138" i="8" s="1"/>
  <c r="AO141" i="8"/>
  <c r="AR141" i="8" s="1"/>
  <c r="H141" i="8"/>
  <c r="K141" i="8" s="1"/>
  <c r="AJ143" i="8"/>
  <c r="AT144" i="8"/>
  <c r="AO147" i="8"/>
  <c r="AR147" i="8" s="1"/>
  <c r="H147" i="8"/>
  <c r="K147" i="8" s="1"/>
  <c r="AT149" i="8"/>
  <c r="E131" i="8"/>
  <c r="F132" i="8"/>
  <c r="D136" i="8"/>
  <c r="D151" i="8" s="1"/>
  <c r="D152" i="8" s="1"/>
  <c r="AJ140" i="8"/>
  <c r="E142" i="8"/>
  <c r="AE142" i="8" s="1"/>
  <c r="AH142" i="8" s="1"/>
  <c r="AT143" i="8"/>
  <c r="E145" i="8"/>
  <c r="AE145" i="8" s="1"/>
  <c r="AH145" i="8" s="1"/>
  <c r="AJ147" i="8"/>
  <c r="AJ149" i="8"/>
  <c r="B152" i="8"/>
  <c r="AJ137" i="8"/>
  <c r="AT140" i="8"/>
  <c r="H145" i="8"/>
  <c r="K145" i="8" s="1"/>
  <c r="AO145" i="8"/>
  <c r="AR145" i="8" s="1"/>
  <c r="AJ148" i="8"/>
  <c r="C151" i="8"/>
  <c r="C152" i="8" s="1"/>
  <c r="AJ141" i="8"/>
  <c r="AJ144" i="8"/>
  <c r="AO146" i="8"/>
  <c r="AR146" i="8" s="1"/>
  <c r="H146" i="8"/>
  <c r="K146" i="8" s="1"/>
  <c r="AT148" i="8"/>
  <c r="M149" i="8"/>
  <c r="F138" i="8"/>
  <c r="F142" i="8"/>
  <c r="E150" i="8"/>
  <c r="H139" i="8"/>
  <c r="H143" i="8"/>
  <c r="K143" i="8" s="1"/>
  <c r="E146" i="8"/>
  <c r="AE146" i="8" s="1"/>
  <c r="AH146" i="8" s="1"/>
  <c r="H148" i="8"/>
  <c r="K148" i="8" s="1"/>
  <c r="H150" i="8"/>
  <c r="AO150" i="8"/>
  <c r="H140" i="8"/>
  <c r="K140" i="8" s="1"/>
  <c r="H144" i="8"/>
  <c r="K144" i="8" s="1"/>
  <c r="E102" i="8"/>
  <c r="AE102" i="8" s="1"/>
  <c r="AH102" i="8" s="1"/>
  <c r="AJ102" i="8" s="1"/>
  <c r="E119" i="8"/>
  <c r="AE119" i="8" s="1"/>
  <c r="F107" i="8"/>
  <c r="D111" i="8"/>
  <c r="F111" i="8" s="1"/>
  <c r="F101" i="8"/>
  <c r="AO101" i="8" s="1"/>
  <c r="AR101" i="8" s="1"/>
  <c r="F104" i="8"/>
  <c r="F114" i="8"/>
  <c r="C120" i="8"/>
  <c r="C121" i="8" s="1"/>
  <c r="E104" i="8"/>
  <c r="AE104" i="8" s="1"/>
  <c r="AH104" i="8" s="1"/>
  <c r="AJ104" i="8" s="1"/>
  <c r="E114" i="8"/>
  <c r="AE114" i="8" s="1"/>
  <c r="AH114" i="8" s="1"/>
  <c r="E101" i="8"/>
  <c r="AE101" i="8" s="1"/>
  <c r="AH101" i="8" s="1"/>
  <c r="F102" i="8"/>
  <c r="H102" i="8" s="1"/>
  <c r="K102" i="8" s="1"/>
  <c r="E107" i="8"/>
  <c r="AE107" i="8" s="1"/>
  <c r="AH107" i="8" s="1"/>
  <c r="AJ107" i="8" s="1"/>
  <c r="AO104" i="8"/>
  <c r="AR104" i="8" s="1"/>
  <c r="H104" i="8"/>
  <c r="K104" i="8" s="1"/>
  <c r="AO105" i="8"/>
  <c r="AR105" i="8" s="1"/>
  <c r="H105" i="8"/>
  <c r="K105" i="8" s="1"/>
  <c r="AJ112" i="8"/>
  <c r="AO103" i="8"/>
  <c r="AR103" i="8" s="1"/>
  <c r="H103" i="8"/>
  <c r="K103" i="8" s="1"/>
  <c r="AJ106" i="8"/>
  <c r="AJ110" i="8"/>
  <c r="AJ101" i="8"/>
  <c r="AO102" i="8"/>
  <c r="AR102" i="8" s="1"/>
  <c r="F113" i="8"/>
  <c r="E113" i="8"/>
  <c r="AE113" i="8" s="1"/>
  <c r="AH113" i="8" s="1"/>
  <c r="M115" i="8"/>
  <c r="AO117" i="8"/>
  <c r="AR117" i="8" s="1"/>
  <c r="H117" i="8"/>
  <c r="K117" i="8" s="1"/>
  <c r="B121" i="8"/>
  <c r="D100" i="8"/>
  <c r="D120" i="8" s="1"/>
  <c r="E103" i="8"/>
  <c r="AE103" i="8" s="1"/>
  <c r="AH103" i="8" s="1"/>
  <c r="F109" i="8"/>
  <c r="E109" i="8"/>
  <c r="AE109" i="8" s="1"/>
  <c r="AH109" i="8" s="1"/>
  <c r="AJ116" i="8"/>
  <c r="AO106" i="8"/>
  <c r="AR106" i="8" s="1"/>
  <c r="H106" i="8"/>
  <c r="K106" i="8" s="1"/>
  <c r="AO107" i="8"/>
  <c r="AR107" i="8" s="1"/>
  <c r="H107" i="8"/>
  <c r="K107" i="8" s="1"/>
  <c r="AO112" i="8"/>
  <c r="AR112" i="8" s="1"/>
  <c r="H112" i="8"/>
  <c r="K112" i="8" s="1"/>
  <c r="F118" i="8"/>
  <c r="E118" i="8"/>
  <c r="AE118" i="8" s="1"/>
  <c r="AH118" i="8" s="1"/>
  <c r="D121" i="8"/>
  <c r="F100" i="8"/>
  <c r="E105" i="8"/>
  <c r="AE105" i="8" s="1"/>
  <c r="AH105" i="8" s="1"/>
  <c r="AO108" i="8"/>
  <c r="H108" i="8"/>
  <c r="AJ114" i="8"/>
  <c r="AT115" i="8"/>
  <c r="AO116" i="8"/>
  <c r="AR116" i="8" s="1"/>
  <c r="H116" i="8"/>
  <c r="K116" i="8" s="1"/>
  <c r="AJ117" i="8"/>
  <c r="E122" i="8"/>
  <c r="F110" i="8"/>
  <c r="F119" i="8"/>
  <c r="E76" i="8"/>
  <c r="AE76" i="8" s="1"/>
  <c r="AH76" i="8" s="1"/>
  <c r="AJ76" i="8" s="1"/>
  <c r="AJ74" i="8"/>
  <c r="AO80" i="8"/>
  <c r="AR80" i="8" s="1"/>
  <c r="H80" i="8"/>
  <c r="K80" i="8" s="1"/>
  <c r="AJ86" i="8"/>
  <c r="AO72" i="8"/>
  <c r="AR72" i="8" s="1"/>
  <c r="H72" i="8"/>
  <c r="K72" i="8" s="1"/>
  <c r="AJ80" i="8"/>
  <c r="AJ83" i="8"/>
  <c r="AO71" i="8"/>
  <c r="AR71" i="8" s="1"/>
  <c r="H71" i="8"/>
  <c r="K71" i="8" s="1"/>
  <c r="AO73" i="8"/>
  <c r="AR73" i="8" s="1"/>
  <c r="H73" i="8"/>
  <c r="K73" i="8" s="1"/>
  <c r="AJ75" i="8"/>
  <c r="AJ79" i="8"/>
  <c r="AJ81" i="8"/>
  <c r="AT84" i="8"/>
  <c r="M84" i="8"/>
  <c r="AJ85" i="8"/>
  <c r="B90" i="8"/>
  <c r="C89" i="8"/>
  <c r="C90" i="8" s="1"/>
  <c r="D70" i="8"/>
  <c r="F70" i="8" s="1"/>
  <c r="E71" i="8"/>
  <c r="AE71" i="8" s="1"/>
  <c r="AH71" i="8" s="1"/>
  <c r="E73" i="8"/>
  <c r="AE73" i="8" s="1"/>
  <c r="AH73" i="8" s="1"/>
  <c r="AO76" i="8"/>
  <c r="AR76" i="8" s="1"/>
  <c r="H76" i="8"/>
  <c r="K76" i="8" s="1"/>
  <c r="F78" i="8"/>
  <c r="E78" i="8"/>
  <c r="AE78" i="8" s="1"/>
  <c r="AH78" i="8" s="1"/>
  <c r="AO81" i="8"/>
  <c r="AR81" i="8" s="1"/>
  <c r="H81" i="8"/>
  <c r="K81" i="8" s="1"/>
  <c r="D69" i="8"/>
  <c r="E70" i="8"/>
  <c r="AE70" i="8" s="1"/>
  <c r="AH70" i="8" s="1"/>
  <c r="E72" i="8"/>
  <c r="AE72" i="8" s="1"/>
  <c r="AH72" i="8" s="1"/>
  <c r="F74" i="8"/>
  <c r="AO77" i="8"/>
  <c r="H77" i="8"/>
  <c r="F82" i="8"/>
  <c r="E82" i="8"/>
  <c r="AE82" i="8" s="1"/>
  <c r="AH82" i="8" s="1"/>
  <c r="AO85" i="8"/>
  <c r="AR85" i="8" s="1"/>
  <c r="H85" i="8"/>
  <c r="K85" i="8" s="1"/>
  <c r="F87" i="8"/>
  <c r="E87" i="8"/>
  <c r="AE87" i="8" s="1"/>
  <c r="AH87" i="8" s="1"/>
  <c r="E69" i="8"/>
  <c r="E91" i="8"/>
  <c r="F79" i="8"/>
  <c r="F83" i="8"/>
  <c r="F88" i="8"/>
  <c r="H75" i="8"/>
  <c r="K75" i="8" s="1"/>
  <c r="E84" i="8"/>
  <c r="AE84" i="8" s="1"/>
  <c r="AH84" i="8" s="1"/>
  <c r="H86" i="8"/>
  <c r="K86" i="8" s="1"/>
  <c r="O116" i="11" l="1"/>
  <c r="O112" i="11"/>
  <c r="O104" i="11"/>
  <c r="O118" i="11"/>
  <c r="O100" i="11"/>
  <c r="O113" i="11"/>
  <c r="AU118" i="11"/>
  <c r="AU109" i="11"/>
  <c r="AU106" i="11"/>
  <c r="AU105" i="11"/>
  <c r="AU113" i="11"/>
  <c r="AU101" i="11"/>
  <c r="AU117" i="11"/>
  <c r="AU107" i="11"/>
  <c r="AU100" i="11"/>
  <c r="AU102" i="11"/>
  <c r="AU115" i="11"/>
  <c r="AU111" i="11"/>
  <c r="AU110" i="11"/>
  <c r="AU103" i="11"/>
  <c r="AU112" i="11"/>
  <c r="AU116" i="11"/>
  <c r="AU114" i="11"/>
  <c r="AU104" i="11"/>
  <c r="O115" i="11"/>
  <c r="O103" i="11"/>
  <c r="O54" i="11"/>
  <c r="O106" i="11"/>
  <c r="AL87" i="11"/>
  <c r="AL73" i="11"/>
  <c r="O119" i="11"/>
  <c r="O108" i="11"/>
  <c r="AL120" i="11"/>
  <c r="O117" i="11"/>
  <c r="O107" i="11"/>
  <c r="AL69" i="11"/>
  <c r="AL75" i="11"/>
  <c r="AV89" i="11"/>
  <c r="AL82" i="11"/>
  <c r="AL84" i="11"/>
  <c r="AV51" i="11"/>
  <c r="O45" i="11"/>
  <c r="AL71" i="11"/>
  <c r="AL76" i="11"/>
  <c r="AL72" i="11"/>
  <c r="AV42" i="11"/>
  <c r="AL88" i="11"/>
  <c r="AL77" i="11"/>
  <c r="AL74" i="11"/>
  <c r="AL85" i="11"/>
  <c r="O56" i="11"/>
  <c r="AL70" i="11"/>
  <c r="AL78" i="11"/>
  <c r="AL80" i="11"/>
  <c r="O44" i="11"/>
  <c r="O41" i="11"/>
  <c r="O46" i="11"/>
  <c r="AV47" i="11"/>
  <c r="O49" i="11"/>
  <c r="O51" i="11"/>
  <c r="O47" i="11"/>
  <c r="AV43" i="11"/>
  <c r="AV45" i="11"/>
  <c r="AV40" i="11"/>
  <c r="AV54" i="11"/>
  <c r="AV50" i="11"/>
  <c r="AV39" i="11"/>
  <c r="AV55" i="11"/>
  <c r="AV49" i="11"/>
  <c r="AV56" i="11"/>
  <c r="AV44" i="11"/>
  <c r="AV48" i="11"/>
  <c r="AV41" i="11"/>
  <c r="AV53" i="11"/>
  <c r="O40" i="11"/>
  <c r="O43" i="11"/>
  <c r="O48" i="11"/>
  <c r="O38" i="11"/>
  <c r="O42" i="11"/>
  <c r="O39" i="11"/>
  <c r="O55" i="11"/>
  <c r="O50" i="11"/>
  <c r="AV46" i="11"/>
  <c r="AV38" i="11"/>
  <c r="AL27" i="11"/>
  <c r="O53" i="11"/>
  <c r="L58" i="10"/>
  <c r="AK46" i="10"/>
  <c r="N46" i="10"/>
  <c r="AT46" i="10"/>
  <c r="AS46" i="10"/>
  <c r="M58" i="10"/>
  <c r="N23" i="10"/>
  <c r="N13" i="10"/>
  <c r="N21" i="10"/>
  <c r="N10" i="10"/>
  <c r="N16" i="10"/>
  <c r="N11" i="10"/>
  <c r="N8" i="10"/>
  <c r="N25" i="10"/>
  <c r="N19" i="10"/>
  <c r="N20" i="10"/>
  <c r="N17" i="10"/>
  <c r="N24" i="10"/>
  <c r="N7" i="10"/>
  <c r="N9" i="10"/>
  <c r="N22" i="10"/>
  <c r="N18" i="10"/>
  <c r="N14" i="10"/>
  <c r="N12" i="10"/>
  <c r="AT27" i="10"/>
  <c r="AI58" i="10"/>
  <c r="AK11" i="10"/>
  <c r="AK20" i="10"/>
  <c r="AK16" i="10"/>
  <c r="AK19" i="10"/>
  <c r="AK8" i="10"/>
  <c r="AK10" i="10"/>
  <c r="AK24" i="10"/>
  <c r="AK13" i="10"/>
  <c r="AK25" i="10"/>
  <c r="AK22" i="10"/>
  <c r="AK23" i="10"/>
  <c r="AK14" i="10"/>
  <c r="AK17" i="10"/>
  <c r="AK21" i="10"/>
  <c r="AK9" i="10"/>
  <c r="AK18" i="10"/>
  <c r="AK12" i="10"/>
  <c r="AK7" i="10"/>
  <c r="AK42" i="10"/>
  <c r="AK49" i="10"/>
  <c r="AK40" i="10"/>
  <c r="AK45" i="10"/>
  <c r="AK56" i="10"/>
  <c r="AK51" i="10"/>
  <c r="AK43" i="10"/>
  <c r="AK53" i="10"/>
  <c r="AK54" i="10"/>
  <c r="AK55" i="10"/>
  <c r="AK48" i="10"/>
  <c r="AK50" i="10"/>
  <c r="AK47" i="10"/>
  <c r="AK39" i="10"/>
  <c r="AK41" i="10"/>
  <c r="AK52" i="10"/>
  <c r="AK44" i="10"/>
  <c r="AS47" i="10"/>
  <c r="AS51" i="10"/>
  <c r="AS54" i="10"/>
  <c r="AS56" i="10"/>
  <c r="AS41" i="10"/>
  <c r="AS39" i="10"/>
  <c r="AS52" i="10"/>
  <c r="AS50" i="10"/>
  <c r="AS42" i="10"/>
  <c r="AS44" i="10"/>
  <c r="AS55" i="10"/>
  <c r="AS48" i="10"/>
  <c r="AS53" i="10"/>
  <c r="AS49" i="10"/>
  <c r="AS40" i="10"/>
  <c r="AS38" i="10"/>
  <c r="AS43" i="10"/>
  <c r="AS45" i="10"/>
  <c r="L58" i="9"/>
  <c r="AR142" i="9"/>
  <c r="AR136" i="9"/>
  <c r="AR146" i="9"/>
  <c r="AT146" i="9" s="1"/>
  <c r="AS58" i="9"/>
  <c r="L89" i="9"/>
  <c r="AI89" i="9"/>
  <c r="AO151" i="9"/>
  <c r="AO152" i="9" s="1"/>
  <c r="AR150" i="9" s="1"/>
  <c r="AR139" i="9" s="1"/>
  <c r="AT119" i="9"/>
  <c r="AU27" i="9"/>
  <c r="N85" i="9"/>
  <c r="N86" i="9"/>
  <c r="N81" i="9"/>
  <c r="N79" i="9"/>
  <c r="N87" i="9"/>
  <c r="N73" i="9"/>
  <c r="N82" i="9"/>
  <c r="N75" i="9"/>
  <c r="N83" i="9"/>
  <c r="N71" i="9"/>
  <c r="N70" i="9"/>
  <c r="N80" i="9"/>
  <c r="N78" i="9"/>
  <c r="N84" i="9"/>
  <c r="N76" i="9"/>
  <c r="N72" i="9"/>
  <c r="N74" i="9"/>
  <c r="N69" i="9"/>
  <c r="AT105" i="9"/>
  <c r="M151" i="9"/>
  <c r="N139" i="9" s="1"/>
  <c r="AS80" i="9"/>
  <c r="AK77" i="9"/>
  <c r="AT58" i="9"/>
  <c r="AU46" i="9" s="1"/>
  <c r="N28" i="9"/>
  <c r="O18" i="9" s="1"/>
  <c r="AT131" i="9"/>
  <c r="AK21" i="9"/>
  <c r="AK24" i="9"/>
  <c r="AK23" i="9"/>
  <c r="AK20" i="9"/>
  <c r="AK10" i="9"/>
  <c r="AK13" i="9"/>
  <c r="AK19" i="9"/>
  <c r="AK14" i="9"/>
  <c r="AK11" i="9"/>
  <c r="AK22" i="9"/>
  <c r="AK12" i="9"/>
  <c r="AK18" i="9"/>
  <c r="AK25" i="9"/>
  <c r="AK17" i="9"/>
  <c r="AK8" i="9"/>
  <c r="AK9" i="9"/>
  <c r="AK16" i="9"/>
  <c r="AK7" i="9"/>
  <c r="O25" i="9"/>
  <c r="AT142" i="9"/>
  <c r="AK106" i="9"/>
  <c r="AK104" i="9"/>
  <c r="AK118" i="9"/>
  <c r="AK103" i="9"/>
  <c r="AK113" i="9"/>
  <c r="AK109" i="9"/>
  <c r="AK111" i="9"/>
  <c r="AK101" i="9"/>
  <c r="AK115" i="9"/>
  <c r="AK112" i="9"/>
  <c r="AK116" i="9"/>
  <c r="AK117" i="9"/>
  <c r="AK114" i="9"/>
  <c r="AK102" i="9"/>
  <c r="AK110" i="9"/>
  <c r="AK107" i="9"/>
  <c r="AK105" i="9"/>
  <c r="AK100" i="9"/>
  <c r="N27" i="9"/>
  <c r="AS79" i="9"/>
  <c r="AS81" i="9"/>
  <c r="AS83" i="9"/>
  <c r="AS86" i="9"/>
  <c r="AS71" i="9"/>
  <c r="AS70" i="9"/>
  <c r="AS85" i="9"/>
  <c r="AS72" i="9"/>
  <c r="AS78" i="9"/>
  <c r="AS75" i="9"/>
  <c r="AS73" i="9"/>
  <c r="AS87" i="9"/>
  <c r="AS76" i="9"/>
  <c r="AS82" i="9"/>
  <c r="AS69" i="9"/>
  <c r="AK83" i="9"/>
  <c r="AK85" i="9"/>
  <c r="AK73" i="9"/>
  <c r="AK75" i="9"/>
  <c r="AK70" i="9"/>
  <c r="AK82" i="9"/>
  <c r="AK71" i="9"/>
  <c r="AK87" i="9"/>
  <c r="AK81" i="9"/>
  <c r="AK86" i="9"/>
  <c r="AK74" i="9"/>
  <c r="AK72" i="9"/>
  <c r="AK76" i="9"/>
  <c r="AK78" i="9"/>
  <c r="AK79" i="9"/>
  <c r="AK84" i="9"/>
  <c r="AK80" i="9"/>
  <c r="AS84" i="9"/>
  <c r="AT111" i="9"/>
  <c r="AT115" i="9"/>
  <c r="M120" i="9"/>
  <c r="AS77" i="9"/>
  <c r="AT77" i="9"/>
  <c r="AJ151" i="9"/>
  <c r="AK139" i="9" s="1"/>
  <c r="AU28" i="9"/>
  <c r="AV20" i="9" s="1"/>
  <c r="AT108" i="9"/>
  <c r="N58" i="9"/>
  <c r="AT136" i="9"/>
  <c r="AK59" i="9"/>
  <c r="AL57" i="9" s="1"/>
  <c r="AK58" i="9"/>
  <c r="AK15" i="9"/>
  <c r="N77" i="9"/>
  <c r="AR120" i="9"/>
  <c r="AS74" i="9"/>
  <c r="AL50" i="9"/>
  <c r="N59" i="9"/>
  <c r="O54" i="9" s="1"/>
  <c r="E136" i="8"/>
  <c r="AE136" i="8" s="1"/>
  <c r="AH136" i="8" s="1"/>
  <c r="AJ136" i="8" s="1"/>
  <c r="F136" i="8"/>
  <c r="M148" i="8"/>
  <c r="E153" i="8"/>
  <c r="AE150" i="8"/>
  <c r="M140" i="8"/>
  <c r="AJ146" i="8"/>
  <c r="AO142" i="8"/>
  <c r="AR142" i="8" s="1"/>
  <c r="H142" i="8"/>
  <c r="K142" i="8" s="1"/>
  <c r="AT145" i="8"/>
  <c r="AE131" i="8"/>
  <c r="M147" i="8"/>
  <c r="AJ138" i="8"/>
  <c r="AJ134" i="8"/>
  <c r="AT133" i="8"/>
  <c r="AT146" i="8"/>
  <c r="AJ145" i="8"/>
  <c r="AO132" i="8"/>
  <c r="AR132" i="8" s="1"/>
  <c r="H132" i="8"/>
  <c r="K132" i="8" s="1"/>
  <c r="M133" i="8"/>
  <c r="M143" i="8"/>
  <c r="AO138" i="8"/>
  <c r="AR138" i="8" s="1"/>
  <c r="H138" i="8"/>
  <c r="K138" i="8" s="1"/>
  <c r="M145" i="8"/>
  <c r="H136" i="8"/>
  <c r="K136" i="8" s="1"/>
  <c r="AO136" i="8"/>
  <c r="AR136" i="8" s="1"/>
  <c r="AT147" i="8"/>
  <c r="M137" i="8"/>
  <c r="M134" i="8"/>
  <c r="M135" i="8"/>
  <c r="F151" i="8"/>
  <c r="F152" i="8" s="1"/>
  <c r="AO131" i="8"/>
  <c r="H131" i="8"/>
  <c r="M144" i="8"/>
  <c r="AT141" i="8"/>
  <c r="M146" i="8"/>
  <c r="AJ142" i="8"/>
  <c r="M141" i="8"/>
  <c r="AT137" i="8"/>
  <c r="AT134" i="8"/>
  <c r="AT135" i="8"/>
  <c r="AO111" i="8"/>
  <c r="AR111" i="8" s="1"/>
  <c r="H111" i="8"/>
  <c r="K111" i="8" s="1"/>
  <c r="H101" i="8"/>
  <c r="K101" i="8" s="1"/>
  <c r="H114" i="8"/>
  <c r="K114" i="8" s="1"/>
  <c r="M114" i="8" s="1"/>
  <c r="AO114" i="8"/>
  <c r="AR114" i="8" s="1"/>
  <c r="AT114" i="8" s="1"/>
  <c r="E100" i="8"/>
  <c r="E111" i="8"/>
  <c r="AE111" i="8" s="1"/>
  <c r="AH111" i="8" s="1"/>
  <c r="AJ111" i="8" s="1"/>
  <c r="AJ105" i="8"/>
  <c r="M112" i="8"/>
  <c r="AO109" i="8"/>
  <c r="AR109" i="8" s="1"/>
  <c r="H109" i="8"/>
  <c r="K109" i="8" s="1"/>
  <c r="M103" i="8"/>
  <c r="F120" i="8"/>
  <c r="AO100" i="8"/>
  <c r="H100" i="8"/>
  <c r="AT112" i="8"/>
  <c r="M111" i="8"/>
  <c r="AT117" i="8"/>
  <c r="AT116" i="8"/>
  <c r="M107" i="8"/>
  <c r="B125" i="8"/>
  <c r="E120" i="8"/>
  <c r="E121" i="8" s="1"/>
  <c r="AE100" i="8"/>
  <c r="AT111" i="8"/>
  <c r="AJ113" i="8"/>
  <c r="M102" i="8"/>
  <c r="AT104" i="8"/>
  <c r="AO110" i="8"/>
  <c r="AR110" i="8" s="1"/>
  <c r="H110" i="8"/>
  <c r="K110" i="8" s="1"/>
  <c r="AO118" i="8"/>
  <c r="AR118" i="8" s="1"/>
  <c r="H118" i="8"/>
  <c r="K118" i="8" s="1"/>
  <c r="M106" i="8"/>
  <c r="M117" i="8"/>
  <c r="AT105" i="8"/>
  <c r="M116" i="8"/>
  <c r="AT106" i="8"/>
  <c r="AJ103" i="8"/>
  <c r="AT103" i="8"/>
  <c r="M104" i="8"/>
  <c r="F121" i="8"/>
  <c r="AO119" i="8"/>
  <c r="H119" i="8"/>
  <c r="AJ118" i="8"/>
  <c r="AT107" i="8"/>
  <c r="AJ109" i="8"/>
  <c r="AO113" i="8"/>
  <c r="AR113" i="8" s="1"/>
  <c r="H113" i="8"/>
  <c r="K113" i="8" s="1"/>
  <c r="AT102" i="8"/>
  <c r="M105" i="8"/>
  <c r="M101" i="8"/>
  <c r="AT101" i="8"/>
  <c r="AO70" i="8"/>
  <c r="AR70" i="8" s="1"/>
  <c r="H70" i="8"/>
  <c r="K70" i="8" s="1"/>
  <c r="AO79" i="8"/>
  <c r="AR79" i="8" s="1"/>
  <c r="H79" i="8"/>
  <c r="K79" i="8" s="1"/>
  <c r="M85" i="8"/>
  <c r="AJ70" i="8"/>
  <c r="M76" i="8"/>
  <c r="AT71" i="8"/>
  <c r="M75" i="8"/>
  <c r="AT85" i="8"/>
  <c r="D89" i="8"/>
  <c r="D90" i="8" s="1"/>
  <c r="F69" i="8"/>
  <c r="AO78" i="8"/>
  <c r="AR78" i="8" s="1"/>
  <c r="H78" i="8"/>
  <c r="K78" i="8" s="1"/>
  <c r="AT76" i="8"/>
  <c r="AJ71" i="8"/>
  <c r="M73" i="8"/>
  <c r="M86" i="8"/>
  <c r="B94" i="8"/>
  <c r="E89" i="8"/>
  <c r="E90" i="8" s="1"/>
  <c r="AE69" i="8"/>
  <c r="AO82" i="8"/>
  <c r="AR82" i="8" s="1"/>
  <c r="H82" i="8"/>
  <c r="K82" i="8" s="1"/>
  <c r="AT81" i="8"/>
  <c r="AJ84" i="8"/>
  <c r="AJ78" i="8"/>
  <c r="AJ73" i="8"/>
  <c r="AO88" i="8"/>
  <c r="H88" i="8"/>
  <c r="AJ87" i="8"/>
  <c r="AJ82" i="8"/>
  <c r="AO74" i="8"/>
  <c r="AR74" i="8" s="1"/>
  <c r="H74" i="8"/>
  <c r="K74" i="8" s="1"/>
  <c r="M81" i="8"/>
  <c r="AT73" i="8"/>
  <c r="M72" i="8"/>
  <c r="M80" i="8"/>
  <c r="H83" i="8"/>
  <c r="K83" i="8" s="1"/>
  <c r="AO83" i="8"/>
  <c r="AR83" i="8" s="1"/>
  <c r="AO87" i="8"/>
  <c r="AR87" i="8" s="1"/>
  <c r="H87" i="8"/>
  <c r="K87" i="8" s="1"/>
  <c r="AJ72" i="8"/>
  <c r="M71" i="8"/>
  <c r="AT72" i="8"/>
  <c r="AT80" i="8"/>
  <c r="O120" i="11" l="1"/>
  <c r="AU121" i="11"/>
  <c r="AV105" i="11" s="1"/>
  <c r="AU120" i="11"/>
  <c r="AL89" i="11"/>
  <c r="AV58" i="11"/>
  <c r="O58" i="11"/>
  <c r="AK58" i="10"/>
  <c r="AS58" i="10"/>
  <c r="N28" i="10"/>
  <c r="O25" i="10" s="1"/>
  <c r="N27" i="10"/>
  <c r="N41" i="10"/>
  <c r="N47" i="10"/>
  <c r="N56" i="10"/>
  <c r="N51" i="10"/>
  <c r="N40" i="10"/>
  <c r="N49" i="10"/>
  <c r="N54" i="10"/>
  <c r="N45" i="10"/>
  <c r="N43" i="10"/>
  <c r="N53" i="10"/>
  <c r="N44" i="10"/>
  <c r="N50" i="10"/>
  <c r="N39" i="10"/>
  <c r="N55" i="10"/>
  <c r="N48" i="10"/>
  <c r="N52" i="10"/>
  <c r="N42" i="10"/>
  <c r="N38" i="10"/>
  <c r="O18" i="10"/>
  <c r="AU13" i="10"/>
  <c r="AU20" i="10"/>
  <c r="AU16" i="10"/>
  <c r="AU25" i="10"/>
  <c r="AU11" i="10"/>
  <c r="AU23" i="10"/>
  <c r="AU19" i="10"/>
  <c r="AU24" i="10"/>
  <c r="AU17" i="10"/>
  <c r="AU8" i="10"/>
  <c r="AU21" i="10"/>
  <c r="AU10" i="10"/>
  <c r="AU7" i="10"/>
  <c r="AU12" i="10"/>
  <c r="AU18" i="10"/>
  <c r="AU22" i="10"/>
  <c r="AU9" i="10"/>
  <c r="AU14" i="10"/>
  <c r="O17" i="10"/>
  <c r="AU46" i="10"/>
  <c r="AT58" i="10"/>
  <c r="AK28" i="10"/>
  <c r="AL17" i="10" s="1"/>
  <c r="AK27" i="10"/>
  <c r="AU15" i="10"/>
  <c r="AK59" i="10"/>
  <c r="AL56" i="10" s="1"/>
  <c r="O11" i="9"/>
  <c r="O22" i="9"/>
  <c r="AR151" i="9"/>
  <c r="AS131" i="9" s="1"/>
  <c r="AK90" i="9"/>
  <c r="AL88" i="9" s="1"/>
  <c r="AT150" i="9"/>
  <c r="AL44" i="9"/>
  <c r="AL46" i="9"/>
  <c r="AL45" i="9"/>
  <c r="AV11" i="9"/>
  <c r="O19" i="9"/>
  <c r="AV23" i="9"/>
  <c r="O20" i="9"/>
  <c r="AV24" i="9"/>
  <c r="AV16" i="9"/>
  <c r="AV14" i="9"/>
  <c r="O24" i="9"/>
  <c r="O13" i="9"/>
  <c r="O23" i="9"/>
  <c r="AT120" i="9"/>
  <c r="AU117" i="9" s="1"/>
  <c r="O14" i="9"/>
  <c r="O15" i="9"/>
  <c r="O16" i="9"/>
  <c r="O12" i="9"/>
  <c r="O17" i="9"/>
  <c r="AL39" i="9"/>
  <c r="O40" i="9"/>
  <c r="AL38" i="9"/>
  <c r="AV26" i="9"/>
  <c r="AV7" i="9"/>
  <c r="AL51" i="9"/>
  <c r="AV8" i="9"/>
  <c r="O44" i="9"/>
  <c r="O43" i="9"/>
  <c r="AL47" i="9"/>
  <c r="AV25" i="9"/>
  <c r="O56" i="9"/>
  <c r="AL53" i="9"/>
  <c r="AV9" i="9"/>
  <c r="O39" i="9"/>
  <c r="O9" i="9"/>
  <c r="AV22" i="9"/>
  <c r="AS110" i="9"/>
  <c r="AS114" i="9"/>
  <c r="AS112" i="9"/>
  <c r="AS117" i="9"/>
  <c r="AS102" i="9"/>
  <c r="AS101" i="9"/>
  <c r="AS116" i="9"/>
  <c r="AS103" i="9"/>
  <c r="AS109" i="9"/>
  <c r="AS119" i="9"/>
  <c r="AS107" i="9"/>
  <c r="AS113" i="9"/>
  <c r="AS106" i="9"/>
  <c r="AS100" i="9"/>
  <c r="AS118" i="9"/>
  <c r="AS104" i="9"/>
  <c r="O45" i="9"/>
  <c r="AL41" i="9"/>
  <c r="AK136" i="9"/>
  <c r="AK146" i="9"/>
  <c r="AK143" i="9"/>
  <c r="AK132" i="9"/>
  <c r="AK148" i="9"/>
  <c r="AK133" i="9"/>
  <c r="AK137" i="9"/>
  <c r="AK135" i="9"/>
  <c r="AK142" i="9"/>
  <c r="AK144" i="9"/>
  <c r="AK134" i="9"/>
  <c r="AK141" i="9"/>
  <c r="AK147" i="9"/>
  <c r="AK149" i="9"/>
  <c r="AK138" i="9"/>
  <c r="AK145" i="9"/>
  <c r="AK140" i="9"/>
  <c r="AK131" i="9"/>
  <c r="AS115" i="9"/>
  <c r="AL40" i="9"/>
  <c r="AV12" i="9"/>
  <c r="AK121" i="9"/>
  <c r="AL110" i="9" s="1"/>
  <c r="AK120" i="9"/>
  <c r="O53" i="9"/>
  <c r="O49" i="9"/>
  <c r="AL48" i="9"/>
  <c r="AV13" i="9"/>
  <c r="O10" i="9"/>
  <c r="N90" i="9"/>
  <c r="O88" i="9" s="1"/>
  <c r="N89" i="9"/>
  <c r="O57" i="9"/>
  <c r="O38" i="9"/>
  <c r="O50" i="9"/>
  <c r="AL55" i="9"/>
  <c r="N104" i="9"/>
  <c r="N113" i="9"/>
  <c r="N103" i="9"/>
  <c r="N109" i="9"/>
  <c r="N106" i="9"/>
  <c r="N111" i="9"/>
  <c r="N101" i="9"/>
  <c r="N115" i="9"/>
  <c r="N118" i="9"/>
  <c r="N116" i="9"/>
  <c r="N110" i="9"/>
  <c r="N102" i="9"/>
  <c r="N112" i="9"/>
  <c r="N117" i="9"/>
  <c r="N105" i="9"/>
  <c r="N107" i="9"/>
  <c r="N100" i="9"/>
  <c r="N114" i="9"/>
  <c r="O42" i="9"/>
  <c r="O46" i="9"/>
  <c r="AS89" i="9"/>
  <c r="AL49" i="9"/>
  <c r="AV19" i="9"/>
  <c r="O48" i="9"/>
  <c r="AK28" i="9"/>
  <c r="AL26" i="9" s="1"/>
  <c r="AK27" i="9"/>
  <c r="AL42" i="9"/>
  <c r="AV17" i="9"/>
  <c r="O51" i="9"/>
  <c r="AS105" i="9"/>
  <c r="O87" i="9"/>
  <c r="O55" i="9"/>
  <c r="AS108" i="9"/>
  <c r="AL56" i="9"/>
  <c r="AU77" i="9"/>
  <c r="AT89" i="9"/>
  <c r="N108" i="9"/>
  <c r="AS111" i="9"/>
  <c r="O47" i="9"/>
  <c r="AT139" i="9"/>
  <c r="AL54" i="9"/>
  <c r="AL43" i="9"/>
  <c r="AV10" i="9"/>
  <c r="AV15" i="9"/>
  <c r="O41" i="9"/>
  <c r="AK89" i="9"/>
  <c r="AL10" i="9"/>
  <c r="O26" i="9"/>
  <c r="O7" i="9"/>
  <c r="AV18" i="9"/>
  <c r="O8" i="9"/>
  <c r="AU48" i="9"/>
  <c r="AU39" i="9"/>
  <c r="AU52" i="9"/>
  <c r="AU40" i="9"/>
  <c r="AU41" i="9"/>
  <c r="AU50" i="9"/>
  <c r="AU55" i="9"/>
  <c r="AU47" i="9"/>
  <c r="AU54" i="9"/>
  <c r="AU45" i="9"/>
  <c r="AU42" i="9"/>
  <c r="AU51" i="9"/>
  <c r="AU56" i="9"/>
  <c r="AU44" i="9"/>
  <c r="AU38" i="9"/>
  <c r="AU49" i="9"/>
  <c r="AU43" i="9"/>
  <c r="AU53" i="9"/>
  <c r="N143" i="9"/>
  <c r="N146" i="9"/>
  <c r="N142" i="9"/>
  <c r="N132" i="9"/>
  <c r="N135" i="9"/>
  <c r="N133" i="9"/>
  <c r="N137" i="9"/>
  <c r="N148" i="9"/>
  <c r="N144" i="9"/>
  <c r="N138" i="9"/>
  <c r="N136" i="9"/>
  <c r="N134" i="9"/>
  <c r="N149" i="9"/>
  <c r="N140" i="9"/>
  <c r="N147" i="9"/>
  <c r="N131" i="9"/>
  <c r="N141" i="9"/>
  <c r="N145" i="9"/>
  <c r="B156" i="8"/>
  <c r="E151" i="8"/>
  <c r="E152" i="8" s="1"/>
  <c r="M136" i="8"/>
  <c r="M142" i="8"/>
  <c r="AT142" i="8"/>
  <c r="AO151" i="8"/>
  <c r="AO152" i="8" s="1"/>
  <c r="AR150" i="8" s="1"/>
  <c r="AR131" i="8"/>
  <c r="M138" i="8"/>
  <c r="M132" i="8"/>
  <c r="AE151" i="8"/>
  <c r="AE152" i="8" s="1"/>
  <c r="AH150" i="8" s="1"/>
  <c r="AH131" i="8"/>
  <c r="H151" i="8"/>
  <c r="H152" i="8" s="1"/>
  <c r="K150" i="8" s="1"/>
  <c r="K131" i="8"/>
  <c r="AT136" i="8"/>
  <c r="AT138" i="8"/>
  <c r="AT132" i="8"/>
  <c r="AO120" i="8"/>
  <c r="AO121" i="8" s="1"/>
  <c r="AR119" i="8" s="1"/>
  <c r="AR100" i="8"/>
  <c r="M109" i="8"/>
  <c r="AT113" i="8"/>
  <c r="H120" i="8"/>
  <c r="H121" i="8" s="1"/>
  <c r="K119" i="8" s="1"/>
  <c r="K100" i="8"/>
  <c r="M118" i="8"/>
  <c r="AT110" i="8"/>
  <c r="AT109" i="8"/>
  <c r="M110" i="8"/>
  <c r="M113" i="8"/>
  <c r="AT118" i="8"/>
  <c r="AE120" i="8"/>
  <c r="AE121" i="8" s="1"/>
  <c r="AH119" i="8" s="1"/>
  <c r="AH100" i="8"/>
  <c r="M82" i="8"/>
  <c r="M83" i="8"/>
  <c r="M74" i="8"/>
  <c r="AT82" i="8"/>
  <c r="AT78" i="8"/>
  <c r="M79" i="8"/>
  <c r="M87" i="8"/>
  <c r="AT74" i="8"/>
  <c r="AE89" i="8"/>
  <c r="AE90" i="8" s="1"/>
  <c r="AH88" i="8" s="1"/>
  <c r="AH69" i="8"/>
  <c r="F89" i="8"/>
  <c r="F90" i="8" s="1"/>
  <c r="AO69" i="8"/>
  <c r="H69" i="8"/>
  <c r="AT79" i="8"/>
  <c r="AT83" i="8"/>
  <c r="AT87" i="8"/>
  <c r="M70" i="8"/>
  <c r="M78" i="8"/>
  <c r="AT70" i="8"/>
  <c r="AV118" i="11" l="1"/>
  <c r="AV101" i="11"/>
  <c r="AV106" i="11"/>
  <c r="AV119" i="11"/>
  <c r="AV108" i="11"/>
  <c r="AV102" i="11"/>
  <c r="AV117" i="11"/>
  <c r="AV107" i="11"/>
  <c r="AV113" i="11"/>
  <c r="AV110" i="11"/>
  <c r="AV103" i="11"/>
  <c r="AV115" i="11"/>
  <c r="AV111" i="11"/>
  <c r="AV100" i="11"/>
  <c r="AV109" i="11"/>
  <c r="AV104" i="11"/>
  <c r="AV112" i="11"/>
  <c r="AV116" i="11"/>
  <c r="O11" i="10"/>
  <c r="O16" i="10"/>
  <c r="AL51" i="10"/>
  <c r="O13" i="10"/>
  <c r="O12" i="10"/>
  <c r="O8" i="10"/>
  <c r="O24" i="10"/>
  <c r="O23" i="10"/>
  <c r="O7" i="10"/>
  <c r="O20" i="10"/>
  <c r="O22" i="10"/>
  <c r="O10" i="10"/>
  <c r="O19" i="10"/>
  <c r="O14" i="10"/>
  <c r="O9" i="10"/>
  <c r="AL10" i="10"/>
  <c r="AL22" i="10"/>
  <c r="AL55" i="10"/>
  <c r="AL24" i="10"/>
  <c r="AL41" i="10"/>
  <c r="AL13" i="10"/>
  <c r="AL8" i="10"/>
  <c r="AL42" i="10"/>
  <c r="AL44" i="10"/>
  <c r="AL7" i="10"/>
  <c r="AL39" i="10"/>
  <c r="AL23" i="10"/>
  <c r="AL40" i="10"/>
  <c r="AL14" i="10"/>
  <c r="AL45" i="10"/>
  <c r="N59" i="10"/>
  <c r="O48" i="10" s="1"/>
  <c r="N58" i="10"/>
  <c r="AL25" i="10"/>
  <c r="AL57" i="10"/>
  <c r="AL38" i="10"/>
  <c r="AL20" i="10"/>
  <c r="AL49" i="10"/>
  <c r="AU47" i="10"/>
  <c r="AU56" i="10"/>
  <c r="AU54" i="10"/>
  <c r="AU51" i="10"/>
  <c r="AU39" i="10"/>
  <c r="AU41" i="10"/>
  <c r="AU55" i="10"/>
  <c r="AU44" i="10"/>
  <c r="AU42" i="10"/>
  <c r="AU50" i="10"/>
  <c r="AU48" i="10"/>
  <c r="AU52" i="10"/>
  <c r="AU45" i="10"/>
  <c r="AU43" i="10"/>
  <c r="AU53" i="10"/>
  <c r="AU40" i="10"/>
  <c r="AU38" i="10"/>
  <c r="AU49" i="10"/>
  <c r="AL9" i="10"/>
  <c r="AL43" i="10"/>
  <c r="AL18" i="10"/>
  <c r="AL53" i="10"/>
  <c r="AL46" i="10"/>
  <c r="O42" i="10"/>
  <c r="O26" i="10"/>
  <c r="O15" i="10"/>
  <c r="O27" i="10" s="1"/>
  <c r="AL54" i="10"/>
  <c r="AL26" i="10"/>
  <c r="AL15" i="10"/>
  <c r="AU28" i="10"/>
  <c r="AV26" i="10" s="1"/>
  <c r="AU27" i="10"/>
  <c r="AL16" i="10"/>
  <c r="AL48" i="10"/>
  <c r="AL19" i="10"/>
  <c r="AL50" i="10"/>
  <c r="AL11" i="10"/>
  <c r="AL12" i="10"/>
  <c r="AL47" i="10"/>
  <c r="O72" i="9"/>
  <c r="O85" i="9"/>
  <c r="AS144" i="9"/>
  <c r="AS148" i="9"/>
  <c r="O80" i="9"/>
  <c r="O73" i="9"/>
  <c r="O71" i="9"/>
  <c r="AS149" i="9"/>
  <c r="AS147" i="9"/>
  <c r="AS143" i="9"/>
  <c r="AS139" i="9"/>
  <c r="AS137" i="9"/>
  <c r="AS132" i="9"/>
  <c r="AS135" i="9"/>
  <c r="AS140" i="9"/>
  <c r="AS145" i="9"/>
  <c r="AS138" i="9"/>
  <c r="AS134" i="9"/>
  <c r="AS133" i="9"/>
  <c r="AS146" i="9"/>
  <c r="AL115" i="9"/>
  <c r="AL107" i="9"/>
  <c r="AL113" i="9"/>
  <c r="AL117" i="9"/>
  <c r="AS141" i="9"/>
  <c r="AS142" i="9"/>
  <c r="AS136" i="9"/>
  <c r="AS150" i="9"/>
  <c r="AL103" i="9"/>
  <c r="AL105" i="9"/>
  <c r="AL101" i="9"/>
  <c r="AL106" i="9"/>
  <c r="AL112" i="9"/>
  <c r="AL75" i="9"/>
  <c r="AL85" i="9"/>
  <c r="AL71" i="9"/>
  <c r="AL74" i="9"/>
  <c r="AL87" i="9"/>
  <c r="AL70" i="9"/>
  <c r="AL78" i="9"/>
  <c r="AL77" i="9"/>
  <c r="AL81" i="9"/>
  <c r="O79" i="9"/>
  <c r="AL79" i="9"/>
  <c r="O78" i="9"/>
  <c r="AL72" i="9"/>
  <c r="AL76" i="9"/>
  <c r="AL82" i="9"/>
  <c r="AL69" i="9"/>
  <c r="O75" i="9"/>
  <c r="AL73" i="9"/>
  <c r="O77" i="9"/>
  <c r="O74" i="9"/>
  <c r="AL84" i="9"/>
  <c r="O69" i="9"/>
  <c r="AL80" i="9"/>
  <c r="AL86" i="9"/>
  <c r="AU105" i="9"/>
  <c r="AU111" i="9"/>
  <c r="AU100" i="9"/>
  <c r="AU116" i="9"/>
  <c r="AU109" i="9"/>
  <c r="AU115" i="9"/>
  <c r="AU108" i="9"/>
  <c r="AU106" i="9"/>
  <c r="AU102" i="9"/>
  <c r="AU104" i="9"/>
  <c r="AU110" i="9"/>
  <c r="AU118" i="9"/>
  <c r="AU114" i="9"/>
  <c r="AL11" i="9"/>
  <c r="AL22" i="9"/>
  <c r="O27" i="9"/>
  <c r="AL25" i="9"/>
  <c r="AL7" i="9"/>
  <c r="AU113" i="9"/>
  <c r="AU103" i="9"/>
  <c r="AU112" i="9"/>
  <c r="AL13" i="9"/>
  <c r="AL16" i="9"/>
  <c r="AL24" i="9"/>
  <c r="AU107" i="9"/>
  <c r="AU101" i="9"/>
  <c r="AU81" i="9"/>
  <c r="AU79" i="9"/>
  <c r="AU71" i="9"/>
  <c r="AU86" i="9"/>
  <c r="AU83" i="9"/>
  <c r="AU78" i="9"/>
  <c r="AU85" i="9"/>
  <c r="AU70" i="9"/>
  <c r="AU72" i="9"/>
  <c r="AU76" i="9"/>
  <c r="AU87" i="9"/>
  <c r="AU73" i="9"/>
  <c r="AU75" i="9"/>
  <c r="AU69" i="9"/>
  <c r="AU82" i="9"/>
  <c r="AU80" i="9"/>
  <c r="AU74" i="9"/>
  <c r="AU84" i="9"/>
  <c r="AL17" i="9"/>
  <c r="O86" i="9"/>
  <c r="AT151" i="9"/>
  <c r="AL8" i="9"/>
  <c r="AL109" i="9"/>
  <c r="O76" i="9"/>
  <c r="AL20" i="9"/>
  <c r="AV27" i="9"/>
  <c r="AL15" i="9"/>
  <c r="AU59" i="9"/>
  <c r="AV47" i="9" s="1"/>
  <c r="AU58" i="9"/>
  <c r="N121" i="9"/>
  <c r="O119" i="9" s="1"/>
  <c r="N120" i="9"/>
  <c r="AL23" i="9"/>
  <c r="AL119" i="9"/>
  <c r="AL108" i="9"/>
  <c r="AK152" i="9"/>
  <c r="AL144" i="9" s="1"/>
  <c r="AK151" i="9"/>
  <c r="AL131" i="9"/>
  <c r="O81" i="9"/>
  <c r="AL14" i="9"/>
  <c r="AL118" i="9"/>
  <c r="N152" i="9"/>
  <c r="O133" i="9" s="1"/>
  <c r="N151" i="9"/>
  <c r="O58" i="9"/>
  <c r="AL19" i="9"/>
  <c r="AL102" i="9"/>
  <c r="AL148" i="9"/>
  <c r="O82" i="9"/>
  <c r="AL18" i="9"/>
  <c r="AL111" i="9"/>
  <c r="AL58" i="9"/>
  <c r="O84" i="9"/>
  <c r="AL12" i="9"/>
  <c r="AL104" i="9"/>
  <c r="AL100" i="9"/>
  <c r="AL141" i="9"/>
  <c r="AL135" i="9"/>
  <c r="AS120" i="9"/>
  <c r="O70" i="9"/>
  <c r="AL9" i="9"/>
  <c r="AL116" i="9"/>
  <c r="AH151" i="8"/>
  <c r="AJ131" i="8"/>
  <c r="AH139" i="8"/>
  <c r="AJ150" i="8"/>
  <c r="K151" i="8"/>
  <c r="L150" i="8" s="1"/>
  <c r="M131" i="8"/>
  <c r="AR151" i="8"/>
  <c r="AS131" i="8" s="1"/>
  <c r="AT131" i="8"/>
  <c r="K139" i="8"/>
  <c r="M150" i="8"/>
  <c r="AR139" i="8"/>
  <c r="AT150" i="8"/>
  <c r="K108" i="8"/>
  <c r="M119" i="8"/>
  <c r="AR108" i="8"/>
  <c r="AT119" i="8"/>
  <c r="AR120" i="8"/>
  <c r="AS100" i="8" s="1"/>
  <c r="AT100" i="8"/>
  <c r="AH108" i="8"/>
  <c r="AJ119" i="8"/>
  <c r="AH120" i="8"/>
  <c r="AI100" i="8" s="1"/>
  <c r="AJ100" i="8"/>
  <c r="K120" i="8"/>
  <c r="L119" i="8" s="1"/>
  <c r="M100" i="8"/>
  <c r="AH89" i="8"/>
  <c r="AI88" i="8" s="1"/>
  <c r="AJ69" i="8"/>
  <c r="AH77" i="8"/>
  <c r="AJ88" i="8"/>
  <c r="H89" i="8"/>
  <c r="H90" i="8" s="1"/>
  <c r="K88" i="8" s="1"/>
  <c r="K69" i="8"/>
  <c r="AO89" i="8"/>
  <c r="AO90" i="8" s="1"/>
  <c r="AR88" i="8" s="1"/>
  <c r="AR69" i="8"/>
  <c r="AV120" i="11" l="1"/>
  <c r="O51" i="10"/>
  <c r="O45" i="10"/>
  <c r="O41" i="10"/>
  <c r="O38" i="10"/>
  <c r="O44" i="10"/>
  <c r="O47" i="10"/>
  <c r="O43" i="10"/>
  <c r="O40" i="10"/>
  <c r="O50" i="10"/>
  <c r="O39" i="10"/>
  <c r="O53" i="10"/>
  <c r="AV11" i="10"/>
  <c r="AV7" i="10"/>
  <c r="AV12" i="10"/>
  <c r="AV13" i="10"/>
  <c r="AV20" i="10"/>
  <c r="AV14" i="10"/>
  <c r="O49" i="10"/>
  <c r="AV19" i="10"/>
  <c r="AV24" i="10"/>
  <c r="AV23" i="10"/>
  <c r="AL58" i="10"/>
  <c r="O57" i="10"/>
  <c r="O46" i="10"/>
  <c r="AV18" i="10"/>
  <c r="O56" i="10"/>
  <c r="AV10" i="10"/>
  <c r="AV17" i="10"/>
  <c r="AV9" i="10"/>
  <c r="AV15" i="10"/>
  <c r="AV8" i="10"/>
  <c r="AU59" i="10"/>
  <c r="AV41" i="10" s="1"/>
  <c r="AU58" i="10"/>
  <c r="O55" i="10"/>
  <c r="O54" i="10"/>
  <c r="AV22" i="10"/>
  <c r="AV16" i="10"/>
  <c r="AL27" i="10"/>
  <c r="AV25" i="10"/>
  <c r="O105" i="9"/>
  <c r="O142" i="9"/>
  <c r="AL142" i="9"/>
  <c r="O137" i="9"/>
  <c r="O136" i="9"/>
  <c r="AL140" i="9"/>
  <c r="O148" i="9"/>
  <c r="AV56" i="9"/>
  <c r="AL136" i="9"/>
  <c r="AL146" i="9"/>
  <c r="AL132" i="9"/>
  <c r="O147" i="9"/>
  <c r="AL147" i="9"/>
  <c r="O103" i="9"/>
  <c r="O108" i="9"/>
  <c r="O101" i="9"/>
  <c r="AS151" i="9"/>
  <c r="O107" i="9"/>
  <c r="O110" i="9"/>
  <c r="O109" i="9"/>
  <c r="O115" i="9"/>
  <c r="O102" i="9"/>
  <c r="O100" i="9"/>
  <c r="O106" i="9"/>
  <c r="O118" i="9"/>
  <c r="AL89" i="9"/>
  <c r="O104" i="9"/>
  <c r="O112" i="9"/>
  <c r="O89" i="9"/>
  <c r="AV39" i="9"/>
  <c r="AU120" i="9"/>
  <c r="AV53" i="9"/>
  <c r="AV48" i="9"/>
  <c r="AV43" i="9"/>
  <c r="AV50" i="9"/>
  <c r="AV41" i="9"/>
  <c r="AV45" i="9"/>
  <c r="AV55" i="9"/>
  <c r="AU121" i="9"/>
  <c r="AV106" i="9" s="1"/>
  <c r="AV54" i="9"/>
  <c r="AV44" i="9"/>
  <c r="AL27" i="9"/>
  <c r="O131" i="9"/>
  <c r="AL150" i="9"/>
  <c r="AL139" i="9"/>
  <c r="AV38" i="9"/>
  <c r="O135" i="9"/>
  <c r="AL137" i="9"/>
  <c r="O113" i="9"/>
  <c r="AV40" i="9"/>
  <c r="O146" i="9"/>
  <c r="AL120" i="9"/>
  <c r="O132" i="9"/>
  <c r="AL149" i="9"/>
  <c r="O144" i="9"/>
  <c r="AL134" i="9"/>
  <c r="AU143" i="9"/>
  <c r="AU148" i="9"/>
  <c r="AU145" i="9"/>
  <c r="AU133" i="9"/>
  <c r="AU141" i="9"/>
  <c r="AU147" i="9"/>
  <c r="AU140" i="9"/>
  <c r="AU132" i="9"/>
  <c r="AU134" i="9"/>
  <c r="AU149" i="9"/>
  <c r="AU135" i="9"/>
  <c r="AU138" i="9"/>
  <c r="AU144" i="9"/>
  <c r="AU137" i="9"/>
  <c r="AU131" i="9"/>
  <c r="AU142" i="9"/>
  <c r="AU146" i="9"/>
  <c r="AU136" i="9"/>
  <c r="O111" i="9"/>
  <c r="AU89" i="9"/>
  <c r="AU90" i="9"/>
  <c r="AV85" i="9" s="1"/>
  <c r="O150" i="9"/>
  <c r="O139" i="9"/>
  <c r="AV57" i="9"/>
  <c r="AV46" i="9"/>
  <c r="O149" i="9"/>
  <c r="AL138" i="9"/>
  <c r="O116" i="9"/>
  <c r="AV51" i="9"/>
  <c r="O138" i="9"/>
  <c r="O134" i="9"/>
  <c r="AL133" i="9"/>
  <c r="AV42" i="9"/>
  <c r="O143" i="9"/>
  <c r="O141" i="9"/>
  <c r="AL143" i="9"/>
  <c r="O117" i="9"/>
  <c r="AU139" i="9"/>
  <c r="AV49" i="9"/>
  <c r="O140" i="9"/>
  <c r="AS150" i="8"/>
  <c r="L131" i="8"/>
  <c r="AI148" i="8"/>
  <c r="AI141" i="8"/>
  <c r="AI132" i="8"/>
  <c r="AI133" i="8"/>
  <c r="AI147" i="8"/>
  <c r="AI144" i="8"/>
  <c r="AI143" i="8"/>
  <c r="AI140" i="8"/>
  <c r="AI149" i="8"/>
  <c r="AI137" i="8"/>
  <c r="AI135" i="8"/>
  <c r="AI136" i="8"/>
  <c r="AI146" i="8"/>
  <c r="AI138" i="8"/>
  <c r="AI145" i="8"/>
  <c r="AI142" i="8"/>
  <c r="AI134" i="8"/>
  <c r="L149" i="8"/>
  <c r="L145" i="8"/>
  <c r="L137" i="8"/>
  <c r="L135" i="8"/>
  <c r="L141" i="8"/>
  <c r="L140" i="8"/>
  <c r="L148" i="8"/>
  <c r="L133" i="8"/>
  <c r="L146" i="8"/>
  <c r="L147" i="8"/>
  <c r="L144" i="8"/>
  <c r="L143" i="8"/>
  <c r="L134" i="8"/>
  <c r="L142" i="8"/>
  <c r="L132" i="8"/>
  <c r="L136" i="8"/>
  <c r="L138" i="8"/>
  <c r="AI150" i="8"/>
  <c r="AJ139" i="8"/>
  <c r="AJ151" i="8" s="1"/>
  <c r="AI139" i="8"/>
  <c r="AS144" i="8"/>
  <c r="AS149" i="8"/>
  <c r="AS140" i="8"/>
  <c r="AS143" i="8"/>
  <c r="AS148" i="8"/>
  <c r="AS141" i="8"/>
  <c r="AS134" i="8"/>
  <c r="AS146" i="8"/>
  <c r="AS147" i="8"/>
  <c r="AS145" i="8"/>
  <c r="AS133" i="8"/>
  <c r="AS137" i="8"/>
  <c r="AS135" i="8"/>
  <c r="AS136" i="8"/>
  <c r="AS142" i="8"/>
  <c r="AS138" i="8"/>
  <c r="AS132" i="8"/>
  <c r="AT139" i="8"/>
  <c r="AS139" i="8"/>
  <c r="M139" i="8"/>
  <c r="L139" i="8"/>
  <c r="AI131" i="8"/>
  <c r="AI119" i="8"/>
  <c r="M108" i="8"/>
  <c r="M120" i="8" s="1"/>
  <c r="L108" i="8"/>
  <c r="AT108" i="8"/>
  <c r="AS108" i="8"/>
  <c r="AI116" i="8"/>
  <c r="AI117" i="8"/>
  <c r="AI101" i="8"/>
  <c r="AI115" i="8"/>
  <c r="AI106" i="8"/>
  <c r="AI111" i="8"/>
  <c r="AI112" i="8"/>
  <c r="AI104" i="8"/>
  <c r="AI110" i="8"/>
  <c r="AI114" i="8"/>
  <c r="AI102" i="8"/>
  <c r="AI107" i="8"/>
  <c r="AI118" i="8"/>
  <c r="AI109" i="8"/>
  <c r="AI103" i="8"/>
  <c r="AI113" i="8"/>
  <c r="AI105" i="8"/>
  <c r="L114" i="8"/>
  <c r="L115" i="8"/>
  <c r="L112" i="8"/>
  <c r="L103" i="8"/>
  <c r="L107" i="8"/>
  <c r="L104" i="8"/>
  <c r="L105" i="8"/>
  <c r="L106" i="8"/>
  <c r="L117" i="8"/>
  <c r="L116" i="8"/>
  <c r="L101" i="8"/>
  <c r="L102" i="8"/>
  <c r="L111" i="8"/>
  <c r="L109" i="8"/>
  <c r="L110" i="8"/>
  <c r="L113" i="8"/>
  <c r="L118" i="8"/>
  <c r="L100" i="8"/>
  <c r="AJ108" i="8"/>
  <c r="AJ120" i="8" s="1"/>
  <c r="AI108" i="8"/>
  <c r="AS115" i="8"/>
  <c r="AS114" i="8"/>
  <c r="AS104" i="8"/>
  <c r="AS101" i="8"/>
  <c r="AS103" i="8"/>
  <c r="AS107" i="8"/>
  <c r="AS105" i="8"/>
  <c r="AS112" i="8"/>
  <c r="AS117" i="8"/>
  <c r="AS116" i="8"/>
  <c r="AS111" i="8"/>
  <c r="AS106" i="8"/>
  <c r="AS102" i="8"/>
  <c r="AS110" i="8"/>
  <c r="AS109" i="8"/>
  <c r="AS118" i="8"/>
  <c r="AS113" i="8"/>
  <c r="AS119" i="8"/>
  <c r="AI81" i="8"/>
  <c r="AI74" i="8"/>
  <c r="AI83" i="8"/>
  <c r="AI86" i="8"/>
  <c r="AI79" i="8"/>
  <c r="AI85" i="8"/>
  <c r="AI76" i="8"/>
  <c r="AI80" i="8"/>
  <c r="AI75" i="8"/>
  <c r="AI78" i="8"/>
  <c r="AI73" i="8"/>
  <c r="AI84" i="8"/>
  <c r="AI82" i="8"/>
  <c r="AI87" i="8"/>
  <c r="AI70" i="8"/>
  <c r="AI71" i="8"/>
  <c r="AI72" i="8"/>
  <c r="AR89" i="8"/>
  <c r="AT69" i="8"/>
  <c r="K89" i="8"/>
  <c r="L69" i="8" s="1"/>
  <c r="M69" i="8"/>
  <c r="AR77" i="8"/>
  <c r="AT88" i="8"/>
  <c r="K77" i="8"/>
  <c r="M88" i="8"/>
  <c r="AJ77" i="8"/>
  <c r="AJ89" i="8" s="1"/>
  <c r="AI77" i="8"/>
  <c r="AI69" i="8"/>
  <c r="O58" i="10" l="1"/>
  <c r="AV40" i="10"/>
  <c r="AV27" i="10"/>
  <c r="AV39" i="10"/>
  <c r="AV48" i="10"/>
  <c r="AV44" i="10"/>
  <c r="AV42" i="10"/>
  <c r="AV57" i="10"/>
  <c r="AV46" i="10"/>
  <c r="AV50" i="10"/>
  <c r="AV53" i="10"/>
  <c r="AV45" i="10"/>
  <c r="AV43" i="10"/>
  <c r="AV54" i="10"/>
  <c r="AV51" i="10"/>
  <c r="AV47" i="10"/>
  <c r="AV38" i="10"/>
  <c r="AV56" i="10"/>
  <c r="AV49" i="10"/>
  <c r="AV55" i="10"/>
  <c r="AL151" i="9"/>
  <c r="AV105" i="9"/>
  <c r="AV108" i="9"/>
  <c r="O120" i="9"/>
  <c r="AV110" i="9"/>
  <c r="AV115" i="9"/>
  <c r="AV112" i="9"/>
  <c r="AV104" i="9"/>
  <c r="AV117" i="9"/>
  <c r="AV118" i="9"/>
  <c r="AV111" i="9"/>
  <c r="AV113" i="9"/>
  <c r="AV103" i="9"/>
  <c r="AV73" i="9"/>
  <c r="AV102" i="9"/>
  <c r="AV74" i="9"/>
  <c r="AV109" i="9"/>
  <c r="AV116" i="9"/>
  <c r="AV101" i="9"/>
  <c r="AV119" i="9"/>
  <c r="AV100" i="9"/>
  <c r="AV107" i="9"/>
  <c r="AV86" i="9"/>
  <c r="AV72" i="9"/>
  <c r="AV79" i="9"/>
  <c r="AV80" i="9"/>
  <c r="AV81" i="9"/>
  <c r="AV69" i="9"/>
  <c r="AV70" i="9"/>
  <c r="AV75" i="9"/>
  <c r="AV78" i="9"/>
  <c r="AV82" i="9"/>
  <c r="AV71" i="9"/>
  <c r="AV58" i="9"/>
  <c r="O151" i="9"/>
  <c r="AV76" i="9"/>
  <c r="AV84" i="9"/>
  <c r="AV88" i="9"/>
  <c r="AV77" i="9"/>
  <c r="AU152" i="9"/>
  <c r="AV150" i="9" s="1"/>
  <c r="AU151" i="9"/>
  <c r="AV87" i="9"/>
  <c r="AS151" i="8"/>
  <c r="L151" i="8"/>
  <c r="AK144" i="8"/>
  <c r="AK135" i="8"/>
  <c r="AK148" i="8"/>
  <c r="AK147" i="8"/>
  <c r="AK141" i="8"/>
  <c r="AK132" i="8"/>
  <c r="AK137" i="8"/>
  <c r="AK133" i="8"/>
  <c r="AK143" i="8"/>
  <c r="AK149" i="8"/>
  <c r="AK140" i="8"/>
  <c r="AK134" i="8"/>
  <c r="AK146" i="8"/>
  <c r="AK138" i="8"/>
  <c r="AK136" i="8"/>
  <c r="AK142" i="8"/>
  <c r="AK145" i="8"/>
  <c r="AK131" i="8"/>
  <c r="AK139" i="8"/>
  <c r="AI151" i="8"/>
  <c r="M151" i="8"/>
  <c r="N139" i="8" s="1"/>
  <c r="AT151" i="8"/>
  <c r="AS120" i="8"/>
  <c r="AI120" i="8"/>
  <c r="AK115" i="8"/>
  <c r="AK117" i="8"/>
  <c r="AK102" i="8"/>
  <c r="AK104" i="8"/>
  <c r="AK101" i="8"/>
  <c r="AK116" i="8"/>
  <c r="AK114" i="8"/>
  <c r="AK111" i="8"/>
  <c r="AK110" i="8"/>
  <c r="AK112" i="8"/>
  <c r="AK106" i="8"/>
  <c r="AK107" i="8"/>
  <c r="AK105" i="8"/>
  <c r="AK118" i="8"/>
  <c r="AK103" i="8"/>
  <c r="AK109" i="8"/>
  <c r="AK113" i="8"/>
  <c r="AK100" i="8"/>
  <c r="N114" i="8"/>
  <c r="N115" i="8"/>
  <c r="N106" i="8"/>
  <c r="N112" i="8"/>
  <c r="N102" i="8"/>
  <c r="N111" i="8"/>
  <c r="N116" i="8"/>
  <c r="N105" i="8"/>
  <c r="N117" i="8"/>
  <c r="N107" i="8"/>
  <c r="N104" i="8"/>
  <c r="N103" i="8"/>
  <c r="N101" i="8"/>
  <c r="N110" i="8"/>
  <c r="N109" i="8"/>
  <c r="N118" i="8"/>
  <c r="N113" i="8"/>
  <c r="N100" i="8"/>
  <c r="L120" i="8"/>
  <c r="AT120" i="8"/>
  <c r="AK108" i="8"/>
  <c r="N108" i="8"/>
  <c r="AK86" i="8"/>
  <c r="AK76" i="8"/>
  <c r="AK81" i="8"/>
  <c r="AK75" i="8"/>
  <c r="AK85" i="8"/>
  <c r="AK80" i="8"/>
  <c r="AK83" i="8"/>
  <c r="AK79" i="8"/>
  <c r="AK74" i="8"/>
  <c r="AK78" i="8"/>
  <c r="AK70" i="8"/>
  <c r="AK72" i="8"/>
  <c r="AK71" i="8"/>
  <c r="AK84" i="8"/>
  <c r="AK82" i="8"/>
  <c r="AK73" i="8"/>
  <c r="AK87" i="8"/>
  <c r="AK69" i="8"/>
  <c r="AS75" i="8"/>
  <c r="AS86" i="8"/>
  <c r="AS84" i="8"/>
  <c r="AS71" i="8"/>
  <c r="AS76" i="8"/>
  <c r="AS72" i="8"/>
  <c r="AS81" i="8"/>
  <c r="AS73" i="8"/>
  <c r="AS80" i="8"/>
  <c r="AS85" i="8"/>
  <c r="AS83" i="8"/>
  <c r="AS87" i="8"/>
  <c r="AS74" i="8"/>
  <c r="AS82" i="8"/>
  <c r="AS70" i="8"/>
  <c r="AS79" i="8"/>
  <c r="AS78" i="8"/>
  <c r="L84" i="8"/>
  <c r="L85" i="8"/>
  <c r="L76" i="8"/>
  <c r="L81" i="8"/>
  <c r="L80" i="8"/>
  <c r="L75" i="8"/>
  <c r="L73" i="8"/>
  <c r="L71" i="8"/>
  <c r="L86" i="8"/>
  <c r="L72" i="8"/>
  <c r="L83" i="8"/>
  <c r="L87" i="8"/>
  <c r="L82" i="8"/>
  <c r="L70" i="8"/>
  <c r="L74" i="8"/>
  <c r="L79" i="8"/>
  <c r="L78" i="8"/>
  <c r="L89" i="8" s="1"/>
  <c r="AI89" i="8"/>
  <c r="AT77" i="8"/>
  <c r="AS77" i="8"/>
  <c r="AK77" i="8"/>
  <c r="AS88" i="8"/>
  <c r="L88" i="8"/>
  <c r="M77" i="8"/>
  <c r="L77" i="8"/>
  <c r="M89" i="8"/>
  <c r="AS69" i="8"/>
  <c r="AV58" i="10" l="1"/>
  <c r="AV120" i="9"/>
  <c r="AV140" i="9"/>
  <c r="AV133" i="9"/>
  <c r="AV131" i="9"/>
  <c r="AV89" i="9"/>
  <c r="AV142" i="9"/>
  <c r="AV143" i="9"/>
  <c r="AV146" i="9"/>
  <c r="AV149" i="9"/>
  <c r="AV141" i="9"/>
  <c r="AV137" i="9"/>
  <c r="AV132" i="9"/>
  <c r="AV134" i="9"/>
  <c r="AV148" i="9"/>
  <c r="AV136" i="9"/>
  <c r="AV135" i="9"/>
  <c r="AV138" i="9"/>
  <c r="AV139" i="9"/>
  <c r="AV144" i="9"/>
  <c r="AV147" i="9"/>
  <c r="AU140" i="8"/>
  <c r="AU149" i="8"/>
  <c r="AU144" i="8"/>
  <c r="AU148" i="8"/>
  <c r="AU143" i="8"/>
  <c r="AU133" i="8"/>
  <c r="AU134" i="8"/>
  <c r="AU145" i="8"/>
  <c r="AU141" i="8"/>
  <c r="AU147" i="8"/>
  <c r="AU137" i="8"/>
  <c r="AU146" i="8"/>
  <c r="AU135" i="8"/>
  <c r="AU142" i="8"/>
  <c r="AU138" i="8"/>
  <c r="AU132" i="8"/>
  <c r="AU136" i="8"/>
  <c r="AU131" i="8"/>
  <c r="AU139" i="8"/>
  <c r="N149" i="8"/>
  <c r="N141" i="8"/>
  <c r="N134" i="8"/>
  <c r="N147" i="8"/>
  <c r="N135" i="8"/>
  <c r="N146" i="8"/>
  <c r="N140" i="8"/>
  <c r="N144" i="8"/>
  <c r="N137" i="8"/>
  <c r="N148" i="8"/>
  <c r="N143" i="8"/>
  <c r="N145" i="8"/>
  <c r="N133" i="8"/>
  <c r="N132" i="8"/>
  <c r="N142" i="8"/>
  <c r="N138" i="8"/>
  <c r="N136" i="8"/>
  <c r="N131" i="8"/>
  <c r="AK152" i="8"/>
  <c r="AL150" i="8" s="1"/>
  <c r="AK151" i="8"/>
  <c r="AL149" i="8"/>
  <c r="N121" i="8"/>
  <c r="O119" i="8" s="1"/>
  <c r="N120" i="8"/>
  <c r="AU114" i="8"/>
  <c r="AU115" i="8"/>
  <c r="AU116" i="8"/>
  <c r="AU103" i="8"/>
  <c r="AU107" i="8"/>
  <c r="AU104" i="8"/>
  <c r="AU102" i="8"/>
  <c r="AU111" i="8"/>
  <c r="AU106" i="8"/>
  <c r="AU117" i="8"/>
  <c r="AU101" i="8"/>
  <c r="AU105" i="8"/>
  <c r="AU112" i="8"/>
  <c r="AU110" i="8"/>
  <c r="AU113" i="8"/>
  <c r="AU118" i="8"/>
  <c r="AU109" i="8"/>
  <c r="AU100" i="8"/>
  <c r="O102" i="8"/>
  <c r="O105" i="8"/>
  <c r="AK121" i="8"/>
  <c r="AL119" i="8" s="1"/>
  <c r="AK120" i="8"/>
  <c r="AL100" i="8"/>
  <c r="AU108" i="8"/>
  <c r="O106" i="8"/>
  <c r="AL101" i="8"/>
  <c r="N84" i="8"/>
  <c r="N76" i="8"/>
  <c r="N81" i="8"/>
  <c r="N72" i="8"/>
  <c r="N85" i="8"/>
  <c r="N80" i="8"/>
  <c r="N73" i="8"/>
  <c r="N86" i="8"/>
  <c r="N71" i="8"/>
  <c r="N75" i="8"/>
  <c r="N83" i="8"/>
  <c r="N74" i="8"/>
  <c r="N79" i="8"/>
  <c r="N87" i="8"/>
  <c r="N78" i="8"/>
  <c r="N82" i="8"/>
  <c r="N70" i="8"/>
  <c r="AS89" i="8"/>
  <c r="N77" i="8"/>
  <c r="AT89" i="8"/>
  <c r="AU77" i="8" s="1"/>
  <c r="AK90" i="8"/>
  <c r="AL88" i="8" s="1"/>
  <c r="AK89" i="8"/>
  <c r="N69" i="8"/>
  <c r="AL85" i="8"/>
  <c r="AV151" i="9" l="1"/>
  <c r="AL143" i="8"/>
  <c r="AL137" i="8"/>
  <c r="AL147" i="8"/>
  <c r="AL139" i="8"/>
  <c r="AL146" i="8"/>
  <c r="AL138" i="8"/>
  <c r="N152" i="8"/>
  <c r="O140" i="8" s="1"/>
  <c r="N151" i="8"/>
  <c r="AL140" i="8"/>
  <c r="AL133" i="8"/>
  <c r="AU152" i="8"/>
  <c r="AV150" i="8" s="1"/>
  <c r="AU151" i="8"/>
  <c r="AL144" i="8"/>
  <c r="AL135" i="8"/>
  <c r="AL131" i="8"/>
  <c r="O149" i="8"/>
  <c r="AL136" i="8"/>
  <c r="AL134" i="8"/>
  <c r="AL141" i="8"/>
  <c r="AL132" i="8"/>
  <c r="AL148" i="8"/>
  <c r="AL142" i="8"/>
  <c r="AL115" i="8"/>
  <c r="AL117" i="8"/>
  <c r="O117" i="8"/>
  <c r="O118" i="8"/>
  <c r="O101" i="8"/>
  <c r="AL104" i="8"/>
  <c r="O100" i="8"/>
  <c r="O111" i="8"/>
  <c r="O116" i="8"/>
  <c r="O108" i="8"/>
  <c r="O103" i="8"/>
  <c r="O107" i="8"/>
  <c r="O104" i="8"/>
  <c r="AL105" i="8"/>
  <c r="O109" i="8"/>
  <c r="AL112" i="8"/>
  <c r="O112" i="8"/>
  <c r="AL106" i="8"/>
  <c r="O113" i="8"/>
  <c r="O115" i="8"/>
  <c r="AL113" i="8"/>
  <c r="AL116" i="8"/>
  <c r="AL103" i="8"/>
  <c r="AV101" i="8"/>
  <c r="AL111" i="8"/>
  <c r="AU121" i="8"/>
  <c r="AV119" i="8" s="1"/>
  <c r="AU120" i="8"/>
  <c r="AL107" i="8"/>
  <c r="AV103" i="8"/>
  <c r="AL110" i="8"/>
  <c r="AL118" i="8"/>
  <c r="AL102" i="8"/>
  <c r="AV109" i="8"/>
  <c r="AL109" i="8"/>
  <c r="O110" i="8"/>
  <c r="O120" i="8" s="1"/>
  <c r="AL108" i="8"/>
  <c r="N90" i="8"/>
  <c r="O88" i="8" s="1"/>
  <c r="N89" i="8"/>
  <c r="AL78" i="8"/>
  <c r="AL72" i="8"/>
  <c r="AU75" i="8"/>
  <c r="AU86" i="8"/>
  <c r="AU84" i="8"/>
  <c r="AU72" i="8"/>
  <c r="AU85" i="8"/>
  <c r="AU71" i="8"/>
  <c r="AU76" i="8"/>
  <c r="AU73" i="8"/>
  <c r="AU80" i="8"/>
  <c r="AU81" i="8"/>
  <c r="AU83" i="8"/>
  <c r="AU87" i="8"/>
  <c r="AU79" i="8"/>
  <c r="AU82" i="8"/>
  <c r="AU70" i="8"/>
  <c r="AU78" i="8"/>
  <c r="AU74" i="8"/>
  <c r="AU69" i="8"/>
  <c r="AL77" i="8"/>
  <c r="O86" i="8"/>
  <c r="AL76" i="8"/>
  <c r="AL69" i="8"/>
  <c r="AL70" i="8"/>
  <c r="AL79" i="8"/>
  <c r="O81" i="8"/>
  <c r="O79" i="8"/>
  <c r="AL74" i="8"/>
  <c r="AL75" i="8"/>
  <c r="AL84" i="8"/>
  <c r="AL81" i="8"/>
  <c r="O72" i="8"/>
  <c r="AL71" i="8"/>
  <c r="AL86" i="8"/>
  <c r="AL87" i="8"/>
  <c r="AL80" i="8"/>
  <c r="AL82" i="8"/>
  <c r="AL73" i="8"/>
  <c r="O87" i="8"/>
  <c r="O75" i="8"/>
  <c r="O80" i="8"/>
  <c r="AV143" i="8" l="1"/>
  <c r="O147" i="8"/>
  <c r="AV136" i="8"/>
  <c r="O136" i="8"/>
  <c r="AV147" i="8"/>
  <c r="AV148" i="8"/>
  <c r="O141" i="8"/>
  <c r="O138" i="8"/>
  <c r="O135" i="8"/>
  <c r="O146" i="8"/>
  <c r="AV139" i="8"/>
  <c r="O137" i="8"/>
  <c r="O131" i="8"/>
  <c r="O144" i="8"/>
  <c r="AV140" i="8"/>
  <c r="O133" i="8"/>
  <c r="O148" i="8"/>
  <c r="AL151" i="8"/>
  <c r="AV133" i="8"/>
  <c r="AV138" i="8"/>
  <c r="O134" i="8"/>
  <c r="AV144" i="8"/>
  <c r="AV146" i="8"/>
  <c r="AV141" i="8"/>
  <c r="AV142" i="8"/>
  <c r="O150" i="8"/>
  <c r="O139" i="8"/>
  <c r="AV134" i="8"/>
  <c r="O143" i="8"/>
  <c r="AV132" i="8"/>
  <c r="AV135" i="8"/>
  <c r="AV149" i="8"/>
  <c r="AV131" i="8"/>
  <c r="O132" i="8"/>
  <c r="AV137" i="8"/>
  <c r="O142" i="8"/>
  <c r="AV104" i="8"/>
  <c r="AV118" i="8"/>
  <c r="AV112" i="8"/>
  <c r="AV117" i="8"/>
  <c r="AL120" i="8"/>
  <c r="AV113" i="8"/>
  <c r="AV107" i="8"/>
  <c r="AV110" i="8"/>
  <c r="AV108" i="8"/>
  <c r="AV116" i="8"/>
  <c r="AV105" i="8"/>
  <c r="AV106" i="8"/>
  <c r="AV115" i="8"/>
  <c r="AV100" i="8"/>
  <c r="AV111" i="8"/>
  <c r="AV102" i="8"/>
  <c r="O74" i="8"/>
  <c r="O73" i="8"/>
  <c r="O77" i="8"/>
  <c r="O82" i="8"/>
  <c r="O84" i="8"/>
  <c r="O69" i="8"/>
  <c r="O76" i="8"/>
  <c r="O85" i="8"/>
  <c r="O78" i="8"/>
  <c r="O71" i="8"/>
  <c r="AL89" i="8"/>
  <c r="AU90" i="8"/>
  <c r="AV69" i="8" s="1"/>
  <c r="AU89" i="8"/>
  <c r="O70" i="8"/>
  <c r="O151" i="8" l="1"/>
  <c r="AV151" i="8"/>
  <c r="AV120" i="8"/>
  <c r="O89" i="8"/>
  <c r="AV85" i="8"/>
  <c r="AV87" i="8"/>
  <c r="AV81" i="8"/>
  <c r="AV76" i="8"/>
  <c r="AV80" i="8"/>
  <c r="AV82" i="8"/>
  <c r="AV79" i="8"/>
  <c r="AV86" i="8"/>
  <c r="AV88" i="8"/>
  <c r="AV77" i="8"/>
  <c r="AV78" i="8"/>
  <c r="AV73" i="8"/>
  <c r="AV70" i="8"/>
  <c r="AV75" i="8"/>
  <c r="AV74" i="8"/>
  <c r="AV71" i="8"/>
  <c r="AV84" i="8"/>
  <c r="AV72" i="8"/>
  <c r="J155" i="7"/>
  <c r="J157" i="7" s="1"/>
  <c r="AV89" i="8" l="1"/>
  <c r="J21" i="7"/>
  <c r="J23" i="7" s="1"/>
  <c r="B22" i="7" s="1"/>
  <c r="B6" i="6" l="1"/>
  <c r="C24" i="6" s="1"/>
  <c r="C1" i="6" l="1"/>
  <c r="E94" i="3"/>
  <c r="AV34" i="8"/>
  <c r="AQ57" i="8"/>
  <c r="AQ26" i="8"/>
  <c r="AG57" i="8"/>
  <c r="AG26" i="8"/>
  <c r="E35" i="8"/>
  <c r="A34" i="8" s="1"/>
  <c r="A3" i="8"/>
  <c r="B36" i="8" s="1"/>
  <c r="J57" i="8"/>
  <c r="C57" i="8"/>
  <c r="D57" i="8" s="1"/>
  <c r="B57" i="8"/>
  <c r="F56" i="8"/>
  <c r="E54" i="8"/>
  <c r="AE54" i="8" s="1"/>
  <c r="AH54" i="8" s="1"/>
  <c r="AJ54" i="8" s="1"/>
  <c r="F53" i="8"/>
  <c r="C52" i="8"/>
  <c r="D52" i="8" s="1"/>
  <c r="B52" i="8"/>
  <c r="E51" i="8"/>
  <c r="AE51" i="8" s="1"/>
  <c r="AH51" i="8" s="1"/>
  <c r="AJ51" i="8" s="1"/>
  <c r="F50" i="8"/>
  <c r="C49" i="8"/>
  <c r="D49" i="8" s="1"/>
  <c r="B49" i="8"/>
  <c r="C48" i="8"/>
  <c r="D48" i="8" s="1"/>
  <c r="B48" i="8"/>
  <c r="E47" i="8"/>
  <c r="AE47" i="8" s="1"/>
  <c r="AH47" i="8" s="1"/>
  <c r="AJ47" i="8" s="1"/>
  <c r="F46" i="8"/>
  <c r="H46" i="8" s="1"/>
  <c r="C45" i="8"/>
  <c r="D45" i="8" s="1"/>
  <c r="B45" i="8"/>
  <c r="F44" i="8"/>
  <c r="C43" i="8"/>
  <c r="D43" i="8" s="1"/>
  <c r="B43" i="8"/>
  <c r="C42" i="8"/>
  <c r="D42" i="8" s="1"/>
  <c r="B42" i="8"/>
  <c r="E41" i="8"/>
  <c r="AE41" i="8" s="1"/>
  <c r="AH41" i="8" s="1"/>
  <c r="AJ41" i="8" s="1"/>
  <c r="C40" i="8"/>
  <c r="D40" i="8" s="1"/>
  <c r="B40" i="8"/>
  <c r="C39" i="8"/>
  <c r="D39" i="8" s="1"/>
  <c r="B39" i="8"/>
  <c r="C38" i="8"/>
  <c r="D38" i="8" s="1"/>
  <c r="B38" i="8"/>
  <c r="B26" i="8"/>
  <c r="B21" i="8"/>
  <c r="B18" i="8"/>
  <c r="B17" i="8"/>
  <c r="B14" i="8"/>
  <c r="B12" i="8"/>
  <c r="B11" i="8"/>
  <c r="B9" i="8"/>
  <c r="B8" i="8"/>
  <c r="B7" i="8"/>
  <c r="E10" i="8"/>
  <c r="AE10" i="8" s="1"/>
  <c r="AH10" i="8" s="1"/>
  <c r="AJ10" i="8" s="1"/>
  <c r="F16" i="8"/>
  <c r="E19" i="8"/>
  <c r="AE19" i="8" s="1"/>
  <c r="AH19" i="8" s="1"/>
  <c r="F20" i="8"/>
  <c r="E23" i="8"/>
  <c r="AE23" i="8" s="1"/>
  <c r="AH23" i="8" s="1"/>
  <c r="F24" i="8"/>
  <c r="F25" i="8"/>
  <c r="E15" i="8"/>
  <c r="AE15" i="8" s="1"/>
  <c r="C11" i="8"/>
  <c r="D11" i="8" s="1"/>
  <c r="C8" i="8"/>
  <c r="D8" i="8" s="1"/>
  <c r="C9" i="8"/>
  <c r="C7" i="8"/>
  <c r="D7" i="8" s="1"/>
  <c r="J26" i="8"/>
  <c r="C26" i="8"/>
  <c r="D26" i="8" s="1"/>
  <c r="C21" i="8"/>
  <c r="D21" i="8" s="1"/>
  <c r="C18" i="8"/>
  <c r="D18" i="8" s="1"/>
  <c r="F18" i="8"/>
  <c r="C17" i="8"/>
  <c r="D17" i="8" s="1"/>
  <c r="C14" i="8"/>
  <c r="D14" i="8" s="1"/>
  <c r="C12" i="8"/>
  <c r="D12" i="8" s="1"/>
  <c r="F41" i="8"/>
  <c r="F47" i="8"/>
  <c r="E46" i="8"/>
  <c r="AE46" i="8" s="1"/>
  <c r="E50" i="8"/>
  <c r="AE50" i="8" s="1"/>
  <c r="AH50" i="8" s="1"/>
  <c r="F54" i="8"/>
  <c r="H54" i="8" s="1"/>
  <c r="K54" i="8" s="1"/>
  <c r="M54" i="8" s="1"/>
  <c r="E44" i="8"/>
  <c r="AE44" i="8" s="1"/>
  <c r="AH44" i="8" s="1"/>
  <c r="AJ44" i="8" s="1"/>
  <c r="F51" i="8"/>
  <c r="H51" i="8" s="1"/>
  <c r="K51" i="8" s="1"/>
  <c r="E53" i="8"/>
  <c r="AE53" i="8" s="1"/>
  <c r="AH53" i="8" s="1"/>
  <c r="AJ53" i="8" s="1"/>
  <c r="F48" i="8"/>
  <c r="H48" i="8" s="1"/>
  <c r="K48" i="8" s="1"/>
  <c r="M48" i="8" s="1"/>
  <c r="F52" i="8"/>
  <c r="E56" i="8"/>
  <c r="AE56" i="8" s="1"/>
  <c r="AH56" i="8" s="1"/>
  <c r="AJ56" i="8" s="1"/>
  <c r="F10" i="8"/>
  <c r="H10" i="8" s="1"/>
  <c r="K10" i="8" s="1"/>
  <c r="M10" i="8" s="1"/>
  <c r="F23" i="8"/>
  <c r="AO23" i="8" s="1"/>
  <c r="AR23" i="8" s="1"/>
  <c r="AT23" i="8" s="1"/>
  <c r="F19" i="8"/>
  <c r="H19" i="8" s="1"/>
  <c r="K19" i="8" s="1"/>
  <c r="M19" i="8" s="1"/>
  <c r="E25" i="8"/>
  <c r="AE25" i="8"/>
  <c r="AH25" i="8" s="1"/>
  <c r="AJ25" i="8" s="1"/>
  <c r="F15" i="8"/>
  <c r="AO15" i="8" s="1"/>
  <c r="AO46" i="8" s="1"/>
  <c r="E24" i="8"/>
  <c r="AE24" i="8" s="1"/>
  <c r="AH24" i="8" s="1"/>
  <c r="AJ24" i="8" s="1"/>
  <c r="E20" i="8"/>
  <c r="AE20" i="8" s="1"/>
  <c r="AH20" i="8" s="1"/>
  <c r="AJ20" i="8" s="1"/>
  <c r="E16" i="8"/>
  <c r="AE16" i="8" s="1"/>
  <c r="AH16" i="8" s="1"/>
  <c r="E21" i="7"/>
  <c r="G21" i="7" s="1"/>
  <c r="E20" i="7"/>
  <c r="G20" i="7" s="1"/>
  <c r="E19" i="7"/>
  <c r="G19" i="7" s="1"/>
  <c r="E18" i="7"/>
  <c r="G18" i="7" s="1"/>
  <c r="E17" i="7"/>
  <c r="G17" i="7" s="1"/>
  <c r="E16" i="7"/>
  <c r="G16" i="7" s="1"/>
  <c r="E15" i="7"/>
  <c r="G15" i="7" s="1"/>
  <c r="E14" i="7"/>
  <c r="G14" i="7" s="1"/>
  <c r="E13" i="7"/>
  <c r="G13" i="7" s="1"/>
  <c r="E12" i="7"/>
  <c r="G12" i="7" s="1"/>
  <c r="E9" i="7"/>
  <c r="G9" i="7" s="1"/>
  <c r="E10" i="7"/>
  <c r="G10" i="7" s="1"/>
  <c r="E8" i="7"/>
  <c r="G8" i="7" s="1"/>
  <c r="E7" i="7"/>
  <c r="G7" i="7" s="1"/>
  <c r="E6" i="7"/>
  <c r="G6" i="7" s="1"/>
  <c r="E5" i="7"/>
  <c r="G5" i="7" s="1"/>
  <c r="E4" i="7"/>
  <c r="G4" i="7" s="1"/>
  <c r="E3" i="7"/>
  <c r="G3" i="7" s="1"/>
  <c r="D22" i="7"/>
  <c r="B23" i="7"/>
  <c r="B24" i="7" s="1"/>
  <c r="E22" i="7" s="1"/>
  <c r="N17" i="3"/>
  <c r="Q17" i="3" s="1"/>
  <c r="N18" i="3"/>
  <c r="Q18" i="3" s="1"/>
  <c r="N19" i="3"/>
  <c r="Q19" i="3" s="1"/>
  <c r="N20" i="3"/>
  <c r="Q20" i="3" s="1"/>
  <c r="N21" i="3"/>
  <c r="Q21" i="3" s="1"/>
  <c r="N22" i="3"/>
  <c r="Q22" i="3" s="1"/>
  <c r="N23" i="3"/>
  <c r="Q23" i="3" s="1"/>
  <c r="N24" i="3"/>
  <c r="Q24" i="3" s="1"/>
  <c r="N25" i="3"/>
  <c r="Q25" i="3" s="1"/>
  <c r="N26" i="3"/>
  <c r="Q26" i="3" s="1"/>
  <c r="N27" i="3"/>
  <c r="Q27" i="3" s="1"/>
  <c r="N28" i="3"/>
  <c r="Q28" i="3" s="1"/>
  <c r="N29" i="3"/>
  <c r="Q29" i="3" s="1"/>
  <c r="N30" i="3"/>
  <c r="Q30" i="3" s="1"/>
  <c r="N31" i="3"/>
  <c r="Q31" i="3" s="1"/>
  <c r="N32" i="3"/>
  <c r="Q32" i="3" s="1"/>
  <c r="N33" i="3"/>
  <c r="Q33" i="3" s="1"/>
  <c r="N34" i="3"/>
  <c r="Q34" i="3" s="1"/>
  <c r="N35" i="3"/>
  <c r="Q35" i="3" s="1"/>
  <c r="N16" i="3"/>
  <c r="Q16" i="3" s="1"/>
  <c r="I36" i="3"/>
  <c r="H52" i="8"/>
  <c r="K52" i="8" s="1"/>
  <c r="M52" i="8" s="1"/>
  <c r="H41" i="8"/>
  <c r="K41" i="8" s="1"/>
  <c r="M41" i="8" s="1"/>
  <c r="E52" i="8"/>
  <c r="AE52" i="8" s="1"/>
  <c r="AH52" i="8" s="1"/>
  <c r="AJ52" i="8" s="1"/>
  <c r="B36" i="6"/>
  <c r="I25" i="6"/>
  <c r="C37" i="6"/>
  <c r="J35" i="3"/>
  <c r="J24" i="3" s="1"/>
  <c r="L8" i="3" s="1"/>
  <c r="B35" i="3"/>
  <c r="J34" i="3"/>
  <c r="K34" i="3" s="1"/>
  <c r="D34" i="3"/>
  <c r="J33" i="3"/>
  <c r="K33" i="3" s="1"/>
  <c r="D33" i="3"/>
  <c r="J32" i="3"/>
  <c r="K32" i="3" s="1"/>
  <c r="D32" i="3"/>
  <c r="J31" i="3"/>
  <c r="K31" i="3" s="1"/>
  <c r="D31" i="3"/>
  <c r="J30" i="3"/>
  <c r="K30" i="3" s="1"/>
  <c r="D30" i="3"/>
  <c r="J29" i="3"/>
  <c r="K29" i="3" s="1"/>
  <c r="D29" i="3"/>
  <c r="J28" i="3"/>
  <c r="K28" i="3" s="1"/>
  <c r="D28" i="3"/>
  <c r="J27" i="3"/>
  <c r="K27" i="3" s="1"/>
  <c r="D27" i="3"/>
  <c r="J26" i="3"/>
  <c r="K26" i="3" s="1"/>
  <c r="D26" i="3"/>
  <c r="J25" i="3"/>
  <c r="K25" i="3" s="1"/>
  <c r="D25" i="3"/>
  <c r="D24" i="3"/>
  <c r="J23" i="3"/>
  <c r="J22" i="3"/>
  <c r="K22" i="3" s="1"/>
  <c r="D22" i="3"/>
  <c r="J21" i="3"/>
  <c r="K21" i="3" s="1"/>
  <c r="D21" i="3"/>
  <c r="J20" i="3"/>
  <c r="K20" i="3" s="1"/>
  <c r="D20" i="3"/>
  <c r="J19" i="3"/>
  <c r="K19" i="3" s="1"/>
  <c r="D19" i="3"/>
  <c r="J18" i="3"/>
  <c r="K18" i="3" s="1"/>
  <c r="D18" i="3"/>
  <c r="J17" i="3"/>
  <c r="K17" i="3" s="1"/>
  <c r="D17" i="3"/>
  <c r="J16" i="3"/>
  <c r="D16" i="3"/>
  <c r="B6" i="3"/>
  <c r="C23" i="3" s="1"/>
  <c r="G23" i="7" l="1"/>
  <c r="G22" i="7"/>
  <c r="B1" i="6"/>
  <c r="C4" i="6" s="1"/>
  <c r="H6" i="3"/>
  <c r="H5" i="3" s="1"/>
  <c r="AO10" i="8"/>
  <c r="AR10" i="8" s="1"/>
  <c r="AT10" i="8" s="1"/>
  <c r="E49" i="8"/>
  <c r="AE49" i="8" s="1"/>
  <c r="AH49" i="8" s="1"/>
  <c r="E39" i="8"/>
  <c r="AE39" i="8" s="1"/>
  <c r="AH39" i="8" s="1"/>
  <c r="AJ39" i="8" s="1"/>
  <c r="F38" i="8"/>
  <c r="H38" i="8" s="1"/>
  <c r="K38" i="8" s="1"/>
  <c r="E57" i="8"/>
  <c r="E60" i="8" s="1"/>
  <c r="E48" i="8"/>
  <c r="AE48" i="8" s="1"/>
  <c r="AH48" i="8" s="1"/>
  <c r="AJ48" i="8" s="1"/>
  <c r="F14" i="8"/>
  <c r="E43" i="8"/>
  <c r="AE43" i="8" s="1"/>
  <c r="AH43" i="8" s="1"/>
  <c r="AJ43" i="8" s="1"/>
  <c r="F49" i="8"/>
  <c r="H49" i="8" s="1"/>
  <c r="K49" i="8" s="1"/>
  <c r="M49" i="8" s="1"/>
  <c r="D9" i="8"/>
  <c r="F9" i="8" s="1"/>
  <c r="F39" i="8"/>
  <c r="F43" i="8"/>
  <c r="H43" i="8" s="1"/>
  <c r="K43" i="8" s="1"/>
  <c r="M43" i="8" s="1"/>
  <c r="H15" i="8"/>
  <c r="H23" i="8"/>
  <c r="K23" i="8" s="1"/>
  <c r="M23" i="8" s="1"/>
  <c r="AO41" i="8"/>
  <c r="B27" i="8"/>
  <c r="B28" i="8" s="1"/>
  <c r="E14" i="8"/>
  <c r="AE14" i="8" s="1"/>
  <c r="AH14" i="8" s="1"/>
  <c r="AJ14" i="8" s="1"/>
  <c r="E18" i="8"/>
  <c r="AE18" i="8" s="1"/>
  <c r="AH18" i="8" s="1"/>
  <c r="AJ18" i="8" s="1"/>
  <c r="E9" i="8"/>
  <c r="AE9" i="8" s="1"/>
  <c r="AH9" i="8" s="1"/>
  <c r="AJ9" i="8" s="1"/>
  <c r="H18" i="8"/>
  <c r="K18" i="8" s="1"/>
  <c r="M18" i="8" s="1"/>
  <c r="AO18" i="8"/>
  <c r="F11" i="8"/>
  <c r="E11" i="8"/>
  <c r="AE11" i="8" s="1"/>
  <c r="AH11" i="8" s="1"/>
  <c r="AJ11" i="8" s="1"/>
  <c r="F12" i="8"/>
  <c r="C27" i="8"/>
  <c r="C28" i="8" s="1"/>
  <c r="AJ19" i="8"/>
  <c r="M51" i="8"/>
  <c r="E8" i="8"/>
  <c r="AE8" i="8" s="1"/>
  <c r="AH8" i="8" s="1"/>
  <c r="F8" i="8"/>
  <c r="E55" i="8"/>
  <c r="AE55" i="8" s="1"/>
  <c r="AH55" i="8" s="1"/>
  <c r="F55" i="8"/>
  <c r="AJ16" i="8"/>
  <c r="H47" i="8"/>
  <c r="K47" i="8" s="1"/>
  <c r="AJ23" i="8"/>
  <c r="E13" i="8"/>
  <c r="AE13" i="8" s="1"/>
  <c r="AH13" i="8" s="1"/>
  <c r="F13" i="8"/>
  <c r="F45" i="8"/>
  <c r="E45" i="8"/>
  <c r="AE45" i="8" s="1"/>
  <c r="AH45" i="8" s="1"/>
  <c r="H53" i="8"/>
  <c r="K53" i="8" s="1"/>
  <c r="H56" i="8"/>
  <c r="K56" i="8" s="1"/>
  <c r="AO14" i="8"/>
  <c r="AR14" i="8" s="1"/>
  <c r="H14" i="8"/>
  <c r="K14" i="8" s="1"/>
  <c r="AJ50" i="8"/>
  <c r="E22" i="8"/>
  <c r="AE22" i="8" s="1"/>
  <c r="AH22" i="8" s="1"/>
  <c r="F22" i="8"/>
  <c r="H16" i="8"/>
  <c r="K16" i="8" s="1"/>
  <c r="AO16" i="8"/>
  <c r="AR16" i="8" s="1"/>
  <c r="E38" i="8"/>
  <c r="B58" i="8"/>
  <c r="B59" i="8" s="1"/>
  <c r="H39" i="8"/>
  <c r="C58" i="8"/>
  <c r="C59" i="8" s="1"/>
  <c r="F40" i="8"/>
  <c r="H44" i="8"/>
  <c r="K44" i="8" s="1"/>
  <c r="M38" i="8"/>
  <c r="AO19" i="8"/>
  <c r="AR19" i="8" s="1"/>
  <c r="AJ49" i="8"/>
  <c r="F17" i="8"/>
  <c r="E26" i="8"/>
  <c r="F26" i="8"/>
  <c r="H24" i="8"/>
  <c r="K24" i="8" s="1"/>
  <c r="AO24" i="8"/>
  <c r="AR24" i="8" s="1"/>
  <c r="H20" i="8"/>
  <c r="K20" i="8" s="1"/>
  <c r="AO20" i="8"/>
  <c r="AE57" i="8"/>
  <c r="AO54" i="8"/>
  <c r="F7" i="8"/>
  <c r="E7" i="8"/>
  <c r="F42" i="8"/>
  <c r="E42" i="8"/>
  <c r="AE42" i="8" s="1"/>
  <c r="AH42" i="8" s="1"/>
  <c r="F21" i="8"/>
  <c r="H25" i="8"/>
  <c r="K25" i="8" s="1"/>
  <c r="AO25" i="8"/>
  <c r="AR25" i="8" s="1"/>
  <c r="H50" i="8"/>
  <c r="K50" i="8" s="1"/>
  <c r="F57" i="8"/>
  <c r="B7" i="3"/>
  <c r="C7" i="3" s="1"/>
  <c r="D7" i="3" s="1"/>
  <c r="D10" i="3"/>
  <c r="B8" i="3"/>
  <c r="C8" i="3" s="1"/>
  <c r="D8" i="3" s="1"/>
  <c r="Q36" i="3"/>
  <c r="R23" i="3" s="1"/>
  <c r="S23" i="3" s="1"/>
  <c r="K35" i="3"/>
  <c r="E23" i="7"/>
  <c r="E11" i="7"/>
  <c r="C36" i="3"/>
  <c r="D23" i="3"/>
  <c r="D22" i="6"/>
  <c r="E22" i="6" s="1"/>
  <c r="D26" i="6"/>
  <c r="E26" i="6" s="1"/>
  <c r="D33" i="6"/>
  <c r="E33" i="6" s="1"/>
  <c r="D19" i="6"/>
  <c r="E19" i="6" s="1"/>
  <c r="D28" i="6"/>
  <c r="E28" i="6" s="1"/>
  <c r="D21" i="6"/>
  <c r="E21" i="6" s="1"/>
  <c r="D27" i="6"/>
  <c r="E27" i="6" s="1"/>
  <c r="D20" i="6"/>
  <c r="E20" i="6" s="1"/>
  <c r="D35" i="6"/>
  <c r="E35" i="6" s="1"/>
  <c r="D30" i="6"/>
  <c r="E30" i="6" s="1"/>
  <c r="D34" i="6"/>
  <c r="E34" i="6" s="1"/>
  <c r="D18" i="6"/>
  <c r="E18" i="6" s="1"/>
  <c r="D29" i="6"/>
  <c r="E29" i="6" s="1"/>
  <c r="D17" i="6"/>
  <c r="D31" i="6"/>
  <c r="E31" i="6" s="1"/>
  <c r="D32" i="6"/>
  <c r="E32" i="6" s="1"/>
  <c r="D23" i="6"/>
  <c r="E23" i="6" s="1"/>
  <c r="D24" i="6"/>
  <c r="J7" i="3"/>
  <c r="F22" i="7" l="1"/>
  <c r="F101" i="7"/>
  <c r="G101" i="7" s="1"/>
  <c r="F96" i="7"/>
  <c r="G96" i="7" s="1"/>
  <c r="F91" i="7"/>
  <c r="G91" i="7" s="1"/>
  <c r="F88" i="7"/>
  <c r="G88" i="7" s="1"/>
  <c r="F102" i="7"/>
  <c r="G102" i="7" s="1"/>
  <c r="F94" i="7"/>
  <c r="G94" i="7" s="1"/>
  <c r="F95" i="7"/>
  <c r="G95" i="7" s="1"/>
  <c r="F104" i="7"/>
  <c r="F87" i="7"/>
  <c r="G87" i="7" s="1"/>
  <c r="F98" i="7"/>
  <c r="G98" i="7" s="1"/>
  <c r="F99" i="7"/>
  <c r="G99" i="7" s="1"/>
  <c r="F100" i="7"/>
  <c r="G100" i="7" s="1"/>
  <c r="F92" i="7"/>
  <c r="G92" i="7" s="1"/>
  <c r="F103" i="7"/>
  <c r="G103" i="7" s="1"/>
  <c r="F85" i="7"/>
  <c r="F86" i="7"/>
  <c r="G86" i="7" s="1"/>
  <c r="F97" i="7"/>
  <c r="G97" i="7" s="1"/>
  <c r="F89" i="7"/>
  <c r="G89" i="7" s="1"/>
  <c r="F90" i="7"/>
  <c r="G90" i="7" s="1"/>
  <c r="D9" i="3"/>
  <c r="D11" i="3" s="1"/>
  <c r="H8" i="3"/>
  <c r="I8" i="3" s="1"/>
  <c r="J8" i="3" s="1"/>
  <c r="J9" i="3" s="1"/>
  <c r="H7" i="3"/>
  <c r="K23" i="3" s="1"/>
  <c r="J10" i="3"/>
  <c r="C5" i="6"/>
  <c r="D4" i="6" s="1"/>
  <c r="K24" i="3"/>
  <c r="AO9" i="8"/>
  <c r="AR9" i="8" s="1"/>
  <c r="H9" i="8"/>
  <c r="K9" i="8" s="1"/>
  <c r="AO50" i="8"/>
  <c r="AR50" i="8" s="1"/>
  <c r="AT50" i="8" s="1"/>
  <c r="AR54" i="8"/>
  <c r="AT54" i="8" s="1"/>
  <c r="AO47" i="8"/>
  <c r="AR41" i="8"/>
  <c r="AT41" i="8" s="1"/>
  <c r="AR18" i="8"/>
  <c r="AT18" i="8" s="1"/>
  <c r="AO49" i="8"/>
  <c r="H11" i="8"/>
  <c r="K11" i="8" s="1"/>
  <c r="M11" i="8" s="1"/>
  <c r="AO11" i="8"/>
  <c r="AR11" i="8" s="1"/>
  <c r="AT11" i="8" s="1"/>
  <c r="E21" i="8"/>
  <c r="AE21" i="8" s="1"/>
  <c r="AH21" i="8" s="1"/>
  <c r="AJ21" i="8" s="1"/>
  <c r="AO17" i="8"/>
  <c r="H17" i="8"/>
  <c r="K17" i="8" s="1"/>
  <c r="AO12" i="8"/>
  <c r="H12" i="8"/>
  <c r="K12" i="8" s="1"/>
  <c r="AT24" i="8"/>
  <c r="AE38" i="8"/>
  <c r="M14" i="8"/>
  <c r="H13" i="8"/>
  <c r="K13" i="8" s="1"/>
  <c r="AO13" i="8"/>
  <c r="AT25" i="8"/>
  <c r="AJ13" i="8"/>
  <c r="AJ55" i="8"/>
  <c r="H22" i="8"/>
  <c r="K22" i="8" s="1"/>
  <c r="AO22" i="8"/>
  <c r="M47" i="8"/>
  <c r="H55" i="8"/>
  <c r="K55" i="8" s="1"/>
  <c r="AO55" i="8"/>
  <c r="AJ42" i="8"/>
  <c r="AJ22" i="8"/>
  <c r="M53" i="8"/>
  <c r="H57" i="8"/>
  <c r="M25" i="8"/>
  <c r="H42" i="8"/>
  <c r="K42" i="8" s="1"/>
  <c r="AO7" i="8"/>
  <c r="H7" i="8"/>
  <c r="F27" i="8"/>
  <c r="F28" i="8" s="1"/>
  <c r="AR20" i="8"/>
  <c r="AO51" i="8"/>
  <c r="AT9" i="8"/>
  <c r="AE26" i="8"/>
  <c r="H40" i="8"/>
  <c r="K40" i="8" s="1"/>
  <c r="F58" i="8"/>
  <c r="F59" i="8" s="1"/>
  <c r="K39" i="8"/>
  <c r="AT16" i="8"/>
  <c r="M56" i="8"/>
  <c r="AJ45" i="8"/>
  <c r="AO8" i="8"/>
  <c r="H8" i="8"/>
  <c r="K8" i="8" s="1"/>
  <c r="M50" i="8"/>
  <c r="AE7" i="8"/>
  <c r="D27" i="8"/>
  <c r="D28" i="8" s="1"/>
  <c r="M24" i="8"/>
  <c r="H26" i="8"/>
  <c r="AO26" i="8"/>
  <c r="M44" i="8"/>
  <c r="E17" i="8"/>
  <c r="AE17" i="8" s="1"/>
  <c r="AH17" i="8" s="1"/>
  <c r="AT14" i="8"/>
  <c r="AO21" i="8"/>
  <c r="H21" i="8"/>
  <c r="K21" i="8" s="1"/>
  <c r="M20" i="8"/>
  <c r="M9" i="8"/>
  <c r="AT19" i="8"/>
  <c r="E40" i="8"/>
  <c r="AE40" i="8" s="1"/>
  <c r="AH40" i="8" s="1"/>
  <c r="D58" i="8"/>
  <c r="D59" i="8" s="1"/>
  <c r="M16" i="8"/>
  <c r="AO56" i="8"/>
  <c r="H45" i="8"/>
  <c r="K45" i="8" s="1"/>
  <c r="AO45" i="8"/>
  <c r="AJ8" i="8"/>
  <c r="E12" i="8"/>
  <c r="AE12" i="8" s="1"/>
  <c r="AH12" i="8" s="1"/>
  <c r="R20" i="3"/>
  <c r="S20" i="3" s="1"/>
  <c r="R32" i="3"/>
  <c r="S32" i="3" s="1"/>
  <c r="R21" i="3"/>
  <c r="S21" i="3" s="1"/>
  <c r="R27" i="3"/>
  <c r="S27" i="3" s="1"/>
  <c r="R25" i="3"/>
  <c r="S25" i="3" s="1"/>
  <c r="R18" i="3"/>
  <c r="S18" i="3" s="1"/>
  <c r="R31" i="3"/>
  <c r="S31" i="3" s="1"/>
  <c r="R24" i="3"/>
  <c r="S24" i="3" s="1"/>
  <c r="R16" i="3"/>
  <c r="R33" i="3"/>
  <c r="S33" i="3" s="1"/>
  <c r="R30" i="3"/>
  <c r="S30" i="3" s="1"/>
  <c r="R28" i="3"/>
  <c r="S28" i="3" s="1"/>
  <c r="R17" i="3"/>
  <c r="S17" i="3" s="1"/>
  <c r="R34" i="3"/>
  <c r="S34" i="3" s="1"/>
  <c r="R29" i="3"/>
  <c r="S29" i="3" s="1"/>
  <c r="R22" i="3"/>
  <c r="S22" i="3" s="1"/>
  <c r="R19" i="3"/>
  <c r="S19" i="3" s="1"/>
  <c r="R35" i="3"/>
  <c r="S35" i="3" s="1"/>
  <c r="S37" i="3" s="1"/>
  <c r="R26" i="3"/>
  <c r="S26" i="3" s="1"/>
  <c r="F6" i="7"/>
  <c r="F8" i="7"/>
  <c r="F17" i="7"/>
  <c r="F21" i="7"/>
  <c r="F10" i="7"/>
  <c r="F5" i="7"/>
  <c r="F15" i="7"/>
  <c r="F20" i="7"/>
  <c r="F12" i="7"/>
  <c r="F14" i="7"/>
  <c r="F18" i="7"/>
  <c r="F19" i="7"/>
  <c r="F3" i="7"/>
  <c r="F4" i="7"/>
  <c r="F13" i="7"/>
  <c r="F9" i="7"/>
  <c r="F7" i="7"/>
  <c r="F16" i="7"/>
  <c r="I20" i="6"/>
  <c r="I34" i="6"/>
  <c r="I27" i="6"/>
  <c r="I33" i="6"/>
  <c r="I32" i="6"/>
  <c r="I19" i="6"/>
  <c r="E24" i="6"/>
  <c r="B7" i="6"/>
  <c r="I30" i="6"/>
  <c r="I21" i="6"/>
  <c r="I26" i="6"/>
  <c r="I18" i="6"/>
  <c r="I31" i="6"/>
  <c r="E17" i="6"/>
  <c r="D37" i="6"/>
  <c r="I23" i="6"/>
  <c r="I29" i="6"/>
  <c r="I35" i="6"/>
  <c r="I28" i="6"/>
  <c r="I22" i="6"/>
  <c r="C35" i="3"/>
  <c r="L35" i="3" s="1"/>
  <c r="D35" i="3"/>
  <c r="G85" i="7" l="1"/>
  <c r="F105" i="7"/>
  <c r="J11" i="3"/>
  <c r="I7" i="3"/>
  <c r="AO40" i="8"/>
  <c r="B63" i="8"/>
  <c r="AR47" i="8"/>
  <c r="AT47" i="8" s="1"/>
  <c r="AR56" i="8"/>
  <c r="AR51" i="8"/>
  <c r="AR55" i="8"/>
  <c r="AT55" i="8" s="1"/>
  <c r="E29" i="8"/>
  <c r="B32" i="8" s="1"/>
  <c r="AR40" i="8"/>
  <c r="AT40" i="8" s="1"/>
  <c r="AR45" i="8"/>
  <c r="AT45" i="8" s="1"/>
  <c r="AO42" i="8"/>
  <c r="AR49" i="8"/>
  <c r="AT49" i="8" s="1"/>
  <c r="AT56" i="8"/>
  <c r="M39" i="8"/>
  <c r="AR13" i="8"/>
  <c r="AO44" i="8"/>
  <c r="E58" i="8"/>
  <c r="E59" i="8" s="1"/>
  <c r="AR12" i="8"/>
  <c r="AO43" i="8"/>
  <c r="AJ17" i="8"/>
  <c r="AO57" i="8"/>
  <c r="M12" i="8"/>
  <c r="AJ40" i="8"/>
  <c r="AJ12" i="8"/>
  <c r="M21" i="8"/>
  <c r="E27" i="8"/>
  <c r="E28" i="8" s="1"/>
  <c r="H58" i="8"/>
  <c r="H59" i="8" s="1"/>
  <c r="K57" i="8" s="1"/>
  <c r="AT51" i="8"/>
  <c r="AR7" i="8"/>
  <c r="AO27" i="8"/>
  <c r="AO28" i="8" s="1"/>
  <c r="AR26" i="8" s="1"/>
  <c r="AO38" i="8"/>
  <c r="AR22" i="8"/>
  <c r="AO53" i="8"/>
  <c r="M13" i="8"/>
  <c r="M17" i="8"/>
  <c r="M8" i="8"/>
  <c r="M40" i="8"/>
  <c r="AR8" i="8"/>
  <c r="AO39" i="8"/>
  <c r="H27" i="8"/>
  <c r="H28" i="8" s="1"/>
  <c r="K26" i="8" s="1"/>
  <c r="K7" i="8"/>
  <c r="M45" i="8"/>
  <c r="AR21" i="8"/>
  <c r="AO52" i="8"/>
  <c r="AE27" i="8"/>
  <c r="AE28" i="8" s="1"/>
  <c r="AH26" i="8" s="1"/>
  <c r="AH7" i="8"/>
  <c r="AT20" i="8"/>
  <c r="M42" i="8"/>
  <c r="M55" i="8"/>
  <c r="M22" i="8"/>
  <c r="AH38" i="8"/>
  <c r="AE58" i="8"/>
  <c r="AE59" i="8" s="1"/>
  <c r="AH57" i="8" s="1"/>
  <c r="AR17" i="8"/>
  <c r="AO48" i="8"/>
  <c r="B8" i="6"/>
  <c r="B9" i="6"/>
  <c r="C9" i="6" s="1"/>
  <c r="S16" i="3"/>
  <c r="S36" i="3" s="1"/>
  <c r="S38" i="3" s="1"/>
  <c r="O42" i="3" s="1"/>
  <c r="R36" i="3"/>
  <c r="K36" i="3"/>
  <c r="F23" i="7"/>
  <c r="I17" i="6"/>
  <c r="I24" i="6"/>
  <c r="E11" i="6"/>
  <c r="D36" i="3"/>
  <c r="H11" i="7" l="1"/>
  <c r="H93" i="7"/>
  <c r="H98" i="7"/>
  <c r="H101" i="7"/>
  <c r="H97" i="7"/>
  <c r="H89" i="7"/>
  <c r="H88" i="7"/>
  <c r="H95" i="7"/>
  <c r="H102" i="7"/>
  <c r="H96" i="7"/>
  <c r="H91" i="7"/>
  <c r="H100" i="7"/>
  <c r="H87" i="7"/>
  <c r="H94" i="7"/>
  <c r="H99" i="7"/>
  <c r="H86" i="7"/>
  <c r="H85" i="7"/>
  <c r="G105" i="7"/>
  <c r="H92" i="7"/>
  <c r="H103" i="7"/>
  <c r="H90" i="7"/>
  <c r="L20" i="3"/>
  <c r="L24" i="3"/>
  <c r="L28" i="3"/>
  <c r="L32" i="3"/>
  <c r="L27" i="3"/>
  <c r="L17" i="3"/>
  <c r="L21" i="3"/>
  <c r="L25" i="3"/>
  <c r="L29" i="3"/>
  <c r="L33" i="3"/>
  <c r="L19" i="3"/>
  <c r="L18" i="3"/>
  <c r="L22" i="3"/>
  <c r="L26" i="3"/>
  <c r="L30" i="3"/>
  <c r="L34" i="3"/>
  <c r="L23" i="3"/>
  <c r="L31" i="3"/>
  <c r="AR53" i="8"/>
  <c r="AT53" i="8" s="1"/>
  <c r="AR44" i="8"/>
  <c r="AT44" i="8" s="1"/>
  <c r="AR43" i="8"/>
  <c r="AR48" i="8"/>
  <c r="AT48" i="8" s="1"/>
  <c r="AR39" i="8"/>
  <c r="AT39" i="8" s="1"/>
  <c r="AR52" i="8"/>
  <c r="AT52" i="8" s="1"/>
  <c r="AR42" i="8"/>
  <c r="AT42" i="8" s="1"/>
  <c r="AJ26" i="8"/>
  <c r="AH15" i="8"/>
  <c r="K15" i="8"/>
  <c r="M26" i="8"/>
  <c r="M57" i="8"/>
  <c r="K46" i="8"/>
  <c r="K58" i="8"/>
  <c r="L57" i="8" s="1"/>
  <c r="AJ38" i="8"/>
  <c r="AH58" i="8"/>
  <c r="AI38" i="8" s="1"/>
  <c r="M7" i="8"/>
  <c r="K27" i="8"/>
  <c r="L7" i="8" s="1"/>
  <c r="AT17" i="8"/>
  <c r="AH27" i="8"/>
  <c r="AJ7" i="8"/>
  <c r="AT21" i="8"/>
  <c r="AT8" i="8"/>
  <c r="AT7" i="8"/>
  <c r="AR27" i="8"/>
  <c r="AT26" i="8"/>
  <c r="AR15" i="8"/>
  <c r="AT12" i="8"/>
  <c r="AT13" i="8"/>
  <c r="AJ57" i="8"/>
  <c r="AH46" i="8"/>
  <c r="AR38" i="8"/>
  <c r="AO58" i="8"/>
  <c r="AO59" i="8" s="1"/>
  <c r="AR57" i="8" s="1"/>
  <c r="AT22" i="8"/>
  <c r="AT43" i="8"/>
  <c r="S39" i="3"/>
  <c r="L16" i="3"/>
  <c r="H19" i="7"/>
  <c r="H16" i="7"/>
  <c r="H13" i="7"/>
  <c r="H15" i="7"/>
  <c r="H7" i="7"/>
  <c r="H12" i="7"/>
  <c r="H9" i="7"/>
  <c r="H14" i="7"/>
  <c r="H18" i="7"/>
  <c r="H4" i="7"/>
  <c r="H20" i="7"/>
  <c r="H17" i="7"/>
  <c r="H6" i="7"/>
  <c r="H3" i="7"/>
  <c r="H8" i="7"/>
  <c r="H5" i="7"/>
  <c r="H21" i="7"/>
  <c r="H10" i="7"/>
  <c r="E9" i="6"/>
  <c r="D9" i="6"/>
  <c r="E34" i="3"/>
  <c r="E33" i="3"/>
  <c r="E17" i="3"/>
  <c r="E16" i="3"/>
  <c r="E18" i="3"/>
  <c r="E30" i="3"/>
  <c r="E20" i="3"/>
  <c r="E25" i="3"/>
  <c r="E24" i="3"/>
  <c r="E22" i="3"/>
  <c r="E26" i="3"/>
  <c r="E32" i="3"/>
  <c r="E21" i="3"/>
  <c r="E27" i="3"/>
  <c r="E23" i="3"/>
  <c r="E19" i="3"/>
  <c r="E28" i="3"/>
  <c r="E29" i="3"/>
  <c r="E31" i="3"/>
  <c r="E35" i="3"/>
  <c r="H23" i="7" l="1"/>
  <c r="H106" i="7"/>
  <c r="H105" i="7"/>
  <c r="L36" i="3"/>
  <c r="L37" i="3"/>
  <c r="L38" i="3" s="1"/>
  <c r="M16" i="3" s="1"/>
  <c r="H24" i="7"/>
  <c r="I11" i="7" s="1"/>
  <c r="AI57" i="8"/>
  <c r="AT57" i="8"/>
  <c r="AR46" i="8"/>
  <c r="AS23" i="8"/>
  <c r="AS10" i="8"/>
  <c r="AS11" i="8"/>
  <c r="AS18" i="8"/>
  <c r="AS16" i="8"/>
  <c r="AS14" i="8"/>
  <c r="AS19" i="8"/>
  <c r="AS24" i="8"/>
  <c r="AS25" i="8"/>
  <c r="AS9" i="8"/>
  <c r="AS20" i="8"/>
  <c r="AS8" i="8"/>
  <c r="M46" i="8"/>
  <c r="L46" i="8"/>
  <c r="AT38" i="8"/>
  <c r="AR58" i="8"/>
  <c r="AI18" i="8"/>
  <c r="AI20" i="8"/>
  <c r="AI14" i="8"/>
  <c r="AI24" i="8"/>
  <c r="AI25" i="8"/>
  <c r="AI10" i="8"/>
  <c r="AI9" i="8"/>
  <c r="AI11" i="8"/>
  <c r="AI16" i="8"/>
  <c r="AI23" i="8"/>
  <c r="AI19" i="8"/>
  <c r="AI8" i="8"/>
  <c r="AI21" i="8"/>
  <c r="AI13" i="8"/>
  <c r="AI22" i="8"/>
  <c r="AI17" i="8"/>
  <c r="AI12" i="8"/>
  <c r="AS17" i="8"/>
  <c r="AJ15" i="8"/>
  <c r="AJ27" i="8" s="1"/>
  <c r="AS12" i="8"/>
  <c r="AS26" i="8"/>
  <c r="AS7" i="8"/>
  <c r="AS21" i="8"/>
  <c r="L10" i="8"/>
  <c r="L23" i="8"/>
  <c r="L19" i="8"/>
  <c r="L11" i="8"/>
  <c r="L18" i="8"/>
  <c r="L14" i="8"/>
  <c r="L20" i="8"/>
  <c r="L16" i="8"/>
  <c r="L25" i="8"/>
  <c r="L24" i="8"/>
  <c r="L9" i="8"/>
  <c r="L12" i="8"/>
  <c r="L8" i="8"/>
  <c r="L21" i="8"/>
  <c r="L17" i="8"/>
  <c r="L13" i="8"/>
  <c r="L22" i="8"/>
  <c r="L15" i="8"/>
  <c r="M15" i="8"/>
  <c r="AS22" i="8"/>
  <c r="AI46" i="8"/>
  <c r="AJ46" i="8"/>
  <c r="AJ58" i="8" s="1"/>
  <c r="AS13" i="8"/>
  <c r="AS15" i="8"/>
  <c r="AT15" i="8"/>
  <c r="AI7" i="8"/>
  <c r="AI43" i="8"/>
  <c r="AI54" i="8"/>
  <c r="AI53" i="8"/>
  <c r="AI41" i="8"/>
  <c r="AI56" i="8"/>
  <c r="AI44" i="8"/>
  <c r="AI51" i="8"/>
  <c r="AI39" i="8"/>
  <c r="AI48" i="8"/>
  <c r="AI47" i="8"/>
  <c r="AI52" i="8"/>
  <c r="AI49" i="8"/>
  <c r="AI50" i="8"/>
  <c r="AI45" i="8"/>
  <c r="AI55" i="8"/>
  <c r="AI42" i="8"/>
  <c r="AI40" i="8"/>
  <c r="L52" i="8"/>
  <c r="L41" i="8"/>
  <c r="L54" i="8"/>
  <c r="L48" i="8"/>
  <c r="L43" i="8"/>
  <c r="L49" i="8"/>
  <c r="L51" i="8"/>
  <c r="L38" i="8"/>
  <c r="L56" i="8"/>
  <c r="L44" i="8"/>
  <c r="L47" i="8"/>
  <c r="L50" i="8"/>
  <c r="L53" i="8"/>
  <c r="L45" i="8"/>
  <c r="L39" i="8"/>
  <c r="L40" i="8"/>
  <c r="L42" i="8"/>
  <c r="L55" i="8"/>
  <c r="L26" i="8"/>
  <c r="AI26" i="8"/>
  <c r="E36" i="3"/>
  <c r="I97" i="7" l="1"/>
  <c r="I89" i="7"/>
  <c r="I88" i="7"/>
  <c r="I95" i="7"/>
  <c r="I102" i="7"/>
  <c r="I96" i="7"/>
  <c r="I91" i="7"/>
  <c r="I100" i="7"/>
  <c r="I87" i="7"/>
  <c r="I90" i="7"/>
  <c r="I94" i="7"/>
  <c r="I92" i="7"/>
  <c r="I86" i="7"/>
  <c r="I85" i="7"/>
  <c r="I93" i="7"/>
  <c r="I98" i="7"/>
  <c r="I101" i="7"/>
  <c r="I103" i="7"/>
  <c r="AI58" i="8"/>
  <c r="L27" i="8"/>
  <c r="AK39" i="8"/>
  <c r="AK47" i="8"/>
  <c r="AK44" i="8"/>
  <c r="AK54" i="8"/>
  <c r="AK48" i="8"/>
  <c r="AK56" i="8"/>
  <c r="AK53" i="8"/>
  <c r="AK41" i="8"/>
  <c r="AK43" i="8"/>
  <c r="AK51" i="8"/>
  <c r="AK52" i="8"/>
  <c r="AK50" i="8"/>
  <c r="AK49" i="8"/>
  <c r="AK42" i="8"/>
  <c r="AK45" i="8"/>
  <c r="AK55" i="8"/>
  <c r="AK40" i="8"/>
  <c r="AK38" i="8"/>
  <c r="AK25" i="8"/>
  <c r="AK10" i="8"/>
  <c r="AK20" i="8"/>
  <c r="AK14" i="8"/>
  <c r="AK11" i="8"/>
  <c r="AK24" i="8"/>
  <c r="AK9" i="8"/>
  <c r="AK18" i="8"/>
  <c r="AK23" i="8"/>
  <c r="AK16" i="8"/>
  <c r="AK19" i="8"/>
  <c r="AK22" i="8"/>
  <c r="AK8" i="8"/>
  <c r="AK13" i="8"/>
  <c r="AK21" i="8"/>
  <c r="AK12" i="8"/>
  <c r="AK17" i="8"/>
  <c r="AK15" i="8"/>
  <c r="AS46" i="8"/>
  <c r="AT46" i="8"/>
  <c r="AT58" i="8" s="1"/>
  <c r="M27" i="8"/>
  <c r="AT27" i="8"/>
  <c r="AU15" i="8" s="1"/>
  <c r="AS41" i="8"/>
  <c r="AS49" i="8"/>
  <c r="AS54" i="8"/>
  <c r="AS47" i="8"/>
  <c r="AS50" i="8"/>
  <c r="AS56" i="8"/>
  <c r="AS45" i="8"/>
  <c r="AS42" i="8"/>
  <c r="AS40" i="8"/>
  <c r="AS51" i="8"/>
  <c r="AS55" i="8"/>
  <c r="AS44" i="8"/>
  <c r="AS39" i="8"/>
  <c r="AS53" i="8"/>
  <c r="AS48" i="8"/>
  <c r="AS52" i="8"/>
  <c r="AS43" i="8"/>
  <c r="M58" i="8"/>
  <c r="AS57" i="8"/>
  <c r="AK46" i="8"/>
  <c r="L58" i="8"/>
  <c r="AI27" i="8"/>
  <c r="AS38" i="8"/>
  <c r="AK7" i="8"/>
  <c r="I19" i="7"/>
  <c r="I7" i="7"/>
  <c r="I21" i="7"/>
  <c r="I16" i="7"/>
  <c r="I15" i="7"/>
  <c r="I12" i="7"/>
  <c r="I18" i="7"/>
  <c r="I9" i="7"/>
  <c r="I4" i="7"/>
  <c r="I13" i="7"/>
  <c r="I10" i="7"/>
  <c r="I14" i="7"/>
  <c r="I5" i="7"/>
  <c r="I6" i="7"/>
  <c r="I8" i="7"/>
  <c r="I3" i="7"/>
  <c r="I20" i="7"/>
  <c r="I105" i="7" l="1"/>
  <c r="I23" i="7"/>
  <c r="M20" i="3"/>
  <c r="M29" i="3"/>
  <c r="M18" i="3"/>
  <c r="M25" i="3"/>
  <c r="M31" i="3"/>
  <c r="M17" i="3"/>
  <c r="M26" i="3"/>
  <c r="M34" i="3"/>
  <c r="M33" i="3"/>
  <c r="M27" i="3"/>
  <c r="M32" i="3"/>
  <c r="M23" i="3"/>
  <c r="M22" i="3"/>
  <c r="M21" i="3"/>
  <c r="M28" i="3"/>
  <c r="M30" i="3"/>
  <c r="M19" i="3"/>
  <c r="AU49" i="8"/>
  <c r="AU41" i="8"/>
  <c r="AU54" i="8"/>
  <c r="AU50" i="8"/>
  <c r="AU47" i="8"/>
  <c r="AU40" i="8"/>
  <c r="AU51" i="8"/>
  <c r="AU42" i="8"/>
  <c r="AU45" i="8"/>
  <c r="AU55" i="8"/>
  <c r="AU56" i="8"/>
  <c r="AU48" i="8"/>
  <c r="AU53" i="8"/>
  <c r="AU43" i="8"/>
  <c r="AU39" i="8"/>
  <c r="AU44" i="8"/>
  <c r="AU52" i="8"/>
  <c r="AU38" i="8"/>
  <c r="N49" i="8"/>
  <c r="N54" i="8"/>
  <c r="N48" i="8"/>
  <c r="N43" i="8"/>
  <c r="N52" i="8"/>
  <c r="N41" i="8"/>
  <c r="N51" i="8"/>
  <c r="N38" i="8"/>
  <c r="N50" i="8"/>
  <c r="N44" i="8"/>
  <c r="N47" i="8"/>
  <c r="N56" i="8"/>
  <c r="N53" i="8"/>
  <c r="N42" i="8"/>
  <c r="N45" i="8"/>
  <c r="N55" i="8"/>
  <c r="N40" i="8"/>
  <c r="N39" i="8"/>
  <c r="N46" i="8"/>
  <c r="N19" i="8"/>
  <c r="N10" i="8"/>
  <c r="N23" i="8"/>
  <c r="N11" i="8"/>
  <c r="N18" i="8"/>
  <c r="N9" i="8"/>
  <c r="N20" i="8"/>
  <c r="N25" i="8"/>
  <c r="N24" i="8"/>
  <c r="N16" i="8"/>
  <c r="N14" i="8"/>
  <c r="N12" i="8"/>
  <c r="N21" i="8"/>
  <c r="N13" i="8"/>
  <c r="N22" i="8"/>
  <c r="N8" i="8"/>
  <c r="N17" i="8"/>
  <c r="N7" i="8"/>
  <c r="AK27" i="8"/>
  <c r="AK28" i="8"/>
  <c r="AL26" i="8" s="1"/>
  <c r="N15" i="8"/>
  <c r="AK59" i="8"/>
  <c r="AL57" i="8" s="1"/>
  <c r="AK58" i="8"/>
  <c r="AS58" i="8"/>
  <c r="AU23" i="8"/>
  <c r="AU10" i="8"/>
  <c r="AU11" i="8"/>
  <c r="AU18" i="8"/>
  <c r="AU9" i="8"/>
  <c r="AU16" i="8"/>
  <c r="AU24" i="8"/>
  <c r="AU19" i="8"/>
  <c r="AU14" i="8"/>
  <c r="AU25" i="8"/>
  <c r="AU20" i="8"/>
  <c r="AU12" i="8"/>
  <c r="AU22" i="8"/>
  <c r="AU21" i="8"/>
  <c r="AU17" i="8"/>
  <c r="AU13" i="8"/>
  <c r="AU8" i="8"/>
  <c r="AU7" i="8"/>
  <c r="AU46" i="8"/>
  <c r="M36" i="3" l="1"/>
  <c r="AL39" i="8"/>
  <c r="AL40" i="8"/>
  <c r="AL48" i="8"/>
  <c r="AL56" i="8"/>
  <c r="AL50" i="8"/>
  <c r="AL43" i="8"/>
  <c r="AL51" i="8"/>
  <c r="AL49" i="8"/>
  <c r="AL42" i="8"/>
  <c r="AL53" i="8"/>
  <c r="AL55" i="8"/>
  <c r="AL8" i="8"/>
  <c r="AL17" i="8"/>
  <c r="AL25" i="8"/>
  <c r="AL16" i="8"/>
  <c r="AL22" i="8"/>
  <c r="AL19" i="8"/>
  <c r="AL23" i="8"/>
  <c r="AL10" i="8"/>
  <c r="AL11" i="8"/>
  <c r="AL47" i="8"/>
  <c r="AL38" i="8"/>
  <c r="AL24" i="8"/>
  <c r="AL46" i="8"/>
  <c r="AL54" i="8"/>
  <c r="N28" i="8"/>
  <c r="O26" i="8" s="1"/>
  <c r="N27" i="8"/>
  <c r="AL45" i="8"/>
  <c r="AL15" i="8"/>
  <c r="AL18" i="8"/>
  <c r="N59" i="8"/>
  <c r="O57" i="8" s="1"/>
  <c r="N58" i="8"/>
  <c r="AL20" i="8"/>
  <c r="AL12" i="8"/>
  <c r="AU59" i="8"/>
  <c r="AV57" i="8" s="1"/>
  <c r="AU58" i="8"/>
  <c r="AU28" i="8"/>
  <c r="AV17" i="8" s="1"/>
  <c r="AU27" i="8"/>
  <c r="AL13" i="8"/>
  <c r="AL7" i="8"/>
  <c r="AL14" i="8"/>
  <c r="AL44" i="8"/>
  <c r="AL9" i="8"/>
  <c r="AL41" i="8"/>
  <c r="C8" i="6"/>
  <c r="E8" i="6" s="1"/>
  <c r="E10" i="6" s="1"/>
  <c r="E12" i="6" s="1"/>
  <c r="O47" i="8" l="1"/>
  <c r="O54" i="8"/>
  <c r="O40" i="8"/>
  <c r="O42" i="8"/>
  <c r="O46" i="8"/>
  <c r="O39" i="8"/>
  <c r="O51" i="8"/>
  <c r="O20" i="8"/>
  <c r="AV56" i="8"/>
  <c r="AV49" i="8"/>
  <c r="O11" i="8"/>
  <c r="AV41" i="8"/>
  <c r="O24" i="8"/>
  <c r="AV53" i="8"/>
  <c r="O8" i="8"/>
  <c r="O17" i="8"/>
  <c r="AV23" i="8"/>
  <c r="AV8" i="8"/>
  <c r="AV16" i="8"/>
  <c r="AV40" i="8"/>
  <c r="AV19" i="8"/>
  <c r="AV39" i="8"/>
  <c r="AV20" i="8"/>
  <c r="O49" i="8"/>
  <c r="AV47" i="8"/>
  <c r="O41" i="8"/>
  <c r="O25" i="8"/>
  <c r="AL27" i="8"/>
  <c r="AV14" i="8"/>
  <c r="AV7" i="8"/>
  <c r="O14" i="8"/>
  <c r="AV55" i="8"/>
  <c r="AV38" i="8"/>
  <c r="O45" i="8"/>
  <c r="O19" i="8"/>
  <c r="AV10" i="8"/>
  <c r="AV54" i="8"/>
  <c r="O43" i="8"/>
  <c r="O56" i="8"/>
  <c r="O13" i="8"/>
  <c r="AV42" i="8"/>
  <c r="O50" i="8"/>
  <c r="O15" i="8"/>
  <c r="AV26" i="8"/>
  <c r="AV15" i="8"/>
  <c r="AV9" i="8"/>
  <c r="O16" i="8"/>
  <c r="AL58" i="8"/>
  <c r="AV50" i="8"/>
  <c r="O22" i="8"/>
  <c r="AV45" i="8"/>
  <c r="O44" i="8"/>
  <c r="O12" i="8"/>
  <c r="AV22" i="8"/>
  <c r="AV13" i="8"/>
  <c r="AV43" i="8"/>
  <c r="O48" i="8"/>
  <c r="O18" i="8"/>
  <c r="AV25" i="8"/>
  <c r="AV51" i="8"/>
  <c r="O55" i="8"/>
  <c r="O10" i="8"/>
  <c r="AV11" i="8"/>
  <c r="AV46" i="8"/>
  <c r="AV48" i="8"/>
  <c r="O53" i="8"/>
  <c r="AV18" i="8"/>
  <c r="O38" i="8"/>
  <c r="O9" i="8"/>
  <c r="AV24" i="8"/>
  <c r="AV44" i="8"/>
  <c r="O23" i="8"/>
  <c r="AV12" i="8"/>
  <c r="D8" i="6"/>
  <c r="G8" i="6" s="1"/>
  <c r="E36" i="6"/>
  <c r="O58" i="8" l="1"/>
  <c r="O27" i="8"/>
  <c r="AV27" i="8"/>
  <c r="AV58" i="8"/>
  <c r="I36" i="6"/>
  <c r="E37" i="6"/>
  <c r="F36" i="6" s="1"/>
  <c r="F19" i="6" l="1"/>
  <c r="F26" i="6"/>
  <c r="F29" i="6"/>
  <c r="F33" i="6"/>
  <c r="F31" i="6"/>
  <c r="F27" i="6"/>
  <c r="F17" i="6"/>
  <c r="F21" i="6"/>
  <c r="F32" i="6"/>
  <c r="F20" i="6"/>
  <c r="F35" i="6"/>
  <c r="F23" i="6"/>
  <c r="F25" i="6"/>
  <c r="F22" i="6"/>
  <c r="F24" i="6"/>
  <c r="F34" i="6"/>
  <c r="F30" i="6"/>
  <c r="F18" i="6"/>
  <c r="F28" i="6"/>
  <c r="I37" i="6"/>
  <c r="J32" i="6" l="1"/>
  <c r="K32" i="6" s="1"/>
  <c r="J30" i="6"/>
  <c r="K30" i="6" s="1"/>
  <c r="J22" i="6"/>
  <c r="K22" i="6" s="1"/>
  <c r="J33" i="6"/>
  <c r="K33" i="6" s="1"/>
  <c r="J34" i="6"/>
  <c r="K34" i="6" s="1"/>
  <c r="J26" i="6"/>
  <c r="K26" i="6" s="1"/>
  <c r="J27" i="6"/>
  <c r="K27" i="6" s="1"/>
  <c r="J25" i="6"/>
  <c r="K25" i="6" s="1"/>
  <c r="J28" i="6"/>
  <c r="K28" i="6" s="1"/>
  <c r="J29" i="6"/>
  <c r="K29" i="6" s="1"/>
  <c r="J19" i="6"/>
  <c r="K19" i="6" s="1"/>
  <c r="J21" i="6"/>
  <c r="K21" i="6" s="1"/>
  <c r="J24" i="6"/>
  <c r="K24" i="6" s="1"/>
  <c r="J23" i="6"/>
  <c r="K23" i="6" s="1"/>
  <c r="J31" i="6"/>
  <c r="K31" i="6" s="1"/>
  <c r="J35" i="6"/>
  <c r="K35" i="6" s="1"/>
  <c r="J18" i="6"/>
  <c r="K18" i="6" s="1"/>
  <c r="J17" i="6"/>
  <c r="J20" i="6"/>
  <c r="K20" i="6" s="1"/>
  <c r="J36" i="6"/>
  <c r="K36" i="6" s="1"/>
  <c r="K38" i="6" s="1"/>
  <c r="F37" i="6"/>
  <c r="K17" i="6" l="1"/>
  <c r="K37" i="6" s="1"/>
  <c r="K39" i="6" s="1"/>
  <c r="G42" i="6" s="1"/>
  <c r="J37" i="6"/>
</calcChain>
</file>

<file path=xl/sharedStrings.xml><?xml version="1.0" encoding="utf-8"?>
<sst xmlns="http://schemas.openxmlformats.org/spreadsheetml/2006/main" count="6920" uniqueCount="223">
  <si>
    <t>SiO2</t>
  </si>
  <si>
    <t>TiO2</t>
  </si>
  <si>
    <t>Al2O3</t>
  </si>
  <si>
    <t>Cr2O3</t>
  </si>
  <si>
    <t>MgO</t>
  </si>
  <si>
    <t>CaO</t>
  </si>
  <si>
    <t>MnO</t>
  </si>
  <si>
    <t>FeO</t>
  </si>
  <si>
    <t>Fe2O3</t>
  </si>
  <si>
    <t>BaO</t>
  </si>
  <si>
    <t>Na2O</t>
  </si>
  <si>
    <t>K2O</t>
  </si>
  <si>
    <t>SO3</t>
  </si>
  <si>
    <t>O2</t>
  </si>
  <si>
    <t>CO2</t>
  </si>
  <si>
    <t>B2O3</t>
  </si>
  <si>
    <t>P2O5</t>
  </si>
  <si>
    <t>Li2O</t>
  </si>
  <si>
    <t>O</t>
  </si>
  <si>
    <t>Total</t>
  </si>
  <si>
    <t>(wt%)</t>
  </si>
  <si>
    <t>moles</t>
  </si>
  <si>
    <t>H2O/LOI</t>
  </si>
  <si>
    <t>Fe2O3/FeOt</t>
  </si>
  <si>
    <t>FeOt</t>
  </si>
  <si>
    <t>Reportado (wt%)</t>
  </si>
  <si>
    <t>mol%</t>
  </si>
  <si>
    <t>mol. O</t>
  </si>
  <si>
    <t>Total O if all Fe were Fe+2</t>
  </si>
  <si>
    <t>Total O given Fe =Fe3 + Fe2</t>
  </si>
  <si>
    <t>Oxygen due to Fe+3</t>
  </si>
  <si>
    <t>Input only elements in the system you will be using</t>
  </si>
  <si>
    <t>(mol%)</t>
  </si>
  <si>
    <t>(wt%) Norm.</t>
  </si>
  <si>
    <t>FeO(tot)</t>
  </si>
  <si>
    <t>o.p.f.u.</t>
  </si>
  <si>
    <t>cations</t>
  </si>
  <si>
    <t>oxygens</t>
  </si>
  <si>
    <t>atom prop.</t>
  </si>
  <si>
    <t>For Theriak - Domino</t>
  </si>
  <si>
    <t>FeOt Norm</t>
  </si>
  <si>
    <t>(wt%) Norm</t>
  </si>
  <si>
    <t>mol Fe</t>
  </si>
  <si>
    <t>Proof OK</t>
  </si>
  <si>
    <t>Total O due to oxides</t>
  </si>
  <si>
    <t>O due to Fe3+</t>
  </si>
  <si>
    <t>Total Oxigen without H2O</t>
  </si>
  <si>
    <t>O in H2O</t>
  </si>
  <si>
    <t>c.p.f.u.</t>
  </si>
  <si>
    <t>Check</t>
  </si>
  <si>
    <t>THERIAK - DOMINO INPUT</t>
  </si>
  <si>
    <t>H</t>
  </si>
  <si>
    <t>K</t>
  </si>
  <si>
    <t>O from Fe3+</t>
  </si>
  <si>
    <t>Si</t>
  </si>
  <si>
    <t>Ti</t>
  </si>
  <si>
    <t>Al</t>
  </si>
  <si>
    <t>Cr</t>
  </si>
  <si>
    <t>Mg</t>
  </si>
  <si>
    <t>Ca</t>
  </si>
  <si>
    <t>Mn</t>
  </si>
  <si>
    <t>Ba</t>
  </si>
  <si>
    <t>Na</t>
  </si>
  <si>
    <t>Fe+3</t>
  </si>
  <si>
    <t>Fe+2</t>
  </si>
  <si>
    <t>S</t>
  </si>
  <si>
    <t>C</t>
  </si>
  <si>
    <t>B</t>
  </si>
  <si>
    <t>P</t>
  </si>
  <si>
    <t>Li</t>
  </si>
  <si>
    <t>INPUT</t>
  </si>
  <si>
    <t>O in oxides</t>
  </si>
  <si>
    <t>moles of oxide</t>
  </si>
  <si>
    <t>(wt%) Normalized without H2O</t>
  </si>
  <si>
    <t>Element</t>
  </si>
  <si>
    <t>Oxide</t>
  </si>
  <si>
    <t>Molecular weight</t>
  </si>
  <si>
    <t>(wt%) Normalized</t>
  </si>
  <si>
    <t>MISCELLANEOUS</t>
  </si>
  <si>
    <t>EAT water-saturated at 6 kbar from Palin et al. 2016</t>
  </si>
  <si>
    <t>Total with no water</t>
  </si>
  <si>
    <t>EAT water-saturated at 6 kbar from Condie 1981</t>
  </si>
  <si>
    <t>EAT water-saturated at 12 kbar from Palin et al. 2016</t>
  </si>
  <si>
    <t>ORIGINAL COMPOSITION</t>
  </si>
  <si>
    <t>Composition of melt extracted (6 mol%)</t>
  </si>
  <si>
    <t xml:space="preserve">P(bar) = </t>
  </si>
  <si>
    <t>T(°C) =</t>
  </si>
  <si>
    <t>AL</t>
  </si>
  <si>
    <t>CA</t>
  </si>
  <si>
    <t>FE</t>
  </si>
  <si>
    <t>MG</t>
  </si>
  <si>
    <t>NA</t>
  </si>
  <si>
    <t>SI</t>
  </si>
  <si>
    <t>TI</t>
  </si>
  <si>
    <t>E</t>
  </si>
  <si>
    <t>LIQMB16_h2oL1</t>
  </si>
  <si>
    <t>CAMPG16_parg1</t>
  </si>
  <si>
    <t>total:</t>
  </si>
  <si>
    <t>Total Oxigen with H2O</t>
  </si>
  <si>
    <t>NEW BULK COMPOSITION THERIAK - DOMINO INPUT</t>
  </si>
  <si>
    <t>Melt Composition</t>
  </si>
  <si>
    <t>AUGG16_di1</t>
  </si>
  <si>
    <t>ru</t>
  </si>
  <si>
    <t>Melt fraction</t>
  </si>
  <si>
    <t>iteration</t>
  </si>
  <si>
    <t>LIQMB16_abL1</t>
  </si>
  <si>
    <t>ILM00_oilm</t>
  </si>
  <si>
    <t>LOI</t>
  </si>
  <si>
    <t xml:space="preserve"> &lt;-----------------------           O in H2O</t>
  </si>
  <si>
    <t>Blueschist HPP-1    5% CO2    Fe3+/FeOt = 0.12   Water in excess</t>
  </si>
  <si>
    <t>Accumulated melt composition (melt(i) + melt(i-1))</t>
  </si>
  <si>
    <t>no water</t>
  </si>
  <si>
    <t>As reported</t>
  </si>
  <si>
    <t>EAT 0.5 mol% water saturated above solidus (689.3 °C - 4595.33 bar) (150°C/kbar)</t>
  </si>
  <si>
    <t>from (Condie 1981)</t>
  </si>
  <si>
    <t>EAT 0.5 mol% water saturated above solidus (689.3 °C - 4595.33 bar) (150°C/kbar) Recalculation</t>
  </si>
  <si>
    <t>EAT 0.5 mol% water saturated above solidus (666.5 °C - 6665 bar) (100°C/kbar)</t>
  </si>
  <si>
    <t>EAT 0.5 mol% water saturated above solidus (666.5 °C - 6665 bar) (100°C/kbar) Recalculation</t>
  </si>
  <si>
    <t>EAT 0.5 mol% water saturated above solidus (641.2 °C - 12824 bar) (50°C/kbar) Recalculation</t>
  </si>
  <si>
    <t>EAT 0.5 mol% water saturated above solidus (641.2 °C - 12824 bar) (50°C/kbar)</t>
  </si>
  <si>
    <t>You can let this blank (only reference)</t>
  </si>
  <si>
    <t>SI(47.1148)AL(17.0512)TI(1.0665)MN(0)FE(9.3048)MG(9.6755)CA(8.964)NA(4.9827)K(0.8378)O(153.7966)H(0)O(0)C(0)</t>
  </si>
  <si>
    <t>SI(47.0221)AL(16.1416)TI(1.1771)MN(0)FE(8.1267)MG(10.5263)CA(11.3698)NA(5.0399)K(0.1902)O(153.655)H(0)O(0)C(0)</t>
  </si>
  <si>
    <t>ALL-MORB COMPOSITION RECALCULATION (Gale et al. 2013)</t>
  </si>
  <si>
    <t>ENRICHED ARCHEAN THOLEIITE COMPOSITION RECALCULATION (Condie 1981)</t>
  </si>
  <si>
    <t>SI(44.0823)AL(9.0032)TI(0.4903)MN(0)FE(14.4859)MG(17.4054)CA(6.0472)NA(4.4339)K(0.2855)O(146.7145)H(0)O(0)C(0)</t>
  </si>
  <si>
    <t>SI(46.3571)AL(14.6503)TI(0.6536)MN(0)FE(10.7053)MG(11.5903)CA(6.0583)NA(7.5384)K(1.2757)O(149.9288)H(0)O(0)C(0)</t>
  </si>
  <si>
    <t>BACKSTAY COMPOSITION RECALCULATION (McSween et al. 2006)</t>
  </si>
  <si>
    <t>FASTBALL COMPOSITION RECALCULATION (Squyres et al. 2007)</t>
  </si>
  <si>
    <t>SI(45.7357)AL(19.8125)TI(0.8828)MN(0)FE(6.9114)MG(11.3383)CA(10.3639)NA(4.3701)K(0.2396)O(154.22)H(0)O(0)C(0)</t>
  </si>
  <si>
    <t>VENERA-14 COMPOSITION RECALCULATION (Surkov et al. 1984)</t>
  </si>
  <si>
    <t>oxygen from water</t>
  </si>
  <si>
    <t>oxygen from oxides</t>
  </si>
  <si>
    <t>total</t>
  </si>
  <si>
    <t>EAT 0.5 mol% water saturated above solidus (710.2 °C - 20291.428571 bar) (35°C/kbar)</t>
  </si>
  <si>
    <t>from (Gale et al. 2013)</t>
  </si>
  <si>
    <t>All-MORB 0.5 mol% water saturated above solidus (700.9 °C - 4672.666667 bar) (150°C/kbar)</t>
  </si>
  <si>
    <t>All-MORB 0.5 mol% water saturated above solidus (700.9 °C - 4672.666667 bar) (150°C/kbar) Recalculation</t>
  </si>
  <si>
    <t>EAT 0.5 mol% water saturated above solidus (710.2 °C - 20291.4285714286 bar) (35°C/kbar) Recalculation</t>
  </si>
  <si>
    <t>All-MORB 0.5 mol% water saturated above solidus (677.5 °C - 6775 bar) (100°C/kbar) Recalculation</t>
  </si>
  <si>
    <t>All-MORB 0.5 mol% water saturated above solidus (677.5 °C -6775 bar) (100°C/kbar)</t>
  </si>
  <si>
    <t>All-MORB 0.5 mol% water saturated above solidus (618.6°C - 12372 bar) (50°C/kbar)</t>
  </si>
  <si>
    <t>All-MORB 0.5 mol% water saturated above solidus (618.6 °C - 12372 bar) (50°C/kbar) Recalculation</t>
  </si>
  <si>
    <t>All-MORB 0.5 mol% water saturated above solidus (691.2 °C - 19748.571429 bar) (35°C/kbar) Recalculation</t>
  </si>
  <si>
    <t>All-MORB 0.5 mol% water saturated above solidus (691.2°C - 19748.571429 bar) (35°C/kbar)</t>
  </si>
  <si>
    <t>Fastball 0.5 mol% water saturated above solidus (675.8°C - 4505.333333 bar) (150°C/kbar)</t>
  </si>
  <si>
    <t>from (Squyres et al. 2007)</t>
  </si>
  <si>
    <t>Fastball 0.5 mol% water saturated above solidus (675.8 °C - 4505.333333 bar) (150°C/kbar) Recalculation</t>
  </si>
  <si>
    <t>Fastball 0.5 mol% water saturated above solidus (692.7 °C - 6927 bar) (100°C/kbar) Recalculation</t>
  </si>
  <si>
    <t>Fastball 0.5 mol% water saturated above solidus (692.7°C - 6927 bar) (100°C/kbar)</t>
  </si>
  <si>
    <t>Fastball 0.5 mol% water saturated above solidus (766.8°C - 15336 bar) (50°C/kbar)</t>
  </si>
  <si>
    <t>Fastball 0.5 mol% water saturated above solidus (766.8 °C - 15336 bar) (50°C/kbar) Recalculation</t>
  </si>
  <si>
    <t>Fastball 0.5 mol% water saturated above solidus (855.1 °C - 24431.428571 bar) (35°C/kbar) Recalculation</t>
  </si>
  <si>
    <t>Fastball 0.5 mol% water saturated above solidus (855.1°C - 24431.428571 bar) (35°C/kbar)</t>
  </si>
  <si>
    <t>Backstay 0.5 mol% water saturated above solidus (677.4°C - 4516 bar) (150°C/kbar)</t>
  </si>
  <si>
    <t>from (McSween et al. 2007)</t>
  </si>
  <si>
    <t>Backstay 0.5 mol% water saturated above solidus (677.4 °C - 4516 bar) (150°C/kbar) Recalculation</t>
  </si>
  <si>
    <t>Backstay 0.5 mol% water saturated above solidus (658.5 °C - 6585 bar) (100°C/kbar) Recalculation</t>
  </si>
  <si>
    <t>Backstay 0.5 mol% water saturated above solidus (658.5°C - 6585 bar) (100°C/kbar)</t>
  </si>
  <si>
    <t>Backstay 0.5 mol% water saturated above solidus (613.5 °C -12270 bar) (50°C/kbar) Recalculation</t>
  </si>
  <si>
    <t>Backstay 0.5 mol% water saturated above solidus (613.5°C - 12270 bar) (50°C/kbar)</t>
  </si>
  <si>
    <t>Backstay 0.5 mol% water saturated above solidus (717.9°C - 20511.428571 bar) (35°C/kbar)</t>
  </si>
  <si>
    <t>from (Surkov et al. 1984)</t>
  </si>
  <si>
    <t>Venera-14 0.5 mol% water saturated above solidus (718.5°C - 4790 bar) (150°C/kbar)</t>
  </si>
  <si>
    <t>Backstay 0.5 mol% water saturated above solidus (717.9 °C - 20511.428571 bar) (35°C/kbar) Recalculation</t>
  </si>
  <si>
    <t>Venera-14 0.5 mol% water saturated above solidus (718.5 °C - 4790 bar) (150°C/kbar) Recalculation</t>
  </si>
  <si>
    <t>Venera-14 0.5 mol% water saturated above solidus (697°C - 6970 bar) (100°C/kbar)</t>
  </si>
  <si>
    <t>Venera-14 0.5 mol% water saturated above solidus (697.0 - 6970 bar) (100°C/kbar) Recalculation</t>
  </si>
  <si>
    <t>Venera-14 0.5 mol% water saturated above solidus (674.2°C -13484 bar) (50°C/kbar)</t>
  </si>
  <si>
    <t xml:space="preserve"> &lt;-----------------------  As reported</t>
  </si>
  <si>
    <t>Venera-14 0.5 mol% water saturated above solidus (674.2 - 13484 bar) (50°C/kbar) Recalculation</t>
  </si>
  <si>
    <t>Venera-14 0.5 mol% water saturated above solidus (713.0 - 20371.428571 bar) (35°C/kbar) Recalculation</t>
  </si>
  <si>
    <t>Venera-14 0.5 mol% water saturated above solidus (713.0°C - 20371.428571 bar) (35°C/kbar)</t>
  </si>
  <si>
    <t>OPXW14_fm</t>
  </si>
  <si>
    <t>PLc03_an2</t>
  </si>
  <si>
    <t>20 vol% (Melt Composition)</t>
  </si>
  <si>
    <t>5 vol% (Melt Composition retained)</t>
  </si>
  <si>
    <t>New Bulk Composition (Original - 20 vol% + 5 vol% retained)</t>
  </si>
  <si>
    <t>20 vol% of melt produced and 5 vol% of melt retained</t>
  </si>
  <si>
    <t>MELT HERE  -----&gt;</t>
  </si>
  <si>
    <t>TOTAL HERE  ---&gt;</t>
  </si>
  <si>
    <t>thermal gradient of 150°C/kbar</t>
  </si>
  <si>
    <t>EAT with solidus 0.5 mol% water saturated at 4595.33 bar - 689.3 °C</t>
  </si>
  <si>
    <t>OPXW14_en</t>
  </si>
  <si>
    <t>ILM00_dilm</t>
  </si>
  <si>
    <t>SUMMARY</t>
  </si>
  <si>
    <t>Melt composition (wt%)</t>
  </si>
  <si>
    <t>Accumulated melt composition</t>
  </si>
  <si>
    <t>Residuum composition</t>
  </si>
  <si>
    <t>0 (Original Rock)</t>
  </si>
  <si>
    <t>P (bar)</t>
  </si>
  <si>
    <t>T (°C)</t>
  </si>
  <si>
    <t>solid.</t>
  </si>
  <si>
    <t>solid fraction</t>
  </si>
  <si>
    <t>melt loss</t>
  </si>
  <si>
    <t>melt fraction</t>
  </si>
  <si>
    <t>TOTAL</t>
  </si>
  <si>
    <t>Density solids</t>
  </si>
  <si>
    <t>SiO2/15</t>
  </si>
  <si>
    <t>Al2O3/3</t>
  </si>
  <si>
    <t>Sodic TTG</t>
  </si>
  <si>
    <t>Low HREE</t>
  </si>
  <si>
    <t>Med. HREE</t>
  </si>
  <si>
    <t>High HREE</t>
  </si>
  <si>
    <t>SYSTEM EQUILIBRIA WITH ORIGINAL COMPOSITION (COPY AND PASTE FROM THERIAK OUTPUT)</t>
  </si>
  <si>
    <t>thermal gradient of 100°C/kbar</t>
  </si>
  <si>
    <t>EAT with solidus 0.5 mol% water saturated at 6665 bar - 666.5 °C</t>
  </si>
  <si>
    <t>GRTW14_alm</t>
  </si>
  <si>
    <t>q</t>
  </si>
  <si>
    <t>GRTW14_py</t>
  </si>
  <si>
    <t>Composition of solid phases + 5 vol% of melt retained</t>
  </si>
  <si>
    <t>Total with FeO(tot)</t>
  </si>
  <si>
    <t>(wt%) Norm. (FeO(tot))</t>
  </si>
  <si>
    <t>&lt;------ In this spreadsheet Fe is given in FeO(total) and should be equal to the value shown in the previous spreadsheet (mol% - wt% - element)</t>
  </si>
  <si>
    <t>PLc03_abh1</t>
  </si>
  <si>
    <t>EAT 0.5 mol% water saturated above solidus (639 °C - 8520 bar) (75°C/kbar)</t>
  </si>
  <si>
    <t>EAT 0.5 mol% water saturated above solidus (639.0 °C - 8520 bar) (75°C/kbar) Recalculation</t>
  </si>
  <si>
    <t>EAT with solidus 0.5 mol% water saturated at 8520 bar - 639.0 °C</t>
  </si>
  <si>
    <t>thermal gradient of 75°C/kbar</t>
  </si>
  <si>
    <t>thermal gradient of 35°C/kbar</t>
  </si>
  <si>
    <t>EAT with solidus 0.5 mol% water saturated at 20291.43 bar - 710.2 °C</t>
  </si>
  <si>
    <t>EAT with solidus 0.5 mol% water saturated at 12824.0 bar - 641.2 °C</t>
  </si>
  <si>
    <t>SI(46.2875)AL(16.7518)TI(1.0478)MN(0)FE(10.7108)MG(9.5056)CA(8.8066)NA(4.8952)K(0.8231)O(152.852)H(0)O(0)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</si>
</sst>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"/>
    <numFmt numFmtId="165" formatCode="0.0000"/>
    <numFmt numFmtId="166" formatCode="0.0000000"/>
    <numFmt numFmtId="167" formatCode="0.0000000000"/>
    <numFmt numFmtId="168" formatCode="0.000000"/>
    <numFmt numFmtId="169" formatCode="0.00000000"/>
    <numFmt numFmtId="170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7C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38">
    <xf numFmtId="0" fontId="0" fillId="0" borderId="0" xfId="0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4" borderId="1" xfId="0" applyNumberFormat="1" applyFill="1" applyBorder="1"/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5" borderId="1" xfId="0" applyNumberFormat="1" applyFill="1" applyBorder="1"/>
    <xf numFmtId="2" fontId="0" fillId="6" borderId="1" xfId="0" applyNumberFormat="1" applyFill="1" applyBorder="1"/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1" fillId="7" borderId="5" xfId="0" applyNumberFormat="1" applyFont="1" applyFill="1" applyBorder="1" applyAlignment="1">
      <alignment horizontal="center"/>
    </xf>
    <xf numFmtId="2" fontId="0" fillId="5" borderId="4" xfId="0" applyNumberFormat="1" applyFill="1" applyBorder="1"/>
    <xf numFmtId="2" fontId="0" fillId="4" borderId="4" xfId="0" applyNumberFormat="1" applyFill="1" applyBorder="1"/>
    <xf numFmtId="164" fontId="1" fillId="7" borderId="6" xfId="0" applyNumberFormat="1" applyFont="1" applyFill="1" applyBorder="1"/>
    <xf numFmtId="164" fontId="1" fillId="7" borderId="7" xfId="0" applyNumberFormat="1" applyFont="1" applyFill="1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5" borderId="1" xfId="0" applyNumberFormat="1" applyFill="1" applyBorder="1"/>
    <xf numFmtId="164" fontId="1" fillId="4" borderId="6" xfId="0" applyNumberFormat="1" applyFont="1" applyFill="1" applyBorder="1"/>
    <xf numFmtId="164" fontId="0" fillId="4" borderId="1" xfId="0" applyNumberFormat="1" applyFill="1" applyBorder="1"/>
    <xf numFmtId="164" fontId="3" fillId="6" borderId="0" xfId="0" applyNumberFormat="1" applyFont="1" applyFill="1"/>
    <xf numFmtId="164" fontId="1" fillId="5" borderId="1" xfId="0" applyNumberFormat="1" applyFont="1" applyFill="1" applyBorder="1"/>
    <xf numFmtId="164" fontId="0" fillId="0" borderId="0" xfId="0" applyNumberFormat="1"/>
    <xf numFmtId="2" fontId="0" fillId="0" borderId="3" xfId="0" applyNumberFormat="1" applyBorder="1" applyAlignment="1">
      <alignment horizontal="center"/>
    </xf>
    <xf numFmtId="165" fontId="0" fillId="0" borderId="0" xfId="0" applyNumberFormat="1"/>
    <xf numFmtId="2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/>
    <xf numFmtId="0" fontId="0" fillId="0" borderId="0" xfId="0" applyAlignment="1">
      <alignment horizontal="center" vertical="center"/>
    </xf>
    <xf numFmtId="2" fontId="0" fillId="2" borderId="4" xfId="0" applyNumberFormat="1" applyFill="1" applyBorder="1"/>
    <xf numFmtId="2" fontId="0" fillId="3" borderId="4" xfId="0" applyNumberFormat="1" applyFill="1" applyBorder="1"/>
    <xf numFmtId="2" fontId="1" fillId="0" borderId="1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166" fontId="0" fillId="0" borderId="0" xfId="0" applyNumberFormat="1"/>
    <xf numFmtId="167" fontId="0" fillId="0" borderId="0" xfId="0" applyNumberFormat="1"/>
    <xf numFmtId="2" fontId="1" fillId="0" borderId="0" xfId="0" applyNumberFormat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164" fontId="1" fillId="7" borderId="16" xfId="0" applyNumberFormat="1" applyFont="1" applyFill="1" applyBorder="1"/>
    <xf numFmtId="0" fontId="0" fillId="0" borderId="0" xfId="0" applyAlignment="1">
      <alignment horizontal="center"/>
    </xf>
    <xf numFmtId="0" fontId="0" fillId="0" borderId="20" xfId="0" applyBorder="1"/>
    <xf numFmtId="0" fontId="0" fillId="4" borderId="20" xfId="0" applyFill="1" applyBorder="1"/>
    <xf numFmtId="0" fontId="0" fillId="0" borderId="21" xfId="0" applyBorder="1"/>
    <xf numFmtId="165" fontId="0" fillId="2" borderId="6" xfId="0" applyNumberFormat="1" applyFill="1" applyBorder="1"/>
    <xf numFmtId="165" fontId="0" fillId="4" borderId="6" xfId="0" applyNumberFormat="1" applyFill="1" applyBorder="1"/>
    <xf numFmtId="165" fontId="0" fillId="5" borderId="7" xfId="0" applyNumberFormat="1" applyFill="1" applyBorder="1"/>
    <xf numFmtId="165" fontId="0" fillId="2" borderId="7" xfId="0" applyNumberFormat="1" applyFill="1" applyBorder="1"/>
    <xf numFmtId="0" fontId="0" fillId="0" borderId="22" xfId="0" applyBorder="1"/>
    <xf numFmtId="165" fontId="0" fillId="2" borderId="16" xfId="0" applyNumberFormat="1" applyFill="1" applyBorder="1"/>
    <xf numFmtId="165" fontId="0" fillId="0" borderId="16" xfId="0" applyNumberFormat="1" applyFill="1" applyBorder="1"/>
    <xf numFmtId="165" fontId="0" fillId="0" borderId="6" xfId="0" applyNumberFormat="1" applyFill="1" applyBorder="1"/>
    <xf numFmtId="2" fontId="0" fillId="6" borderId="16" xfId="0" applyNumberFormat="1" applyFill="1" applyBorder="1"/>
    <xf numFmtId="2" fontId="0" fillId="6" borderId="6" xfId="0" applyNumberFormat="1" applyFill="1" applyBorder="1"/>
    <xf numFmtId="165" fontId="0" fillId="5" borderId="22" xfId="0" applyNumberFormat="1" applyFill="1" applyBorder="1"/>
    <xf numFmtId="165" fontId="0" fillId="0" borderId="24" xfId="0" applyNumberFormat="1" applyFill="1" applyBorder="1"/>
    <xf numFmtId="2" fontId="0" fillId="6" borderId="24" xfId="0" applyNumberFormat="1" applyFill="1" applyBorder="1"/>
    <xf numFmtId="165" fontId="0" fillId="0" borderId="0" xfId="0" applyNumberFormat="1" applyFill="1" applyBorder="1" applyAlignment="1"/>
    <xf numFmtId="165" fontId="0" fillId="0" borderId="0" xfId="0" applyNumberFormat="1" applyFill="1" applyAlignment="1"/>
    <xf numFmtId="165" fontId="0" fillId="5" borderId="8" xfId="0" applyNumberFormat="1" applyFill="1" applyBorder="1"/>
    <xf numFmtId="165" fontId="0" fillId="5" borderId="15" xfId="0" applyNumberFormat="1" applyFill="1" applyBorder="1"/>
    <xf numFmtId="165" fontId="0" fillId="5" borderId="2" xfId="0" applyNumberFormat="1" applyFill="1" applyBorder="1"/>
    <xf numFmtId="2" fontId="0" fillId="0" borderId="31" xfId="0" applyNumberFormat="1" applyFill="1" applyBorder="1"/>
    <xf numFmtId="164" fontId="1" fillId="7" borderId="23" xfId="0" applyNumberFormat="1" applyFont="1" applyFill="1" applyBorder="1"/>
    <xf numFmtId="164" fontId="1" fillId="7" borderId="17" xfId="0" applyNumberFormat="1" applyFont="1" applyFill="1" applyBorder="1"/>
    <xf numFmtId="164" fontId="1" fillId="4" borderId="17" xfId="0" applyNumberFormat="1" applyFont="1" applyFill="1" applyBorder="1"/>
    <xf numFmtId="164" fontId="1" fillId="7" borderId="24" xfId="0" applyNumberFormat="1" applyFont="1" applyFill="1" applyBorder="1"/>
    <xf numFmtId="164" fontId="1" fillId="0" borderId="18" xfId="0" applyNumberFormat="1" applyFont="1" applyFill="1" applyBorder="1"/>
    <xf numFmtId="164" fontId="1" fillId="4" borderId="25" xfId="0" applyNumberFormat="1" applyFont="1" applyFill="1" applyBorder="1"/>
    <xf numFmtId="164" fontId="0" fillId="0" borderId="28" xfId="0" applyNumberFormat="1" applyBorder="1"/>
    <xf numFmtId="164" fontId="1" fillId="4" borderId="24" xfId="0" applyNumberFormat="1" applyFont="1" applyFill="1" applyBorder="1"/>
    <xf numFmtId="164" fontId="0" fillId="0" borderId="18" xfId="0" applyNumberFormat="1" applyBorder="1"/>
    <xf numFmtId="2" fontId="1" fillId="0" borderId="0" xfId="0" applyNumberFormat="1" applyFont="1" applyBorder="1" applyAlignment="1">
      <alignment horizontal="center" vertical="center" wrapText="1"/>
    </xf>
    <xf numFmtId="165" fontId="0" fillId="5" borderId="21" xfId="0" applyNumberFormat="1" applyFill="1" applyBorder="1"/>
    <xf numFmtId="165" fontId="0" fillId="2" borderId="24" xfId="0" applyNumberFormat="1" applyFill="1" applyBorder="1"/>
    <xf numFmtId="165" fontId="0" fillId="5" borderId="5" xfId="0" applyNumberFormat="1" applyFill="1" applyBorder="1"/>
    <xf numFmtId="165" fontId="0" fillId="5" borderId="16" xfId="0" applyNumberFormat="1" applyFill="1" applyBorder="1"/>
    <xf numFmtId="165" fontId="0" fillId="5" borderId="6" xfId="0" applyNumberFormat="1" applyFill="1" applyBorder="1"/>
    <xf numFmtId="165" fontId="0" fillId="5" borderId="24" xfId="0" applyNumberFormat="1" applyFill="1" applyBorder="1"/>
    <xf numFmtId="0" fontId="1" fillId="0" borderId="0" xfId="0" applyFont="1"/>
    <xf numFmtId="0" fontId="1" fillId="8" borderId="0" xfId="0" applyFont="1" applyFill="1"/>
    <xf numFmtId="9" fontId="0" fillId="2" borderId="0" xfId="1" applyFont="1" applyFill="1"/>
    <xf numFmtId="0" fontId="0" fillId="0" borderId="0" xfId="0" applyAlignment="1">
      <alignment horizontal="right"/>
    </xf>
    <xf numFmtId="2" fontId="0" fillId="0" borderId="1" xfId="0" applyNumberFormat="1" applyFill="1" applyBorder="1"/>
    <xf numFmtId="0" fontId="0" fillId="0" borderId="0" xfId="0" applyAlignment="1">
      <alignment horizontal="center"/>
    </xf>
    <xf numFmtId="0" fontId="12" fillId="0" borderId="0" xfId="0" applyFont="1" applyAlignment="1">
      <alignment horizontal="left"/>
    </xf>
    <xf numFmtId="2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4" fontId="0" fillId="2" borderId="4" xfId="0" applyNumberFormat="1" applyFill="1" applyBorder="1"/>
    <xf numFmtId="164" fontId="0" fillId="5" borderId="4" xfId="0" applyNumberFormat="1" applyFill="1" applyBorder="1"/>
    <xf numFmtId="164" fontId="0" fillId="3" borderId="4" xfId="0" applyNumberFormat="1" applyFill="1" applyBorder="1"/>
    <xf numFmtId="164" fontId="0" fillId="4" borderId="4" xfId="0" applyNumberFormat="1" applyFill="1" applyBorder="1"/>
    <xf numFmtId="164" fontId="0" fillId="6" borderId="1" xfId="0" applyNumberFormat="1" applyFill="1" applyBorder="1"/>
    <xf numFmtId="168" fontId="0" fillId="0" borderId="0" xfId="0" applyNumberFormat="1"/>
    <xf numFmtId="168" fontId="1" fillId="6" borderId="0" xfId="0" applyNumberFormat="1" applyFont="1" applyFill="1" applyAlignment="1">
      <alignment horizontal="center"/>
    </xf>
    <xf numFmtId="169" fontId="1" fillId="6" borderId="0" xfId="0" applyNumberFormat="1" applyFont="1" applyFill="1" applyAlignment="1">
      <alignment horizontal="center"/>
    </xf>
    <xf numFmtId="0" fontId="0" fillId="0" borderId="0" xfId="0" applyBorder="1" applyAlignment="1">
      <alignment horizontal="center"/>
    </xf>
    <xf numFmtId="2" fontId="1" fillId="6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4" fontId="1" fillId="0" borderId="32" xfId="0" applyNumberFormat="1" applyFont="1" applyBorder="1" applyAlignment="1"/>
    <xf numFmtId="164" fontId="1" fillId="0" borderId="31" xfId="0" applyNumberFormat="1" applyFont="1" applyBorder="1" applyAlignment="1"/>
    <xf numFmtId="164" fontId="1" fillId="0" borderId="28" xfId="0" applyNumberFormat="1" applyFont="1" applyBorder="1" applyAlignment="1"/>
    <xf numFmtId="164" fontId="1" fillId="0" borderId="0" xfId="0" applyNumberFormat="1" applyFont="1" applyAlignment="1">
      <alignment horizontal="center"/>
    </xf>
    <xf numFmtId="1" fontId="1" fillId="0" borderId="43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0" borderId="44" xfId="0" applyNumberFormat="1" applyFont="1" applyBorder="1" applyAlignment="1">
      <alignment horizontal="center"/>
    </xf>
    <xf numFmtId="1" fontId="1" fillId="0" borderId="38" xfId="0" applyNumberFormat="1" applyFont="1" applyBorder="1" applyAlignment="1">
      <alignment horizontal="center"/>
    </xf>
    <xf numFmtId="1" fontId="1" fillId="0" borderId="45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18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1" fillId="0" borderId="43" xfId="0" applyNumberFormat="1" applyFon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5" xfId="0" applyNumberFormat="1" applyBorder="1"/>
    <xf numFmtId="164" fontId="0" fillId="0" borderId="19" xfId="0" applyNumberFormat="1" applyBorder="1"/>
    <xf numFmtId="164" fontId="0" fillId="0" borderId="33" xfId="0" applyNumberFormat="1" applyBorder="1"/>
    <xf numFmtId="164" fontId="0" fillId="0" borderId="7" xfId="0" applyNumberFormat="1" applyBorder="1" applyAlignment="1">
      <alignment horizontal="center" vertical="center" wrapText="1"/>
    </xf>
    <xf numFmtId="164" fontId="0" fillId="0" borderId="7" xfId="0" applyNumberFormat="1" applyBorder="1"/>
    <xf numFmtId="164" fontId="0" fillId="0" borderId="21" xfId="0" applyNumberFormat="1" applyBorder="1"/>
    <xf numFmtId="164" fontId="0" fillId="0" borderId="34" xfId="0" applyNumberFormat="1" applyBorder="1"/>
    <xf numFmtId="164" fontId="0" fillId="0" borderId="16" xfId="0" applyNumberFormat="1" applyBorder="1" applyAlignment="1">
      <alignment horizontal="center" vertical="center" wrapText="1"/>
    </xf>
    <xf numFmtId="164" fontId="0" fillId="0" borderId="16" xfId="0" applyNumberFormat="1" applyBorder="1"/>
    <xf numFmtId="164" fontId="0" fillId="0" borderId="22" xfId="0" applyNumberFormat="1" applyBorder="1"/>
    <xf numFmtId="164" fontId="0" fillId="0" borderId="46" xfId="0" applyNumberFormat="1" applyBorder="1"/>
    <xf numFmtId="164" fontId="0" fillId="0" borderId="16" xfId="0" applyNumberFormat="1" applyFill="1" applyBorder="1"/>
    <xf numFmtId="164" fontId="0" fillId="0" borderId="6" xfId="0" applyNumberFormat="1" applyFill="1" applyBorder="1"/>
    <xf numFmtId="164" fontId="0" fillId="0" borderId="6" xfId="0" applyNumberFormat="1" applyBorder="1"/>
    <xf numFmtId="164" fontId="0" fillId="0" borderId="20" xfId="0" applyNumberFormat="1" applyBorder="1"/>
    <xf numFmtId="164" fontId="0" fillId="0" borderId="47" xfId="0" applyNumberFormat="1" applyBorder="1"/>
    <xf numFmtId="164" fontId="0" fillId="0" borderId="24" xfId="0" applyNumberFormat="1" applyFill="1" applyBorder="1"/>
    <xf numFmtId="164" fontId="0" fillId="0" borderId="24" xfId="0" applyNumberFormat="1" applyBorder="1"/>
    <xf numFmtId="164" fontId="0" fillId="0" borderId="48" xfId="0" applyNumberFormat="1" applyBorder="1"/>
    <xf numFmtId="164" fontId="0" fillId="0" borderId="49" xfId="0" applyNumberFormat="1" applyBorder="1"/>
    <xf numFmtId="164" fontId="0" fillId="0" borderId="18" xfId="0" applyNumberFormat="1" applyFill="1" applyBorder="1"/>
    <xf numFmtId="164" fontId="0" fillId="0" borderId="32" xfId="0" applyNumberFormat="1" applyBorder="1"/>
    <xf numFmtId="164" fontId="0" fillId="11" borderId="7" xfId="0" applyNumberFormat="1" applyFill="1" applyBorder="1"/>
    <xf numFmtId="0" fontId="0" fillId="0" borderId="0" xfId="0" applyAlignment="1">
      <alignment horizontal="center"/>
    </xf>
    <xf numFmtId="2" fontId="1" fillId="7" borderId="19" xfId="0" applyNumberFormat="1" applyFont="1" applyFill="1" applyBorder="1" applyAlignment="1">
      <alignment horizontal="center"/>
    </xf>
    <xf numFmtId="164" fontId="1" fillId="7" borderId="20" xfId="0" applyNumberFormat="1" applyFont="1" applyFill="1" applyBorder="1"/>
    <xf numFmtId="164" fontId="1" fillId="4" borderId="20" xfId="0" applyNumberFormat="1" applyFont="1" applyFill="1" applyBorder="1"/>
    <xf numFmtId="164" fontId="1" fillId="4" borderId="7" xfId="0" applyNumberFormat="1" applyFont="1" applyFill="1" applyBorder="1"/>
    <xf numFmtId="164" fontId="14" fillId="0" borderId="0" xfId="0" applyNumberFormat="1" applyFont="1" applyFill="1"/>
    <xf numFmtId="164" fontId="1" fillId="4" borderId="16" xfId="0" applyNumberFormat="1" applyFont="1" applyFill="1" applyBorder="1"/>
    <xf numFmtId="165" fontId="0" fillId="4" borderId="15" xfId="0" applyNumberFormat="1" applyFill="1" applyBorder="1"/>
    <xf numFmtId="0" fontId="0" fillId="0" borderId="0" xfId="0" applyAlignment="1">
      <alignment horizontal="center"/>
    </xf>
    <xf numFmtId="170" fontId="0" fillId="0" borderId="0" xfId="0" applyNumberFormat="1"/>
    <xf numFmtId="0" fontId="0" fillId="0" borderId="0" xfId="0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4" fillId="8" borderId="21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4" fillId="8" borderId="3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4" fillId="8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0" fillId="0" borderId="38" xfId="0" applyNumberForma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1" fillId="0" borderId="8" xfId="0" applyNumberFormat="1" applyFont="1" applyBorder="1" applyAlignment="1">
      <alignment horizontal="center" wrapText="1"/>
    </xf>
    <xf numFmtId="0" fontId="5" fillId="0" borderId="0" xfId="0" applyFont="1" applyAlignment="1">
      <alignment horizontal="left"/>
    </xf>
    <xf numFmtId="2" fontId="0" fillId="0" borderId="0" xfId="0" applyNumberFormat="1" applyBorder="1" applyAlignment="1">
      <alignment horizontal="center" vertical="center"/>
    </xf>
    <xf numFmtId="2" fontId="0" fillId="0" borderId="39" xfId="0" applyNumberFormat="1" applyBorder="1" applyAlignment="1">
      <alignment horizontal="center" vertical="center" wrapText="1"/>
    </xf>
    <xf numFmtId="2" fontId="0" fillId="0" borderId="40" xfId="0" applyNumberFormat="1" applyBorder="1" applyAlignment="1">
      <alignment horizontal="center" vertical="center" wrapText="1"/>
    </xf>
    <xf numFmtId="2" fontId="2" fillId="2" borderId="39" xfId="0" applyNumberFormat="1" applyFont="1" applyFill="1" applyBorder="1" applyAlignment="1">
      <alignment horizontal="center" vertical="center"/>
    </xf>
    <xf numFmtId="2" fontId="2" fillId="2" borderId="40" xfId="0" applyNumberFormat="1" applyFont="1" applyFill="1" applyBorder="1" applyAlignment="1">
      <alignment horizontal="center" vertical="center"/>
    </xf>
    <xf numFmtId="2" fontId="2" fillId="6" borderId="39" xfId="0" applyNumberFormat="1" applyFont="1" applyFill="1" applyBorder="1" applyAlignment="1">
      <alignment horizontal="center" vertical="center"/>
    </xf>
    <xf numFmtId="2" fontId="2" fillId="6" borderId="40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8" borderId="12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5" fontId="0" fillId="0" borderId="26" xfId="0" applyNumberFormat="1" applyFill="1" applyBorder="1" applyAlignment="1">
      <alignment horizontal="center"/>
    </xf>
    <xf numFmtId="165" fontId="0" fillId="0" borderId="27" xfId="0" applyNumberFormat="1" applyFill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2" fontId="1" fillId="0" borderId="29" xfId="0" applyNumberFormat="1" applyFont="1" applyBorder="1" applyAlignment="1">
      <alignment horizontal="center" vertical="center" wrapText="1"/>
    </xf>
    <xf numFmtId="2" fontId="1" fillId="0" borderId="30" xfId="0" applyNumberFormat="1" applyFont="1" applyBorder="1" applyAlignment="1">
      <alignment horizontal="center" vertical="center" wrapText="1"/>
    </xf>
    <xf numFmtId="2" fontId="1" fillId="7" borderId="5" xfId="0" applyNumberFormat="1" applyFont="1" applyFill="1" applyBorder="1" applyAlignment="1">
      <alignment horizontal="center" vertical="center" wrapText="1"/>
    </xf>
    <xf numFmtId="2" fontId="1" fillId="7" borderId="7" xfId="0" applyNumberFormat="1" applyFont="1" applyFill="1" applyBorder="1" applyAlignment="1">
      <alignment horizontal="center" vertical="center" wrapText="1"/>
    </xf>
    <xf numFmtId="2" fontId="1" fillId="7" borderId="5" xfId="0" applyNumberFormat="1" applyFont="1" applyFill="1" applyBorder="1" applyAlignment="1">
      <alignment horizontal="center" wrapText="1"/>
    </xf>
    <xf numFmtId="2" fontId="1" fillId="7" borderId="7" xfId="0" applyNumberFormat="1" applyFont="1" applyFill="1" applyBorder="1" applyAlignment="1">
      <alignment horizontal="center" wrapText="1"/>
    </xf>
    <xf numFmtId="2" fontId="1" fillId="7" borderId="33" xfId="0" applyNumberFormat="1" applyFont="1" applyFill="1" applyBorder="1" applyAlignment="1">
      <alignment horizontal="center" wrapText="1"/>
    </xf>
    <xf numFmtId="2" fontId="1" fillId="7" borderId="34" xfId="0" applyNumberFormat="1" applyFont="1" applyFill="1" applyBorder="1" applyAlignment="1">
      <alignment horizontal="center" wrapText="1"/>
    </xf>
    <xf numFmtId="0" fontId="13" fillId="10" borderId="0" xfId="0" applyFont="1" applyFill="1" applyAlignment="1">
      <alignment horizontal="left" vertical="center"/>
    </xf>
    <xf numFmtId="164" fontId="1" fillId="0" borderId="19" xfId="0" applyNumberFormat="1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2" fontId="1" fillId="0" borderId="35" xfId="0" applyNumberFormat="1" applyFont="1" applyBorder="1" applyAlignment="1">
      <alignment horizontal="center" vertical="center" wrapText="1"/>
    </xf>
    <xf numFmtId="2" fontId="1" fillId="0" borderId="36" xfId="0" applyNumberFormat="1" applyFont="1" applyBorder="1" applyAlignment="1">
      <alignment horizontal="center" vertical="center" wrapText="1"/>
    </xf>
    <xf numFmtId="2" fontId="7" fillId="0" borderId="35" xfId="0" applyNumberFormat="1" applyFont="1" applyBorder="1" applyAlignment="1">
      <alignment horizontal="center" vertical="center" wrapText="1"/>
    </xf>
    <xf numFmtId="2" fontId="7" fillId="0" borderId="36" xfId="0" applyNumberFormat="1" applyFont="1" applyBorder="1" applyAlignment="1">
      <alignment horizontal="center" vertical="center" wrapText="1"/>
    </xf>
    <xf numFmtId="0" fontId="8" fillId="9" borderId="0" xfId="0" applyFont="1" applyFill="1" applyAlignment="1">
      <alignment horizontal="center" vertical="center"/>
    </xf>
    <xf numFmtId="0" fontId="8" fillId="9" borderId="37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4" fillId="8" borderId="32" xfId="0" applyFont="1" applyFill="1" applyBorder="1" applyAlignment="1">
      <alignment horizontal="center" vertical="center"/>
    </xf>
    <xf numFmtId="0" fontId="4" fillId="8" borderId="31" xfId="0" applyFont="1" applyFill="1" applyBorder="1" applyAlignment="1">
      <alignment horizontal="center" vertical="center"/>
    </xf>
    <xf numFmtId="0" fontId="4" fillId="8" borderId="28" xfId="0" applyFont="1" applyFill="1" applyBorder="1" applyAlignment="1">
      <alignment horizontal="center" vertical="center"/>
    </xf>
    <xf numFmtId="0" fontId="4" fillId="8" borderId="41" xfId="0" applyFont="1" applyFill="1" applyBorder="1" applyAlignment="1">
      <alignment horizontal="center" vertical="center"/>
    </xf>
    <xf numFmtId="0" fontId="4" fillId="8" borderId="37" xfId="0" applyFont="1" applyFill="1" applyBorder="1" applyAlignment="1">
      <alignment horizontal="center" vertical="center"/>
    </xf>
    <xf numFmtId="0" fontId="4" fillId="8" borderId="42" xfId="0" applyFont="1" applyFill="1" applyBorder="1" applyAlignment="1">
      <alignment horizontal="center" vertical="center"/>
    </xf>
    <xf numFmtId="0" fontId="10" fillId="8" borderId="32" xfId="0" applyFont="1" applyFill="1" applyBorder="1" applyAlignment="1">
      <alignment horizontal="center"/>
    </xf>
    <xf numFmtId="0" fontId="10" fillId="8" borderId="31" xfId="0" applyFont="1" applyFill="1" applyBorder="1" applyAlignment="1">
      <alignment horizontal="center"/>
    </xf>
    <xf numFmtId="0" fontId="10" fillId="8" borderId="28" xfId="0" applyFont="1" applyFill="1" applyBorder="1" applyAlignment="1">
      <alignment horizontal="center"/>
    </xf>
    <xf numFmtId="164" fontId="1" fillId="7" borderId="15" xfId="0" applyNumberFormat="1" applyFont="1" applyFill="1" applyBorder="1"/>
    <xf numFmtId="164" fontId="1" fillId="4" borderId="2" xfId="0" applyNumberFormat="1" applyFont="1" applyFill="1" applyBorder="1"/>
    <xf numFmtId="0" fontId="1" fillId="0" borderId="38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164" fontId="0" fillId="0" borderId="31" xfId="0" applyNumberFormat="1" applyBorder="1"/>
    <xf numFmtId="0" fontId="0" fillId="5" borderId="7" xfId="0" applyFill="1" applyBorder="1"/>
    <xf numFmtId="0" fontId="0" fillId="2" borderId="6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47C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Melt Extraction with CMF = 20 vol%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'Melt Extraction (150 °C)'!$B$194</c:f>
              <c:strCache>
                <c:ptCount val="1"/>
                <c:pt idx="0">
                  <c:v>850.100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(150 °C)'!$A$197:$A$216</c15:sqref>
                  </c15:fullRef>
                </c:ext>
              </c:extLst>
              <c:f>('Melt Extraction (150 °C)'!$A$197:$A$199,'Melt Extraction (150 °C)'!$A$201:$A$202,'Melt Extraction (150 °C)'!$A$204,'Melt Extraction (150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(150 °C)'!$B$197:$B$216</c15:sqref>
                  </c15:fullRef>
                </c:ext>
              </c:extLst>
              <c:f>('Melt Extraction (150 °C)'!$B$197:$B$199,'Melt Extraction (150 °C)'!$B$201:$B$202,'Melt Extraction (150 °C)'!$B$204,'Melt Extraction (150 °C)'!$B$207:$B$208)</c:f>
              <c:numCache>
                <c:formatCode>0.000</c:formatCode>
                <c:ptCount val="8"/>
                <c:pt idx="0">
                  <c:v>4.821941301223938</c:v>
                </c:pt>
                <c:pt idx="1">
                  <c:v>0</c:v>
                </c:pt>
                <c:pt idx="2">
                  <c:v>4.7719496388774472</c:v>
                </c:pt>
                <c:pt idx="3">
                  <c:v>0.63137451551852009</c:v>
                </c:pt>
                <c:pt idx="4">
                  <c:v>2.7072565553431489</c:v>
                </c:pt>
                <c:pt idx="5">
                  <c:v>2.794432089265535</c:v>
                </c:pt>
                <c:pt idx="6">
                  <c:v>3.6329693668359142</c:v>
                </c:pt>
                <c:pt idx="7">
                  <c:v>3.5889787135907421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12-444A-86B1-17FBA7CEDCE8}"/>
            </c:ext>
          </c:extLst>
        </c:ser>
        <c:ser>
          <c:idx val="1"/>
          <c:order val="1"/>
          <c:tx>
            <c:strRef>
              <c:f>'Melt Extraction (150 °C)'!$C$194</c:f>
              <c:strCache>
                <c:ptCount val="1"/>
                <c:pt idx="0">
                  <c:v>960.700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(150 °C)'!$A$197:$A$216</c15:sqref>
                  </c15:fullRef>
                </c:ext>
              </c:extLst>
              <c:f>('Melt Extraction (150 °C)'!$A$197:$A$199,'Melt Extraction (150 °C)'!$A$201:$A$202,'Melt Extraction (150 °C)'!$A$204,'Melt Extraction (150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(150 °C)'!$C$197:$C$216</c15:sqref>
                  </c15:fullRef>
                </c:ext>
              </c:extLst>
              <c:f>('Melt Extraction (150 °C)'!$C$197:$C$199,'Melt Extraction (150 °C)'!$C$201:$C$202,'Melt Extraction (150 °C)'!$C$204,'Melt Extraction (150 °C)'!$C$207:$C$208)</c:f>
              <c:numCache>
                <c:formatCode>0.000</c:formatCode>
                <c:ptCount val="8"/>
                <c:pt idx="0">
                  <c:v>3.948913567884492</c:v>
                </c:pt>
                <c:pt idx="1">
                  <c:v>0</c:v>
                </c:pt>
                <c:pt idx="2">
                  <c:v>5.0612602532927502</c:v>
                </c:pt>
                <c:pt idx="3">
                  <c:v>3.6020707020891107</c:v>
                </c:pt>
                <c:pt idx="4">
                  <c:v>2.9101690979605404</c:v>
                </c:pt>
                <c:pt idx="5">
                  <c:v>12.05957376354011</c:v>
                </c:pt>
                <c:pt idx="6">
                  <c:v>5.4392486652632828</c:v>
                </c:pt>
                <c:pt idx="7">
                  <c:v>1.5714534930013084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2-444A-86B1-17FBA7CEDCE8}"/>
            </c:ext>
          </c:extLst>
        </c:ser>
        <c:ser>
          <c:idx val="2"/>
          <c:order val="2"/>
          <c:tx>
            <c:strRef>
              <c:f>'Melt Extraction (150 °C)'!$D$194</c:f>
              <c:strCache>
                <c:ptCount val="1"/>
                <c:pt idx="0">
                  <c:v>1023.700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(150 °C)'!$A$197:$A$216</c15:sqref>
                  </c15:fullRef>
                </c:ext>
              </c:extLst>
              <c:f>('Melt Extraction (150 °C)'!$A$197:$A$199,'Melt Extraction (150 °C)'!$A$201:$A$202,'Melt Extraction (150 °C)'!$A$204,'Melt Extraction (150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(150 °C)'!$D$197:$D$216</c15:sqref>
                  </c15:fullRef>
                </c:ext>
              </c:extLst>
              <c:f>('Melt Extraction (150 °C)'!$D$197:$D$199,'Melt Extraction (150 °C)'!$D$201:$D$202,'Melt Extraction (150 °C)'!$D$204,'Melt Extraction (150 °C)'!$D$207:$D$208)</c:f>
              <c:numCache>
                <c:formatCode>0.000</c:formatCode>
                <c:ptCount val="8"/>
                <c:pt idx="0">
                  <c:v>3.560399005081464</c:v>
                </c:pt>
                <c:pt idx="1">
                  <c:v>0</c:v>
                </c:pt>
                <c:pt idx="2">
                  <c:v>4.7251779550151642</c:v>
                </c:pt>
                <c:pt idx="3">
                  <c:v>6.3141073015215694</c:v>
                </c:pt>
                <c:pt idx="4">
                  <c:v>3.213401153919023</c:v>
                </c:pt>
                <c:pt idx="5">
                  <c:v>17.119749889206929</c:v>
                </c:pt>
                <c:pt idx="6">
                  <c:v>5.0627975880049751</c:v>
                </c:pt>
                <c:pt idx="7">
                  <c:v>0.70839111782754027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2-444A-86B1-17FBA7CEDCE8}"/>
            </c:ext>
          </c:extLst>
        </c:ser>
        <c:ser>
          <c:idx val="3"/>
          <c:order val="3"/>
          <c:tx>
            <c:strRef>
              <c:f>'Melt Extraction (150 °C)'!$E$194</c:f>
              <c:strCache>
                <c:ptCount val="1"/>
                <c:pt idx="0">
                  <c:v>1078.600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(150 °C)'!$A$197:$A$216</c15:sqref>
                  </c15:fullRef>
                </c:ext>
              </c:extLst>
              <c:f>('Melt Extraction (150 °C)'!$A$197:$A$199,'Melt Extraction (150 °C)'!$A$201:$A$202,'Melt Extraction (150 °C)'!$A$204,'Melt Extraction (150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(150 °C)'!$E$197:$E$216</c15:sqref>
                  </c15:fullRef>
                </c:ext>
              </c:extLst>
              <c:f>('Melt Extraction (150 °C)'!$E$197:$E$199,'Melt Extraction (150 °C)'!$E$201:$E$202,'Melt Extraction (150 °C)'!$E$204,'Melt Extraction (150 °C)'!$E$207:$E$208)</c:f>
              <c:numCache>
                <c:formatCode>0.000</c:formatCode>
                <c:ptCount val="8"/>
                <c:pt idx="0">
                  <c:v>3.4197654614238067</c:v>
                </c:pt>
                <c:pt idx="1">
                  <c:v>0</c:v>
                </c:pt>
                <c:pt idx="2">
                  <c:v>4.7261994845652398</c:v>
                </c:pt>
                <c:pt idx="3">
                  <c:v>8.2850490239803882</c:v>
                </c:pt>
                <c:pt idx="4">
                  <c:v>3.7526160209794757</c:v>
                </c:pt>
                <c:pt idx="5">
                  <c:v>17.442162169078181</c:v>
                </c:pt>
                <c:pt idx="6">
                  <c:v>4.6940780019512056</c:v>
                </c:pt>
                <c:pt idx="7">
                  <c:v>0.35100162096077669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12-444A-86B1-17FBA7CEDCE8}"/>
            </c:ext>
          </c:extLst>
        </c:ser>
        <c:ser>
          <c:idx val="4"/>
          <c:order val="4"/>
          <c:tx>
            <c:strRef>
              <c:f>'Melt Extraction (150 °C)'!$F$194</c:f>
              <c:strCache>
                <c:ptCount val="1"/>
                <c:pt idx="0">
                  <c:v>1183.400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(150 °C)'!$A$197:$A$216</c15:sqref>
                  </c15:fullRef>
                </c:ext>
              </c:extLst>
              <c:f>('Melt Extraction (150 °C)'!$A$197:$A$199,'Melt Extraction (150 °C)'!$A$201:$A$202,'Melt Extraction (150 °C)'!$A$204,'Melt Extraction (150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(150 °C)'!$F$197:$F$216</c15:sqref>
                  </c15:fullRef>
                </c:ext>
              </c:extLst>
              <c:f>('Melt Extraction (150 °C)'!$F$197:$F$199,'Melt Extraction (150 °C)'!$F$201:$F$202,'Melt Extraction (150 °C)'!$F$204,'Melt Extraction (150 °C)'!$F$207:$F$208)</c:f>
              <c:numCache>
                <c:formatCode>0.000</c:formatCode>
                <c:ptCount val="8"/>
                <c:pt idx="0">
                  <c:v>3.4049352903490817</c:v>
                </c:pt>
                <c:pt idx="1">
                  <c:v>0</c:v>
                </c:pt>
                <c:pt idx="2">
                  <c:v>5.1894716159239875</c:v>
                </c:pt>
                <c:pt idx="3">
                  <c:v>8.7288748663996873</c:v>
                </c:pt>
                <c:pt idx="4">
                  <c:v>5.3913131458999235</c:v>
                </c:pt>
                <c:pt idx="5">
                  <c:v>15.095809396822084</c:v>
                </c:pt>
                <c:pt idx="6">
                  <c:v>3.9777402680850824</c:v>
                </c:pt>
                <c:pt idx="7">
                  <c:v>0.16384748665088969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12-444A-86B1-17FBA7CEDCE8}"/>
            </c:ext>
          </c:extLst>
        </c:ser>
        <c:ser>
          <c:idx val="5"/>
          <c:order val="5"/>
          <c:tx>
            <c:strRef>
              <c:f>'Melt Extraction (150 °C)'!$G$194</c:f>
              <c:strCache>
                <c:ptCount val="1"/>
                <c:pt idx="0">
                  <c:v>Sodic TTG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(150 °C)'!$A$197:$A$216</c15:sqref>
                  </c15:fullRef>
                </c:ext>
              </c:extLst>
              <c:f>('Melt Extraction (150 °C)'!$A$197:$A$199,'Melt Extraction (150 °C)'!$A$201:$A$202,'Melt Extraction (150 °C)'!$A$204,'Melt Extraction (150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(150 °C)'!$G$197:$G$216</c15:sqref>
                  </c15:fullRef>
                </c:ext>
              </c:extLst>
              <c:f>('Melt Extraction (150 °C)'!$G$197:$G$199,'Melt Extraction (150 °C)'!$G$201:$G$202,'Melt Extraction (150 °C)'!$G$204,'Melt Extraction (150 °C)'!$G$207:$G$208)</c:f>
              <c:numCache>
                <c:formatCode>0.000</c:formatCode>
                <c:ptCount val="8"/>
                <c:pt idx="0">
                  <c:v>4.6100000000000003</c:v>
                </c:pt>
                <c:pt idx="1">
                  <c:v>0.36</c:v>
                </c:pt>
                <c:pt idx="2">
                  <c:v>5.1766666666666667</c:v>
                </c:pt>
                <c:pt idx="3">
                  <c:v>1.1599999999999999</c:v>
                </c:pt>
                <c:pt idx="4">
                  <c:v>3.14</c:v>
                </c:pt>
                <c:pt idx="5">
                  <c:v>2.73</c:v>
                </c:pt>
                <c:pt idx="6">
                  <c:v>4.84</c:v>
                </c:pt>
                <c:pt idx="7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12-444A-86B1-17FBA7CEDCE8}"/>
            </c:ext>
          </c:extLst>
        </c:ser>
        <c:ser>
          <c:idx val="6"/>
          <c:order val="6"/>
          <c:tx>
            <c:strRef>
              <c:f>'Melt Extraction (150 °C)'!$H$194</c:f>
              <c:strCache>
                <c:ptCount val="1"/>
                <c:pt idx="0">
                  <c:v>Low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(150 °C)'!$A$197:$A$216</c15:sqref>
                  </c15:fullRef>
                </c:ext>
              </c:extLst>
              <c:f>('Melt Extraction (150 °C)'!$A$197:$A$199,'Melt Extraction (150 °C)'!$A$201:$A$202,'Melt Extraction (150 °C)'!$A$204,'Melt Extraction (150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(150 °C)'!$H$197:$H$216</c15:sqref>
                  </c15:fullRef>
                </c:ext>
              </c:extLst>
              <c:f>('Melt Extraction (150 °C)'!$H$197:$H$199,'Melt Extraction (150 °C)'!$H$201:$H$202,'Melt Extraction (150 °C)'!$H$204,'Melt Extraction (150 °C)'!$H$207:$H$208)</c:f>
              <c:numCache>
                <c:formatCode>0.000</c:formatCode>
                <c:ptCount val="8"/>
                <c:pt idx="0">
                  <c:v>4.7413333333333334</c:v>
                </c:pt>
                <c:pt idx="1">
                  <c:v>0.25</c:v>
                </c:pt>
                <c:pt idx="2">
                  <c:v>5.1833333333333336</c:v>
                </c:pt>
                <c:pt idx="3">
                  <c:v>0.79</c:v>
                </c:pt>
                <c:pt idx="4">
                  <c:v>2.63</c:v>
                </c:pt>
                <c:pt idx="5">
                  <c:v>1.83</c:v>
                </c:pt>
                <c:pt idx="6">
                  <c:v>5.24</c:v>
                </c:pt>
                <c:pt idx="7">
                  <c:v>1.71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12-444A-86B1-17FBA7CEDCE8}"/>
            </c:ext>
          </c:extLst>
        </c:ser>
        <c:ser>
          <c:idx val="7"/>
          <c:order val="7"/>
          <c:tx>
            <c:strRef>
              <c:f>'Melt Extraction (150 °C)'!$I$194</c:f>
              <c:strCache>
                <c:ptCount val="1"/>
                <c:pt idx="0">
                  <c:v>Med.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(150 °C)'!$A$197:$A$216</c15:sqref>
                  </c15:fullRef>
                </c:ext>
              </c:extLst>
              <c:f>('Melt Extraction (150 °C)'!$A$197:$A$199,'Melt Extraction (150 °C)'!$A$201:$A$202,'Melt Extraction (150 °C)'!$A$204,'Melt Extraction (150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(150 °C)'!$I$197:$I$216</c15:sqref>
                  </c15:fullRef>
                </c:ext>
              </c:extLst>
              <c:f>('Melt Extraction (150 °C)'!$I$197:$I$199,'Melt Extraction (150 °C)'!$I$201:$I$202,'Melt Extraction (150 °C)'!$I$204,'Melt Extraction (150 °C)'!$I$207:$I$208)</c:f>
              <c:numCache>
                <c:formatCode>0.000</c:formatCode>
                <c:ptCount val="8"/>
                <c:pt idx="0">
                  <c:v>4.5526666666666671</c:v>
                </c:pt>
                <c:pt idx="1">
                  <c:v>0.4</c:v>
                </c:pt>
                <c:pt idx="2">
                  <c:v>5.2166666666666668</c:v>
                </c:pt>
                <c:pt idx="3">
                  <c:v>1.33</c:v>
                </c:pt>
                <c:pt idx="4">
                  <c:v>3.44</c:v>
                </c:pt>
                <c:pt idx="5">
                  <c:v>3.02</c:v>
                </c:pt>
                <c:pt idx="6">
                  <c:v>4.7</c:v>
                </c:pt>
                <c:pt idx="7">
                  <c:v>1.64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412-444A-86B1-17FBA7CEDCE8}"/>
            </c:ext>
          </c:extLst>
        </c:ser>
        <c:ser>
          <c:idx val="8"/>
          <c:order val="8"/>
          <c:tx>
            <c:strRef>
              <c:f>'Melt Extraction (150 °C)'!$J$194</c:f>
              <c:strCache>
                <c:ptCount val="1"/>
                <c:pt idx="0">
                  <c:v>High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(150 °C)'!$A$197:$A$216</c15:sqref>
                  </c15:fullRef>
                </c:ext>
              </c:extLst>
              <c:f>('Melt Extraction (150 °C)'!$A$197:$A$199,'Melt Extraction (150 °C)'!$A$201:$A$202,'Melt Extraction (150 °C)'!$A$204,'Melt Extraction (150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(150 °C)'!$J$197:$J$216</c15:sqref>
                  </c15:fullRef>
                </c:ext>
              </c:extLst>
              <c:f>('Melt Extraction (150 °C)'!$J$197:$J$199,'Melt Extraction (150 °C)'!$J$201:$J$202,'Melt Extraction (150 °C)'!$J$204,'Melt Extraction (150 °C)'!$J$207:$J$208)</c:f>
              <c:numCache>
                <c:formatCode>0.000</c:formatCode>
                <c:ptCount val="8"/>
                <c:pt idx="0">
                  <c:v>4.5873333333333335</c:v>
                </c:pt>
                <c:pt idx="1">
                  <c:v>0.42</c:v>
                </c:pt>
                <c:pt idx="2">
                  <c:v>5.07</c:v>
                </c:pt>
                <c:pt idx="3">
                  <c:v>1.29</c:v>
                </c:pt>
                <c:pt idx="4">
                  <c:v>3.24</c:v>
                </c:pt>
                <c:pt idx="5">
                  <c:v>3.31</c:v>
                </c:pt>
                <c:pt idx="6">
                  <c:v>4.47</c:v>
                </c:pt>
                <c:pt idx="7">
                  <c:v>1.76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412-444A-86B1-17FBA7CED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481712"/>
        <c:axId val="1500480880"/>
      </c:lineChart>
      <c:catAx>
        <c:axId val="150048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0480880"/>
        <c:crosses val="autoZero"/>
        <c:auto val="1"/>
        <c:lblAlgn val="ctr"/>
        <c:lblOffset val="100"/>
        <c:noMultiLvlLbl val="0"/>
      </c:catAx>
      <c:valAx>
        <c:axId val="150048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048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196351374440947"/>
          <c:y val="9.733766603558093E-2"/>
          <c:w val="0.83559855636835068"/>
          <c:h val="3.743785948391185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Cumulative Melt Extraction with CMF = 20 vol%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'Melt Extraction (150 °C)'!$T$194</c:f>
              <c:strCache>
                <c:ptCount val="1"/>
                <c:pt idx="0">
                  <c:v>850.100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(150 °C)'!$A$197:$A$216</c15:sqref>
                  </c15:fullRef>
                </c:ext>
              </c:extLst>
              <c:f>('Melt Extraction (150 °C)'!$A$197:$A$199,'Melt Extraction (150 °C)'!$A$201:$A$202,'Melt Extraction (150 °C)'!$A$204,'Melt Extraction (150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(150 °C)'!$T$197:$T$216</c15:sqref>
                  </c15:fullRef>
                </c:ext>
              </c:extLst>
              <c:f>('Melt Extraction (150 °C)'!$T$197:$T$199,'Melt Extraction (150 °C)'!$T$201:$T$202,'Melt Extraction (150 °C)'!$T$204,'Melt Extraction (150 °C)'!$T$207:$T$208)</c:f>
              <c:numCache>
                <c:formatCode>0.000</c:formatCode>
                <c:ptCount val="8"/>
                <c:pt idx="0">
                  <c:v>4.821941301223938</c:v>
                </c:pt>
                <c:pt idx="1">
                  <c:v>0</c:v>
                </c:pt>
                <c:pt idx="2">
                  <c:v>4.7719496388774472</c:v>
                </c:pt>
                <c:pt idx="3">
                  <c:v>0.63137451551852009</c:v>
                </c:pt>
                <c:pt idx="4">
                  <c:v>2.7072565553431489</c:v>
                </c:pt>
                <c:pt idx="5">
                  <c:v>2.794432089265535</c:v>
                </c:pt>
                <c:pt idx="6">
                  <c:v>3.6329693668359142</c:v>
                </c:pt>
                <c:pt idx="7">
                  <c:v>3.5889787135907421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C2-44CA-8339-F1224E1149AA}"/>
            </c:ext>
          </c:extLst>
        </c:ser>
        <c:ser>
          <c:idx val="1"/>
          <c:order val="1"/>
          <c:tx>
            <c:strRef>
              <c:f>'Melt Extraction (150 °C)'!$U$194</c:f>
              <c:strCache>
                <c:ptCount val="1"/>
                <c:pt idx="0">
                  <c:v>960.700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(150 °C)'!$A$197:$A$216</c15:sqref>
                  </c15:fullRef>
                </c:ext>
              </c:extLst>
              <c:f>('Melt Extraction (150 °C)'!$A$197:$A$199,'Melt Extraction (150 °C)'!$A$201:$A$202,'Melt Extraction (150 °C)'!$A$204,'Melt Extraction (150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(150 °C)'!$U$197:$U$216</c15:sqref>
                  </c15:fullRef>
                </c:ext>
              </c:extLst>
              <c:f>('Melt Extraction (150 °C)'!$U$197:$U$199,'Melt Extraction (150 °C)'!$U$201:$U$202,'Melt Extraction (150 °C)'!$U$204,'Melt Extraction (150 °C)'!$U$207:$U$208)</c:f>
              <c:numCache>
                <c:formatCode>0.000</c:formatCode>
                <c:ptCount val="8"/>
                <c:pt idx="0">
                  <c:v>4.3949951593369638</c:v>
                </c:pt>
                <c:pt idx="1">
                  <c:v>0</c:v>
                </c:pt>
                <c:pt idx="2">
                  <c:v>4.9134343201934598</c:v>
                </c:pt>
                <c:pt idx="3">
                  <c:v>2.0841660216063786</c:v>
                </c:pt>
                <c:pt idx="4">
                  <c:v>2.806489058392732</c:v>
                </c:pt>
                <c:pt idx="5">
                  <c:v>7.3254639692456669</c:v>
                </c:pt>
                <c:pt idx="6">
                  <c:v>4.5163135587598218</c:v>
                </c:pt>
                <c:pt idx="7">
                  <c:v>2.6023266563926697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C2-44CA-8339-F1224E1149AA}"/>
            </c:ext>
          </c:extLst>
        </c:ser>
        <c:ser>
          <c:idx val="2"/>
          <c:order val="2"/>
          <c:tx>
            <c:strRef>
              <c:f>'Melt Extraction (150 °C)'!$V$194</c:f>
              <c:strCache>
                <c:ptCount val="1"/>
                <c:pt idx="0">
                  <c:v>1023.700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(150 °C)'!$A$197:$A$216</c15:sqref>
                  </c15:fullRef>
                </c:ext>
              </c:extLst>
              <c:f>('Melt Extraction (150 °C)'!$A$197:$A$199,'Melt Extraction (150 °C)'!$A$201:$A$202,'Melt Extraction (150 °C)'!$A$204,'Melt Extraction (150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(150 °C)'!$V$197:$V$216</c15:sqref>
                  </c15:fullRef>
                </c:ext>
              </c:extLst>
              <c:f>('Melt Extraction (150 °C)'!$V$197:$V$199,'Melt Extraction (150 °C)'!$V$201:$V$202,'Melt Extraction (150 °C)'!$V$204,'Melt Extraction (150 °C)'!$V$207:$V$208)</c:f>
              <c:numCache>
                <c:formatCode>0.000</c:formatCode>
                <c:ptCount val="8"/>
                <c:pt idx="0">
                  <c:v>4.132805044628812</c:v>
                </c:pt>
                <c:pt idx="1">
                  <c:v>0</c:v>
                </c:pt>
                <c:pt idx="2">
                  <c:v>4.85429319220124</c:v>
                </c:pt>
                <c:pt idx="3">
                  <c:v>3.4130108572011801</c:v>
                </c:pt>
                <c:pt idx="4">
                  <c:v>2.9343213380625826</c:v>
                </c:pt>
                <c:pt idx="5">
                  <c:v>10.402359226604974</c:v>
                </c:pt>
                <c:pt idx="6">
                  <c:v>4.6879926511967769</c:v>
                </c:pt>
                <c:pt idx="7">
                  <c:v>2.0073428746267452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C2-44CA-8339-F1224E1149AA}"/>
            </c:ext>
          </c:extLst>
        </c:ser>
        <c:ser>
          <c:idx val="3"/>
          <c:order val="3"/>
          <c:tx>
            <c:strRef>
              <c:f>'Melt Extraction (150 °C)'!$W$194</c:f>
              <c:strCache>
                <c:ptCount val="1"/>
                <c:pt idx="0">
                  <c:v>1078.600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(150 °C)'!$A$197:$A$216</c15:sqref>
                  </c15:fullRef>
                </c:ext>
              </c:extLst>
              <c:f>('Melt Extraction (150 °C)'!$A$197:$A$199,'Melt Extraction (150 °C)'!$A$201:$A$202,'Melt Extraction (150 °C)'!$A$204,'Melt Extraction (150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(150 °C)'!$W$197:$W$216</c15:sqref>
                  </c15:fullRef>
                </c:ext>
              </c:extLst>
              <c:f>('Melt Extraction (150 °C)'!$W$197:$W$199,'Melt Extraction (150 °C)'!$W$201:$W$202,'Melt Extraction (150 °C)'!$W$204,'Melt Extraction (150 °C)'!$W$207:$W$208)</c:f>
              <c:numCache>
                <c:formatCode>0.000</c:formatCode>
                <c:ptCount val="8"/>
                <c:pt idx="0">
                  <c:v>3.9774881276600178</c:v>
                </c:pt>
                <c:pt idx="1">
                  <c:v>0</c:v>
                </c:pt>
                <c:pt idx="2">
                  <c:v>4.8263913474485269</c:v>
                </c:pt>
                <c:pt idx="3">
                  <c:v>4.4742562147410103</c:v>
                </c:pt>
                <c:pt idx="4">
                  <c:v>3.1125653098086352</c:v>
                </c:pt>
                <c:pt idx="5">
                  <c:v>11.935795118309779</c:v>
                </c:pt>
                <c:pt idx="6">
                  <c:v>4.6893181847858152</c:v>
                </c:pt>
                <c:pt idx="7">
                  <c:v>1.646552501936225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C2-44CA-8339-F1224E1149AA}"/>
            </c:ext>
          </c:extLst>
        </c:ser>
        <c:ser>
          <c:idx val="4"/>
          <c:order val="4"/>
          <c:tx>
            <c:strRef>
              <c:f>'Melt Extraction (150 °C)'!$X$194</c:f>
              <c:strCache>
                <c:ptCount val="1"/>
                <c:pt idx="0">
                  <c:v>1183.400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(150 °C)'!$A$197:$A$216</c15:sqref>
                  </c15:fullRef>
                </c:ext>
              </c:extLst>
              <c:f>('Melt Extraction (150 °C)'!$A$197:$A$199,'Melt Extraction (150 °C)'!$A$201:$A$202,'Melt Extraction (150 °C)'!$A$204,'Melt Extraction (150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(150 °C)'!$X$197:$X$216</c15:sqref>
                  </c15:fullRef>
                </c:ext>
              </c:extLst>
              <c:f>('Melt Extraction (150 °C)'!$X$197:$X$199,'Melt Extraction (150 °C)'!$X$201:$X$202,'Melt Extraction (150 °C)'!$X$204,'Melt Extraction (150 °C)'!$X$207:$X$208)</c:f>
              <c:numCache>
                <c:formatCode>0.000</c:formatCode>
                <c:ptCount val="8"/>
                <c:pt idx="0">
                  <c:v>3.8861912072361267</c:v>
                </c:pt>
                <c:pt idx="1">
                  <c:v>0</c:v>
                </c:pt>
                <c:pt idx="2">
                  <c:v>4.8842866336445976</c:v>
                </c:pt>
                <c:pt idx="3">
                  <c:v>5.1526802049159794</c:v>
                </c:pt>
                <c:pt idx="4">
                  <c:v>3.4759250668484185</c:v>
                </c:pt>
                <c:pt idx="5">
                  <c:v>12.439677997449229</c:v>
                </c:pt>
                <c:pt idx="6">
                  <c:v>4.5758528970378043</c:v>
                </c:pt>
                <c:pt idx="7">
                  <c:v>1.4101264588335931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C2-44CA-8339-F1224E1149AA}"/>
            </c:ext>
          </c:extLst>
        </c:ser>
        <c:ser>
          <c:idx val="5"/>
          <c:order val="5"/>
          <c:tx>
            <c:strRef>
              <c:f>'Melt Extraction (150 °C)'!$G$194</c:f>
              <c:strCache>
                <c:ptCount val="1"/>
                <c:pt idx="0">
                  <c:v>Sodic TTG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(150 °C)'!$A$197:$A$216</c15:sqref>
                  </c15:fullRef>
                </c:ext>
              </c:extLst>
              <c:f>('Melt Extraction (150 °C)'!$A$197:$A$199,'Melt Extraction (150 °C)'!$A$201:$A$202,'Melt Extraction (150 °C)'!$A$204,'Melt Extraction (150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(150 °C)'!$G$197:$G$216</c15:sqref>
                  </c15:fullRef>
                </c:ext>
              </c:extLst>
              <c:f>('Melt Extraction (150 °C)'!$G$197:$G$199,'Melt Extraction (150 °C)'!$G$201:$G$202,'Melt Extraction (150 °C)'!$G$204,'Melt Extraction (150 °C)'!$G$207:$G$208)</c:f>
              <c:numCache>
                <c:formatCode>0.000</c:formatCode>
                <c:ptCount val="8"/>
                <c:pt idx="0">
                  <c:v>4.6100000000000003</c:v>
                </c:pt>
                <c:pt idx="1">
                  <c:v>0.36</c:v>
                </c:pt>
                <c:pt idx="2">
                  <c:v>5.1766666666666667</c:v>
                </c:pt>
                <c:pt idx="3">
                  <c:v>1.1599999999999999</c:v>
                </c:pt>
                <c:pt idx="4">
                  <c:v>3.14</c:v>
                </c:pt>
                <c:pt idx="5">
                  <c:v>2.73</c:v>
                </c:pt>
                <c:pt idx="6">
                  <c:v>4.84</c:v>
                </c:pt>
                <c:pt idx="7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C2-44CA-8339-F1224E1149AA}"/>
            </c:ext>
          </c:extLst>
        </c:ser>
        <c:ser>
          <c:idx val="6"/>
          <c:order val="6"/>
          <c:tx>
            <c:strRef>
              <c:f>'Melt Extraction (150 °C)'!$H$194</c:f>
              <c:strCache>
                <c:ptCount val="1"/>
                <c:pt idx="0">
                  <c:v>Low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(150 °C)'!$A$197:$A$216</c15:sqref>
                  </c15:fullRef>
                </c:ext>
              </c:extLst>
              <c:f>('Melt Extraction (150 °C)'!$A$197:$A$199,'Melt Extraction (150 °C)'!$A$201:$A$202,'Melt Extraction (150 °C)'!$A$204,'Melt Extraction (150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(150 °C)'!$H$197:$H$216</c15:sqref>
                  </c15:fullRef>
                </c:ext>
              </c:extLst>
              <c:f>('Melt Extraction (150 °C)'!$H$197:$H$199,'Melt Extraction (150 °C)'!$H$201:$H$202,'Melt Extraction (150 °C)'!$H$204,'Melt Extraction (150 °C)'!$H$207:$H$208)</c:f>
              <c:numCache>
                <c:formatCode>0.000</c:formatCode>
                <c:ptCount val="8"/>
                <c:pt idx="0">
                  <c:v>4.7413333333333334</c:v>
                </c:pt>
                <c:pt idx="1">
                  <c:v>0.25</c:v>
                </c:pt>
                <c:pt idx="2">
                  <c:v>5.1833333333333336</c:v>
                </c:pt>
                <c:pt idx="3">
                  <c:v>0.79</c:v>
                </c:pt>
                <c:pt idx="4">
                  <c:v>2.63</c:v>
                </c:pt>
                <c:pt idx="5">
                  <c:v>1.83</c:v>
                </c:pt>
                <c:pt idx="6">
                  <c:v>5.24</c:v>
                </c:pt>
                <c:pt idx="7">
                  <c:v>1.71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AC2-44CA-8339-F1224E1149AA}"/>
            </c:ext>
          </c:extLst>
        </c:ser>
        <c:ser>
          <c:idx val="7"/>
          <c:order val="7"/>
          <c:tx>
            <c:strRef>
              <c:f>'Melt Extraction (150 °C)'!$I$194</c:f>
              <c:strCache>
                <c:ptCount val="1"/>
                <c:pt idx="0">
                  <c:v>Med.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(150 °C)'!$A$197:$A$216</c15:sqref>
                  </c15:fullRef>
                </c:ext>
              </c:extLst>
              <c:f>('Melt Extraction (150 °C)'!$A$197:$A$199,'Melt Extraction (150 °C)'!$A$201:$A$202,'Melt Extraction (150 °C)'!$A$204,'Melt Extraction (150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(150 °C)'!$I$197:$I$216</c15:sqref>
                  </c15:fullRef>
                </c:ext>
              </c:extLst>
              <c:f>('Melt Extraction (150 °C)'!$I$197:$I$199,'Melt Extraction (150 °C)'!$I$201:$I$202,'Melt Extraction (150 °C)'!$I$204,'Melt Extraction (150 °C)'!$I$207:$I$208)</c:f>
              <c:numCache>
                <c:formatCode>0.000</c:formatCode>
                <c:ptCount val="8"/>
                <c:pt idx="0">
                  <c:v>4.5526666666666671</c:v>
                </c:pt>
                <c:pt idx="1">
                  <c:v>0.4</c:v>
                </c:pt>
                <c:pt idx="2">
                  <c:v>5.2166666666666668</c:v>
                </c:pt>
                <c:pt idx="3">
                  <c:v>1.33</c:v>
                </c:pt>
                <c:pt idx="4">
                  <c:v>3.44</c:v>
                </c:pt>
                <c:pt idx="5">
                  <c:v>3.02</c:v>
                </c:pt>
                <c:pt idx="6">
                  <c:v>4.7</c:v>
                </c:pt>
                <c:pt idx="7">
                  <c:v>1.64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AC2-44CA-8339-F1224E1149AA}"/>
            </c:ext>
          </c:extLst>
        </c:ser>
        <c:ser>
          <c:idx val="8"/>
          <c:order val="8"/>
          <c:tx>
            <c:strRef>
              <c:f>'Melt Extraction (150 °C)'!$J$194</c:f>
              <c:strCache>
                <c:ptCount val="1"/>
                <c:pt idx="0">
                  <c:v>High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(150 °C)'!$A$197:$A$216</c15:sqref>
                  </c15:fullRef>
                </c:ext>
              </c:extLst>
              <c:f>('Melt Extraction (150 °C)'!$A$197:$A$199,'Melt Extraction (150 °C)'!$A$201:$A$202,'Melt Extraction (150 °C)'!$A$204,'Melt Extraction (150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(150 °C)'!$J$197:$J$216</c15:sqref>
                  </c15:fullRef>
                </c:ext>
              </c:extLst>
              <c:f>('Melt Extraction (150 °C)'!$J$197:$J$199,'Melt Extraction (150 °C)'!$J$201:$J$202,'Melt Extraction (150 °C)'!$J$204,'Melt Extraction (150 °C)'!$J$207:$J$208)</c:f>
              <c:numCache>
                <c:formatCode>0.000</c:formatCode>
                <c:ptCount val="8"/>
                <c:pt idx="0">
                  <c:v>4.5873333333333335</c:v>
                </c:pt>
                <c:pt idx="1">
                  <c:v>0.42</c:v>
                </c:pt>
                <c:pt idx="2">
                  <c:v>5.07</c:v>
                </c:pt>
                <c:pt idx="3">
                  <c:v>1.29</c:v>
                </c:pt>
                <c:pt idx="4">
                  <c:v>3.24</c:v>
                </c:pt>
                <c:pt idx="5">
                  <c:v>3.31</c:v>
                </c:pt>
                <c:pt idx="6">
                  <c:v>4.47</c:v>
                </c:pt>
                <c:pt idx="7">
                  <c:v>1.76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AC2-44CA-8339-F1224E114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481712"/>
        <c:axId val="1500480880"/>
      </c:lineChart>
      <c:catAx>
        <c:axId val="150048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0480880"/>
        <c:crosses val="autoZero"/>
        <c:auto val="1"/>
        <c:lblAlgn val="ctr"/>
        <c:lblOffset val="100"/>
        <c:noMultiLvlLbl val="0"/>
      </c:catAx>
      <c:valAx>
        <c:axId val="1500480880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048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196351374440947"/>
          <c:y val="9.733766603558093E-2"/>
          <c:w val="0.83559855636835068"/>
          <c:h val="3.743785948391185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Melt Extraction with CMF = 20 vol%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'Melt Extraction (100 °C)'!$B$194</c:f>
              <c:strCache>
                <c:ptCount val="1"/>
                <c:pt idx="0">
                  <c:v>889.500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(100 °C)'!$A$197:$A$216</c15:sqref>
                  </c15:fullRef>
                </c:ext>
              </c:extLst>
              <c:f>('Melt Extraction (100 °C)'!$A$197:$A$199,'Melt Extraction (100 °C)'!$A$201:$A$202,'Melt Extraction (100 °C)'!$A$204,'Melt Extraction (100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(100 °C)'!$B$197:$B$216</c15:sqref>
                  </c15:fullRef>
                </c:ext>
              </c:extLst>
              <c:f>('Melt Extraction (100 °C)'!$B$197:$B$199,'Melt Extraction (100 °C)'!$B$201:$B$202,'Melt Extraction (100 °C)'!$B$204,'Melt Extraction (100 °C)'!$B$207:$B$208)</c:f>
              <c:numCache>
                <c:formatCode>0.000</c:formatCode>
                <c:ptCount val="8"/>
                <c:pt idx="0">
                  <c:v>4.6638780867094756</c:v>
                </c:pt>
                <c:pt idx="1">
                  <c:v>0</c:v>
                </c:pt>
                <c:pt idx="2">
                  <c:v>5.0584369535092941</c:v>
                </c:pt>
                <c:pt idx="3">
                  <c:v>0.81740748202566871</c:v>
                </c:pt>
                <c:pt idx="4">
                  <c:v>3.0202838325558963</c:v>
                </c:pt>
                <c:pt idx="5">
                  <c:v>3.9052813044340029</c:v>
                </c:pt>
                <c:pt idx="6">
                  <c:v>3.7498146696785768</c:v>
                </c:pt>
                <c:pt idx="7">
                  <c:v>3.3737204437354293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F2-46E0-A3B1-64DE55F939E5}"/>
            </c:ext>
          </c:extLst>
        </c:ser>
        <c:ser>
          <c:idx val="1"/>
          <c:order val="1"/>
          <c:tx>
            <c:strRef>
              <c:f>'Melt Extraction (100 °C)'!$C$194</c:f>
              <c:strCache>
                <c:ptCount val="1"/>
                <c:pt idx="0">
                  <c:v>955.000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(100 °C)'!$A$197:$A$216</c15:sqref>
                  </c15:fullRef>
                </c:ext>
              </c:extLst>
              <c:f>('Melt Extraction (100 °C)'!$A$197:$A$199,'Melt Extraction (100 °C)'!$A$201:$A$202,'Melt Extraction (100 °C)'!$A$204,'Melt Extraction (100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(100 °C)'!$C$197:$C$216</c15:sqref>
                  </c15:fullRef>
                </c:ext>
              </c:extLst>
              <c:f>('Melt Extraction (100 °C)'!$C$197:$C$199,'Melt Extraction (100 °C)'!$C$201:$C$202,'Melt Extraction (100 °C)'!$C$204,'Melt Extraction (100 °C)'!$C$207:$C$208)</c:f>
              <c:numCache>
                <c:formatCode>0.000</c:formatCode>
                <c:ptCount val="8"/>
                <c:pt idx="0">
                  <c:v>4.3446790610424317</c:v>
                </c:pt>
                <c:pt idx="1">
                  <c:v>0</c:v>
                </c:pt>
                <c:pt idx="2">
                  <c:v>5.3619784645388258</c:v>
                </c:pt>
                <c:pt idx="3">
                  <c:v>1.8572205299098616</c:v>
                </c:pt>
                <c:pt idx="4">
                  <c:v>3.140929842054796</c:v>
                </c:pt>
                <c:pt idx="5">
                  <c:v>6.6811280919994314</c:v>
                </c:pt>
                <c:pt idx="6">
                  <c:v>5.2887581565650503</c:v>
                </c:pt>
                <c:pt idx="7">
                  <c:v>1.7758305862934263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F2-46E0-A3B1-64DE55F939E5}"/>
            </c:ext>
          </c:extLst>
        </c:ser>
        <c:ser>
          <c:idx val="2"/>
          <c:order val="2"/>
          <c:tx>
            <c:strRef>
              <c:f>'Melt Extraction (100 °C)'!$D$194</c:f>
              <c:strCache>
                <c:ptCount val="1"/>
                <c:pt idx="0">
                  <c:v>1033.800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(100 °C)'!$A$197:$A$216</c15:sqref>
                  </c15:fullRef>
                </c:ext>
              </c:extLst>
              <c:f>('Melt Extraction (100 °C)'!$A$197:$A$199,'Melt Extraction (100 °C)'!$A$201:$A$202,'Melt Extraction (100 °C)'!$A$204,'Melt Extraction (100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(100 °C)'!$D$197:$D$216</c15:sqref>
                  </c15:fullRef>
                </c:ext>
              </c:extLst>
              <c:f>('Melt Extraction (100 °C)'!$D$197:$D$199,'Melt Extraction (100 °C)'!$D$201:$D$202,'Melt Extraction (100 °C)'!$D$204,'Melt Extraction (100 °C)'!$D$207:$D$208)</c:f>
              <c:numCache>
                <c:formatCode>0.000</c:formatCode>
                <c:ptCount val="8"/>
                <c:pt idx="0">
                  <c:v>3.8797383664537062</c:v>
                </c:pt>
                <c:pt idx="1">
                  <c:v>0</c:v>
                </c:pt>
                <c:pt idx="2">
                  <c:v>5.2483215781535302</c:v>
                </c:pt>
                <c:pt idx="3">
                  <c:v>4.3344294977640203</c:v>
                </c:pt>
                <c:pt idx="4">
                  <c:v>3.153703830127673</c:v>
                </c:pt>
                <c:pt idx="5">
                  <c:v>11.819822488023721</c:v>
                </c:pt>
                <c:pt idx="6">
                  <c:v>5.9309107603593381</c:v>
                </c:pt>
                <c:pt idx="7">
                  <c:v>0.82009319245905288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F2-46E0-A3B1-64DE55F939E5}"/>
            </c:ext>
          </c:extLst>
        </c:ser>
        <c:ser>
          <c:idx val="3"/>
          <c:order val="3"/>
          <c:tx>
            <c:strRef>
              <c:f>'Melt Extraction (100 °C)'!$E$194</c:f>
              <c:strCache>
                <c:ptCount val="1"/>
                <c:pt idx="0">
                  <c:v>1102.600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(100 °C)'!$A$197:$A$216</c15:sqref>
                  </c15:fullRef>
                </c:ext>
              </c:extLst>
              <c:f>('Melt Extraction (100 °C)'!$A$197:$A$199,'Melt Extraction (100 °C)'!$A$201:$A$202,'Melt Extraction (100 °C)'!$A$204,'Melt Extraction (100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(100 °C)'!$E$197:$E$216</c15:sqref>
                  </c15:fullRef>
                </c:ext>
              </c:extLst>
              <c:f>('Melt Extraction (100 °C)'!$E$197:$E$199,'Melt Extraction (100 °C)'!$E$201:$E$202,'Melt Extraction (100 °C)'!$E$204,'Melt Extraction (100 °C)'!$E$207:$E$208)</c:f>
              <c:numCache>
                <c:formatCode>0.000</c:formatCode>
                <c:ptCount val="8"/>
                <c:pt idx="0">
                  <c:v>3.5775978805308877</c:v>
                </c:pt>
                <c:pt idx="1">
                  <c:v>0</c:v>
                </c:pt>
                <c:pt idx="2">
                  <c:v>5.0896553535268216</c:v>
                </c:pt>
                <c:pt idx="3">
                  <c:v>6.4728591892619827</c:v>
                </c:pt>
                <c:pt idx="4">
                  <c:v>3.7395759642980217</c:v>
                </c:pt>
                <c:pt idx="5">
                  <c:v>15.068359867840027</c:v>
                </c:pt>
                <c:pt idx="6">
                  <c:v>5.384288391901749</c:v>
                </c:pt>
                <c:pt idx="7">
                  <c:v>0.40198231815443902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F2-46E0-A3B1-64DE55F939E5}"/>
            </c:ext>
          </c:extLst>
        </c:ser>
        <c:ser>
          <c:idx val="4"/>
          <c:order val="4"/>
          <c:tx>
            <c:strRef>
              <c:f>'Melt Extraction (100 °C)'!$F$194</c:f>
              <c:strCache>
                <c:ptCount val="1"/>
                <c:pt idx="0">
                  <c:v>1168.200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(100 °C)'!$A$197:$A$216</c15:sqref>
                  </c15:fullRef>
                </c:ext>
              </c:extLst>
              <c:f>('Melt Extraction (100 °C)'!$A$197:$A$199,'Melt Extraction (100 °C)'!$A$201:$A$202,'Melt Extraction (100 °C)'!$A$204,'Melt Extraction (100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(100 °C)'!$F$197:$F$216</c15:sqref>
                  </c15:fullRef>
                </c:ext>
              </c:extLst>
              <c:f>('Melt Extraction (100 °C)'!$F$197:$F$199,'Melt Extraction (100 °C)'!$F$201:$F$202,'Melt Extraction (100 °C)'!$F$204,'Melt Extraction (100 °C)'!$F$207:$F$208)</c:f>
              <c:numCache>
                <c:formatCode>0.000</c:formatCode>
                <c:ptCount val="8"/>
                <c:pt idx="0">
                  <c:v>3.349018168900082</c:v>
                </c:pt>
                <c:pt idx="1">
                  <c:v>0</c:v>
                </c:pt>
                <c:pt idx="2">
                  <c:v>5.0804993936288518</c:v>
                </c:pt>
                <c:pt idx="3">
                  <c:v>7.7446367450063001</c:v>
                </c:pt>
                <c:pt idx="4">
                  <c:v>4.7715789863851876</c:v>
                </c:pt>
                <c:pt idx="5">
                  <c:v>17.471782783582633</c:v>
                </c:pt>
                <c:pt idx="6">
                  <c:v>4.344419869816174</c:v>
                </c:pt>
                <c:pt idx="7">
                  <c:v>0.19079598294416056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F2-46E0-A3B1-64DE55F939E5}"/>
            </c:ext>
          </c:extLst>
        </c:ser>
        <c:ser>
          <c:idx val="5"/>
          <c:order val="5"/>
          <c:tx>
            <c:strRef>
              <c:f>'Melt Extraction (100 °C)'!$G$194</c:f>
              <c:strCache>
                <c:ptCount val="1"/>
                <c:pt idx="0">
                  <c:v>Sodic TTG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(100 °C)'!$A$197:$A$216</c15:sqref>
                  </c15:fullRef>
                </c:ext>
              </c:extLst>
              <c:f>('Melt Extraction (100 °C)'!$A$197:$A$199,'Melt Extraction (100 °C)'!$A$201:$A$202,'Melt Extraction (100 °C)'!$A$204,'Melt Extraction (100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(100 °C)'!$G$197:$G$216</c15:sqref>
                  </c15:fullRef>
                </c:ext>
              </c:extLst>
              <c:f>('Melt Extraction (100 °C)'!$G$197:$G$199,'Melt Extraction (100 °C)'!$G$201:$G$202,'Melt Extraction (100 °C)'!$G$204,'Melt Extraction (100 °C)'!$G$207:$G$208)</c:f>
              <c:numCache>
                <c:formatCode>0.000</c:formatCode>
                <c:ptCount val="8"/>
                <c:pt idx="0">
                  <c:v>4.6100000000000003</c:v>
                </c:pt>
                <c:pt idx="1">
                  <c:v>0.36</c:v>
                </c:pt>
                <c:pt idx="2">
                  <c:v>5.1766666666666667</c:v>
                </c:pt>
                <c:pt idx="3">
                  <c:v>1.1599999999999999</c:v>
                </c:pt>
                <c:pt idx="4">
                  <c:v>3.14</c:v>
                </c:pt>
                <c:pt idx="5">
                  <c:v>2.73</c:v>
                </c:pt>
                <c:pt idx="6">
                  <c:v>4.84</c:v>
                </c:pt>
                <c:pt idx="7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CF2-46E0-A3B1-64DE55F939E5}"/>
            </c:ext>
          </c:extLst>
        </c:ser>
        <c:ser>
          <c:idx val="6"/>
          <c:order val="6"/>
          <c:tx>
            <c:strRef>
              <c:f>'Melt Extraction (100 °C)'!$H$194</c:f>
              <c:strCache>
                <c:ptCount val="1"/>
                <c:pt idx="0">
                  <c:v>Low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(100 °C)'!$A$197:$A$216</c15:sqref>
                  </c15:fullRef>
                </c:ext>
              </c:extLst>
              <c:f>('Melt Extraction (100 °C)'!$A$197:$A$199,'Melt Extraction (100 °C)'!$A$201:$A$202,'Melt Extraction (100 °C)'!$A$204,'Melt Extraction (100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(100 °C)'!$H$197:$H$216</c15:sqref>
                  </c15:fullRef>
                </c:ext>
              </c:extLst>
              <c:f>('Melt Extraction (100 °C)'!$H$197:$H$199,'Melt Extraction (100 °C)'!$H$201:$H$202,'Melt Extraction (100 °C)'!$H$204,'Melt Extraction (100 °C)'!$H$207:$H$208)</c:f>
              <c:numCache>
                <c:formatCode>0.000</c:formatCode>
                <c:ptCount val="8"/>
                <c:pt idx="0">
                  <c:v>4.7413333333333334</c:v>
                </c:pt>
                <c:pt idx="1">
                  <c:v>0.25</c:v>
                </c:pt>
                <c:pt idx="2">
                  <c:v>5.1833333333333336</c:v>
                </c:pt>
                <c:pt idx="3">
                  <c:v>0.79</c:v>
                </c:pt>
                <c:pt idx="4">
                  <c:v>2.63</c:v>
                </c:pt>
                <c:pt idx="5">
                  <c:v>1.83</c:v>
                </c:pt>
                <c:pt idx="6">
                  <c:v>5.24</c:v>
                </c:pt>
                <c:pt idx="7">
                  <c:v>1.71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CF2-46E0-A3B1-64DE55F939E5}"/>
            </c:ext>
          </c:extLst>
        </c:ser>
        <c:ser>
          <c:idx val="7"/>
          <c:order val="7"/>
          <c:tx>
            <c:strRef>
              <c:f>'Melt Extraction (100 °C)'!$I$194</c:f>
              <c:strCache>
                <c:ptCount val="1"/>
                <c:pt idx="0">
                  <c:v>Med.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(100 °C)'!$A$197:$A$216</c15:sqref>
                  </c15:fullRef>
                </c:ext>
              </c:extLst>
              <c:f>('Melt Extraction (100 °C)'!$A$197:$A$199,'Melt Extraction (100 °C)'!$A$201:$A$202,'Melt Extraction (100 °C)'!$A$204,'Melt Extraction (100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(100 °C)'!$I$197:$I$216</c15:sqref>
                  </c15:fullRef>
                </c:ext>
              </c:extLst>
              <c:f>('Melt Extraction (100 °C)'!$I$197:$I$199,'Melt Extraction (100 °C)'!$I$201:$I$202,'Melt Extraction (100 °C)'!$I$204,'Melt Extraction (100 °C)'!$I$207:$I$208)</c:f>
              <c:numCache>
                <c:formatCode>0.000</c:formatCode>
                <c:ptCount val="8"/>
                <c:pt idx="0">
                  <c:v>4.5526666666666671</c:v>
                </c:pt>
                <c:pt idx="1">
                  <c:v>0.4</c:v>
                </c:pt>
                <c:pt idx="2">
                  <c:v>5.2166666666666668</c:v>
                </c:pt>
                <c:pt idx="3">
                  <c:v>1.33</c:v>
                </c:pt>
                <c:pt idx="4">
                  <c:v>3.44</c:v>
                </c:pt>
                <c:pt idx="5">
                  <c:v>3.02</c:v>
                </c:pt>
                <c:pt idx="6">
                  <c:v>4.7</c:v>
                </c:pt>
                <c:pt idx="7">
                  <c:v>1.64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CF2-46E0-A3B1-64DE55F939E5}"/>
            </c:ext>
          </c:extLst>
        </c:ser>
        <c:ser>
          <c:idx val="8"/>
          <c:order val="8"/>
          <c:tx>
            <c:strRef>
              <c:f>'Melt Extraction (100 °C)'!$J$194</c:f>
              <c:strCache>
                <c:ptCount val="1"/>
                <c:pt idx="0">
                  <c:v>High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(100 °C)'!$A$197:$A$216</c15:sqref>
                  </c15:fullRef>
                </c:ext>
              </c:extLst>
              <c:f>('Melt Extraction (100 °C)'!$A$197:$A$199,'Melt Extraction (100 °C)'!$A$201:$A$202,'Melt Extraction (100 °C)'!$A$204,'Melt Extraction (100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(100 °C)'!$J$197:$J$216</c15:sqref>
                  </c15:fullRef>
                </c:ext>
              </c:extLst>
              <c:f>('Melt Extraction (100 °C)'!$J$197:$J$199,'Melt Extraction (100 °C)'!$J$201:$J$202,'Melt Extraction (100 °C)'!$J$204,'Melt Extraction (100 °C)'!$J$207:$J$208)</c:f>
              <c:numCache>
                <c:formatCode>0.000</c:formatCode>
                <c:ptCount val="8"/>
                <c:pt idx="0">
                  <c:v>4.5873333333333335</c:v>
                </c:pt>
                <c:pt idx="1">
                  <c:v>0.42</c:v>
                </c:pt>
                <c:pt idx="2">
                  <c:v>5.07</c:v>
                </c:pt>
                <c:pt idx="3">
                  <c:v>1.29</c:v>
                </c:pt>
                <c:pt idx="4">
                  <c:v>3.24</c:v>
                </c:pt>
                <c:pt idx="5">
                  <c:v>3.31</c:v>
                </c:pt>
                <c:pt idx="6">
                  <c:v>4.47</c:v>
                </c:pt>
                <c:pt idx="7">
                  <c:v>1.76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CF2-46E0-A3B1-64DE55F93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481712"/>
        <c:axId val="1500480880"/>
      </c:lineChart>
      <c:catAx>
        <c:axId val="150048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0480880"/>
        <c:crosses val="autoZero"/>
        <c:auto val="1"/>
        <c:lblAlgn val="ctr"/>
        <c:lblOffset val="100"/>
        <c:noMultiLvlLbl val="0"/>
      </c:catAx>
      <c:valAx>
        <c:axId val="150048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048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196351374440947"/>
          <c:y val="9.733766603558093E-2"/>
          <c:w val="0.83559855636835068"/>
          <c:h val="3.743785948391185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Cumulative Melt Extraction with CMF = 20 vol%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'Melt Extraction (100 °C)'!$T$194</c:f>
              <c:strCache>
                <c:ptCount val="1"/>
                <c:pt idx="0">
                  <c:v>889.500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(100 °C)'!$A$197:$A$216</c15:sqref>
                  </c15:fullRef>
                </c:ext>
              </c:extLst>
              <c:f>('Melt Extraction (100 °C)'!$A$197:$A$199,'Melt Extraction (100 °C)'!$A$201:$A$202,'Melt Extraction (100 °C)'!$A$204,'Melt Extraction (100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(100 °C)'!$T$197:$T$216</c15:sqref>
                  </c15:fullRef>
                </c:ext>
              </c:extLst>
              <c:f>('Melt Extraction (100 °C)'!$T$197:$T$199,'Melt Extraction (100 °C)'!$T$201:$T$202,'Melt Extraction (100 °C)'!$T$204,'Melt Extraction (100 °C)'!$T$207:$T$208)</c:f>
              <c:numCache>
                <c:formatCode>0.000</c:formatCode>
                <c:ptCount val="8"/>
                <c:pt idx="0">
                  <c:v>4.6638780867094756</c:v>
                </c:pt>
                <c:pt idx="1">
                  <c:v>0</c:v>
                </c:pt>
                <c:pt idx="2">
                  <c:v>5.0584369535092941</c:v>
                </c:pt>
                <c:pt idx="3">
                  <c:v>0.81740748202566871</c:v>
                </c:pt>
                <c:pt idx="4">
                  <c:v>3.0202838325558963</c:v>
                </c:pt>
                <c:pt idx="5">
                  <c:v>3.9052813044340029</c:v>
                </c:pt>
                <c:pt idx="6">
                  <c:v>3.7498146696785768</c:v>
                </c:pt>
                <c:pt idx="7">
                  <c:v>3.3737204437354293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4D-43EC-806D-58FBAF2AF3DB}"/>
            </c:ext>
          </c:extLst>
        </c:ser>
        <c:ser>
          <c:idx val="1"/>
          <c:order val="1"/>
          <c:tx>
            <c:strRef>
              <c:f>'Melt Extraction (100 °C)'!$U$194</c:f>
              <c:strCache>
                <c:ptCount val="1"/>
                <c:pt idx="0">
                  <c:v>955.000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(100 °C)'!$A$197:$A$216</c15:sqref>
                  </c15:fullRef>
                </c:ext>
              </c:extLst>
              <c:f>('Melt Extraction (100 °C)'!$A$197:$A$199,'Melt Extraction (100 °C)'!$A$201:$A$202,'Melt Extraction (100 °C)'!$A$204,'Melt Extraction (100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(100 °C)'!$U$197:$U$216</c15:sqref>
                  </c15:fullRef>
                </c:ext>
              </c:extLst>
              <c:f>('Melt Extraction (100 °C)'!$U$197:$U$199,'Melt Extraction (100 °C)'!$U$201:$U$202,'Melt Extraction (100 °C)'!$U$204,'Melt Extraction (100 °C)'!$U$207:$U$208)</c:f>
              <c:numCache>
                <c:formatCode>0.000</c:formatCode>
                <c:ptCount val="8"/>
                <c:pt idx="0">
                  <c:v>4.5144614770010962</c:v>
                </c:pt>
                <c:pt idx="1">
                  <c:v>0</c:v>
                </c:pt>
                <c:pt idx="2">
                  <c:v>5.2005243028958104</c:v>
                </c:pt>
                <c:pt idx="3">
                  <c:v>1.304142490131396</c:v>
                </c:pt>
                <c:pt idx="4">
                  <c:v>3.0767580579282905</c:v>
                </c:pt>
                <c:pt idx="5">
                  <c:v>5.2046512357838086</c:v>
                </c:pt>
                <c:pt idx="6">
                  <c:v>4.4701919260403065</c:v>
                </c:pt>
                <c:pt idx="7">
                  <c:v>2.62575047519478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4D-43EC-806D-58FBAF2AF3DB}"/>
            </c:ext>
          </c:extLst>
        </c:ser>
        <c:ser>
          <c:idx val="2"/>
          <c:order val="2"/>
          <c:tx>
            <c:strRef>
              <c:f>'Melt Extraction (100 °C)'!$V$194</c:f>
              <c:strCache>
                <c:ptCount val="1"/>
                <c:pt idx="0">
                  <c:v>1033.800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(100 °C)'!$A$197:$A$216</c15:sqref>
                  </c15:fullRef>
                </c:ext>
              </c:extLst>
              <c:f>('Melt Extraction (100 °C)'!$A$197:$A$199,'Melt Extraction (100 °C)'!$A$201:$A$202,'Melt Extraction (100 °C)'!$A$204,'Melt Extraction (100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(100 °C)'!$V$197:$V$216</c15:sqref>
                  </c15:fullRef>
                </c:ext>
              </c:extLst>
              <c:f>('Melt Extraction (100 °C)'!$V$197:$V$199,'Melt Extraction (100 °C)'!$V$201:$V$202,'Melt Extraction (100 °C)'!$V$204,'Melt Extraction (100 °C)'!$V$207:$V$208)</c:f>
              <c:numCache>
                <c:formatCode>0.000</c:formatCode>
                <c:ptCount val="8"/>
                <c:pt idx="0">
                  <c:v>4.3228209358093785</c:v>
                </c:pt>
                <c:pt idx="1">
                  <c:v>0</c:v>
                </c:pt>
                <c:pt idx="2">
                  <c:v>5.2149556282180951</c:v>
                </c:pt>
                <c:pt idx="3">
                  <c:v>2.2190703263151716</c:v>
                </c:pt>
                <c:pt idx="4">
                  <c:v>3.0999901242918257</c:v>
                </c:pt>
                <c:pt idx="5">
                  <c:v>7.2019552220241589</c:v>
                </c:pt>
                <c:pt idx="6">
                  <c:v>4.9112235243642219</c:v>
                </c:pt>
                <c:pt idx="7">
                  <c:v>2.0805723760834662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4D-43EC-806D-58FBAF2AF3DB}"/>
            </c:ext>
          </c:extLst>
        </c:ser>
        <c:ser>
          <c:idx val="3"/>
          <c:order val="3"/>
          <c:tx>
            <c:strRef>
              <c:f>'Melt Extraction (100 °C)'!$W$194</c:f>
              <c:strCache>
                <c:ptCount val="1"/>
                <c:pt idx="0">
                  <c:v>1102.600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(100 °C)'!$A$197:$A$216</c15:sqref>
                  </c15:fullRef>
                </c:ext>
              </c:extLst>
              <c:f>('Melt Extraction (100 °C)'!$A$197:$A$199,'Melt Extraction (100 °C)'!$A$201:$A$202,'Melt Extraction (100 °C)'!$A$204,'Melt Extraction (100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(100 °C)'!$W$197:$W$216</c15:sqref>
                  </c15:fullRef>
                </c:ext>
              </c:extLst>
              <c:f>('Melt Extraction (100 °C)'!$W$197:$W$199,'Melt Extraction (100 °C)'!$W$201:$W$202,'Melt Extraction (100 °C)'!$W$204,'Melt Extraction (100 °C)'!$W$207:$W$208)</c:f>
              <c:numCache>
                <c:formatCode>0.000</c:formatCode>
                <c:ptCount val="8"/>
                <c:pt idx="0">
                  <c:v>4.1610954273327581</c:v>
                </c:pt>
                <c:pt idx="1">
                  <c:v>0</c:v>
                </c:pt>
                <c:pt idx="2">
                  <c:v>5.1877634332193328</c:v>
                </c:pt>
                <c:pt idx="3">
                  <c:v>3.1422116085654488</c:v>
                </c:pt>
                <c:pt idx="4">
                  <c:v>3.2387906410723932</c:v>
                </c:pt>
                <c:pt idx="5">
                  <c:v>8.9090928128653246</c:v>
                </c:pt>
                <c:pt idx="6">
                  <c:v>5.0138862851350092</c:v>
                </c:pt>
                <c:pt idx="7">
                  <c:v>1.7162910663205506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4D-43EC-806D-58FBAF2AF3DB}"/>
            </c:ext>
          </c:extLst>
        </c:ser>
        <c:ser>
          <c:idx val="4"/>
          <c:order val="4"/>
          <c:tx>
            <c:strRef>
              <c:f>'Melt Extraction (100 °C)'!$X$194</c:f>
              <c:strCache>
                <c:ptCount val="1"/>
                <c:pt idx="0">
                  <c:v>1168.200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(100 °C)'!$A$197:$A$216</c15:sqref>
                  </c15:fullRef>
                </c:ext>
              </c:extLst>
              <c:f>('Melt Extraction (100 °C)'!$A$197:$A$199,'Melt Extraction (100 °C)'!$A$201:$A$202,'Melt Extraction (100 °C)'!$A$204,'Melt Extraction (100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(100 °C)'!$X$197:$X$216</c15:sqref>
                  </c15:fullRef>
                </c:ext>
              </c:extLst>
              <c:f>('Melt Extraction (100 °C)'!$X$197:$X$199,'Melt Extraction (100 °C)'!$X$201:$X$202,'Melt Extraction (100 °C)'!$X$204,'Melt Extraction (100 °C)'!$X$207:$X$208)</c:f>
              <c:numCache>
                <c:formatCode>0.000</c:formatCode>
                <c:ptCount val="8"/>
                <c:pt idx="0">
                  <c:v>4.0274690672636977</c:v>
                </c:pt>
                <c:pt idx="1">
                  <c:v>0</c:v>
                </c:pt>
                <c:pt idx="2">
                  <c:v>5.1701132613570548</c:v>
                </c:pt>
                <c:pt idx="3">
                  <c:v>3.8995352647652144</c:v>
                </c:pt>
                <c:pt idx="4">
                  <c:v>3.4910091648809836</c:v>
                </c:pt>
                <c:pt idx="5">
                  <c:v>10.318073400987059</c:v>
                </c:pt>
                <c:pt idx="6">
                  <c:v>4.9037263719757664</c:v>
                </c:pt>
                <c:pt idx="7">
                  <c:v>1.4652726402064427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4D-43EC-806D-58FBAF2AF3DB}"/>
            </c:ext>
          </c:extLst>
        </c:ser>
        <c:ser>
          <c:idx val="5"/>
          <c:order val="5"/>
          <c:tx>
            <c:strRef>
              <c:f>'Melt Extraction (100 °C)'!$G$194</c:f>
              <c:strCache>
                <c:ptCount val="1"/>
                <c:pt idx="0">
                  <c:v>Sodic TTG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(100 °C)'!$A$197:$A$216</c15:sqref>
                  </c15:fullRef>
                </c:ext>
              </c:extLst>
              <c:f>('Melt Extraction (100 °C)'!$A$197:$A$199,'Melt Extraction (100 °C)'!$A$201:$A$202,'Melt Extraction (100 °C)'!$A$204,'Melt Extraction (100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(100 °C)'!$G$197:$G$216</c15:sqref>
                  </c15:fullRef>
                </c:ext>
              </c:extLst>
              <c:f>('Melt Extraction (100 °C)'!$G$197:$G$199,'Melt Extraction (100 °C)'!$G$201:$G$202,'Melt Extraction (100 °C)'!$G$204,'Melt Extraction (100 °C)'!$G$207:$G$208)</c:f>
              <c:numCache>
                <c:formatCode>0.000</c:formatCode>
                <c:ptCount val="8"/>
                <c:pt idx="0">
                  <c:v>4.6100000000000003</c:v>
                </c:pt>
                <c:pt idx="1">
                  <c:v>0.36</c:v>
                </c:pt>
                <c:pt idx="2">
                  <c:v>5.1766666666666667</c:v>
                </c:pt>
                <c:pt idx="3">
                  <c:v>1.1599999999999999</c:v>
                </c:pt>
                <c:pt idx="4">
                  <c:v>3.14</c:v>
                </c:pt>
                <c:pt idx="5">
                  <c:v>2.73</c:v>
                </c:pt>
                <c:pt idx="6">
                  <c:v>4.84</c:v>
                </c:pt>
                <c:pt idx="7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4D-43EC-806D-58FBAF2AF3DB}"/>
            </c:ext>
          </c:extLst>
        </c:ser>
        <c:ser>
          <c:idx val="6"/>
          <c:order val="6"/>
          <c:tx>
            <c:strRef>
              <c:f>'Melt Extraction (100 °C)'!$H$194</c:f>
              <c:strCache>
                <c:ptCount val="1"/>
                <c:pt idx="0">
                  <c:v>Low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(100 °C)'!$A$197:$A$216</c15:sqref>
                  </c15:fullRef>
                </c:ext>
              </c:extLst>
              <c:f>('Melt Extraction (100 °C)'!$A$197:$A$199,'Melt Extraction (100 °C)'!$A$201:$A$202,'Melt Extraction (100 °C)'!$A$204,'Melt Extraction (100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(100 °C)'!$H$197:$H$216</c15:sqref>
                  </c15:fullRef>
                </c:ext>
              </c:extLst>
              <c:f>('Melt Extraction (100 °C)'!$H$197:$H$199,'Melt Extraction (100 °C)'!$H$201:$H$202,'Melt Extraction (100 °C)'!$H$204,'Melt Extraction (100 °C)'!$H$207:$H$208)</c:f>
              <c:numCache>
                <c:formatCode>0.000</c:formatCode>
                <c:ptCount val="8"/>
                <c:pt idx="0">
                  <c:v>4.7413333333333334</c:v>
                </c:pt>
                <c:pt idx="1">
                  <c:v>0.25</c:v>
                </c:pt>
                <c:pt idx="2">
                  <c:v>5.1833333333333336</c:v>
                </c:pt>
                <c:pt idx="3">
                  <c:v>0.79</c:v>
                </c:pt>
                <c:pt idx="4">
                  <c:v>2.63</c:v>
                </c:pt>
                <c:pt idx="5">
                  <c:v>1.83</c:v>
                </c:pt>
                <c:pt idx="6">
                  <c:v>5.24</c:v>
                </c:pt>
                <c:pt idx="7">
                  <c:v>1.71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64D-43EC-806D-58FBAF2AF3DB}"/>
            </c:ext>
          </c:extLst>
        </c:ser>
        <c:ser>
          <c:idx val="7"/>
          <c:order val="7"/>
          <c:tx>
            <c:strRef>
              <c:f>'Melt Extraction (100 °C)'!$I$194</c:f>
              <c:strCache>
                <c:ptCount val="1"/>
                <c:pt idx="0">
                  <c:v>Med.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(100 °C)'!$A$197:$A$216</c15:sqref>
                  </c15:fullRef>
                </c:ext>
              </c:extLst>
              <c:f>('Melt Extraction (100 °C)'!$A$197:$A$199,'Melt Extraction (100 °C)'!$A$201:$A$202,'Melt Extraction (100 °C)'!$A$204,'Melt Extraction (100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(100 °C)'!$I$197:$I$216</c15:sqref>
                  </c15:fullRef>
                </c:ext>
              </c:extLst>
              <c:f>('Melt Extraction (100 °C)'!$I$197:$I$199,'Melt Extraction (100 °C)'!$I$201:$I$202,'Melt Extraction (100 °C)'!$I$204,'Melt Extraction (100 °C)'!$I$207:$I$208)</c:f>
              <c:numCache>
                <c:formatCode>0.000</c:formatCode>
                <c:ptCount val="8"/>
                <c:pt idx="0">
                  <c:v>4.5526666666666671</c:v>
                </c:pt>
                <c:pt idx="1">
                  <c:v>0.4</c:v>
                </c:pt>
                <c:pt idx="2">
                  <c:v>5.2166666666666668</c:v>
                </c:pt>
                <c:pt idx="3">
                  <c:v>1.33</c:v>
                </c:pt>
                <c:pt idx="4">
                  <c:v>3.44</c:v>
                </c:pt>
                <c:pt idx="5">
                  <c:v>3.02</c:v>
                </c:pt>
                <c:pt idx="6">
                  <c:v>4.7</c:v>
                </c:pt>
                <c:pt idx="7">
                  <c:v>1.64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64D-43EC-806D-58FBAF2AF3DB}"/>
            </c:ext>
          </c:extLst>
        </c:ser>
        <c:ser>
          <c:idx val="8"/>
          <c:order val="8"/>
          <c:tx>
            <c:strRef>
              <c:f>'Melt Extraction (100 °C)'!$J$194</c:f>
              <c:strCache>
                <c:ptCount val="1"/>
                <c:pt idx="0">
                  <c:v>High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(100 °C)'!$A$197:$A$216</c15:sqref>
                  </c15:fullRef>
                </c:ext>
              </c:extLst>
              <c:f>('Melt Extraction (100 °C)'!$A$197:$A$199,'Melt Extraction (100 °C)'!$A$201:$A$202,'Melt Extraction (100 °C)'!$A$204,'Melt Extraction (100 °C)'!$A$207:$A$208)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(100 °C)'!$J$197:$J$216</c15:sqref>
                  </c15:fullRef>
                </c:ext>
              </c:extLst>
              <c:f>('Melt Extraction (100 °C)'!$J$197:$J$199,'Melt Extraction (100 °C)'!$J$201:$J$202,'Melt Extraction (100 °C)'!$J$204,'Melt Extraction (100 °C)'!$J$207:$J$208)</c:f>
              <c:numCache>
                <c:formatCode>0.000</c:formatCode>
                <c:ptCount val="8"/>
                <c:pt idx="0">
                  <c:v>4.5873333333333335</c:v>
                </c:pt>
                <c:pt idx="1">
                  <c:v>0.42</c:v>
                </c:pt>
                <c:pt idx="2">
                  <c:v>5.07</c:v>
                </c:pt>
                <c:pt idx="3">
                  <c:v>1.29</c:v>
                </c:pt>
                <c:pt idx="4">
                  <c:v>3.24</c:v>
                </c:pt>
                <c:pt idx="5">
                  <c:v>3.31</c:v>
                </c:pt>
                <c:pt idx="6">
                  <c:v>4.47</c:v>
                </c:pt>
                <c:pt idx="7">
                  <c:v>1.76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64D-43EC-806D-58FBAF2AF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481712"/>
        <c:axId val="1500480880"/>
      </c:lineChart>
      <c:catAx>
        <c:axId val="150048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0480880"/>
        <c:crosses val="autoZero"/>
        <c:auto val="1"/>
        <c:lblAlgn val="ctr"/>
        <c:lblOffset val="100"/>
        <c:noMultiLvlLbl val="0"/>
      </c:catAx>
      <c:valAx>
        <c:axId val="1500480880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048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196351374440947"/>
          <c:y val="9.733766603558093E-2"/>
          <c:w val="0.83559855636835068"/>
          <c:h val="3.743785948391185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Melt Extraction with CMF = 20 vol%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'Melt Extraction (75 °C)'!$B$163</c:f>
              <c:strCache>
                <c:ptCount val="1"/>
                <c:pt idx="0">
                  <c:v>873.800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(75 °C)'!$A$166:$A$185</c15:sqref>
                  </c15:fullRef>
                </c:ext>
              </c:extLst>
              <c:f>('Melt Extraction (75 °C)'!$A$166:$A$168,'Melt Extraction (75 °C)'!$A$170:$A$171,'Melt Extraction (75 °C)'!$A$173,'Melt Extraction (75 °C)'!$A$176:$A$177)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(75 °C)'!$B$166:$B$185</c15:sqref>
                  </c15:fullRef>
                </c:ext>
              </c:extLst>
              <c:f>('Melt Extraction (75 °C)'!$B$166:$B$168,'Melt Extraction (75 °C)'!$B$170:$B$171,'Melt Extraction (75 °C)'!$B$173,'Melt Extraction (75 °C)'!$B$176:$B$177)</c:f>
              <c:numCache>
                <c:formatCode>0.000</c:formatCode>
                <c:ptCount val="8"/>
                <c:pt idx="0">
                  <c:v>4.7228403081157611</c:v>
                </c:pt>
                <c:pt idx="1">
                  <c:v>0</c:v>
                </c:pt>
                <c:pt idx="2">
                  <c:v>5.4096593874955259</c:v>
                </c:pt>
                <c:pt idx="3">
                  <c:v>0.3946521203765192</c:v>
                </c:pt>
                <c:pt idx="4">
                  <c:v>2.5452722613625451</c:v>
                </c:pt>
                <c:pt idx="5">
                  <c:v>1.6752289517010019</c:v>
                </c:pt>
                <c:pt idx="6">
                  <c:v>4.7143078421996938</c:v>
                </c:pt>
                <c:pt idx="7">
                  <c:v>3.5989451289360219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49-41E5-A8C7-C77AF0692DD6}"/>
            </c:ext>
          </c:extLst>
        </c:ser>
        <c:ser>
          <c:idx val="1"/>
          <c:order val="1"/>
          <c:tx>
            <c:strRef>
              <c:f>'Melt Extraction (75 °C)'!$C$163</c:f>
              <c:strCache>
                <c:ptCount val="1"/>
                <c:pt idx="0">
                  <c:v>931.800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(75 °C)'!$A$166:$A$185</c15:sqref>
                  </c15:fullRef>
                </c:ext>
              </c:extLst>
              <c:f>('Melt Extraction (75 °C)'!$A$166:$A$168,'Melt Extraction (75 °C)'!$A$170:$A$171,'Melt Extraction (75 °C)'!$A$173,'Melt Extraction (75 °C)'!$A$176:$A$177)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(75 °C)'!$C$166:$C$185</c15:sqref>
                  </c15:fullRef>
                </c:ext>
              </c:extLst>
              <c:f>('Melt Extraction (75 °C)'!$C$166:$C$168,'Melt Extraction (75 °C)'!$C$170:$C$171,'Melt Extraction (75 °C)'!$C$173,'Melt Extraction (75 °C)'!$C$176:$C$177)</c:f>
              <c:numCache>
                <c:formatCode>0.000</c:formatCode>
                <c:ptCount val="8"/>
                <c:pt idx="0">
                  <c:v>4.6048468159606877</c:v>
                </c:pt>
                <c:pt idx="1">
                  <c:v>0</c:v>
                </c:pt>
                <c:pt idx="2">
                  <c:v>5.6370269314548018</c:v>
                </c:pt>
                <c:pt idx="3">
                  <c:v>0.77158292894141622</c:v>
                </c:pt>
                <c:pt idx="4">
                  <c:v>2.5322520645402569</c:v>
                </c:pt>
                <c:pt idx="5">
                  <c:v>2.5053074329780753</c:v>
                </c:pt>
                <c:pt idx="6">
                  <c:v>6.2114817236522359</c:v>
                </c:pt>
                <c:pt idx="7">
                  <c:v>1.9955549315943648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49-41E5-A8C7-C77AF0692DD6}"/>
            </c:ext>
          </c:extLst>
        </c:ser>
        <c:ser>
          <c:idx val="2"/>
          <c:order val="2"/>
          <c:tx>
            <c:strRef>
              <c:f>'Melt Extraction (75 °C)'!$D$163</c:f>
              <c:strCache>
                <c:ptCount val="1"/>
                <c:pt idx="0">
                  <c:v>1068.500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(75 °C)'!$A$166:$A$185</c15:sqref>
                  </c15:fullRef>
                </c:ext>
              </c:extLst>
              <c:f>('Melt Extraction (75 °C)'!$A$166:$A$168,'Melt Extraction (75 °C)'!$A$170:$A$171,'Melt Extraction (75 °C)'!$A$173,'Melt Extraction (75 °C)'!$A$176:$A$177)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(75 °C)'!$D$166:$D$185</c15:sqref>
                  </c15:fullRef>
                </c:ext>
              </c:extLst>
              <c:f>('Melt Extraction (75 °C)'!$D$166:$D$168,'Melt Extraction (75 °C)'!$D$170:$D$171,'Melt Extraction (75 °C)'!$D$173,'Melt Extraction (75 °C)'!$D$176:$D$177)</c:f>
              <c:numCache>
                <c:formatCode>0.000</c:formatCode>
                <c:ptCount val="8"/>
                <c:pt idx="0">
                  <c:v>3.9640610507306757</c:v>
                </c:pt>
                <c:pt idx="1">
                  <c:v>0</c:v>
                </c:pt>
                <c:pt idx="2">
                  <c:v>5.5210621439662146</c:v>
                </c:pt>
                <c:pt idx="3">
                  <c:v>3.3817183633271064</c:v>
                </c:pt>
                <c:pt idx="4">
                  <c:v>2.8525431153557923</c:v>
                </c:pt>
                <c:pt idx="5">
                  <c:v>9.8027111291106888</c:v>
                </c:pt>
                <c:pt idx="6">
                  <c:v>7.0962392717216476</c:v>
                </c:pt>
                <c:pt idx="7">
                  <c:v>0.84269891379586392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49-41E5-A8C7-C77AF0692DD6}"/>
            </c:ext>
          </c:extLst>
        </c:ser>
        <c:ser>
          <c:idx val="3"/>
          <c:order val="3"/>
          <c:tx>
            <c:strRef>
              <c:f>'Melt Extraction (75 °C)'!$E$163</c:f>
              <c:strCache>
                <c:ptCount val="1"/>
                <c:pt idx="0">
                  <c:v>1179.400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(75 °C)'!$A$166:$A$185</c15:sqref>
                  </c15:fullRef>
                </c:ext>
              </c:extLst>
              <c:f>('Melt Extraction (75 °C)'!$A$166:$A$168,'Melt Extraction (75 °C)'!$A$170:$A$171,'Melt Extraction (75 °C)'!$A$173,'Melt Extraction (75 °C)'!$A$176:$A$177)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(75 °C)'!$E$166:$E$185</c15:sqref>
                  </c15:fullRef>
                </c:ext>
              </c:extLst>
              <c:f>('Melt Extraction (75 °C)'!$E$166:$E$168,'Melt Extraction (75 °C)'!$E$170:$E$171,'Melt Extraction (75 °C)'!$E$173,'Melt Extraction (75 °C)'!$E$176:$E$177)</c:f>
              <c:numCache>
                <c:formatCode>0.000</c:formatCode>
                <c:ptCount val="8"/>
                <c:pt idx="0">
                  <c:v>3.66738399799195</c:v>
                </c:pt>
                <c:pt idx="1">
                  <c:v>0</c:v>
                </c:pt>
                <c:pt idx="2">
                  <c:v>5.1833119205332423</c:v>
                </c:pt>
                <c:pt idx="3">
                  <c:v>4.6797110786733693</c:v>
                </c:pt>
                <c:pt idx="4">
                  <c:v>4.1055676292511363</c:v>
                </c:pt>
                <c:pt idx="5">
                  <c:v>14.65524894687484</c:v>
                </c:pt>
                <c:pt idx="6">
                  <c:v>5.5804065240446983</c:v>
                </c:pt>
                <c:pt idx="7">
                  <c:v>0.41834289606370317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49-41E5-A8C7-C77AF0692DD6}"/>
            </c:ext>
          </c:extLst>
        </c:ser>
        <c:ser>
          <c:idx val="4"/>
          <c:order val="4"/>
          <c:tx>
            <c:strRef>
              <c:f>'Melt Extraction (75 °C)'!$F$163</c:f>
              <c:strCache>
                <c:ptCount val="1"/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(75 °C)'!$A$166:$A$185</c15:sqref>
                  </c15:fullRef>
                </c:ext>
              </c:extLst>
              <c:f>('Melt Extraction (75 °C)'!$A$166:$A$168,'Melt Extraction (75 °C)'!$A$170:$A$171,'Melt Extraction (75 °C)'!$A$173,'Melt Extraction (75 °C)'!$A$176:$A$177)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(75 °C)'!$F$166:$F$185</c15:sqref>
                  </c15:fullRef>
                </c:ext>
              </c:extLst>
              <c:f>('Melt Extraction (75 °C)'!$F$166:$F$168,'Melt Extraction (75 °C)'!$F$170:$F$171,'Melt Extraction (75 °C)'!$F$173,'Melt Extraction (75 °C)'!$F$176:$F$177)</c:f>
              <c:numCache>
                <c:formatCode>0.000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49-41E5-A8C7-C77AF0692DD6}"/>
            </c:ext>
          </c:extLst>
        </c:ser>
        <c:ser>
          <c:idx val="5"/>
          <c:order val="5"/>
          <c:tx>
            <c:strRef>
              <c:f>'Melt Extraction (75 °C)'!$G$163</c:f>
              <c:strCache>
                <c:ptCount val="1"/>
                <c:pt idx="0">
                  <c:v>Sodic TTG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(75 °C)'!$A$166:$A$185</c15:sqref>
                  </c15:fullRef>
                </c:ext>
              </c:extLst>
              <c:f>('Melt Extraction (75 °C)'!$A$166:$A$168,'Melt Extraction (75 °C)'!$A$170:$A$171,'Melt Extraction (75 °C)'!$A$173,'Melt Extraction (75 °C)'!$A$176:$A$177)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(75 °C)'!$G$166:$G$185</c15:sqref>
                  </c15:fullRef>
                </c:ext>
              </c:extLst>
              <c:f>('Melt Extraction (75 °C)'!$G$166:$G$168,'Melt Extraction (75 °C)'!$G$170:$G$171,'Melt Extraction (75 °C)'!$G$173,'Melt Extraction (75 °C)'!$G$176:$G$177)</c:f>
              <c:numCache>
                <c:formatCode>0.000</c:formatCode>
                <c:ptCount val="8"/>
                <c:pt idx="0">
                  <c:v>4.6100000000000003</c:v>
                </c:pt>
                <c:pt idx="1">
                  <c:v>0.36</c:v>
                </c:pt>
                <c:pt idx="2">
                  <c:v>5.1766666666666667</c:v>
                </c:pt>
                <c:pt idx="3">
                  <c:v>1.1599999999999999</c:v>
                </c:pt>
                <c:pt idx="4">
                  <c:v>3.14</c:v>
                </c:pt>
                <c:pt idx="5">
                  <c:v>2.73</c:v>
                </c:pt>
                <c:pt idx="6">
                  <c:v>4.84</c:v>
                </c:pt>
                <c:pt idx="7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49-41E5-A8C7-C77AF0692DD6}"/>
            </c:ext>
          </c:extLst>
        </c:ser>
        <c:ser>
          <c:idx val="6"/>
          <c:order val="6"/>
          <c:tx>
            <c:strRef>
              <c:f>'Melt Extraction (75 °C)'!$H$163</c:f>
              <c:strCache>
                <c:ptCount val="1"/>
                <c:pt idx="0">
                  <c:v>Low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(75 °C)'!$A$166:$A$185</c15:sqref>
                  </c15:fullRef>
                </c:ext>
              </c:extLst>
              <c:f>('Melt Extraction (75 °C)'!$A$166:$A$168,'Melt Extraction (75 °C)'!$A$170:$A$171,'Melt Extraction (75 °C)'!$A$173,'Melt Extraction (75 °C)'!$A$176:$A$177)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(75 °C)'!$H$166:$H$185</c15:sqref>
                  </c15:fullRef>
                </c:ext>
              </c:extLst>
              <c:f>('Melt Extraction (75 °C)'!$H$166:$H$168,'Melt Extraction (75 °C)'!$H$170:$H$171,'Melt Extraction (75 °C)'!$H$173,'Melt Extraction (75 °C)'!$H$176:$H$177)</c:f>
              <c:numCache>
                <c:formatCode>0.000</c:formatCode>
                <c:ptCount val="8"/>
                <c:pt idx="0">
                  <c:v>4.7413333333333334</c:v>
                </c:pt>
                <c:pt idx="1">
                  <c:v>0.25</c:v>
                </c:pt>
                <c:pt idx="2">
                  <c:v>5.1833333333333336</c:v>
                </c:pt>
                <c:pt idx="3">
                  <c:v>0.79</c:v>
                </c:pt>
                <c:pt idx="4">
                  <c:v>2.63</c:v>
                </c:pt>
                <c:pt idx="5">
                  <c:v>1.83</c:v>
                </c:pt>
                <c:pt idx="6">
                  <c:v>5.24</c:v>
                </c:pt>
                <c:pt idx="7">
                  <c:v>1.71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649-41E5-A8C7-C77AF0692DD6}"/>
            </c:ext>
          </c:extLst>
        </c:ser>
        <c:ser>
          <c:idx val="7"/>
          <c:order val="7"/>
          <c:tx>
            <c:strRef>
              <c:f>'Melt Extraction (75 °C)'!$I$163</c:f>
              <c:strCache>
                <c:ptCount val="1"/>
                <c:pt idx="0">
                  <c:v>Med.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(75 °C)'!$A$166:$A$185</c15:sqref>
                  </c15:fullRef>
                </c:ext>
              </c:extLst>
              <c:f>('Melt Extraction (75 °C)'!$A$166:$A$168,'Melt Extraction (75 °C)'!$A$170:$A$171,'Melt Extraction (75 °C)'!$A$173,'Melt Extraction (75 °C)'!$A$176:$A$177)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(75 °C)'!$I$166:$I$185</c15:sqref>
                  </c15:fullRef>
                </c:ext>
              </c:extLst>
              <c:f>('Melt Extraction (75 °C)'!$I$166:$I$168,'Melt Extraction (75 °C)'!$I$170:$I$171,'Melt Extraction (75 °C)'!$I$173,'Melt Extraction (75 °C)'!$I$176:$I$177)</c:f>
              <c:numCache>
                <c:formatCode>0.000</c:formatCode>
                <c:ptCount val="8"/>
                <c:pt idx="0">
                  <c:v>4.5526666666666671</c:v>
                </c:pt>
                <c:pt idx="1">
                  <c:v>0.4</c:v>
                </c:pt>
                <c:pt idx="2">
                  <c:v>5.2166666666666668</c:v>
                </c:pt>
                <c:pt idx="3">
                  <c:v>1.33</c:v>
                </c:pt>
                <c:pt idx="4">
                  <c:v>3.44</c:v>
                </c:pt>
                <c:pt idx="5">
                  <c:v>3.02</c:v>
                </c:pt>
                <c:pt idx="6">
                  <c:v>4.7</c:v>
                </c:pt>
                <c:pt idx="7">
                  <c:v>1.64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649-41E5-A8C7-C77AF0692DD6}"/>
            </c:ext>
          </c:extLst>
        </c:ser>
        <c:ser>
          <c:idx val="8"/>
          <c:order val="8"/>
          <c:tx>
            <c:strRef>
              <c:f>'Melt Extraction (75 °C)'!$J$163</c:f>
              <c:strCache>
                <c:ptCount val="1"/>
                <c:pt idx="0">
                  <c:v>High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(75 °C)'!$A$166:$A$185</c15:sqref>
                  </c15:fullRef>
                </c:ext>
              </c:extLst>
              <c:f>('Melt Extraction (75 °C)'!$A$166:$A$168,'Melt Extraction (75 °C)'!$A$170:$A$171,'Melt Extraction (75 °C)'!$A$173,'Melt Extraction (75 °C)'!$A$176:$A$177)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(75 °C)'!$J$166:$J$185</c15:sqref>
                  </c15:fullRef>
                </c:ext>
              </c:extLst>
              <c:f>('Melt Extraction (75 °C)'!$J$166:$J$168,'Melt Extraction (75 °C)'!$J$170:$J$171,'Melt Extraction (75 °C)'!$J$173,'Melt Extraction (75 °C)'!$J$176:$J$177)</c:f>
              <c:numCache>
                <c:formatCode>0.000</c:formatCode>
                <c:ptCount val="8"/>
                <c:pt idx="0">
                  <c:v>4.5873333333333335</c:v>
                </c:pt>
                <c:pt idx="1">
                  <c:v>0.42</c:v>
                </c:pt>
                <c:pt idx="2">
                  <c:v>5.07</c:v>
                </c:pt>
                <c:pt idx="3">
                  <c:v>1.29</c:v>
                </c:pt>
                <c:pt idx="4">
                  <c:v>3.24</c:v>
                </c:pt>
                <c:pt idx="5">
                  <c:v>3.31</c:v>
                </c:pt>
                <c:pt idx="6">
                  <c:v>4.47</c:v>
                </c:pt>
                <c:pt idx="7">
                  <c:v>1.76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649-41E5-A8C7-C77AF0692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481712"/>
        <c:axId val="1500480880"/>
      </c:lineChart>
      <c:catAx>
        <c:axId val="150048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0480880"/>
        <c:crosses val="autoZero"/>
        <c:auto val="1"/>
        <c:lblAlgn val="ctr"/>
        <c:lblOffset val="100"/>
        <c:noMultiLvlLbl val="0"/>
      </c:catAx>
      <c:valAx>
        <c:axId val="1500480880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048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196351374440947"/>
          <c:y val="9.733766603558093E-2"/>
          <c:w val="0.83559855636835068"/>
          <c:h val="3.743785948391185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Cumulative Melt Extraction with CMF = 20 vol%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'Melt Extraction (75 °C)'!$T$163</c:f>
              <c:strCache>
                <c:ptCount val="1"/>
                <c:pt idx="0">
                  <c:v>873.800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(75 °C)'!$A$166:$A$185</c15:sqref>
                  </c15:fullRef>
                </c:ext>
              </c:extLst>
              <c:f>('Melt Extraction (75 °C)'!$A$166:$A$168,'Melt Extraction (75 °C)'!$A$170:$A$171,'Melt Extraction (75 °C)'!$A$173,'Melt Extraction (75 °C)'!$A$176:$A$177)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(75 °C)'!$T$166:$T$185</c15:sqref>
                  </c15:fullRef>
                </c:ext>
              </c:extLst>
              <c:f>('Melt Extraction (75 °C)'!$T$166:$T$168,'Melt Extraction (75 °C)'!$T$170:$T$171,'Melt Extraction (75 °C)'!$T$173,'Melt Extraction (75 °C)'!$T$176:$T$177)</c:f>
              <c:numCache>
                <c:formatCode>0.000</c:formatCode>
                <c:ptCount val="8"/>
                <c:pt idx="0">
                  <c:v>4.7228403081157611</c:v>
                </c:pt>
                <c:pt idx="1">
                  <c:v>0</c:v>
                </c:pt>
                <c:pt idx="2">
                  <c:v>5.4096593874955259</c:v>
                </c:pt>
                <c:pt idx="3">
                  <c:v>0.3946521203765192</c:v>
                </c:pt>
                <c:pt idx="4">
                  <c:v>2.5452722613625451</c:v>
                </c:pt>
                <c:pt idx="5">
                  <c:v>1.6752289517010019</c:v>
                </c:pt>
                <c:pt idx="6">
                  <c:v>4.7143078421996938</c:v>
                </c:pt>
                <c:pt idx="7">
                  <c:v>3.5989451289360219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DB-4346-87F7-E8CE537E1330}"/>
            </c:ext>
          </c:extLst>
        </c:ser>
        <c:ser>
          <c:idx val="1"/>
          <c:order val="1"/>
          <c:tx>
            <c:strRef>
              <c:f>'Melt Extraction (75 °C)'!$U$163</c:f>
              <c:strCache>
                <c:ptCount val="1"/>
                <c:pt idx="0">
                  <c:v>931.800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(75 °C)'!$A$166:$A$185</c15:sqref>
                  </c15:fullRef>
                </c:ext>
              </c:extLst>
              <c:f>('Melt Extraction (75 °C)'!$A$166:$A$168,'Melt Extraction (75 °C)'!$A$170:$A$171,'Melt Extraction (75 °C)'!$A$173,'Melt Extraction (75 °C)'!$A$176:$A$177)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(75 °C)'!$U$166:$U$185</c15:sqref>
                  </c15:fullRef>
                </c:ext>
              </c:extLst>
              <c:f>('Melt Extraction (75 °C)'!$U$166:$U$168,'Melt Extraction (75 °C)'!$U$170:$U$171,'Melt Extraction (75 °C)'!$U$173,'Melt Extraction (75 °C)'!$U$176:$U$177)</c:f>
              <c:numCache>
                <c:formatCode>0.000</c:formatCode>
                <c:ptCount val="8"/>
                <c:pt idx="0">
                  <c:v>4.6681468092532672</c:v>
                </c:pt>
                <c:pt idx="1">
                  <c:v>0</c:v>
                </c:pt>
                <c:pt idx="2">
                  <c:v>5.5150510178284931</c:v>
                </c:pt>
                <c:pt idx="3">
                  <c:v>0.56937077962585847</c:v>
                </c:pt>
                <c:pt idx="4">
                  <c:v>2.539237012239199</c:v>
                </c:pt>
                <c:pt idx="5">
                  <c:v>2.0599950573760375</c:v>
                </c:pt>
                <c:pt idx="6">
                  <c:v>5.4082925398858714</c:v>
                </c:pt>
                <c:pt idx="7">
                  <c:v>2.8557260044509061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DB-4346-87F7-E8CE537E1330}"/>
            </c:ext>
          </c:extLst>
        </c:ser>
        <c:ser>
          <c:idx val="2"/>
          <c:order val="2"/>
          <c:tx>
            <c:strRef>
              <c:f>'Melt Extraction (75 °C)'!$V$163</c:f>
              <c:strCache>
                <c:ptCount val="1"/>
                <c:pt idx="0">
                  <c:v>1068.500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(75 °C)'!$A$166:$A$185</c15:sqref>
                  </c15:fullRef>
                </c:ext>
              </c:extLst>
              <c:f>('Melt Extraction (75 °C)'!$A$166:$A$168,'Melt Extraction (75 °C)'!$A$170:$A$171,'Melt Extraction (75 °C)'!$A$173,'Melt Extraction (75 °C)'!$A$176:$A$177)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(75 °C)'!$V$166:$V$185</c15:sqref>
                  </c15:fullRef>
                </c:ext>
              </c:extLst>
              <c:f>('Melt Extraction (75 °C)'!$V$166:$V$168,'Melt Extraction (75 °C)'!$V$170:$V$171,'Melt Extraction (75 °C)'!$V$173,'Melt Extraction (75 °C)'!$V$176:$V$177)</c:f>
              <c:numCache>
                <c:formatCode>0.000</c:formatCode>
                <c:ptCount val="8"/>
                <c:pt idx="0">
                  <c:v>4.4493859344122466</c:v>
                </c:pt>
                <c:pt idx="1">
                  <c:v>0</c:v>
                </c:pt>
                <c:pt idx="2">
                  <c:v>5.5169186869252611</c:v>
                </c:pt>
                <c:pt idx="3">
                  <c:v>1.4431728844411522</c:v>
                </c:pt>
                <c:pt idx="4">
                  <c:v>2.636581854655319</c:v>
                </c:pt>
                <c:pt idx="5">
                  <c:v>4.4656726626900047</c:v>
                </c:pt>
                <c:pt idx="6">
                  <c:v>5.9327410168956307</c:v>
                </c:pt>
                <c:pt idx="7">
                  <c:v>2.2302743998702117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DB-4346-87F7-E8CE537E1330}"/>
            </c:ext>
          </c:extLst>
        </c:ser>
        <c:ser>
          <c:idx val="3"/>
          <c:order val="3"/>
          <c:tx>
            <c:strRef>
              <c:f>'Melt Extraction (75 °C)'!$W$163</c:f>
              <c:strCache>
                <c:ptCount val="1"/>
                <c:pt idx="0">
                  <c:v>1179.400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(75 °C)'!$A$166:$A$185</c15:sqref>
                  </c15:fullRef>
                </c:ext>
              </c:extLst>
              <c:f>('Melt Extraction (75 °C)'!$A$166:$A$168,'Melt Extraction (75 °C)'!$A$170:$A$171,'Melt Extraction (75 °C)'!$A$173,'Melt Extraction (75 °C)'!$A$176:$A$177)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(75 °C)'!$W$166:$W$185</c15:sqref>
                  </c15:fullRef>
                </c:ext>
              </c:extLst>
              <c:f>('Melt Extraction (75 °C)'!$W$166:$W$168,'Melt Extraction (75 °C)'!$W$170:$W$171,'Melt Extraction (75 °C)'!$W$173,'Melt Extraction (75 °C)'!$W$176:$W$177)</c:f>
              <c:numCache>
                <c:formatCode>0.000</c:formatCode>
                <c:ptCount val="8"/>
                <c:pt idx="0">
                  <c:v>4.2704323543231366</c:v>
                </c:pt>
                <c:pt idx="1">
                  <c:v>0</c:v>
                </c:pt>
                <c:pt idx="2">
                  <c:v>5.4405760048839786</c:v>
                </c:pt>
                <c:pt idx="3">
                  <c:v>2.1838233483061313</c:v>
                </c:pt>
                <c:pt idx="4">
                  <c:v>2.9727450420091301</c:v>
                </c:pt>
                <c:pt idx="5">
                  <c:v>6.7974586477645254</c:v>
                </c:pt>
                <c:pt idx="6">
                  <c:v>5.8521126757777306</c:v>
                </c:pt>
                <c:pt idx="7">
                  <c:v>1.8156313991549953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DB-4346-87F7-E8CE537E1330}"/>
            </c:ext>
          </c:extLst>
        </c:ser>
        <c:ser>
          <c:idx val="4"/>
          <c:order val="4"/>
          <c:tx>
            <c:strRef>
              <c:f>'Melt Extraction (75 °C)'!$X$163</c:f>
              <c:strCache>
                <c:ptCount val="1"/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(75 °C)'!$A$166:$A$185</c15:sqref>
                  </c15:fullRef>
                </c:ext>
              </c:extLst>
              <c:f>('Melt Extraction (75 °C)'!$A$166:$A$168,'Melt Extraction (75 °C)'!$A$170:$A$171,'Melt Extraction (75 °C)'!$A$173,'Melt Extraction (75 °C)'!$A$176:$A$177)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(75 °C)'!$X$166:$X$185</c15:sqref>
                  </c15:fullRef>
                </c:ext>
              </c:extLst>
              <c:f>('Melt Extraction (75 °C)'!$X$166:$X$168,'Melt Extraction (75 °C)'!$X$170:$X$171,'Melt Extraction (75 °C)'!$X$173,'Melt Extraction (75 °C)'!$X$176:$X$177)</c:f>
              <c:numCache>
                <c:formatCode>0.000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DB-4346-87F7-E8CE537E1330}"/>
            </c:ext>
          </c:extLst>
        </c:ser>
        <c:ser>
          <c:idx val="5"/>
          <c:order val="5"/>
          <c:tx>
            <c:strRef>
              <c:f>'Melt Extraction (75 °C)'!$G$163</c:f>
              <c:strCache>
                <c:ptCount val="1"/>
                <c:pt idx="0">
                  <c:v>Sodic TTG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(75 °C)'!$A$166:$A$185</c15:sqref>
                  </c15:fullRef>
                </c:ext>
              </c:extLst>
              <c:f>('Melt Extraction (75 °C)'!$A$166:$A$168,'Melt Extraction (75 °C)'!$A$170:$A$171,'Melt Extraction (75 °C)'!$A$173,'Melt Extraction (75 °C)'!$A$176:$A$177)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(75 °C)'!$G$166:$G$185</c15:sqref>
                  </c15:fullRef>
                </c:ext>
              </c:extLst>
              <c:f>('Melt Extraction (75 °C)'!$G$166:$G$168,'Melt Extraction (75 °C)'!$G$170:$G$171,'Melt Extraction (75 °C)'!$G$173,'Melt Extraction (75 °C)'!$G$176:$G$177)</c:f>
              <c:numCache>
                <c:formatCode>0.000</c:formatCode>
                <c:ptCount val="8"/>
                <c:pt idx="0">
                  <c:v>4.6100000000000003</c:v>
                </c:pt>
                <c:pt idx="1">
                  <c:v>0.36</c:v>
                </c:pt>
                <c:pt idx="2">
                  <c:v>5.1766666666666667</c:v>
                </c:pt>
                <c:pt idx="3">
                  <c:v>1.1599999999999999</c:v>
                </c:pt>
                <c:pt idx="4">
                  <c:v>3.14</c:v>
                </c:pt>
                <c:pt idx="5">
                  <c:v>2.73</c:v>
                </c:pt>
                <c:pt idx="6">
                  <c:v>4.84</c:v>
                </c:pt>
                <c:pt idx="7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DB-4346-87F7-E8CE537E1330}"/>
            </c:ext>
          </c:extLst>
        </c:ser>
        <c:ser>
          <c:idx val="6"/>
          <c:order val="6"/>
          <c:tx>
            <c:strRef>
              <c:f>'Melt Extraction (75 °C)'!$H$163</c:f>
              <c:strCache>
                <c:ptCount val="1"/>
                <c:pt idx="0">
                  <c:v>Low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(75 °C)'!$A$166:$A$185</c15:sqref>
                  </c15:fullRef>
                </c:ext>
              </c:extLst>
              <c:f>('Melt Extraction (75 °C)'!$A$166:$A$168,'Melt Extraction (75 °C)'!$A$170:$A$171,'Melt Extraction (75 °C)'!$A$173,'Melt Extraction (75 °C)'!$A$176:$A$177)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(75 °C)'!$H$166:$H$185</c15:sqref>
                  </c15:fullRef>
                </c:ext>
              </c:extLst>
              <c:f>('Melt Extraction (75 °C)'!$H$166:$H$168,'Melt Extraction (75 °C)'!$H$170:$H$171,'Melt Extraction (75 °C)'!$H$173,'Melt Extraction (75 °C)'!$H$176:$H$177)</c:f>
              <c:numCache>
                <c:formatCode>0.000</c:formatCode>
                <c:ptCount val="8"/>
                <c:pt idx="0">
                  <c:v>4.7413333333333334</c:v>
                </c:pt>
                <c:pt idx="1">
                  <c:v>0.25</c:v>
                </c:pt>
                <c:pt idx="2">
                  <c:v>5.1833333333333336</c:v>
                </c:pt>
                <c:pt idx="3">
                  <c:v>0.79</c:v>
                </c:pt>
                <c:pt idx="4">
                  <c:v>2.63</c:v>
                </c:pt>
                <c:pt idx="5">
                  <c:v>1.83</c:v>
                </c:pt>
                <c:pt idx="6">
                  <c:v>5.24</c:v>
                </c:pt>
                <c:pt idx="7">
                  <c:v>1.71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DB-4346-87F7-E8CE537E1330}"/>
            </c:ext>
          </c:extLst>
        </c:ser>
        <c:ser>
          <c:idx val="7"/>
          <c:order val="7"/>
          <c:tx>
            <c:strRef>
              <c:f>'Melt Extraction (75 °C)'!$I$163</c:f>
              <c:strCache>
                <c:ptCount val="1"/>
                <c:pt idx="0">
                  <c:v>Med.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(75 °C)'!$A$166:$A$185</c15:sqref>
                  </c15:fullRef>
                </c:ext>
              </c:extLst>
              <c:f>('Melt Extraction (75 °C)'!$A$166:$A$168,'Melt Extraction (75 °C)'!$A$170:$A$171,'Melt Extraction (75 °C)'!$A$173,'Melt Extraction (75 °C)'!$A$176:$A$177)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(75 °C)'!$I$166:$I$185</c15:sqref>
                  </c15:fullRef>
                </c:ext>
              </c:extLst>
              <c:f>('Melt Extraction (75 °C)'!$I$166:$I$168,'Melt Extraction (75 °C)'!$I$170:$I$171,'Melt Extraction (75 °C)'!$I$173,'Melt Extraction (75 °C)'!$I$176:$I$177)</c:f>
              <c:numCache>
                <c:formatCode>0.000</c:formatCode>
                <c:ptCount val="8"/>
                <c:pt idx="0">
                  <c:v>4.5526666666666671</c:v>
                </c:pt>
                <c:pt idx="1">
                  <c:v>0.4</c:v>
                </c:pt>
                <c:pt idx="2">
                  <c:v>5.2166666666666668</c:v>
                </c:pt>
                <c:pt idx="3">
                  <c:v>1.33</c:v>
                </c:pt>
                <c:pt idx="4">
                  <c:v>3.44</c:v>
                </c:pt>
                <c:pt idx="5">
                  <c:v>3.02</c:v>
                </c:pt>
                <c:pt idx="6">
                  <c:v>4.7</c:v>
                </c:pt>
                <c:pt idx="7">
                  <c:v>1.64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DDB-4346-87F7-E8CE537E1330}"/>
            </c:ext>
          </c:extLst>
        </c:ser>
        <c:ser>
          <c:idx val="8"/>
          <c:order val="8"/>
          <c:tx>
            <c:strRef>
              <c:f>'Melt Extraction (75 °C)'!$J$163</c:f>
              <c:strCache>
                <c:ptCount val="1"/>
                <c:pt idx="0">
                  <c:v>High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(75 °C)'!$A$166:$A$185</c15:sqref>
                  </c15:fullRef>
                </c:ext>
              </c:extLst>
              <c:f>('Melt Extraction (75 °C)'!$A$166:$A$168,'Melt Extraction (75 °C)'!$A$170:$A$171,'Melt Extraction (75 °C)'!$A$173,'Melt Extraction (75 °C)'!$A$176:$A$177)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(75 °C)'!$J$166:$J$185</c15:sqref>
                  </c15:fullRef>
                </c:ext>
              </c:extLst>
              <c:f>('Melt Extraction (75 °C)'!$J$166:$J$168,'Melt Extraction (75 °C)'!$J$170:$J$171,'Melt Extraction (75 °C)'!$J$173,'Melt Extraction (75 °C)'!$J$176:$J$177)</c:f>
              <c:numCache>
                <c:formatCode>0.000</c:formatCode>
                <c:ptCount val="8"/>
                <c:pt idx="0">
                  <c:v>4.5873333333333335</c:v>
                </c:pt>
                <c:pt idx="1">
                  <c:v>0.42</c:v>
                </c:pt>
                <c:pt idx="2">
                  <c:v>5.07</c:v>
                </c:pt>
                <c:pt idx="3">
                  <c:v>1.29</c:v>
                </c:pt>
                <c:pt idx="4">
                  <c:v>3.24</c:v>
                </c:pt>
                <c:pt idx="5">
                  <c:v>3.31</c:v>
                </c:pt>
                <c:pt idx="6">
                  <c:v>4.47</c:v>
                </c:pt>
                <c:pt idx="7">
                  <c:v>1.76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DDB-4346-87F7-E8CE537E1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481712"/>
        <c:axId val="1500480880"/>
      </c:lineChart>
      <c:catAx>
        <c:axId val="150048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0480880"/>
        <c:crosses val="autoZero"/>
        <c:auto val="1"/>
        <c:lblAlgn val="ctr"/>
        <c:lblOffset val="100"/>
        <c:noMultiLvlLbl val="0"/>
      </c:catAx>
      <c:valAx>
        <c:axId val="1500480880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048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196351374440947"/>
          <c:y val="9.733766603558093E-2"/>
          <c:w val="0.83559855636835068"/>
          <c:h val="3.743785948391185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Melt Extraction with CMF = 20 vol%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'Melt Extraction (50 °C)'!$B$102</c:f>
              <c:strCache>
                <c:ptCount val="1"/>
                <c:pt idx="0">
                  <c:v>889.500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(50 °C)'!$A$105:$A$124</c15:sqref>
                  </c15:fullRef>
                </c:ext>
              </c:extLst>
              <c:f>('Melt Extraction (50 °C)'!$A$105:$A$107,'Melt Extraction (50 °C)'!$A$109:$A$110,'Melt Extraction (50 °C)'!$A$112,'Melt Extraction (50 °C)'!$A$115:$A$116)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(50 °C)'!$B$105:$B$124</c15:sqref>
                  </c15:fullRef>
                </c:ext>
              </c:extLst>
              <c:f>('Melt Extraction (50 °C)'!$B$105:$B$107,'Melt Extraction (50 °C)'!$B$109:$B$110,'Melt Extraction (50 °C)'!$B$112,'Melt Extraction (50 °C)'!$B$115:$B$116)</c:f>
              <c:numCache>
                <c:formatCode>0.000</c:formatCode>
                <c:ptCount val="8"/>
                <c:pt idx="0">
                  <c:v>4.6638780867094756</c:v>
                </c:pt>
                <c:pt idx="1">
                  <c:v>0</c:v>
                </c:pt>
                <c:pt idx="2">
                  <c:v>5.0584369535092941</c:v>
                </c:pt>
                <c:pt idx="3">
                  <c:v>0.81740748202566871</c:v>
                </c:pt>
                <c:pt idx="4">
                  <c:v>3.0202838325558963</c:v>
                </c:pt>
                <c:pt idx="5">
                  <c:v>3.9052813044340029</c:v>
                </c:pt>
                <c:pt idx="6">
                  <c:v>3.7498146696785768</c:v>
                </c:pt>
                <c:pt idx="7">
                  <c:v>3.3737204437354293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24-4661-B3E2-0AB22E2DCF7B}"/>
            </c:ext>
          </c:extLst>
        </c:ser>
        <c:ser>
          <c:idx val="1"/>
          <c:order val="1"/>
          <c:tx>
            <c:strRef>
              <c:f>'Melt Extraction (50 °C)'!$C$102</c:f>
              <c:strCache>
                <c:ptCount val="1"/>
                <c:pt idx="0">
                  <c:v>955.000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(50 °C)'!$A$105:$A$124</c15:sqref>
                  </c15:fullRef>
                </c:ext>
              </c:extLst>
              <c:f>('Melt Extraction (50 °C)'!$A$105:$A$107,'Melt Extraction (50 °C)'!$A$109:$A$110,'Melt Extraction (50 °C)'!$A$112,'Melt Extraction (50 °C)'!$A$115:$A$116)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(50 °C)'!$C$105:$C$124</c15:sqref>
                  </c15:fullRef>
                </c:ext>
              </c:extLst>
              <c:f>('Melt Extraction (50 °C)'!$C$105:$C$107,'Melt Extraction (50 °C)'!$C$109:$C$110,'Melt Extraction (50 °C)'!$C$112,'Melt Extraction (50 °C)'!$C$115:$C$116)</c:f>
              <c:numCache>
                <c:formatCode>0.000</c:formatCode>
                <c:ptCount val="8"/>
                <c:pt idx="0">
                  <c:v>4.3446790610424317</c:v>
                </c:pt>
                <c:pt idx="1">
                  <c:v>0</c:v>
                </c:pt>
                <c:pt idx="2">
                  <c:v>5.3619784645388258</c:v>
                </c:pt>
                <c:pt idx="3">
                  <c:v>1.8572205299098616</c:v>
                </c:pt>
                <c:pt idx="4">
                  <c:v>3.140929842054796</c:v>
                </c:pt>
                <c:pt idx="5">
                  <c:v>6.6811280919994314</c:v>
                </c:pt>
                <c:pt idx="6">
                  <c:v>5.2887581565650503</c:v>
                </c:pt>
                <c:pt idx="7">
                  <c:v>1.7758305862934263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24-4661-B3E2-0AB22E2DCF7B}"/>
            </c:ext>
          </c:extLst>
        </c:ser>
        <c:ser>
          <c:idx val="2"/>
          <c:order val="2"/>
          <c:tx>
            <c:strRef>
              <c:f>'Melt Extraction (50 °C)'!$D$102</c:f>
              <c:strCache>
                <c:ptCount val="1"/>
                <c:pt idx="0">
                  <c:v>1033.800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(50 °C)'!$A$105:$A$124</c15:sqref>
                  </c15:fullRef>
                </c:ext>
              </c:extLst>
              <c:f>('Melt Extraction (50 °C)'!$A$105:$A$107,'Melt Extraction (50 °C)'!$A$109:$A$110,'Melt Extraction (50 °C)'!$A$112,'Melt Extraction (50 °C)'!$A$115:$A$116)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(50 °C)'!$D$105:$D$124</c15:sqref>
                  </c15:fullRef>
                </c:ext>
              </c:extLst>
              <c:f>('Melt Extraction (50 °C)'!$D$105:$D$107,'Melt Extraction (50 °C)'!$D$109:$D$110,'Melt Extraction (50 °C)'!$D$112,'Melt Extraction (50 °C)'!$D$115:$D$116)</c:f>
              <c:numCache>
                <c:formatCode>0.000</c:formatCode>
                <c:ptCount val="8"/>
                <c:pt idx="0">
                  <c:v>3.8797383664537062</c:v>
                </c:pt>
                <c:pt idx="1">
                  <c:v>0</c:v>
                </c:pt>
                <c:pt idx="2">
                  <c:v>5.2483215781535302</c:v>
                </c:pt>
                <c:pt idx="3">
                  <c:v>4.3344294977640203</c:v>
                </c:pt>
                <c:pt idx="4">
                  <c:v>3.153703830127673</c:v>
                </c:pt>
                <c:pt idx="5">
                  <c:v>11.819822488023721</c:v>
                </c:pt>
                <c:pt idx="6">
                  <c:v>5.9309107603593381</c:v>
                </c:pt>
                <c:pt idx="7">
                  <c:v>0.82009319245905288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24-4661-B3E2-0AB22E2DCF7B}"/>
            </c:ext>
          </c:extLst>
        </c:ser>
        <c:ser>
          <c:idx val="3"/>
          <c:order val="3"/>
          <c:tx>
            <c:strRef>
              <c:f>'Melt Extraction (50 °C)'!$E$102</c:f>
              <c:strCache>
                <c:ptCount val="1"/>
                <c:pt idx="0">
                  <c:v>1102.600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(50 °C)'!$A$105:$A$124</c15:sqref>
                  </c15:fullRef>
                </c:ext>
              </c:extLst>
              <c:f>('Melt Extraction (50 °C)'!$A$105:$A$107,'Melt Extraction (50 °C)'!$A$109:$A$110,'Melt Extraction (50 °C)'!$A$112,'Melt Extraction (50 °C)'!$A$115:$A$116)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(50 °C)'!$E$105:$E$124</c15:sqref>
                  </c15:fullRef>
                </c:ext>
              </c:extLst>
              <c:f>('Melt Extraction (50 °C)'!$E$105:$E$107,'Melt Extraction (50 °C)'!$E$109:$E$110,'Melt Extraction (50 °C)'!$E$112,'Melt Extraction (50 °C)'!$E$115:$E$116)</c:f>
              <c:numCache>
                <c:formatCode>0.000</c:formatCode>
                <c:ptCount val="8"/>
                <c:pt idx="0">
                  <c:v>3.5775978805308877</c:v>
                </c:pt>
                <c:pt idx="1">
                  <c:v>0</c:v>
                </c:pt>
                <c:pt idx="2">
                  <c:v>5.0896553535268216</c:v>
                </c:pt>
                <c:pt idx="3">
                  <c:v>6.4728591892619827</c:v>
                </c:pt>
                <c:pt idx="4">
                  <c:v>3.7395759642980217</c:v>
                </c:pt>
                <c:pt idx="5">
                  <c:v>15.068359867840027</c:v>
                </c:pt>
                <c:pt idx="6">
                  <c:v>5.384288391901749</c:v>
                </c:pt>
                <c:pt idx="7">
                  <c:v>0.40198231815443902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24-4661-B3E2-0AB22E2DCF7B}"/>
            </c:ext>
          </c:extLst>
        </c:ser>
        <c:ser>
          <c:idx val="4"/>
          <c:order val="4"/>
          <c:tx>
            <c:strRef>
              <c:f>'Melt Extraction (50 °C)'!$F$102</c:f>
              <c:strCache>
                <c:ptCount val="1"/>
                <c:pt idx="0">
                  <c:v>1168.200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(50 °C)'!$A$105:$A$124</c15:sqref>
                  </c15:fullRef>
                </c:ext>
              </c:extLst>
              <c:f>('Melt Extraction (50 °C)'!$A$105:$A$107,'Melt Extraction (50 °C)'!$A$109:$A$110,'Melt Extraction (50 °C)'!$A$112,'Melt Extraction (50 °C)'!$A$115:$A$116)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(50 °C)'!$F$105:$F$124</c15:sqref>
                  </c15:fullRef>
                </c:ext>
              </c:extLst>
              <c:f>('Melt Extraction (50 °C)'!$F$105:$F$107,'Melt Extraction (50 °C)'!$F$109:$F$110,'Melt Extraction (50 °C)'!$F$112,'Melt Extraction (50 °C)'!$F$115:$F$116)</c:f>
              <c:numCache>
                <c:formatCode>0.000</c:formatCode>
                <c:ptCount val="8"/>
                <c:pt idx="0">
                  <c:v>3.349018168900082</c:v>
                </c:pt>
                <c:pt idx="1">
                  <c:v>0</c:v>
                </c:pt>
                <c:pt idx="2">
                  <c:v>5.0804993936288518</c:v>
                </c:pt>
                <c:pt idx="3">
                  <c:v>7.7446367450063001</c:v>
                </c:pt>
                <c:pt idx="4">
                  <c:v>4.7715789863851876</c:v>
                </c:pt>
                <c:pt idx="5">
                  <c:v>17.471782783582633</c:v>
                </c:pt>
                <c:pt idx="6">
                  <c:v>4.344419869816174</c:v>
                </c:pt>
                <c:pt idx="7">
                  <c:v>0.19079598294416056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24-4661-B3E2-0AB22E2DCF7B}"/>
            </c:ext>
          </c:extLst>
        </c:ser>
        <c:ser>
          <c:idx val="5"/>
          <c:order val="5"/>
          <c:tx>
            <c:strRef>
              <c:f>'Melt Extraction (50 °C)'!$G$102</c:f>
              <c:strCache>
                <c:ptCount val="1"/>
                <c:pt idx="0">
                  <c:v>Sodic TTG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(50 °C)'!$A$105:$A$124</c15:sqref>
                  </c15:fullRef>
                </c:ext>
              </c:extLst>
              <c:f>('Melt Extraction (50 °C)'!$A$105:$A$107,'Melt Extraction (50 °C)'!$A$109:$A$110,'Melt Extraction (50 °C)'!$A$112,'Melt Extraction (50 °C)'!$A$115:$A$116)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(50 °C)'!$G$105:$G$124</c15:sqref>
                  </c15:fullRef>
                </c:ext>
              </c:extLst>
              <c:f>('Melt Extraction (50 °C)'!$G$105:$G$107,'Melt Extraction (50 °C)'!$G$109:$G$110,'Melt Extraction (50 °C)'!$G$112,'Melt Extraction (50 °C)'!$G$115:$G$116)</c:f>
              <c:numCache>
                <c:formatCode>0.000</c:formatCode>
                <c:ptCount val="8"/>
                <c:pt idx="0">
                  <c:v>4.6100000000000003</c:v>
                </c:pt>
                <c:pt idx="1">
                  <c:v>0.36</c:v>
                </c:pt>
                <c:pt idx="2">
                  <c:v>5.1766666666666667</c:v>
                </c:pt>
                <c:pt idx="3">
                  <c:v>1.1599999999999999</c:v>
                </c:pt>
                <c:pt idx="4">
                  <c:v>3.14</c:v>
                </c:pt>
                <c:pt idx="5">
                  <c:v>2.73</c:v>
                </c:pt>
                <c:pt idx="6">
                  <c:v>4.84</c:v>
                </c:pt>
                <c:pt idx="7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24-4661-B3E2-0AB22E2DCF7B}"/>
            </c:ext>
          </c:extLst>
        </c:ser>
        <c:ser>
          <c:idx val="6"/>
          <c:order val="6"/>
          <c:tx>
            <c:strRef>
              <c:f>'Melt Extraction (50 °C)'!$H$102</c:f>
              <c:strCache>
                <c:ptCount val="1"/>
                <c:pt idx="0">
                  <c:v>Low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(50 °C)'!$A$105:$A$124</c15:sqref>
                  </c15:fullRef>
                </c:ext>
              </c:extLst>
              <c:f>('Melt Extraction (50 °C)'!$A$105:$A$107,'Melt Extraction (50 °C)'!$A$109:$A$110,'Melt Extraction (50 °C)'!$A$112,'Melt Extraction (50 °C)'!$A$115:$A$116)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(50 °C)'!$H$105:$H$124</c15:sqref>
                  </c15:fullRef>
                </c:ext>
              </c:extLst>
              <c:f>('Melt Extraction (50 °C)'!$H$105:$H$107,'Melt Extraction (50 °C)'!$H$109:$H$110,'Melt Extraction (50 °C)'!$H$112,'Melt Extraction (50 °C)'!$H$115:$H$116)</c:f>
              <c:numCache>
                <c:formatCode>0.000</c:formatCode>
                <c:ptCount val="8"/>
                <c:pt idx="0">
                  <c:v>4.7413333333333334</c:v>
                </c:pt>
                <c:pt idx="1">
                  <c:v>0.25</c:v>
                </c:pt>
                <c:pt idx="2">
                  <c:v>5.1833333333333336</c:v>
                </c:pt>
                <c:pt idx="3">
                  <c:v>0.79</c:v>
                </c:pt>
                <c:pt idx="4">
                  <c:v>2.63</c:v>
                </c:pt>
                <c:pt idx="5">
                  <c:v>1.83</c:v>
                </c:pt>
                <c:pt idx="6">
                  <c:v>5.24</c:v>
                </c:pt>
                <c:pt idx="7">
                  <c:v>1.71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D24-4661-B3E2-0AB22E2DCF7B}"/>
            </c:ext>
          </c:extLst>
        </c:ser>
        <c:ser>
          <c:idx val="7"/>
          <c:order val="7"/>
          <c:tx>
            <c:strRef>
              <c:f>'Melt Extraction (50 °C)'!$I$102</c:f>
              <c:strCache>
                <c:ptCount val="1"/>
                <c:pt idx="0">
                  <c:v>Med.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(50 °C)'!$A$105:$A$124</c15:sqref>
                  </c15:fullRef>
                </c:ext>
              </c:extLst>
              <c:f>('Melt Extraction (50 °C)'!$A$105:$A$107,'Melt Extraction (50 °C)'!$A$109:$A$110,'Melt Extraction (50 °C)'!$A$112,'Melt Extraction (50 °C)'!$A$115:$A$116)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(50 °C)'!$I$105:$I$124</c15:sqref>
                  </c15:fullRef>
                </c:ext>
              </c:extLst>
              <c:f>('Melt Extraction (50 °C)'!$I$105:$I$107,'Melt Extraction (50 °C)'!$I$109:$I$110,'Melt Extraction (50 °C)'!$I$112,'Melt Extraction (50 °C)'!$I$115:$I$116)</c:f>
              <c:numCache>
                <c:formatCode>0.000</c:formatCode>
                <c:ptCount val="8"/>
                <c:pt idx="0">
                  <c:v>4.5526666666666671</c:v>
                </c:pt>
                <c:pt idx="1">
                  <c:v>0.4</c:v>
                </c:pt>
                <c:pt idx="2">
                  <c:v>5.2166666666666668</c:v>
                </c:pt>
                <c:pt idx="3">
                  <c:v>1.33</c:v>
                </c:pt>
                <c:pt idx="4">
                  <c:v>3.44</c:v>
                </c:pt>
                <c:pt idx="5">
                  <c:v>3.02</c:v>
                </c:pt>
                <c:pt idx="6">
                  <c:v>4.7</c:v>
                </c:pt>
                <c:pt idx="7">
                  <c:v>1.64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D24-4661-B3E2-0AB22E2DCF7B}"/>
            </c:ext>
          </c:extLst>
        </c:ser>
        <c:ser>
          <c:idx val="8"/>
          <c:order val="8"/>
          <c:tx>
            <c:strRef>
              <c:f>'Melt Extraction (50 °C)'!$J$102</c:f>
              <c:strCache>
                <c:ptCount val="1"/>
                <c:pt idx="0">
                  <c:v>High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(50 °C)'!$A$105:$A$124</c15:sqref>
                  </c15:fullRef>
                </c:ext>
              </c:extLst>
              <c:f>('Melt Extraction (50 °C)'!$A$105:$A$107,'Melt Extraction (50 °C)'!$A$109:$A$110,'Melt Extraction (50 °C)'!$A$112,'Melt Extraction (50 °C)'!$A$115:$A$116)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(50 °C)'!$J$105:$J$124</c15:sqref>
                  </c15:fullRef>
                </c:ext>
              </c:extLst>
              <c:f>('Melt Extraction (50 °C)'!$J$105:$J$107,'Melt Extraction (50 °C)'!$J$109:$J$110,'Melt Extraction (50 °C)'!$J$112,'Melt Extraction (50 °C)'!$J$115:$J$116)</c:f>
              <c:numCache>
                <c:formatCode>0.000</c:formatCode>
                <c:ptCount val="8"/>
                <c:pt idx="0">
                  <c:v>4.5873333333333335</c:v>
                </c:pt>
                <c:pt idx="1">
                  <c:v>0.42</c:v>
                </c:pt>
                <c:pt idx="2">
                  <c:v>5.07</c:v>
                </c:pt>
                <c:pt idx="3">
                  <c:v>1.29</c:v>
                </c:pt>
                <c:pt idx="4">
                  <c:v>3.24</c:v>
                </c:pt>
                <c:pt idx="5">
                  <c:v>3.31</c:v>
                </c:pt>
                <c:pt idx="6">
                  <c:v>4.47</c:v>
                </c:pt>
                <c:pt idx="7">
                  <c:v>1.76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D24-4661-B3E2-0AB22E2DC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481712"/>
        <c:axId val="1500480880"/>
      </c:lineChart>
      <c:catAx>
        <c:axId val="150048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0480880"/>
        <c:crosses val="autoZero"/>
        <c:auto val="1"/>
        <c:lblAlgn val="ctr"/>
        <c:lblOffset val="100"/>
        <c:noMultiLvlLbl val="0"/>
      </c:catAx>
      <c:valAx>
        <c:axId val="150048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048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196351374440947"/>
          <c:y val="9.733766603558093E-2"/>
          <c:w val="0.83559855636835068"/>
          <c:h val="3.743785948391185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Cumulative Melt Extraction with CMF = 20 vol%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'Melt Extraction (50 °C)'!$T$102</c:f>
              <c:strCache>
                <c:ptCount val="1"/>
                <c:pt idx="0">
                  <c:v>889.500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(50 °C)'!$A$105:$A$124</c15:sqref>
                  </c15:fullRef>
                </c:ext>
              </c:extLst>
              <c:f>('Melt Extraction (50 °C)'!$A$105:$A$107,'Melt Extraction (50 °C)'!$A$109:$A$110,'Melt Extraction (50 °C)'!$A$112,'Melt Extraction (50 °C)'!$A$115:$A$116)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(50 °C)'!$T$105:$T$124</c15:sqref>
                  </c15:fullRef>
                </c:ext>
              </c:extLst>
              <c:f>('Melt Extraction (50 °C)'!$T$105:$T$107,'Melt Extraction (50 °C)'!$T$109:$T$110,'Melt Extraction (50 °C)'!$T$112,'Melt Extraction (50 °C)'!$T$115:$T$116)</c:f>
              <c:numCache>
                <c:formatCode>0.000</c:formatCode>
                <c:ptCount val="8"/>
                <c:pt idx="0">
                  <c:v>4.6638780867094756</c:v>
                </c:pt>
                <c:pt idx="1">
                  <c:v>0</c:v>
                </c:pt>
                <c:pt idx="2">
                  <c:v>5.0584369535092941</c:v>
                </c:pt>
                <c:pt idx="3">
                  <c:v>0.81740748202566871</c:v>
                </c:pt>
                <c:pt idx="4">
                  <c:v>3.0202838325558963</c:v>
                </c:pt>
                <c:pt idx="5">
                  <c:v>3.9052813044340029</c:v>
                </c:pt>
                <c:pt idx="6">
                  <c:v>3.7498146696785768</c:v>
                </c:pt>
                <c:pt idx="7">
                  <c:v>3.3737204437354293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25-43FB-92AA-BDF68F69790E}"/>
            </c:ext>
          </c:extLst>
        </c:ser>
        <c:ser>
          <c:idx val="1"/>
          <c:order val="1"/>
          <c:tx>
            <c:strRef>
              <c:f>'Melt Extraction (50 °C)'!$U$102</c:f>
              <c:strCache>
                <c:ptCount val="1"/>
                <c:pt idx="0">
                  <c:v>955.000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(50 °C)'!$A$105:$A$124</c15:sqref>
                  </c15:fullRef>
                </c:ext>
              </c:extLst>
              <c:f>('Melt Extraction (50 °C)'!$A$105:$A$107,'Melt Extraction (50 °C)'!$A$109:$A$110,'Melt Extraction (50 °C)'!$A$112,'Melt Extraction (50 °C)'!$A$115:$A$116)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(50 °C)'!$U$105:$U$124</c15:sqref>
                  </c15:fullRef>
                </c:ext>
              </c:extLst>
              <c:f>('Melt Extraction (50 °C)'!$U$105:$U$107,'Melt Extraction (50 °C)'!$U$109:$U$110,'Melt Extraction (50 °C)'!$U$112,'Melt Extraction (50 °C)'!$U$115:$U$116)</c:f>
              <c:numCache>
                <c:formatCode>0.000</c:formatCode>
                <c:ptCount val="8"/>
                <c:pt idx="0">
                  <c:v>4.5144614770010962</c:v>
                </c:pt>
                <c:pt idx="1">
                  <c:v>0</c:v>
                </c:pt>
                <c:pt idx="2">
                  <c:v>5.2005243028958104</c:v>
                </c:pt>
                <c:pt idx="3">
                  <c:v>1.304142490131396</c:v>
                </c:pt>
                <c:pt idx="4">
                  <c:v>3.0767580579282905</c:v>
                </c:pt>
                <c:pt idx="5">
                  <c:v>5.2046512357838086</c:v>
                </c:pt>
                <c:pt idx="6">
                  <c:v>4.4701919260403065</c:v>
                </c:pt>
                <c:pt idx="7">
                  <c:v>2.62575047519478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25-43FB-92AA-BDF68F69790E}"/>
            </c:ext>
          </c:extLst>
        </c:ser>
        <c:ser>
          <c:idx val="2"/>
          <c:order val="2"/>
          <c:tx>
            <c:strRef>
              <c:f>'Melt Extraction (50 °C)'!$V$102</c:f>
              <c:strCache>
                <c:ptCount val="1"/>
                <c:pt idx="0">
                  <c:v>1033.800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(50 °C)'!$A$105:$A$124</c15:sqref>
                  </c15:fullRef>
                </c:ext>
              </c:extLst>
              <c:f>('Melt Extraction (50 °C)'!$A$105:$A$107,'Melt Extraction (50 °C)'!$A$109:$A$110,'Melt Extraction (50 °C)'!$A$112,'Melt Extraction (50 °C)'!$A$115:$A$116)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(50 °C)'!$V$105:$V$124</c15:sqref>
                  </c15:fullRef>
                </c:ext>
              </c:extLst>
              <c:f>('Melt Extraction (50 °C)'!$V$105:$V$107,'Melt Extraction (50 °C)'!$V$109:$V$110,'Melt Extraction (50 °C)'!$V$112,'Melt Extraction (50 °C)'!$V$115:$V$116)</c:f>
              <c:numCache>
                <c:formatCode>0.000</c:formatCode>
                <c:ptCount val="8"/>
                <c:pt idx="0">
                  <c:v>4.3228209358093785</c:v>
                </c:pt>
                <c:pt idx="1">
                  <c:v>0</c:v>
                </c:pt>
                <c:pt idx="2">
                  <c:v>5.2149556282180951</c:v>
                </c:pt>
                <c:pt idx="3">
                  <c:v>2.2190703263151716</c:v>
                </c:pt>
                <c:pt idx="4">
                  <c:v>3.0999901242918257</c:v>
                </c:pt>
                <c:pt idx="5">
                  <c:v>7.2019552220241589</c:v>
                </c:pt>
                <c:pt idx="6">
                  <c:v>4.9112235243642219</c:v>
                </c:pt>
                <c:pt idx="7">
                  <c:v>2.0805723760834662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25-43FB-92AA-BDF68F69790E}"/>
            </c:ext>
          </c:extLst>
        </c:ser>
        <c:ser>
          <c:idx val="3"/>
          <c:order val="3"/>
          <c:tx>
            <c:strRef>
              <c:f>'Melt Extraction (50 °C)'!$W$102</c:f>
              <c:strCache>
                <c:ptCount val="1"/>
                <c:pt idx="0">
                  <c:v>1102.600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(50 °C)'!$A$105:$A$124</c15:sqref>
                  </c15:fullRef>
                </c:ext>
              </c:extLst>
              <c:f>('Melt Extraction (50 °C)'!$A$105:$A$107,'Melt Extraction (50 °C)'!$A$109:$A$110,'Melt Extraction (50 °C)'!$A$112,'Melt Extraction (50 °C)'!$A$115:$A$116)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(50 °C)'!$W$105:$W$124</c15:sqref>
                  </c15:fullRef>
                </c:ext>
              </c:extLst>
              <c:f>('Melt Extraction (50 °C)'!$W$105:$W$107,'Melt Extraction (50 °C)'!$W$109:$W$110,'Melt Extraction (50 °C)'!$W$112,'Melt Extraction (50 °C)'!$W$115:$W$116)</c:f>
              <c:numCache>
                <c:formatCode>0.000</c:formatCode>
                <c:ptCount val="8"/>
                <c:pt idx="0">
                  <c:v>4.1610954273327581</c:v>
                </c:pt>
                <c:pt idx="1">
                  <c:v>0</c:v>
                </c:pt>
                <c:pt idx="2">
                  <c:v>5.1877634332193328</c:v>
                </c:pt>
                <c:pt idx="3">
                  <c:v>3.1422116085654488</c:v>
                </c:pt>
                <c:pt idx="4">
                  <c:v>3.2387906410723932</c:v>
                </c:pt>
                <c:pt idx="5">
                  <c:v>8.9090928128653246</c:v>
                </c:pt>
                <c:pt idx="6">
                  <c:v>5.0138862851350092</c:v>
                </c:pt>
                <c:pt idx="7">
                  <c:v>1.7162910663205506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25-43FB-92AA-BDF68F69790E}"/>
            </c:ext>
          </c:extLst>
        </c:ser>
        <c:ser>
          <c:idx val="4"/>
          <c:order val="4"/>
          <c:tx>
            <c:strRef>
              <c:f>'Melt Extraction (50 °C)'!$X$102</c:f>
              <c:strCache>
                <c:ptCount val="1"/>
                <c:pt idx="0">
                  <c:v>1168.200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(50 °C)'!$A$105:$A$124</c15:sqref>
                  </c15:fullRef>
                </c:ext>
              </c:extLst>
              <c:f>('Melt Extraction (50 °C)'!$A$105:$A$107,'Melt Extraction (50 °C)'!$A$109:$A$110,'Melt Extraction (50 °C)'!$A$112,'Melt Extraction (50 °C)'!$A$115:$A$116)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(50 °C)'!$X$105:$X$124</c15:sqref>
                  </c15:fullRef>
                </c:ext>
              </c:extLst>
              <c:f>('Melt Extraction (50 °C)'!$X$105:$X$107,'Melt Extraction (50 °C)'!$X$109:$X$110,'Melt Extraction (50 °C)'!$X$112,'Melt Extraction (50 °C)'!$X$115:$X$116)</c:f>
              <c:numCache>
                <c:formatCode>0.000</c:formatCode>
                <c:ptCount val="8"/>
                <c:pt idx="0">
                  <c:v>4.0274690672636977</c:v>
                </c:pt>
                <c:pt idx="1">
                  <c:v>0</c:v>
                </c:pt>
                <c:pt idx="2">
                  <c:v>5.1701132613570548</c:v>
                </c:pt>
                <c:pt idx="3">
                  <c:v>3.8995352647652144</c:v>
                </c:pt>
                <c:pt idx="4">
                  <c:v>3.4910091648809836</c:v>
                </c:pt>
                <c:pt idx="5">
                  <c:v>10.318073400987059</c:v>
                </c:pt>
                <c:pt idx="6">
                  <c:v>4.9037263719757664</c:v>
                </c:pt>
                <c:pt idx="7">
                  <c:v>1.4652726402064427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25-43FB-92AA-BDF68F69790E}"/>
            </c:ext>
          </c:extLst>
        </c:ser>
        <c:ser>
          <c:idx val="5"/>
          <c:order val="5"/>
          <c:tx>
            <c:strRef>
              <c:f>'Melt Extraction (50 °C)'!$G$102</c:f>
              <c:strCache>
                <c:ptCount val="1"/>
                <c:pt idx="0">
                  <c:v>Sodic TTG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(50 °C)'!$A$105:$A$124</c15:sqref>
                  </c15:fullRef>
                </c:ext>
              </c:extLst>
              <c:f>('Melt Extraction (50 °C)'!$A$105:$A$107,'Melt Extraction (50 °C)'!$A$109:$A$110,'Melt Extraction (50 °C)'!$A$112,'Melt Extraction (50 °C)'!$A$115:$A$116)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(50 °C)'!$G$105:$G$124</c15:sqref>
                  </c15:fullRef>
                </c:ext>
              </c:extLst>
              <c:f>('Melt Extraction (50 °C)'!$G$105:$G$107,'Melt Extraction (50 °C)'!$G$109:$G$110,'Melt Extraction (50 °C)'!$G$112,'Melt Extraction (50 °C)'!$G$115:$G$116)</c:f>
              <c:numCache>
                <c:formatCode>0.000</c:formatCode>
                <c:ptCount val="8"/>
                <c:pt idx="0">
                  <c:v>4.6100000000000003</c:v>
                </c:pt>
                <c:pt idx="1">
                  <c:v>0.36</c:v>
                </c:pt>
                <c:pt idx="2">
                  <c:v>5.1766666666666667</c:v>
                </c:pt>
                <c:pt idx="3">
                  <c:v>1.1599999999999999</c:v>
                </c:pt>
                <c:pt idx="4">
                  <c:v>3.14</c:v>
                </c:pt>
                <c:pt idx="5">
                  <c:v>2.73</c:v>
                </c:pt>
                <c:pt idx="6">
                  <c:v>4.84</c:v>
                </c:pt>
                <c:pt idx="7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25-43FB-92AA-BDF68F69790E}"/>
            </c:ext>
          </c:extLst>
        </c:ser>
        <c:ser>
          <c:idx val="6"/>
          <c:order val="6"/>
          <c:tx>
            <c:strRef>
              <c:f>'Melt Extraction (50 °C)'!$H$102</c:f>
              <c:strCache>
                <c:ptCount val="1"/>
                <c:pt idx="0">
                  <c:v>Low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(50 °C)'!$A$105:$A$124</c15:sqref>
                  </c15:fullRef>
                </c:ext>
              </c:extLst>
              <c:f>('Melt Extraction (50 °C)'!$A$105:$A$107,'Melt Extraction (50 °C)'!$A$109:$A$110,'Melt Extraction (50 °C)'!$A$112,'Melt Extraction (50 °C)'!$A$115:$A$116)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(50 °C)'!$H$105:$H$124</c15:sqref>
                  </c15:fullRef>
                </c:ext>
              </c:extLst>
              <c:f>('Melt Extraction (50 °C)'!$H$105:$H$107,'Melt Extraction (50 °C)'!$H$109:$H$110,'Melt Extraction (50 °C)'!$H$112,'Melt Extraction (50 °C)'!$H$115:$H$116)</c:f>
              <c:numCache>
                <c:formatCode>0.000</c:formatCode>
                <c:ptCount val="8"/>
                <c:pt idx="0">
                  <c:v>4.7413333333333334</c:v>
                </c:pt>
                <c:pt idx="1">
                  <c:v>0.25</c:v>
                </c:pt>
                <c:pt idx="2">
                  <c:v>5.1833333333333336</c:v>
                </c:pt>
                <c:pt idx="3">
                  <c:v>0.79</c:v>
                </c:pt>
                <c:pt idx="4">
                  <c:v>2.63</c:v>
                </c:pt>
                <c:pt idx="5">
                  <c:v>1.83</c:v>
                </c:pt>
                <c:pt idx="6">
                  <c:v>5.24</c:v>
                </c:pt>
                <c:pt idx="7">
                  <c:v>1.71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25-43FB-92AA-BDF68F69790E}"/>
            </c:ext>
          </c:extLst>
        </c:ser>
        <c:ser>
          <c:idx val="7"/>
          <c:order val="7"/>
          <c:tx>
            <c:strRef>
              <c:f>'Melt Extraction (50 °C)'!$I$102</c:f>
              <c:strCache>
                <c:ptCount val="1"/>
                <c:pt idx="0">
                  <c:v>Med.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(50 °C)'!$A$105:$A$124</c15:sqref>
                  </c15:fullRef>
                </c:ext>
              </c:extLst>
              <c:f>('Melt Extraction (50 °C)'!$A$105:$A$107,'Melt Extraction (50 °C)'!$A$109:$A$110,'Melt Extraction (50 °C)'!$A$112,'Melt Extraction (50 °C)'!$A$115:$A$116)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(50 °C)'!$I$105:$I$124</c15:sqref>
                  </c15:fullRef>
                </c:ext>
              </c:extLst>
              <c:f>('Melt Extraction (50 °C)'!$I$105:$I$107,'Melt Extraction (50 °C)'!$I$109:$I$110,'Melt Extraction (50 °C)'!$I$112,'Melt Extraction (50 °C)'!$I$115:$I$116)</c:f>
              <c:numCache>
                <c:formatCode>0.000</c:formatCode>
                <c:ptCount val="8"/>
                <c:pt idx="0">
                  <c:v>4.5526666666666671</c:v>
                </c:pt>
                <c:pt idx="1">
                  <c:v>0.4</c:v>
                </c:pt>
                <c:pt idx="2">
                  <c:v>5.2166666666666668</c:v>
                </c:pt>
                <c:pt idx="3">
                  <c:v>1.33</c:v>
                </c:pt>
                <c:pt idx="4">
                  <c:v>3.44</c:v>
                </c:pt>
                <c:pt idx="5">
                  <c:v>3.02</c:v>
                </c:pt>
                <c:pt idx="6">
                  <c:v>4.7</c:v>
                </c:pt>
                <c:pt idx="7">
                  <c:v>1.64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25-43FB-92AA-BDF68F69790E}"/>
            </c:ext>
          </c:extLst>
        </c:ser>
        <c:ser>
          <c:idx val="8"/>
          <c:order val="8"/>
          <c:tx>
            <c:strRef>
              <c:f>'Melt Extraction (50 °C)'!$J$102</c:f>
              <c:strCache>
                <c:ptCount val="1"/>
                <c:pt idx="0">
                  <c:v>High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(50 °C)'!$A$105:$A$124</c15:sqref>
                  </c15:fullRef>
                </c:ext>
              </c:extLst>
              <c:f>('Melt Extraction (50 °C)'!$A$105:$A$107,'Melt Extraction (50 °C)'!$A$109:$A$110,'Melt Extraction (50 °C)'!$A$112,'Melt Extraction (50 °C)'!$A$115:$A$116)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(50 °C)'!$J$105:$J$124</c15:sqref>
                  </c15:fullRef>
                </c:ext>
              </c:extLst>
              <c:f>('Melt Extraction (50 °C)'!$J$105:$J$107,'Melt Extraction (50 °C)'!$J$109:$J$110,'Melt Extraction (50 °C)'!$J$112,'Melt Extraction (50 °C)'!$J$115:$J$116)</c:f>
              <c:numCache>
                <c:formatCode>0.000</c:formatCode>
                <c:ptCount val="8"/>
                <c:pt idx="0">
                  <c:v>4.5873333333333335</c:v>
                </c:pt>
                <c:pt idx="1">
                  <c:v>0.42</c:v>
                </c:pt>
                <c:pt idx="2">
                  <c:v>5.07</c:v>
                </c:pt>
                <c:pt idx="3">
                  <c:v>1.29</c:v>
                </c:pt>
                <c:pt idx="4">
                  <c:v>3.24</c:v>
                </c:pt>
                <c:pt idx="5">
                  <c:v>3.31</c:v>
                </c:pt>
                <c:pt idx="6">
                  <c:v>4.47</c:v>
                </c:pt>
                <c:pt idx="7">
                  <c:v>1.76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B25-43FB-92AA-BDF68F697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481712"/>
        <c:axId val="1500480880"/>
      </c:lineChart>
      <c:catAx>
        <c:axId val="150048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0480880"/>
        <c:crosses val="autoZero"/>
        <c:auto val="1"/>
        <c:lblAlgn val="ctr"/>
        <c:lblOffset val="100"/>
        <c:noMultiLvlLbl val="0"/>
      </c:catAx>
      <c:valAx>
        <c:axId val="1500480880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048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196351374440947"/>
          <c:y val="9.733766603558093E-2"/>
          <c:w val="0.83559855636835068"/>
          <c:h val="3.743785948391185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Melt Extraction with CMF = 20 vol%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'Melt Extraction (35 °C)'!$B$70</c:f>
              <c:strCache>
                <c:ptCount val="1"/>
                <c:pt idx="0">
                  <c:v>1190.400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(35 °C)'!$A$73:$A$92</c15:sqref>
                  </c15:fullRef>
                </c:ext>
              </c:extLst>
              <c:f>('Melt Extraction (35 °C)'!$A$73:$A$75,'Melt Extraction (35 °C)'!$A$77:$A$78,'Melt Extraction (35 °C)'!$A$80,'Melt Extraction (35 °C)'!$A$83:$A$84)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(35 °C)'!$B$73:$B$92</c15:sqref>
                  </c15:fullRef>
                </c:ext>
              </c:extLst>
              <c:f>('Melt Extraction (35 °C)'!$B$73:$B$75,'Melt Extraction (35 °C)'!$B$77:$B$78,'Melt Extraction (35 °C)'!$B$80,'Melt Extraction (35 °C)'!$B$83:$B$84)</c:f>
              <c:numCache>
                <c:formatCode>0.000</c:formatCode>
                <c:ptCount val="8"/>
                <c:pt idx="0">
                  <c:v>4.5057875271863095</c:v>
                </c:pt>
                <c:pt idx="1">
                  <c:v>0</c:v>
                </c:pt>
                <c:pt idx="2">
                  <c:v>6.1044441958990925</c:v>
                </c:pt>
                <c:pt idx="3">
                  <c:v>0.30950976442185213</c:v>
                </c:pt>
                <c:pt idx="4">
                  <c:v>4.9163096081046742</c:v>
                </c:pt>
                <c:pt idx="5">
                  <c:v>1.8203796498716631</c:v>
                </c:pt>
                <c:pt idx="6">
                  <c:v>2.0242436624768105</c:v>
                </c:pt>
                <c:pt idx="7">
                  <c:v>5.0294439926086216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33-4301-9123-0A512BE34A51}"/>
            </c:ext>
          </c:extLst>
        </c:ser>
        <c:ser>
          <c:idx val="1"/>
          <c:order val="1"/>
          <c:tx>
            <c:strRef>
              <c:f>'Melt Extraction (35 °C)'!$C$70</c:f>
              <c:strCache>
                <c:ptCount val="1"/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(35 °C)'!$A$73:$A$92</c15:sqref>
                  </c15:fullRef>
                </c:ext>
              </c:extLst>
              <c:f>('Melt Extraction (35 °C)'!$A$73:$A$75,'Melt Extraction (35 °C)'!$A$77:$A$78,'Melt Extraction (35 °C)'!$A$80,'Melt Extraction (35 °C)'!$A$83:$A$84)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(35 °C)'!$C$73:$C$92</c15:sqref>
                  </c15:fullRef>
                </c:ext>
              </c:extLst>
              <c:f>('Melt Extraction (35 °C)'!$C$73:$C$75,'Melt Extraction (35 °C)'!$C$77:$C$78,'Melt Extraction (35 °C)'!$C$80,'Melt Extraction (35 °C)'!$C$83:$C$84)</c:f>
              <c:numCache>
                <c:formatCode>0.000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33-4301-9123-0A512BE34A51}"/>
            </c:ext>
          </c:extLst>
        </c:ser>
        <c:ser>
          <c:idx val="2"/>
          <c:order val="2"/>
          <c:tx>
            <c:strRef>
              <c:f>'Melt Extraction (35 °C)'!$D$70</c:f>
              <c:strCache>
                <c:ptCount val="1"/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(35 °C)'!$A$73:$A$92</c15:sqref>
                  </c15:fullRef>
                </c:ext>
              </c:extLst>
              <c:f>('Melt Extraction (35 °C)'!$A$73:$A$75,'Melt Extraction (35 °C)'!$A$77:$A$78,'Melt Extraction (35 °C)'!$A$80,'Melt Extraction (35 °C)'!$A$83:$A$84)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(35 °C)'!$D$73:$D$92</c15:sqref>
                  </c15:fullRef>
                </c:ext>
              </c:extLst>
              <c:f>('Melt Extraction (35 °C)'!$D$73:$D$75,'Melt Extraction (35 °C)'!$D$77:$D$78,'Melt Extraction (35 °C)'!$D$80,'Melt Extraction (35 °C)'!$D$83:$D$84)</c:f>
              <c:numCache>
                <c:formatCode>0.000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33-4301-9123-0A512BE34A51}"/>
            </c:ext>
          </c:extLst>
        </c:ser>
        <c:ser>
          <c:idx val="3"/>
          <c:order val="3"/>
          <c:tx>
            <c:strRef>
              <c:f>'Melt Extraction (35 °C)'!$E$70</c:f>
              <c:strCache>
                <c:ptCount val="1"/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(35 °C)'!$A$73:$A$92</c15:sqref>
                  </c15:fullRef>
                </c:ext>
              </c:extLst>
              <c:f>('Melt Extraction (35 °C)'!$A$73:$A$75,'Melt Extraction (35 °C)'!$A$77:$A$78,'Melt Extraction (35 °C)'!$A$80,'Melt Extraction (35 °C)'!$A$83:$A$84)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(35 °C)'!$E$73:$E$92</c15:sqref>
                  </c15:fullRef>
                </c:ext>
              </c:extLst>
              <c:f>('Melt Extraction (35 °C)'!$E$73:$E$75,'Melt Extraction (35 °C)'!$E$77:$E$78,'Melt Extraction (35 °C)'!$E$80,'Melt Extraction (35 °C)'!$E$83:$E$84)</c:f>
              <c:numCache>
                <c:formatCode>0.000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33-4301-9123-0A512BE34A51}"/>
            </c:ext>
          </c:extLst>
        </c:ser>
        <c:ser>
          <c:idx val="4"/>
          <c:order val="4"/>
          <c:tx>
            <c:strRef>
              <c:f>'Melt Extraction (35 °C)'!$F$70</c:f>
              <c:strCache>
                <c:ptCount val="1"/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(35 °C)'!$A$73:$A$92</c15:sqref>
                  </c15:fullRef>
                </c:ext>
              </c:extLst>
              <c:f>('Melt Extraction (35 °C)'!$A$73:$A$75,'Melt Extraction (35 °C)'!$A$77:$A$78,'Melt Extraction (35 °C)'!$A$80,'Melt Extraction (35 °C)'!$A$83:$A$84)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(35 °C)'!$F$73:$F$92</c15:sqref>
                  </c15:fullRef>
                </c:ext>
              </c:extLst>
              <c:f>('Melt Extraction (35 °C)'!$F$73:$F$75,'Melt Extraction (35 °C)'!$F$77:$F$78,'Melt Extraction (35 °C)'!$F$80,'Melt Extraction (35 °C)'!$F$83:$F$84)</c:f>
              <c:numCache>
                <c:formatCode>0.000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33-4301-9123-0A512BE34A51}"/>
            </c:ext>
          </c:extLst>
        </c:ser>
        <c:ser>
          <c:idx val="5"/>
          <c:order val="5"/>
          <c:tx>
            <c:strRef>
              <c:f>'Melt Extraction (35 °C)'!$G$70</c:f>
              <c:strCache>
                <c:ptCount val="1"/>
                <c:pt idx="0">
                  <c:v>Sodic TTG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(35 °C)'!$A$73:$A$92</c15:sqref>
                  </c15:fullRef>
                </c:ext>
              </c:extLst>
              <c:f>('Melt Extraction (35 °C)'!$A$73:$A$75,'Melt Extraction (35 °C)'!$A$77:$A$78,'Melt Extraction (35 °C)'!$A$80,'Melt Extraction (35 °C)'!$A$83:$A$84)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(35 °C)'!$G$73:$G$92</c15:sqref>
                  </c15:fullRef>
                </c:ext>
              </c:extLst>
              <c:f>('Melt Extraction (35 °C)'!$G$73:$G$75,'Melt Extraction (35 °C)'!$G$77:$G$78,'Melt Extraction (35 °C)'!$G$80,'Melt Extraction (35 °C)'!$G$83:$G$84)</c:f>
              <c:numCache>
                <c:formatCode>0.000</c:formatCode>
                <c:ptCount val="8"/>
                <c:pt idx="0">
                  <c:v>4.6100000000000003</c:v>
                </c:pt>
                <c:pt idx="1">
                  <c:v>0.36</c:v>
                </c:pt>
                <c:pt idx="2">
                  <c:v>5.1766666666666667</c:v>
                </c:pt>
                <c:pt idx="3">
                  <c:v>1.1599999999999999</c:v>
                </c:pt>
                <c:pt idx="4">
                  <c:v>3.14</c:v>
                </c:pt>
                <c:pt idx="5">
                  <c:v>2.73</c:v>
                </c:pt>
                <c:pt idx="6">
                  <c:v>4.84</c:v>
                </c:pt>
                <c:pt idx="7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33-4301-9123-0A512BE34A51}"/>
            </c:ext>
          </c:extLst>
        </c:ser>
        <c:ser>
          <c:idx val="6"/>
          <c:order val="6"/>
          <c:tx>
            <c:strRef>
              <c:f>'Melt Extraction (35 °C)'!$H$70</c:f>
              <c:strCache>
                <c:ptCount val="1"/>
                <c:pt idx="0">
                  <c:v>Low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(35 °C)'!$A$73:$A$92</c15:sqref>
                  </c15:fullRef>
                </c:ext>
              </c:extLst>
              <c:f>('Melt Extraction (35 °C)'!$A$73:$A$75,'Melt Extraction (35 °C)'!$A$77:$A$78,'Melt Extraction (35 °C)'!$A$80,'Melt Extraction (35 °C)'!$A$83:$A$84)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(35 °C)'!$H$73:$H$92</c15:sqref>
                  </c15:fullRef>
                </c:ext>
              </c:extLst>
              <c:f>('Melt Extraction (35 °C)'!$H$73:$H$75,'Melt Extraction (35 °C)'!$H$77:$H$78,'Melt Extraction (35 °C)'!$H$80,'Melt Extraction (35 °C)'!$H$83:$H$84)</c:f>
              <c:numCache>
                <c:formatCode>0.000</c:formatCode>
                <c:ptCount val="8"/>
                <c:pt idx="0">
                  <c:v>4.7413333333333334</c:v>
                </c:pt>
                <c:pt idx="1">
                  <c:v>0.25</c:v>
                </c:pt>
                <c:pt idx="2">
                  <c:v>5.1833333333333336</c:v>
                </c:pt>
                <c:pt idx="3">
                  <c:v>0.79</c:v>
                </c:pt>
                <c:pt idx="4">
                  <c:v>2.63</c:v>
                </c:pt>
                <c:pt idx="5">
                  <c:v>1.83</c:v>
                </c:pt>
                <c:pt idx="6">
                  <c:v>5.24</c:v>
                </c:pt>
                <c:pt idx="7">
                  <c:v>1.71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A33-4301-9123-0A512BE34A51}"/>
            </c:ext>
          </c:extLst>
        </c:ser>
        <c:ser>
          <c:idx val="7"/>
          <c:order val="7"/>
          <c:tx>
            <c:strRef>
              <c:f>'Melt Extraction (35 °C)'!$I$70</c:f>
              <c:strCache>
                <c:ptCount val="1"/>
                <c:pt idx="0">
                  <c:v>Med.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(35 °C)'!$A$73:$A$92</c15:sqref>
                  </c15:fullRef>
                </c:ext>
              </c:extLst>
              <c:f>('Melt Extraction (35 °C)'!$A$73:$A$75,'Melt Extraction (35 °C)'!$A$77:$A$78,'Melt Extraction (35 °C)'!$A$80,'Melt Extraction (35 °C)'!$A$83:$A$84)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(35 °C)'!$I$73:$I$92</c15:sqref>
                  </c15:fullRef>
                </c:ext>
              </c:extLst>
              <c:f>('Melt Extraction (35 °C)'!$I$73:$I$75,'Melt Extraction (35 °C)'!$I$77:$I$78,'Melt Extraction (35 °C)'!$I$80,'Melt Extraction (35 °C)'!$I$83:$I$84)</c:f>
              <c:numCache>
                <c:formatCode>0.000</c:formatCode>
                <c:ptCount val="8"/>
                <c:pt idx="0">
                  <c:v>4.5526666666666671</c:v>
                </c:pt>
                <c:pt idx="1">
                  <c:v>0.4</c:v>
                </c:pt>
                <c:pt idx="2">
                  <c:v>5.2166666666666668</c:v>
                </c:pt>
                <c:pt idx="3">
                  <c:v>1.33</c:v>
                </c:pt>
                <c:pt idx="4">
                  <c:v>3.44</c:v>
                </c:pt>
                <c:pt idx="5">
                  <c:v>3.02</c:v>
                </c:pt>
                <c:pt idx="6">
                  <c:v>4.7</c:v>
                </c:pt>
                <c:pt idx="7">
                  <c:v>1.64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A33-4301-9123-0A512BE34A51}"/>
            </c:ext>
          </c:extLst>
        </c:ser>
        <c:ser>
          <c:idx val="8"/>
          <c:order val="8"/>
          <c:tx>
            <c:strRef>
              <c:f>'Melt Extraction (35 °C)'!$J$70</c:f>
              <c:strCache>
                <c:ptCount val="1"/>
                <c:pt idx="0">
                  <c:v>High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(35 °C)'!$A$73:$A$92</c15:sqref>
                  </c15:fullRef>
                </c:ext>
              </c:extLst>
              <c:f>('Melt Extraction (35 °C)'!$A$73:$A$75,'Melt Extraction (35 °C)'!$A$77:$A$78,'Melt Extraction (35 °C)'!$A$80,'Melt Extraction (35 °C)'!$A$83:$A$84)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(35 °C)'!$J$73:$J$92</c15:sqref>
                  </c15:fullRef>
                </c:ext>
              </c:extLst>
              <c:f>('Melt Extraction (35 °C)'!$J$73:$J$75,'Melt Extraction (35 °C)'!$J$77:$J$78,'Melt Extraction (35 °C)'!$J$80,'Melt Extraction (35 °C)'!$J$83:$J$84)</c:f>
              <c:numCache>
                <c:formatCode>0.000</c:formatCode>
                <c:ptCount val="8"/>
                <c:pt idx="0">
                  <c:v>4.5873333333333335</c:v>
                </c:pt>
                <c:pt idx="1">
                  <c:v>0.42</c:v>
                </c:pt>
                <c:pt idx="2">
                  <c:v>5.07</c:v>
                </c:pt>
                <c:pt idx="3">
                  <c:v>1.29</c:v>
                </c:pt>
                <c:pt idx="4">
                  <c:v>3.24</c:v>
                </c:pt>
                <c:pt idx="5">
                  <c:v>3.31</c:v>
                </c:pt>
                <c:pt idx="6">
                  <c:v>4.47</c:v>
                </c:pt>
                <c:pt idx="7">
                  <c:v>1.76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A33-4301-9123-0A512BE34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481712"/>
        <c:axId val="1500480880"/>
      </c:lineChart>
      <c:catAx>
        <c:axId val="150048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0480880"/>
        <c:crosses val="autoZero"/>
        <c:auto val="1"/>
        <c:lblAlgn val="ctr"/>
        <c:lblOffset val="100"/>
        <c:noMultiLvlLbl val="0"/>
      </c:catAx>
      <c:valAx>
        <c:axId val="1500480880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048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196351374440947"/>
          <c:y val="9.733766603558093E-2"/>
          <c:w val="0.83559855636835068"/>
          <c:h val="3.743785948391185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Cumulative Melt Extraction with CMF = 20 vol%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'Melt Extraction (35 °C)'!$T$70</c:f>
              <c:strCache>
                <c:ptCount val="1"/>
                <c:pt idx="0">
                  <c:v>1190.400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(35 °C)'!$A$73:$A$92</c15:sqref>
                  </c15:fullRef>
                </c:ext>
              </c:extLst>
              <c:f>('Melt Extraction (35 °C)'!$A$73:$A$75,'Melt Extraction (35 °C)'!$A$77:$A$78,'Melt Extraction (35 °C)'!$A$80,'Melt Extraction (35 °C)'!$A$83:$A$84)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(35 °C)'!$T$73:$T$92</c15:sqref>
                  </c15:fullRef>
                </c:ext>
              </c:extLst>
              <c:f>('Melt Extraction (35 °C)'!$T$73:$T$75,'Melt Extraction (35 °C)'!$T$77:$T$78,'Melt Extraction (35 °C)'!$T$80,'Melt Extraction (35 °C)'!$T$83:$T$84)</c:f>
              <c:numCache>
                <c:formatCode>0.000</c:formatCode>
                <c:ptCount val="8"/>
                <c:pt idx="0">
                  <c:v>4.5057875271863095</c:v>
                </c:pt>
                <c:pt idx="1">
                  <c:v>0</c:v>
                </c:pt>
                <c:pt idx="2">
                  <c:v>6.1044441958990925</c:v>
                </c:pt>
                <c:pt idx="3">
                  <c:v>0.30950976442185213</c:v>
                </c:pt>
                <c:pt idx="4">
                  <c:v>4.9163096081046742</c:v>
                </c:pt>
                <c:pt idx="5">
                  <c:v>1.8203796498716631</c:v>
                </c:pt>
                <c:pt idx="6">
                  <c:v>2.0242436624768105</c:v>
                </c:pt>
                <c:pt idx="7">
                  <c:v>5.0294439926086216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EC-4557-975F-0892DF5E6F3F}"/>
            </c:ext>
          </c:extLst>
        </c:ser>
        <c:ser>
          <c:idx val="1"/>
          <c:order val="1"/>
          <c:tx>
            <c:strRef>
              <c:f>'Melt Extraction (35 °C)'!$U$70</c:f>
              <c:strCache>
                <c:ptCount val="1"/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(35 °C)'!$A$73:$A$92</c15:sqref>
                  </c15:fullRef>
                </c:ext>
              </c:extLst>
              <c:f>('Melt Extraction (35 °C)'!$A$73:$A$75,'Melt Extraction (35 °C)'!$A$77:$A$78,'Melt Extraction (35 °C)'!$A$80,'Melt Extraction (35 °C)'!$A$83:$A$84)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(35 °C)'!$U$73:$U$92</c15:sqref>
                  </c15:fullRef>
                </c:ext>
              </c:extLst>
              <c:f>('Melt Extraction (35 °C)'!$U$73:$U$75,'Melt Extraction (35 °C)'!$U$77:$U$78,'Melt Extraction (35 °C)'!$U$80,'Melt Extraction (35 °C)'!$U$83:$U$84)</c:f>
              <c:numCache>
                <c:formatCode>0.000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EC-4557-975F-0892DF5E6F3F}"/>
            </c:ext>
          </c:extLst>
        </c:ser>
        <c:ser>
          <c:idx val="2"/>
          <c:order val="2"/>
          <c:tx>
            <c:strRef>
              <c:f>'Melt Extraction (35 °C)'!$V$70</c:f>
              <c:strCache>
                <c:ptCount val="1"/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(35 °C)'!$A$73:$A$92</c15:sqref>
                  </c15:fullRef>
                </c:ext>
              </c:extLst>
              <c:f>('Melt Extraction (35 °C)'!$A$73:$A$75,'Melt Extraction (35 °C)'!$A$77:$A$78,'Melt Extraction (35 °C)'!$A$80,'Melt Extraction (35 °C)'!$A$83:$A$84)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(35 °C)'!$V$73:$V$92</c15:sqref>
                  </c15:fullRef>
                </c:ext>
              </c:extLst>
              <c:f>('Melt Extraction (35 °C)'!$V$73:$V$75,'Melt Extraction (35 °C)'!$V$77:$V$78,'Melt Extraction (35 °C)'!$V$80,'Melt Extraction (35 °C)'!$V$83:$V$84)</c:f>
              <c:numCache>
                <c:formatCode>0.000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C-4557-975F-0892DF5E6F3F}"/>
            </c:ext>
          </c:extLst>
        </c:ser>
        <c:ser>
          <c:idx val="3"/>
          <c:order val="3"/>
          <c:tx>
            <c:strRef>
              <c:f>'Melt Extraction (35 °C)'!$W$70</c:f>
              <c:strCache>
                <c:ptCount val="1"/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(35 °C)'!$A$73:$A$92</c15:sqref>
                  </c15:fullRef>
                </c:ext>
              </c:extLst>
              <c:f>('Melt Extraction (35 °C)'!$A$73:$A$75,'Melt Extraction (35 °C)'!$A$77:$A$78,'Melt Extraction (35 °C)'!$A$80,'Melt Extraction (35 °C)'!$A$83:$A$84)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(35 °C)'!$W$73:$W$92</c15:sqref>
                  </c15:fullRef>
                </c:ext>
              </c:extLst>
              <c:f>('Melt Extraction (35 °C)'!$W$73:$W$75,'Melt Extraction (35 °C)'!$W$77:$W$78,'Melt Extraction (35 °C)'!$W$80,'Melt Extraction (35 °C)'!$W$83:$W$84)</c:f>
              <c:numCache>
                <c:formatCode>0.000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C-4557-975F-0892DF5E6F3F}"/>
            </c:ext>
          </c:extLst>
        </c:ser>
        <c:ser>
          <c:idx val="4"/>
          <c:order val="4"/>
          <c:tx>
            <c:strRef>
              <c:f>'Melt Extraction (35 °C)'!$X$70</c:f>
              <c:strCache>
                <c:ptCount val="1"/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(35 °C)'!$A$73:$A$92</c15:sqref>
                  </c15:fullRef>
                </c:ext>
              </c:extLst>
              <c:f>('Melt Extraction (35 °C)'!$A$73:$A$75,'Melt Extraction (35 °C)'!$A$77:$A$78,'Melt Extraction (35 °C)'!$A$80,'Melt Extraction (35 °C)'!$A$83:$A$84)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(35 °C)'!$X$73:$X$92</c15:sqref>
                  </c15:fullRef>
                </c:ext>
              </c:extLst>
              <c:f>('Melt Extraction (35 °C)'!$X$73:$X$75,'Melt Extraction (35 °C)'!$X$77:$X$78,'Melt Extraction (35 °C)'!$X$80,'Melt Extraction (35 °C)'!$X$83:$X$84)</c:f>
              <c:numCache>
                <c:formatCode>0.000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EC-4557-975F-0892DF5E6F3F}"/>
            </c:ext>
          </c:extLst>
        </c:ser>
        <c:ser>
          <c:idx val="5"/>
          <c:order val="5"/>
          <c:tx>
            <c:strRef>
              <c:f>'Melt Extraction (35 °C)'!$G$70</c:f>
              <c:strCache>
                <c:ptCount val="1"/>
                <c:pt idx="0">
                  <c:v>Sodic TTG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(35 °C)'!$A$73:$A$92</c15:sqref>
                  </c15:fullRef>
                </c:ext>
              </c:extLst>
              <c:f>('Melt Extraction (35 °C)'!$A$73:$A$75,'Melt Extraction (35 °C)'!$A$77:$A$78,'Melt Extraction (35 °C)'!$A$80,'Melt Extraction (35 °C)'!$A$83:$A$84)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(35 °C)'!$G$73:$G$92</c15:sqref>
                  </c15:fullRef>
                </c:ext>
              </c:extLst>
              <c:f>('Melt Extraction (35 °C)'!$G$73:$G$75,'Melt Extraction (35 °C)'!$G$77:$G$78,'Melt Extraction (35 °C)'!$G$80,'Melt Extraction (35 °C)'!$G$83:$G$84)</c:f>
              <c:numCache>
                <c:formatCode>0.000</c:formatCode>
                <c:ptCount val="8"/>
                <c:pt idx="0">
                  <c:v>4.6100000000000003</c:v>
                </c:pt>
                <c:pt idx="1">
                  <c:v>0.36</c:v>
                </c:pt>
                <c:pt idx="2">
                  <c:v>5.1766666666666667</c:v>
                </c:pt>
                <c:pt idx="3">
                  <c:v>1.1599999999999999</c:v>
                </c:pt>
                <c:pt idx="4">
                  <c:v>3.14</c:v>
                </c:pt>
                <c:pt idx="5">
                  <c:v>2.73</c:v>
                </c:pt>
                <c:pt idx="6">
                  <c:v>4.84</c:v>
                </c:pt>
                <c:pt idx="7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EC-4557-975F-0892DF5E6F3F}"/>
            </c:ext>
          </c:extLst>
        </c:ser>
        <c:ser>
          <c:idx val="6"/>
          <c:order val="6"/>
          <c:tx>
            <c:strRef>
              <c:f>'Melt Extraction (35 °C)'!$H$70</c:f>
              <c:strCache>
                <c:ptCount val="1"/>
                <c:pt idx="0">
                  <c:v>Low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(35 °C)'!$A$73:$A$92</c15:sqref>
                  </c15:fullRef>
                </c:ext>
              </c:extLst>
              <c:f>('Melt Extraction (35 °C)'!$A$73:$A$75,'Melt Extraction (35 °C)'!$A$77:$A$78,'Melt Extraction (35 °C)'!$A$80,'Melt Extraction (35 °C)'!$A$83:$A$84)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(35 °C)'!$H$73:$H$92</c15:sqref>
                  </c15:fullRef>
                </c:ext>
              </c:extLst>
              <c:f>('Melt Extraction (35 °C)'!$H$73:$H$75,'Melt Extraction (35 °C)'!$H$77:$H$78,'Melt Extraction (35 °C)'!$H$80,'Melt Extraction (35 °C)'!$H$83:$H$84)</c:f>
              <c:numCache>
                <c:formatCode>0.000</c:formatCode>
                <c:ptCount val="8"/>
                <c:pt idx="0">
                  <c:v>4.7413333333333334</c:v>
                </c:pt>
                <c:pt idx="1">
                  <c:v>0.25</c:v>
                </c:pt>
                <c:pt idx="2">
                  <c:v>5.1833333333333336</c:v>
                </c:pt>
                <c:pt idx="3">
                  <c:v>0.79</c:v>
                </c:pt>
                <c:pt idx="4">
                  <c:v>2.63</c:v>
                </c:pt>
                <c:pt idx="5">
                  <c:v>1.83</c:v>
                </c:pt>
                <c:pt idx="6">
                  <c:v>5.24</c:v>
                </c:pt>
                <c:pt idx="7">
                  <c:v>1.71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7EC-4557-975F-0892DF5E6F3F}"/>
            </c:ext>
          </c:extLst>
        </c:ser>
        <c:ser>
          <c:idx val="7"/>
          <c:order val="7"/>
          <c:tx>
            <c:strRef>
              <c:f>'Melt Extraction (35 °C)'!$I$70</c:f>
              <c:strCache>
                <c:ptCount val="1"/>
                <c:pt idx="0">
                  <c:v>Med.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(35 °C)'!$A$73:$A$92</c15:sqref>
                  </c15:fullRef>
                </c:ext>
              </c:extLst>
              <c:f>('Melt Extraction (35 °C)'!$A$73:$A$75,'Melt Extraction (35 °C)'!$A$77:$A$78,'Melt Extraction (35 °C)'!$A$80,'Melt Extraction (35 °C)'!$A$83:$A$84)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(35 °C)'!$I$73:$I$92</c15:sqref>
                  </c15:fullRef>
                </c:ext>
              </c:extLst>
              <c:f>('Melt Extraction (35 °C)'!$I$73:$I$75,'Melt Extraction (35 °C)'!$I$77:$I$78,'Melt Extraction (35 °C)'!$I$80,'Melt Extraction (35 °C)'!$I$83:$I$84)</c:f>
              <c:numCache>
                <c:formatCode>0.000</c:formatCode>
                <c:ptCount val="8"/>
                <c:pt idx="0">
                  <c:v>4.5526666666666671</c:v>
                </c:pt>
                <c:pt idx="1">
                  <c:v>0.4</c:v>
                </c:pt>
                <c:pt idx="2">
                  <c:v>5.2166666666666668</c:v>
                </c:pt>
                <c:pt idx="3">
                  <c:v>1.33</c:v>
                </c:pt>
                <c:pt idx="4">
                  <c:v>3.44</c:v>
                </c:pt>
                <c:pt idx="5">
                  <c:v>3.02</c:v>
                </c:pt>
                <c:pt idx="6">
                  <c:v>4.7</c:v>
                </c:pt>
                <c:pt idx="7">
                  <c:v>1.64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7EC-4557-975F-0892DF5E6F3F}"/>
            </c:ext>
          </c:extLst>
        </c:ser>
        <c:ser>
          <c:idx val="8"/>
          <c:order val="8"/>
          <c:tx>
            <c:strRef>
              <c:f>'Melt Extraction (35 °C)'!$J$70</c:f>
              <c:strCache>
                <c:ptCount val="1"/>
                <c:pt idx="0">
                  <c:v>High HREE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'Melt Extraction (35 °C)'!$A$73:$A$92</c15:sqref>
                  </c15:fullRef>
                </c:ext>
              </c:extLst>
              <c:f>('Melt Extraction (35 °C)'!$A$73:$A$75,'Melt Extraction (35 °C)'!$A$77:$A$78,'Melt Extraction (35 °C)'!$A$80,'Melt Extraction (35 °C)'!$A$83:$A$84)</c:f>
              <c:strCache>
                <c:ptCount val="8"/>
                <c:pt idx="0">
                  <c:v>SiO2/15</c:v>
                </c:pt>
                <c:pt idx="1">
                  <c:v>TiO2</c:v>
                </c:pt>
                <c:pt idx="2">
                  <c:v>Al2O3/3</c:v>
                </c:pt>
                <c:pt idx="3">
                  <c:v>MgO</c:v>
                </c:pt>
                <c:pt idx="4">
                  <c:v>CaO</c:v>
                </c:pt>
                <c:pt idx="5">
                  <c:v>FeO</c:v>
                </c:pt>
                <c:pt idx="6">
                  <c:v>Na2O</c:v>
                </c:pt>
                <c:pt idx="7">
                  <c:v>K2O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'Melt Extraction (35 °C)'!$J$73:$J$92</c15:sqref>
                  </c15:fullRef>
                </c:ext>
              </c:extLst>
              <c:f>('Melt Extraction (35 °C)'!$J$73:$J$75,'Melt Extraction (35 °C)'!$J$77:$J$78,'Melt Extraction (35 °C)'!$J$80,'Melt Extraction (35 °C)'!$J$83:$J$84)</c:f>
              <c:numCache>
                <c:formatCode>0.000</c:formatCode>
                <c:ptCount val="8"/>
                <c:pt idx="0">
                  <c:v>4.5873333333333335</c:v>
                </c:pt>
                <c:pt idx="1">
                  <c:v>0.42</c:v>
                </c:pt>
                <c:pt idx="2">
                  <c:v>5.07</c:v>
                </c:pt>
                <c:pt idx="3">
                  <c:v>1.29</c:v>
                </c:pt>
                <c:pt idx="4">
                  <c:v>3.24</c:v>
                </c:pt>
                <c:pt idx="5">
                  <c:v>3.31</c:v>
                </c:pt>
                <c:pt idx="6">
                  <c:v>4.47</c:v>
                </c:pt>
                <c:pt idx="7">
                  <c:v>1.76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7EC-4557-975F-0892DF5E6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481712"/>
        <c:axId val="1500480880"/>
      </c:lineChart>
      <c:catAx>
        <c:axId val="150048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0480880"/>
        <c:crosses val="autoZero"/>
        <c:auto val="1"/>
        <c:lblAlgn val="ctr"/>
        <c:lblOffset val="100"/>
        <c:noMultiLvlLbl val="0"/>
      </c:catAx>
      <c:valAx>
        <c:axId val="1500480880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048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196351374440947"/>
          <c:y val="9.733766603558093E-2"/>
          <c:w val="0.83559855636835068"/>
          <c:h val="3.743785948391185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942973</xdr:colOff>
      <xdr:row>217</xdr:row>
      <xdr:rowOff>161924</xdr:rowOff>
    </xdr:from>
    <xdr:to>
      <xdr:col>11</xdr:col>
      <xdr:colOff>104774</xdr:colOff>
      <xdr:row>247</xdr:row>
      <xdr:rowOff>171450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218</xdr:row>
      <xdr:rowOff>0</xdr:rowOff>
    </xdr:from>
    <xdr:to>
      <xdr:col>27</xdr:col>
      <xdr:colOff>209551</xdr:colOff>
      <xdr:row>248</xdr:row>
      <xdr:rowOff>9526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942973</xdr:colOff>
      <xdr:row>217</xdr:row>
      <xdr:rowOff>161924</xdr:rowOff>
    </xdr:from>
    <xdr:to>
      <xdr:col>11</xdr:col>
      <xdr:colOff>104774</xdr:colOff>
      <xdr:row>247</xdr:row>
      <xdr:rowOff>171450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218</xdr:row>
      <xdr:rowOff>0</xdr:rowOff>
    </xdr:from>
    <xdr:to>
      <xdr:col>27</xdr:col>
      <xdr:colOff>209551</xdr:colOff>
      <xdr:row>248</xdr:row>
      <xdr:rowOff>9526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942973</xdr:colOff>
      <xdr:row>186</xdr:row>
      <xdr:rowOff>161924</xdr:rowOff>
    </xdr:from>
    <xdr:to>
      <xdr:col>11</xdr:col>
      <xdr:colOff>104774</xdr:colOff>
      <xdr:row>216</xdr:row>
      <xdr:rowOff>171450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187</xdr:row>
      <xdr:rowOff>0</xdr:rowOff>
    </xdr:from>
    <xdr:to>
      <xdr:col>27</xdr:col>
      <xdr:colOff>209551</xdr:colOff>
      <xdr:row>217</xdr:row>
      <xdr:rowOff>9526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942973</xdr:colOff>
      <xdr:row>125</xdr:row>
      <xdr:rowOff>161924</xdr:rowOff>
    </xdr:from>
    <xdr:to>
      <xdr:col>11</xdr:col>
      <xdr:colOff>104774</xdr:colOff>
      <xdr:row>155</xdr:row>
      <xdr:rowOff>171450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126</xdr:row>
      <xdr:rowOff>0</xdr:rowOff>
    </xdr:from>
    <xdr:to>
      <xdr:col>27</xdr:col>
      <xdr:colOff>209551</xdr:colOff>
      <xdr:row>156</xdr:row>
      <xdr:rowOff>9526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942973</xdr:colOff>
      <xdr:row>93</xdr:row>
      <xdr:rowOff>161924</xdr:rowOff>
    </xdr:from>
    <xdr:to>
      <xdr:col>11</xdr:col>
      <xdr:colOff>104774</xdr:colOff>
      <xdr:row>123</xdr:row>
      <xdr:rowOff>171450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94</xdr:row>
      <xdr:rowOff>0</xdr:rowOff>
    </xdr:from>
    <xdr:to>
      <xdr:col>27</xdr:col>
      <xdr:colOff>209551</xdr:colOff>
      <xdr:row>124</xdr:row>
      <xdr:rowOff>9526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7"/>
  <sheetViews>
    <sheetView tabSelected="1" workbookViewId="0">
      <selection activeCell="D13" sqref="D13"/>
    </sheetView>
  </sheetViews>
  <sheetFormatPr baseColWidth="10" defaultRowHeight="15" x14ac:dyDescent="0.25"/>
  <cols>
    <col min="1" max="1" width="11.7109375" bestFit="1" customWidth="1"/>
    <col min="2" max="2" width="6.85546875" bestFit="1" customWidth="1"/>
    <col min="7" max="11" width="15.7109375" customWidth="1"/>
  </cols>
  <sheetData>
    <row r="1" spans="1:11" x14ac:dyDescent="0.25">
      <c r="A1" s="163" t="s">
        <v>23</v>
      </c>
      <c r="B1" s="164">
        <f>C1</f>
        <v>0.21877114315089879</v>
      </c>
      <c r="C1" s="165">
        <f>(2*$B$24/$B$25)*B5/B6</f>
        <v>0.21877114315089879</v>
      </c>
      <c r="D1" s="166" t="s">
        <v>169</v>
      </c>
      <c r="E1" s="174"/>
      <c r="F1" s="174"/>
    </row>
    <row r="2" spans="1:11" x14ac:dyDescent="0.25">
      <c r="A2" s="163"/>
      <c r="B2" s="164"/>
      <c r="C2" s="165"/>
      <c r="D2" s="166"/>
      <c r="E2" s="174"/>
      <c r="F2" s="174"/>
    </row>
    <row r="3" spans="1:11" x14ac:dyDescent="0.25">
      <c r="A3" s="167" t="s">
        <v>25</v>
      </c>
      <c r="B3" s="167"/>
      <c r="C3" s="4"/>
      <c r="D3" s="4"/>
      <c r="E3" s="4"/>
      <c r="F3" s="4"/>
      <c r="J3">
        <v>0.21877114315089899</v>
      </c>
    </row>
    <row r="4" spans="1:11" x14ac:dyDescent="0.25">
      <c r="A4" s="5" t="s">
        <v>7</v>
      </c>
      <c r="B4" s="16">
        <v>10.7</v>
      </c>
      <c r="C4" s="18">
        <f>B6*(1-B1)</f>
        <v>10.700000000000001</v>
      </c>
      <c r="D4" s="4">
        <f>C5*0.8998/(C4+C5*0.8998)</f>
        <v>0.21876905163089627</v>
      </c>
      <c r="E4" s="92"/>
      <c r="F4" s="4"/>
    </row>
    <row r="5" spans="1:11" x14ac:dyDescent="0.25">
      <c r="A5" s="5" t="s">
        <v>8</v>
      </c>
      <c r="B5" s="16">
        <v>3.33</v>
      </c>
      <c r="C5" s="18">
        <f>B6*B1*($B$25/$B$24)*0.5</f>
        <v>3.3300000000000005</v>
      </c>
      <c r="D5" s="4"/>
      <c r="E5" s="4"/>
      <c r="F5" s="4"/>
    </row>
    <row r="6" spans="1:11" x14ac:dyDescent="0.25">
      <c r="A6" s="5" t="s">
        <v>24</v>
      </c>
      <c r="B6" s="17">
        <f>B5*(2*$B$24/$B$25)+B4</f>
        <v>13.696370668072705</v>
      </c>
      <c r="F6" s="4"/>
    </row>
    <row r="7" spans="1:11" x14ac:dyDescent="0.25">
      <c r="A7" s="5" t="s">
        <v>40</v>
      </c>
      <c r="B7" s="17">
        <f>$D$24</f>
        <v>13.850615181384985</v>
      </c>
      <c r="C7" s="5" t="s">
        <v>21</v>
      </c>
      <c r="D7" s="5" t="s">
        <v>42</v>
      </c>
      <c r="E7" s="5" t="s">
        <v>27</v>
      </c>
      <c r="F7" s="4"/>
      <c r="G7" s="36" t="s">
        <v>43</v>
      </c>
    </row>
    <row r="8" spans="1:11" x14ac:dyDescent="0.25">
      <c r="A8" s="5" t="s">
        <v>7</v>
      </c>
      <c r="B8" s="18">
        <f>B7*(1-B1)</f>
        <v>10.8205002648102</v>
      </c>
      <c r="C8" s="18">
        <f>B8/$B$24</f>
        <v>0.15060601874012058</v>
      </c>
      <c r="D8" s="18">
        <f>C8*1</f>
        <v>0.15060601874012058</v>
      </c>
      <c r="E8" s="18">
        <f>$C$8*1</f>
        <v>0.15060601874012058</v>
      </c>
      <c r="F8" s="4"/>
      <c r="G8" s="96">
        <f>D9/(D9+D8)</f>
        <v>0.21877114315089879</v>
      </c>
      <c r="I8" s="92"/>
    </row>
    <row r="9" spans="1:11" x14ac:dyDescent="0.25">
      <c r="A9" s="5" t="s">
        <v>8</v>
      </c>
      <c r="B9" s="18">
        <f>B7*B1*($B$25/$B$24)*0.5</f>
        <v>3.367501484282053</v>
      </c>
      <c r="C9" s="18">
        <f>B9/$B$25</f>
        <v>2.1087451261126423E-2</v>
      </c>
      <c r="D9" s="18">
        <f>C9*2</f>
        <v>4.2174902522252845E-2</v>
      </c>
      <c r="E9" s="18">
        <f>$C$9*3</f>
        <v>6.3262353783379272E-2</v>
      </c>
      <c r="F9" s="4"/>
      <c r="G9" s="35"/>
      <c r="I9" s="35"/>
    </row>
    <row r="10" spans="1:11" x14ac:dyDescent="0.25">
      <c r="A10" s="168" t="s">
        <v>29</v>
      </c>
      <c r="B10" s="168"/>
      <c r="C10" s="169"/>
      <c r="D10" s="24"/>
      <c r="E10" s="91">
        <f>SUM(E8:E9)</f>
        <v>0.21386837252349986</v>
      </c>
      <c r="F10" s="4"/>
      <c r="I10" s="35"/>
    </row>
    <row r="11" spans="1:11" x14ac:dyDescent="0.25">
      <c r="A11" s="170" t="s">
        <v>28</v>
      </c>
      <c r="B11" s="170"/>
      <c r="C11" s="169"/>
      <c r="D11" s="24"/>
      <c r="E11" s="91">
        <f>B7/$B$24</f>
        <v>0.19278092126237339</v>
      </c>
      <c r="F11" s="4"/>
      <c r="H11" s="34"/>
    </row>
    <row r="12" spans="1:11" x14ac:dyDescent="0.25">
      <c r="A12" s="170" t="s">
        <v>30</v>
      </c>
      <c r="B12" s="170"/>
      <c r="C12" s="169"/>
      <c r="D12" s="24"/>
      <c r="E12" s="91">
        <f>E10-E11</f>
        <v>2.1087451261126461E-2</v>
      </c>
      <c r="F12" s="4"/>
      <c r="G12" s="35"/>
    </row>
    <row r="13" spans="1:11" x14ac:dyDescent="0.25">
      <c r="A13" s="4"/>
      <c r="B13" s="4"/>
      <c r="C13" s="4"/>
      <c r="D13" s="4"/>
      <c r="E13" s="4"/>
      <c r="F13" s="4"/>
    </row>
    <row r="14" spans="1:11" x14ac:dyDescent="0.25">
      <c r="A14" s="4"/>
      <c r="B14" s="171" t="s">
        <v>31</v>
      </c>
      <c r="C14" s="171"/>
      <c r="D14" s="171"/>
      <c r="E14" s="171"/>
      <c r="F14" s="4"/>
    </row>
    <row r="15" spans="1:11" ht="15.75" thickBot="1" x14ac:dyDescent="0.3">
      <c r="A15" s="4"/>
      <c r="B15" s="172"/>
      <c r="C15" s="172"/>
      <c r="D15" s="172"/>
      <c r="E15" s="172"/>
      <c r="F15" s="4"/>
      <c r="G15" s="152" t="s">
        <v>39</v>
      </c>
      <c r="H15" s="152"/>
      <c r="I15" s="152"/>
      <c r="J15" s="152"/>
      <c r="K15" s="152"/>
    </row>
    <row r="16" spans="1:11" x14ac:dyDescent="0.25">
      <c r="A16" s="8"/>
      <c r="B16" s="8"/>
      <c r="C16" s="32" t="s">
        <v>20</v>
      </c>
      <c r="D16" s="33" t="s">
        <v>41</v>
      </c>
      <c r="E16" s="33" t="s">
        <v>21</v>
      </c>
      <c r="F16" s="11" t="s">
        <v>26</v>
      </c>
      <c r="G16" s="26" t="s">
        <v>48</v>
      </c>
      <c r="H16" s="26" t="s">
        <v>35</v>
      </c>
      <c r="I16" s="26" t="s">
        <v>38</v>
      </c>
      <c r="J16" s="26" t="s">
        <v>36</v>
      </c>
      <c r="K16" s="26" t="s">
        <v>37</v>
      </c>
    </row>
    <row r="17" spans="1:14" x14ac:dyDescent="0.25">
      <c r="A17" s="8" t="s">
        <v>0</v>
      </c>
      <c r="B17" s="7">
        <v>60.084800000000001</v>
      </c>
      <c r="C17" s="16">
        <v>49.5</v>
      </c>
      <c r="D17" s="87">
        <f>C17*100/$C$37</f>
        <v>50.057454496084567</v>
      </c>
      <c r="E17" s="88">
        <f>D17/B17</f>
        <v>0.83311344127107967</v>
      </c>
      <c r="F17" s="14">
        <f>E17*100/$E$37</f>
        <v>52.146120379294786</v>
      </c>
      <c r="G17" s="23">
        <v>1</v>
      </c>
      <c r="H17" s="23">
        <v>2</v>
      </c>
      <c r="I17" s="23">
        <f>G17*E17</f>
        <v>0.83311344127107967</v>
      </c>
      <c r="J17" s="23">
        <f>I17*100/$I$37</f>
        <v>46.287479876736533</v>
      </c>
      <c r="K17" s="23">
        <f>J17*H17/G17</f>
        <v>92.574959753473067</v>
      </c>
    </row>
    <row r="18" spans="1:14" x14ac:dyDescent="0.25">
      <c r="A18" s="8" t="s">
        <v>1</v>
      </c>
      <c r="B18" s="7">
        <v>79.898799999999994</v>
      </c>
      <c r="C18" s="16">
        <v>1.49</v>
      </c>
      <c r="D18" s="87">
        <f t="shared" ref="D18:D35" si="0">C18*100/$C$37</f>
        <v>1.5067799434174951</v>
      </c>
      <c r="E18" s="88">
        <f t="shared" ref="E18:E24" si="1">D18/B18</f>
        <v>1.8858605428585851E-2</v>
      </c>
      <c r="F18" s="14">
        <f t="shared" ref="F18:F36" si="2">E18*100/$E$37</f>
        <v>1.1803952020799036</v>
      </c>
      <c r="G18" s="23">
        <v>1</v>
      </c>
      <c r="H18" s="23">
        <v>2</v>
      </c>
      <c r="I18" s="23">
        <f t="shared" ref="I18:I36" si="3">G18*E18</f>
        <v>1.8858605428585851E-2</v>
      </c>
      <c r="J18" s="23">
        <f t="shared" ref="J18:J36" si="4">I18*100/$I$37</f>
        <v>1.0477772606179221</v>
      </c>
      <c r="K18" s="23">
        <f>J18*H18/G18</f>
        <v>2.0955545212358442</v>
      </c>
    </row>
    <row r="19" spans="1:14" x14ac:dyDescent="0.25">
      <c r="A19" s="8" t="s">
        <v>2</v>
      </c>
      <c r="B19" s="7">
        <v>101.96120000000001</v>
      </c>
      <c r="C19" s="16">
        <v>15.2</v>
      </c>
      <c r="D19" s="87">
        <f t="shared" si="0"/>
        <v>15.371177946272432</v>
      </c>
      <c r="E19" s="88">
        <f t="shared" si="1"/>
        <v>0.15075516908659795</v>
      </c>
      <c r="F19" s="14">
        <f t="shared" si="2"/>
        <v>9.4360465280655053</v>
      </c>
      <c r="G19" s="23">
        <v>2</v>
      </c>
      <c r="H19" s="23">
        <v>3</v>
      </c>
      <c r="I19" s="23">
        <f t="shared" si="3"/>
        <v>0.30151033817319589</v>
      </c>
      <c r="J19" s="23">
        <f t="shared" si="4"/>
        <v>16.751804759657883</v>
      </c>
      <c r="K19" s="23">
        <f>J19*H19/G19</f>
        <v>25.127707139486823</v>
      </c>
    </row>
    <row r="20" spans="1:14" x14ac:dyDescent="0.25">
      <c r="A20" s="8" t="s">
        <v>3</v>
      </c>
      <c r="B20" s="7">
        <v>151.99019999999999</v>
      </c>
      <c r="C20" s="16">
        <v>0</v>
      </c>
      <c r="D20" s="87">
        <f t="shared" si="0"/>
        <v>0</v>
      </c>
      <c r="E20" s="88">
        <f t="shared" si="1"/>
        <v>0</v>
      </c>
      <c r="F20" s="14">
        <f t="shared" si="2"/>
        <v>0</v>
      </c>
      <c r="G20" s="23">
        <v>2</v>
      </c>
      <c r="H20" s="23">
        <v>3</v>
      </c>
      <c r="I20" s="23">
        <f t="shared" si="3"/>
        <v>0</v>
      </c>
      <c r="J20" s="23">
        <f t="shared" si="4"/>
        <v>0</v>
      </c>
      <c r="K20" s="23">
        <f t="shared" ref="K20:K36" si="5">J20*H20/G20</f>
        <v>0</v>
      </c>
    </row>
    <row r="21" spans="1:14" x14ac:dyDescent="0.25">
      <c r="A21" s="8" t="s">
        <v>4</v>
      </c>
      <c r="B21" s="7">
        <v>40.311399999999999</v>
      </c>
      <c r="C21" s="16">
        <v>6.82</v>
      </c>
      <c r="D21" s="87">
        <f t="shared" si="0"/>
        <v>6.8968048416827621</v>
      </c>
      <c r="E21" s="88">
        <f t="shared" si="1"/>
        <v>0.17108819940966483</v>
      </c>
      <c r="F21" s="14">
        <f t="shared" si="2"/>
        <v>10.708728727604642</v>
      </c>
      <c r="G21" s="23">
        <v>1</v>
      </c>
      <c r="H21" s="23">
        <v>1</v>
      </c>
      <c r="I21" s="23">
        <f t="shared" si="3"/>
        <v>0.17108819940966483</v>
      </c>
      <c r="J21" s="23">
        <f t="shared" si="4"/>
        <v>9.5055981514829195</v>
      </c>
      <c r="K21" s="23">
        <f t="shared" si="5"/>
        <v>9.5055981514829195</v>
      </c>
    </row>
    <row r="22" spans="1:14" x14ac:dyDescent="0.25">
      <c r="A22" s="8" t="s">
        <v>5</v>
      </c>
      <c r="B22" s="7">
        <v>56.0794</v>
      </c>
      <c r="C22" s="16">
        <v>8.7899999999999991</v>
      </c>
      <c r="D22" s="87">
        <f t="shared" si="0"/>
        <v>8.8889904044562282</v>
      </c>
      <c r="E22" s="88">
        <f t="shared" si="1"/>
        <v>0.15850723089862281</v>
      </c>
      <c r="F22" s="14">
        <f t="shared" si="2"/>
        <v>9.921262500359548</v>
      </c>
      <c r="G22" s="23">
        <v>1</v>
      </c>
      <c r="H22" s="23">
        <v>1</v>
      </c>
      <c r="I22" s="23">
        <f t="shared" si="3"/>
        <v>0.15850723089862281</v>
      </c>
      <c r="J22" s="23">
        <f t="shared" si="4"/>
        <v>8.80660411545316</v>
      </c>
      <c r="K22" s="23">
        <f t="shared" si="5"/>
        <v>8.80660411545316</v>
      </c>
    </row>
    <row r="23" spans="1:14" x14ac:dyDescent="0.25">
      <c r="A23" s="8" t="s">
        <v>6</v>
      </c>
      <c r="B23" s="7">
        <v>70.9375</v>
      </c>
      <c r="C23" s="16">
        <v>0</v>
      </c>
      <c r="D23" s="87">
        <f t="shared" si="0"/>
        <v>0</v>
      </c>
      <c r="E23" s="88">
        <f t="shared" si="1"/>
        <v>0</v>
      </c>
      <c r="F23" s="14">
        <f t="shared" si="2"/>
        <v>0</v>
      </c>
      <c r="G23" s="23">
        <v>1</v>
      </c>
      <c r="H23" s="23">
        <v>1</v>
      </c>
      <c r="I23" s="23">
        <f t="shared" si="3"/>
        <v>0</v>
      </c>
      <c r="J23" s="23">
        <f t="shared" si="4"/>
        <v>0</v>
      </c>
      <c r="K23" s="23">
        <f t="shared" si="5"/>
        <v>0</v>
      </c>
    </row>
    <row r="24" spans="1:14" x14ac:dyDescent="0.25">
      <c r="A24" s="8" t="s">
        <v>7</v>
      </c>
      <c r="B24" s="7">
        <v>71.846400000000003</v>
      </c>
      <c r="C24" s="17">
        <f>$B$6</f>
        <v>13.696370668072705</v>
      </c>
      <c r="D24" s="89">
        <f t="shared" si="0"/>
        <v>13.850615181384985</v>
      </c>
      <c r="E24" s="88">
        <f t="shared" si="1"/>
        <v>0.19278092126237339</v>
      </c>
      <c r="F24" s="14">
        <f t="shared" si="2"/>
        <v>12.066516549824918</v>
      </c>
      <c r="G24" s="23">
        <v>1</v>
      </c>
      <c r="H24" s="23">
        <v>1</v>
      </c>
      <c r="I24" s="23">
        <f t="shared" si="3"/>
        <v>0.19278092126237339</v>
      </c>
      <c r="J24" s="23">
        <f t="shared" si="4"/>
        <v>10.71083789013956</v>
      </c>
      <c r="K24" s="23">
        <f t="shared" si="5"/>
        <v>10.71083789013956</v>
      </c>
    </row>
    <row r="25" spans="1:14" x14ac:dyDescent="0.25">
      <c r="A25" s="8" t="s">
        <v>8</v>
      </c>
      <c r="B25" s="7">
        <v>159.69220000000001</v>
      </c>
      <c r="C25" s="20"/>
      <c r="D25" s="90"/>
      <c r="E25" s="90"/>
      <c r="F25" s="14">
        <f t="shared" si="2"/>
        <v>0</v>
      </c>
      <c r="G25" s="23">
        <v>2</v>
      </c>
      <c r="H25" s="23">
        <v>3</v>
      </c>
      <c r="I25" s="23">
        <f t="shared" si="3"/>
        <v>0</v>
      </c>
      <c r="J25" s="23">
        <f t="shared" si="4"/>
        <v>0</v>
      </c>
      <c r="K25" s="23">
        <f t="shared" si="5"/>
        <v>0</v>
      </c>
    </row>
    <row r="26" spans="1:14" x14ac:dyDescent="0.25">
      <c r="A26" s="8" t="s">
        <v>9</v>
      </c>
      <c r="B26" s="7">
        <v>153.33940000000001</v>
      </c>
      <c r="C26" s="16">
        <v>0</v>
      </c>
      <c r="D26" s="87">
        <f t="shared" si="0"/>
        <v>0</v>
      </c>
      <c r="E26" s="88">
        <f>D26/B26</f>
        <v>0</v>
      </c>
      <c r="F26" s="14">
        <f t="shared" si="2"/>
        <v>0</v>
      </c>
      <c r="G26" s="23">
        <v>1</v>
      </c>
      <c r="H26" s="23">
        <v>1</v>
      </c>
      <c r="I26" s="23">
        <f t="shared" si="3"/>
        <v>0</v>
      </c>
      <c r="J26" s="23">
        <f t="shared" si="4"/>
        <v>0</v>
      </c>
      <c r="K26" s="23">
        <f t="shared" si="5"/>
        <v>0</v>
      </c>
    </row>
    <row r="27" spans="1:14" x14ac:dyDescent="0.25">
      <c r="A27" s="8" t="s">
        <v>10</v>
      </c>
      <c r="B27" s="7">
        <v>61.978999999999999</v>
      </c>
      <c r="C27" s="16">
        <v>2.7</v>
      </c>
      <c r="D27" s="87">
        <f t="shared" si="0"/>
        <v>2.73040660887734</v>
      </c>
      <c r="E27" s="88">
        <f t="shared" ref="E27:E35" si="6">D27/B27</f>
        <v>4.4053737699500474E-2</v>
      </c>
      <c r="F27" s="14">
        <f t="shared" si="2"/>
        <v>2.7574054089574487</v>
      </c>
      <c r="G27" s="23">
        <v>2</v>
      </c>
      <c r="H27" s="23">
        <v>1</v>
      </c>
      <c r="I27" s="23">
        <f t="shared" si="3"/>
        <v>8.8107475399000948E-2</v>
      </c>
      <c r="J27" s="23">
        <f t="shared" si="4"/>
        <v>4.8952192972653306</v>
      </c>
      <c r="K27" s="23">
        <f t="shared" si="5"/>
        <v>2.4476096486326653</v>
      </c>
    </row>
    <row r="28" spans="1:14" x14ac:dyDescent="0.25">
      <c r="A28" s="8" t="s">
        <v>11</v>
      </c>
      <c r="B28" s="7">
        <v>94.203400000000002</v>
      </c>
      <c r="C28" s="16">
        <v>0.69</v>
      </c>
      <c r="D28" s="87">
        <f t="shared" si="0"/>
        <v>0.69777057782420915</v>
      </c>
      <c r="E28" s="88">
        <f t="shared" si="6"/>
        <v>7.4070636285336741E-3</v>
      </c>
      <c r="F28" s="14">
        <f t="shared" si="2"/>
        <v>0.46362189408601145</v>
      </c>
      <c r="G28" s="23">
        <v>2</v>
      </c>
      <c r="H28" s="23">
        <v>1</v>
      </c>
      <c r="I28" s="23">
        <f t="shared" si="3"/>
        <v>1.4814127257067348E-2</v>
      </c>
      <c r="J28" s="23">
        <f t="shared" si="4"/>
        <v>0.82306752398176974</v>
      </c>
      <c r="K28" s="23">
        <f t="shared" si="5"/>
        <v>0.41153376199088487</v>
      </c>
    </row>
    <row r="29" spans="1:14" x14ac:dyDescent="0.25">
      <c r="A29" s="8" t="s">
        <v>12</v>
      </c>
      <c r="B29" s="7">
        <v>80.063999999999993</v>
      </c>
      <c r="C29" s="16">
        <v>0</v>
      </c>
      <c r="D29" s="87">
        <f t="shared" si="0"/>
        <v>0</v>
      </c>
      <c r="E29" s="88">
        <f t="shared" si="6"/>
        <v>0</v>
      </c>
      <c r="F29" s="14">
        <f t="shared" si="2"/>
        <v>0</v>
      </c>
      <c r="G29" s="23">
        <v>1</v>
      </c>
      <c r="H29" s="23">
        <v>3</v>
      </c>
      <c r="I29" s="23">
        <f t="shared" si="3"/>
        <v>0</v>
      </c>
      <c r="J29" s="23">
        <f t="shared" si="4"/>
        <v>0</v>
      </c>
      <c r="K29" s="23">
        <f t="shared" si="5"/>
        <v>0</v>
      </c>
    </row>
    <row r="30" spans="1:14" x14ac:dyDescent="0.25">
      <c r="A30" s="8" t="s">
        <v>13</v>
      </c>
      <c r="B30" s="7">
        <v>32</v>
      </c>
      <c r="C30" s="16">
        <v>0</v>
      </c>
      <c r="D30" s="87">
        <f t="shared" si="0"/>
        <v>0</v>
      </c>
      <c r="E30" s="88">
        <f t="shared" si="6"/>
        <v>0</v>
      </c>
      <c r="F30" s="14">
        <f t="shared" si="2"/>
        <v>0</v>
      </c>
      <c r="G30" s="23">
        <v>2</v>
      </c>
      <c r="H30" s="23">
        <v>2</v>
      </c>
      <c r="I30" s="23">
        <f t="shared" si="3"/>
        <v>0</v>
      </c>
      <c r="J30" s="23">
        <f t="shared" si="4"/>
        <v>0</v>
      </c>
      <c r="K30" s="23">
        <f t="shared" si="5"/>
        <v>0</v>
      </c>
    </row>
    <row r="31" spans="1:14" x14ac:dyDescent="0.25">
      <c r="A31" s="8" t="s">
        <v>22</v>
      </c>
      <c r="B31" s="7">
        <v>18.015000000000001</v>
      </c>
      <c r="C31" s="16">
        <v>0</v>
      </c>
      <c r="D31" s="87">
        <f t="shared" si="0"/>
        <v>0</v>
      </c>
      <c r="E31" s="88">
        <f t="shared" si="6"/>
        <v>0</v>
      </c>
      <c r="F31" s="14">
        <f t="shared" si="2"/>
        <v>0</v>
      </c>
      <c r="G31" s="23">
        <v>2</v>
      </c>
      <c r="H31" s="23">
        <v>1</v>
      </c>
      <c r="I31" s="23">
        <f t="shared" si="3"/>
        <v>0</v>
      </c>
      <c r="J31" s="23">
        <f t="shared" si="4"/>
        <v>0</v>
      </c>
      <c r="K31" s="23">
        <f t="shared" si="5"/>
        <v>0</v>
      </c>
      <c r="L31" s="152" t="s">
        <v>108</v>
      </c>
      <c r="M31" s="152"/>
      <c r="N31" s="152"/>
    </row>
    <row r="32" spans="1:14" x14ac:dyDescent="0.25">
      <c r="A32" s="8" t="s">
        <v>14</v>
      </c>
      <c r="B32" s="7">
        <v>44.01</v>
      </c>
      <c r="C32" s="16">
        <v>0</v>
      </c>
      <c r="D32" s="87">
        <f t="shared" si="0"/>
        <v>0</v>
      </c>
      <c r="E32" s="88">
        <f t="shared" si="6"/>
        <v>0</v>
      </c>
      <c r="F32" s="14">
        <f t="shared" si="2"/>
        <v>0</v>
      </c>
      <c r="G32" s="23">
        <v>1</v>
      </c>
      <c r="H32" s="23">
        <v>2</v>
      </c>
      <c r="I32" s="23">
        <f t="shared" si="3"/>
        <v>0</v>
      </c>
      <c r="J32" s="23">
        <f t="shared" si="4"/>
        <v>0</v>
      </c>
      <c r="K32" s="23">
        <f t="shared" si="5"/>
        <v>0</v>
      </c>
    </row>
    <row r="33" spans="1:16" x14ac:dyDescent="0.25">
      <c r="A33" s="8" t="s">
        <v>15</v>
      </c>
      <c r="B33" s="7">
        <v>69.62</v>
      </c>
      <c r="C33" s="16">
        <v>0</v>
      </c>
      <c r="D33" s="87">
        <f t="shared" si="0"/>
        <v>0</v>
      </c>
      <c r="E33" s="88">
        <f t="shared" si="6"/>
        <v>0</v>
      </c>
      <c r="F33" s="14">
        <f t="shared" si="2"/>
        <v>0</v>
      </c>
      <c r="G33" s="23">
        <v>2</v>
      </c>
      <c r="H33" s="23">
        <v>3</v>
      </c>
      <c r="I33" s="23">
        <f t="shared" si="3"/>
        <v>0</v>
      </c>
      <c r="J33" s="23">
        <f t="shared" si="4"/>
        <v>0</v>
      </c>
      <c r="K33" s="23">
        <f t="shared" si="5"/>
        <v>0</v>
      </c>
    </row>
    <row r="34" spans="1:16" x14ac:dyDescent="0.25">
      <c r="A34" s="8" t="s">
        <v>16</v>
      </c>
      <c r="B34" s="7">
        <v>141.94</v>
      </c>
      <c r="C34" s="16">
        <v>0</v>
      </c>
      <c r="D34" s="87">
        <f t="shared" si="0"/>
        <v>0</v>
      </c>
      <c r="E34" s="88">
        <f t="shared" si="6"/>
        <v>0</v>
      </c>
      <c r="F34" s="14">
        <f t="shared" si="2"/>
        <v>0</v>
      </c>
      <c r="G34" s="23">
        <v>2</v>
      </c>
      <c r="H34" s="23">
        <v>5</v>
      </c>
      <c r="I34" s="23">
        <f t="shared" si="3"/>
        <v>0</v>
      </c>
      <c r="J34" s="23">
        <f t="shared" si="4"/>
        <v>0</v>
      </c>
      <c r="K34" s="23">
        <f t="shared" si="5"/>
        <v>0</v>
      </c>
    </row>
    <row r="35" spans="1:16" x14ac:dyDescent="0.25">
      <c r="A35" s="8" t="s">
        <v>17</v>
      </c>
      <c r="B35" s="7">
        <v>29.88</v>
      </c>
      <c r="C35" s="16">
        <v>0</v>
      </c>
      <c r="D35" s="87">
        <f t="shared" si="0"/>
        <v>0</v>
      </c>
      <c r="E35" s="88">
        <f t="shared" si="6"/>
        <v>0</v>
      </c>
      <c r="F35" s="14">
        <f t="shared" si="2"/>
        <v>0</v>
      </c>
      <c r="G35" s="23">
        <v>2</v>
      </c>
      <c r="H35" s="23">
        <v>1</v>
      </c>
      <c r="I35" s="23">
        <f t="shared" si="3"/>
        <v>0</v>
      </c>
      <c r="J35" s="23">
        <f t="shared" si="4"/>
        <v>0</v>
      </c>
      <c r="K35" s="23">
        <f t="shared" si="5"/>
        <v>0</v>
      </c>
    </row>
    <row r="36" spans="1:16" ht="15.75" thickBot="1" x14ac:dyDescent="0.3">
      <c r="A36" s="8" t="s">
        <v>18</v>
      </c>
      <c r="B36" s="7">
        <f>B30/2</f>
        <v>16</v>
      </c>
      <c r="C36" s="20">
        <v>1.8098499468973739E-2</v>
      </c>
      <c r="D36" s="90"/>
      <c r="E36" s="88">
        <f>$E$12</f>
        <v>2.1087451261126461E-2</v>
      </c>
      <c r="F36" s="15">
        <f t="shared" si="2"/>
        <v>1.3199028097272207</v>
      </c>
      <c r="G36" s="23">
        <v>1</v>
      </c>
      <c r="H36" s="23">
        <v>1</v>
      </c>
      <c r="I36" s="23">
        <f t="shared" si="3"/>
        <v>2.1087451261126461E-2</v>
      </c>
      <c r="J36" s="23">
        <f t="shared" si="4"/>
        <v>1.1716111246648984</v>
      </c>
      <c r="K36" s="23">
        <f t="shared" si="5"/>
        <v>1.1716111246648984</v>
      </c>
    </row>
    <row r="37" spans="1:16" x14ac:dyDescent="0.25">
      <c r="A37" s="4" t="s">
        <v>19</v>
      </c>
      <c r="B37" s="4"/>
      <c r="C37" s="4">
        <f>SUM(C17:C24,C26:C35)</f>
        <v>98.886370668072686</v>
      </c>
      <c r="D37" s="4">
        <f>SUM(D17:D24,D26:D35)</f>
        <v>100.00000000000003</v>
      </c>
      <c r="E37" s="4">
        <f>SUM(E17:E24,E26:E36)</f>
        <v>1.5976518199460854</v>
      </c>
      <c r="F37" s="4">
        <f>SUM(F17:F36)</f>
        <v>100</v>
      </c>
      <c r="G37" s="23"/>
      <c r="H37" s="23"/>
      <c r="I37" s="23">
        <f>SUM(I17:I36)</f>
        <v>1.7998677903607176</v>
      </c>
      <c r="J37" s="23">
        <f>SUM(J17:J36)</f>
        <v>99.999999999999943</v>
      </c>
      <c r="K37" s="23">
        <f>SUM(K17:K30,K32:K35)</f>
        <v>151.68040498189492</v>
      </c>
      <c r="L37" s="153" t="s">
        <v>44</v>
      </c>
      <c r="M37" s="153"/>
      <c r="N37" s="153"/>
    </row>
    <row r="38" spans="1:16" x14ac:dyDescent="0.25">
      <c r="G38" s="28"/>
      <c r="H38" s="28"/>
      <c r="I38" s="28"/>
      <c r="J38" s="28"/>
      <c r="K38" s="28">
        <f>K36</f>
        <v>1.1716111246648984</v>
      </c>
      <c r="L38" s="153" t="s">
        <v>45</v>
      </c>
      <c r="M38" s="153"/>
      <c r="N38" s="153"/>
    </row>
    <row r="39" spans="1:16" x14ac:dyDescent="0.25">
      <c r="A39" s="82" t="s">
        <v>107</v>
      </c>
      <c r="B39" s="154">
        <v>12.05</v>
      </c>
      <c r="C39" s="155"/>
      <c r="D39" s="4"/>
      <c r="K39" s="23">
        <f>SUM(K37:K38)</f>
        <v>152.85201610655983</v>
      </c>
      <c r="L39" s="152" t="s">
        <v>46</v>
      </c>
      <c r="M39" s="152"/>
      <c r="N39" s="152"/>
    </row>
    <row r="40" spans="1:16" ht="15.75" thickBot="1" x14ac:dyDescent="0.3">
      <c r="A40" s="156" t="s">
        <v>120</v>
      </c>
      <c r="B40" s="156"/>
      <c r="C40" s="156"/>
    </row>
    <row r="41" spans="1:16" ht="15" customHeight="1" x14ac:dyDescent="0.25">
      <c r="G41" s="157" t="s">
        <v>50</v>
      </c>
      <c r="H41" s="158"/>
      <c r="I41" s="158"/>
      <c r="J41" s="158"/>
      <c r="K41" s="158"/>
      <c r="L41" s="158"/>
      <c r="M41" s="158"/>
      <c r="N41" s="158"/>
      <c r="O41" s="158"/>
      <c r="P41" s="159"/>
    </row>
    <row r="42" spans="1:16" s="29" customFormat="1" ht="15" customHeight="1" thickBot="1" x14ac:dyDescent="0.3">
      <c r="G42" s="160" t="str">
        <f>"SI("&amp;ROUND(J17,4)&amp;")AL("&amp;ROUND(J19,4)&amp;")TI("&amp;ROUND(J18,4)&amp;")MN("&amp;ROUND(J23,4)&amp;")FE("&amp;ROUND(J24,4)&amp;")MG("&amp;ROUND(J21,4)&amp;")CA("&amp;ROUND(J22,4)&amp;")NA("&amp;ROUND(J27,4)&amp;")K("&amp;ROUND(J28,4)&amp;")O("&amp;ROUND(K39,4)&amp;")H("&amp;ROUND(J31,4)&amp;")O("&amp;ROUND(K31,4)&amp;")C("&amp;ROUND(J32,4)&amp;")"</f>
        <v>SI(46.2875)AL(16.7518)TI(1.0478)MN(0)FE(10.7108)MG(9.5056)CA(8.8066)NA(4.8952)K(0.8231)O(152.852)H(0)O(0)C(0)</v>
      </c>
      <c r="H42" s="161"/>
      <c r="I42" s="161"/>
      <c r="J42" s="161"/>
      <c r="K42" s="161"/>
      <c r="L42" s="161"/>
      <c r="M42" s="161"/>
      <c r="N42" s="161"/>
      <c r="O42" s="161"/>
      <c r="P42" s="162"/>
    </row>
    <row r="45" spans="1:16" x14ac:dyDescent="0.25">
      <c r="H45">
        <v>2.1087451261126461E-2</v>
      </c>
    </row>
    <row r="46" spans="1:16" ht="18.75" x14ac:dyDescent="0.3">
      <c r="A46" s="173" t="s">
        <v>78</v>
      </c>
      <c r="B46" s="173"/>
      <c r="C46" s="173"/>
      <c r="D46" s="173"/>
      <c r="E46" s="173"/>
      <c r="F46" s="173"/>
      <c r="G46" s="173"/>
      <c r="H46" s="173"/>
      <c r="I46" s="173"/>
    </row>
    <row r="47" spans="1:16" ht="15.75" thickBot="1" x14ac:dyDescent="0.3">
      <c r="A47" s="153" t="s">
        <v>81</v>
      </c>
      <c r="B47" s="153"/>
      <c r="C47" s="153"/>
      <c r="D47" s="153"/>
      <c r="E47" s="153"/>
      <c r="H47">
        <v>2.1087451261126423E-2</v>
      </c>
    </row>
    <row r="48" spans="1:16" x14ac:dyDescent="0.25">
      <c r="A48" s="8"/>
      <c r="B48" s="32" t="s">
        <v>20</v>
      </c>
      <c r="C48" s="33" t="s">
        <v>41</v>
      </c>
      <c r="D48" s="33" t="s">
        <v>21</v>
      </c>
      <c r="E48" s="11" t="s">
        <v>26</v>
      </c>
    </row>
    <row r="49" spans="1:5" x14ac:dyDescent="0.25">
      <c r="A49" s="8" t="s">
        <v>0</v>
      </c>
      <c r="B49" s="1">
        <v>49.5</v>
      </c>
      <c r="C49" s="30">
        <v>51.094432420336041</v>
      </c>
      <c r="D49" s="12">
        <v>0.8503720145583582</v>
      </c>
      <c r="E49" s="14">
        <v>53.186005627264272</v>
      </c>
    </row>
    <row r="50" spans="1:5" x14ac:dyDescent="0.25">
      <c r="A50" s="8" t="s">
        <v>1</v>
      </c>
      <c r="B50" s="1">
        <v>1.49</v>
      </c>
      <c r="C50" s="30">
        <v>1.5379940263899132</v>
      </c>
      <c r="D50" s="12">
        <v>1.9249275663588358E-2</v>
      </c>
      <c r="E50" s="14">
        <v>1.2039343560665967</v>
      </c>
    </row>
    <row r="51" spans="1:5" x14ac:dyDescent="0.25">
      <c r="A51" s="8" t="s">
        <v>2</v>
      </c>
      <c r="B51" s="1">
        <v>15.2</v>
      </c>
      <c r="C51" s="30">
        <v>15.689603490689048</v>
      </c>
      <c r="D51" s="12">
        <v>0.15387817611688612</v>
      </c>
      <c r="E51" s="14">
        <v>9.6242178725934711</v>
      </c>
    </row>
    <row r="52" spans="1:5" x14ac:dyDescent="0.25">
      <c r="A52" s="8" t="s">
        <v>3</v>
      </c>
      <c r="B52" s="1">
        <v>0</v>
      </c>
      <c r="C52" s="30">
        <v>0</v>
      </c>
      <c r="D52" s="12">
        <v>0</v>
      </c>
      <c r="E52" s="14">
        <v>0</v>
      </c>
    </row>
    <row r="53" spans="1:5" x14ac:dyDescent="0.25">
      <c r="A53" s="8" t="s">
        <v>4</v>
      </c>
      <c r="B53" s="1">
        <v>6.82</v>
      </c>
      <c r="C53" s="30">
        <v>7.0396773556907437</v>
      </c>
      <c r="D53" s="12">
        <v>0.17463242049868632</v>
      </c>
      <c r="E53" s="14">
        <v>10.922279590973659</v>
      </c>
    </row>
    <row r="54" spans="1:5" x14ac:dyDescent="0.25">
      <c r="A54" s="8" t="s">
        <v>5</v>
      </c>
      <c r="B54" s="1">
        <v>8.7899999999999991</v>
      </c>
      <c r="C54" s="30">
        <v>9.0731325449445208</v>
      </c>
      <c r="D54" s="12">
        <v>0.16179082773611203</v>
      </c>
      <c r="E54" s="14">
        <v>10.119109903777373</v>
      </c>
    </row>
    <row r="55" spans="1:5" x14ac:dyDescent="0.25">
      <c r="A55" s="8" t="s">
        <v>6</v>
      </c>
      <c r="B55" s="1">
        <v>0</v>
      </c>
      <c r="C55" s="30">
        <v>0</v>
      </c>
      <c r="D55" s="12">
        <v>0</v>
      </c>
      <c r="E55" s="14">
        <v>0</v>
      </c>
    </row>
    <row r="56" spans="1:5" x14ac:dyDescent="0.25">
      <c r="A56" s="8" t="s">
        <v>7</v>
      </c>
      <c r="B56" s="2">
        <v>11.689439999999999</v>
      </c>
      <c r="C56" s="31">
        <v>12.065965699223696</v>
      </c>
      <c r="D56" s="12">
        <v>0.16794113134720315</v>
      </c>
      <c r="E56" s="14">
        <v>10.503776939931852</v>
      </c>
    </row>
    <row r="57" spans="1:5" x14ac:dyDescent="0.25">
      <c r="A57" s="8" t="s">
        <v>8</v>
      </c>
      <c r="B57" s="3"/>
      <c r="C57" s="13"/>
      <c r="D57" s="13"/>
      <c r="E57" s="14">
        <v>0</v>
      </c>
    </row>
    <row r="58" spans="1:5" x14ac:dyDescent="0.25">
      <c r="A58" s="8" t="s">
        <v>9</v>
      </c>
      <c r="B58" s="1">
        <v>0</v>
      </c>
      <c r="C58" s="30">
        <v>0</v>
      </c>
      <c r="D58" s="12">
        <v>0</v>
      </c>
      <c r="E58" s="14">
        <v>0</v>
      </c>
    </row>
    <row r="59" spans="1:5" x14ac:dyDescent="0.25">
      <c r="A59" s="8" t="s">
        <v>10</v>
      </c>
      <c r="B59" s="1">
        <v>2.7</v>
      </c>
      <c r="C59" s="30">
        <v>2.7869690411092387</v>
      </c>
      <c r="D59" s="12">
        <v>4.4966344102183621E-2</v>
      </c>
      <c r="E59" s="14">
        <v>2.8123929168792197</v>
      </c>
    </row>
    <row r="60" spans="1:5" x14ac:dyDescent="0.25">
      <c r="A60" s="8" t="s">
        <v>11</v>
      </c>
      <c r="B60" s="1">
        <v>0.69</v>
      </c>
      <c r="C60" s="30">
        <v>0.71222542161680547</v>
      </c>
      <c r="D60" s="12">
        <v>7.5605065381589781E-3</v>
      </c>
      <c r="E60" s="14">
        <v>0.47286732912104323</v>
      </c>
    </row>
    <row r="61" spans="1:5" x14ac:dyDescent="0.25">
      <c r="A61" s="8" t="s">
        <v>12</v>
      </c>
      <c r="B61" s="1">
        <v>0</v>
      </c>
      <c r="C61" s="30">
        <v>0</v>
      </c>
      <c r="D61" s="12">
        <v>0</v>
      </c>
      <c r="E61" s="14">
        <v>0</v>
      </c>
    </row>
    <row r="62" spans="1:5" x14ac:dyDescent="0.25">
      <c r="A62" s="8" t="s">
        <v>13</v>
      </c>
      <c r="B62" s="1">
        <v>0</v>
      </c>
      <c r="C62" s="30">
        <v>0</v>
      </c>
      <c r="D62" s="12">
        <v>0</v>
      </c>
      <c r="E62" s="14">
        <v>0</v>
      </c>
    </row>
    <row r="63" spans="1:5" x14ac:dyDescent="0.25">
      <c r="A63" s="8" t="s">
        <v>22</v>
      </c>
      <c r="B63" s="1">
        <v>0</v>
      </c>
      <c r="C63" s="30">
        <v>0</v>
      </c>
      <c r="D63" s="12">
        <v>0</v>
      </c>
      <c r="E63" s="14">
        <v>0</v>
      </c>
    </row>
    <row r="64" spans="1:5" x14ac:dyDescent="0.25">
      <c r="A64" s="8" t="s">
        <v>14</v>
      </c>
      <c r="B64" s="1">
        <v>0</v>
      </c>
      <c r="C64" s="30">
        <v>0</v>
      </c>
      <c r="D64" s="12">
        <v>0</v>
      </c>
      <c r="E64" s="14">
        <v>0</v>
      </c>
    </row>
    <row r="65" spans="1:6" x14ac:dyDescent="0.25">
      <c r="A65" s="8" t="s">
        <v>15</v>
      </c>
      <c r="B65" s="1">
        <v>0</v>
      </c>
      <c r="C65" s="30">
        <v>0</v>
      </c>
      <c r="D65" s="12">
        <v>0</v>
      </c>
      <c r="E65" s="14">
        <v>0</v>
      </c>
    </row>
    <row r="66" spans="1:6" x14ac:dyDescent="0.25">
      <c r="A66" s="8" t="s">
        <v>16</v>
      </c>
      <c r="B66" s="1">
        <v>0</v>
      </c>
      <c r="C66" s="30">
        <v>0</v>
      </c>
      <c r="D66" s="12">
        <v>0</v>
      </c>
      <c r="E66" s="14">
        <v>0</v>
      </c>
    </row>
    <row r="67" spans="1:6" x14ac:dyDescent="0.25">
      <c r="A67" s="8" t="s">
        <v>17</v>
      </c>
      <c r="B67" s="1">
        <v>0</v>
      </c>
      <c r="C67" s="30">
        <v>0</v>
      </c>
      <c r="D67" s="12">
        <v>0</v>
      </c>
      <c r="E67" s="14">
        <v>0</v>
      </c>
    </row>
    <row r="68" spans="1:6" ht="15.75" thickBot="1" x14ac:dyDescent="0.3">
      <c r="A68" s="8" t="s">
        <v>18</v>
      </c>
      <c r="B68" s="3">
        <v>1.8473524448192363E-2</v>
      </c>
      <c r="C68" s="13"/>
      <c r="D68" s="12">
        <v>1.8473524448192363E-2</v>
      </c>
      <c r="E68" s="15">
        <v>1.1554154633925047</v>
      </c>
    </row>
    <row r="69" spans="1:6" x14ac:dyDescent="0.25">
      <c r="A69" s="4" t="s">
        <v>19</v>
      </c>
      <c r="B69" s="4">
        <v>96.879439999999988</v>
      </c>
      <c r="C69" s="4">
        <v>100.00000000000001</v>
      </c>
      <c r="D69" s="4">
        <v>1.5988642210093693</v>
      </c>
      <c r="E69" s="4">
        <v>99.999999999999986</v>
      </c>
    </row>
    <row r="72" spans="1:6" ht="15.75" thickBot="1" x14ac:dyDescent="0.3">
      <c r="A72" s="153" t="s">
        <v>109</v>
      </c>
      <c r="B72" s="153"/>
      <c r="C72" s="153"/>
      <c r="D72" s="153"/>
      <c r="E72" s="153"/>
      <c r="F72" s="153"/>
    </row>
    <row r="73" spans="1:6" x14ac:dyDescent="0.25">
      <c r="A73" s="8"/>
      <c r="B73" s="8"/>
      <c r="C73" s="32" t="s">
        <v>20</v>
      </c>
      <c r="D73" s="33" t="s">
        <v>41</v>
      </c>
      <c r="E73" s="33" t="s">
        <v>21</v>
      </c>
      <c r="F73" s="11" t="s">
        <v>26</v>
      </c>
    </row>
    <row r="74" spans="1:6" x14ac:dyDescent="0.25">
      <c r="A74" s="8" t="s">
        <v>0</v>
      </c>
      <c r="B74" s="7">
        <v>60.084800000000001</v>
      </c>
      <c r="C74" s="1">
        <v>40.5</v>
      </c>
      <c r="D74" s="30">
        <v>43.963770986920224</v>
      </c>
      <c r="E74" s="12">
        <v>0.73169538696842173</v>
      </c>
      <c r="F74" s="14">
        <v>43.927643680858722</v>
      </c>
    </row>
    <row r="75" spans="1:6" x14ac:dyDescent="0.25">
      <c r="A75" s="8" t="s">
        <v>1</v>
      </c>
      <c r="B75" s="7">
        <v>79.898799999999994</v>
      </c>
      <c r="C75" s="1">
        <v>0.72</v>
      </c>
      <c r="D75" s="30">
        <v>0.78157815087858173</v>
      </c>
      <c r="E75" s="12">
        <v>9.7821012440560025E-3</v>
      </c>
      <c r="F75" s="14">
        <v>0.58727260763435973</v>
      </c>
    </row>
    <row r="76" spans="1:6" x14ac:dyDescent="0.25">
      <c r="A76" s="8" t="s">
        <v>2</v>
      </c>
      <c r="B76" s="7">
        <v>101.96120000000001</v>
      </c>
      <c r="C76" s="1">
        <v>11</v>
      </c>
      <c r="D76" s="30">
        <v>11.940777305089442</v>
      </c>
      <c r="E76" s="12">
        <v>0.11711099227048566</v>
      </c>
      <c r="F76" s="14">
        <v>7.0308082177258751</v>
      </c>
    </row>
    <row r="77" spans="1:6" x14ac:dyDescent="0.25">
      <c r="A77" s="8" t="s">
        <v>3</v>
      </c>
      <c r="B77" s="7">
        <v>151.99019999999999</v>
      </c>
      <c r="C77" s="1">
        <v>0</v>
      </c>
      <c r="D77" s="30">
        <v>0</v>
      </c>
      <c r="E77" s="12">
        <v>0</v>
      </c>
      <c r="F77" s="14">
        <v>0</v>
      </c>
    </row>
    <row r="78" spans="1:6" x14ac:dyDescent="0.25">
      <c r="A78" s="8" t="s">
        <v>4</v>
      </c>
      <c r="B78" s="7">
        <v>40.311399999999999</v>
      </c>
      <c r="C78" s="1">
        <v>6.43</v>
      </c>
      <c r="D78" s="30">
        <v>6.979927097429556</v>
      </c>
      <c r="E78" s="12">
        <v>0.17315020310456983</v>
      </c>
      <c r="F78" s="14">
        <v>10.395146068584033</v>
      </c>
    </row>
    <row r="79" spans="1:6" x14ac:dyDescent="0.25">
      <c r="A79" s="8" t="s">
        <v>5</v>
      </c>
      <c r="B79" s="7">
        <v>56.0794</v>
      </c>
      <c r="C79" s="1">
        <v>16.3</v>
      </c>
      <c r="D79" s="30">
        <v>17.694060915723448</v>
      </c>
      <c r="E79" s="12">
        <v>0.31551801402517587</v>
      </c>
      <c r="F79" s="14">
        <v>18.942258133422229</v>
      </c>
    </row>
    <row r="80" spans="1:6" x14ac:dyDescent="0.25">
      <c r="A80" s="8" t="s">
        <v>6</v>
      </c>
      <c r="B80" s="7">
        <v>70.9375</v>
      </c>
      <c r="C80" s="1">
        <v>0</v>
      </c>
      <c r="D80" s="30">
        <v>0</v>
      </c>
      <c r="E80" s="12">
        <v>0</v>
      </c>
      <c r="F80" s="14">
        <v>0</v>
      </c>
    </row>
    <row r="81" spans="1:6" x14ac:dyDescent="0.25">
      <c r="A81" s="8" t="s">
        <v>7</v>
      </c>
      <c r="B81" s="7">
        <v>71.846400000000003</v>
      </c>
      <c r="C81" s="2">
        <v>7.6213060000000006</v>
      </c>
      <c r="D81" s="31">
        <v>8.2731197927220013</v>
      </c>
      <c r="E81" s="12">
        <v>0.11515009510180052</v>
      </c>
      <c r="F81" s="14">
        <v>6.9130849224107402</v>
      </c>
    </row>
    <row r="82" spans="1:6" x14ac:dyDescent="0.25">
      <c r="A82" s="8" t="s">
        <v>8</v>
      </c>
      <c r="B82" s="7">
        <v>159.69220000000001</v>
      </c>
      <c r="C82" s="3"/>
      <c r="D82" s="13"/>
      <c r="E82" s="13"/>
      <c r="F82" s="14">
        <v>0</v>
      </c>
    </row>
    <row r="83" spans="1:6" x14ac:dyDescent="0.25">
      <c r="A83" s="8" t="s">
        <v>9</v>
      </c>
      <c r="B83" s="7">
        <v>153.33940000000001</v>
      </c>
      <c r="C83" s="1">
        <v>0</v>
      </c>
      <c r="D83" s="30">
        <v>0</v>
      </c>
      <c r="E83" s="12">
        <v>0</v>
      </c>
      <c r="F83" s="14">
        <v>0</v>
      </c>
    </row>
    <row r="84" spans="1:6" x14ac:dyDescent="0.25">
      <c r="A84" s="8" t="s">
        <v>10</v>
      </c>
      <c r="B84" s="7">
        <v>61.978999999999999</v>
      </c>
      <c r="C84" s="1">
        <v>3.44</v>
      </c>
      <c r="D84" s="30">
        <v>3.7342067208643348</v>
      </c>
      <c r="E84" s="12">
        <v>6.0249547763989976E-2</v>
      </c>
      <c r="F84" s="14">
        <v>3.6171072187224982</v>
      </c>
    </row>
    <row r="85" spans="1:6" x14ac:dyDescent="0.25">
      <c r="A85" s="8" t="s">
        <v>11</v>
      </c>
      <c r="B85" s="7">
        <v>94.203400000000002</v>
      </c>
      <c r="C85" s="1">
        <v>1.1100000000000001</v>
      </c>
      <c r="D85" s="30">
        <v>1.2049329826044803</v>
      </c>
      <c r="E85" s="12">
        <v>1.2790758959915251E-2</v>
      </c>
      <c r="F85" s="14">
        <v>0.7678986529173748</v>
      </c>
    </row>
    <row r="86" spans="1:6" x14ac:dyDescent="0.25">
      <c r="A86" s="8" t="s">
        <v>12</v>
      </c>
      <c r="B86" s="7">
        <v>80.063999999999993</v>
      </c>
      <c r="C86" s="1">
        <v>0</v>
      </c>
      <c r="D86" s="30">
        <v>0</v>
      </c>
      <c r="E86" s="12">
        <v>0</v>
      </c>
      <c r="F86" s="14">
        <v>0</v>
      </c>
    </row>
    <row r="87" spans="1:6" x14ac:dyDescent="0.25">
      <c r="A87" s="8" t="s">
        <v>13</v>
      </c>
      <c r="B87" s="7">
        <v>32</v>
      </c>
      <c r="C87" s="1">
        <v>0</v>
      </c>
      <c r="D87" s="30">
        <v>0</v>
      </c>
      <c r="E87" s="12">
        <v>0</v>
      </c>
      <c r="F87" s="14">
        <v>0</v>
      </c>
    </row>
    <row r="88" spans="1:6" x14ac:dyDescent="0.25">
      <c r="A88" s="8" t="s">
        <v>22</v>
      </c>
      <c r="B88" s="7">
        <v>18.015000000000001</v>
      </c>
      <c r="C88" s="1">
        <v>0</v>
      </c>
      <c r="D88" s="30">
        <v>0</v>
      </c>
      <c r="E88" s="12">
        <v>0</v>
      </c>
      <c r="F88" s="14">
        <v>0</v>
      </c>
    </row>
    <row r="89" spans="1:6" x14ac:dyDescent="0.25">
      <c r="A89" s="8" t="s">
        <v>14</v>
      </c>
      <c r="B89" s="7">
        <v>44.01</v>
      </c>
      <c r="C89" s="1">
        <v>5</v>
      </c>
      <c r="D89" s="30">
        <v>5.4276260477679283</v>
      </c>
      <c r="E89" s="12">
        <v>0.1233271085609618</v>
      </c>
      <c r="F89" s="14">
        <v>7.4039954023795378</v>
      </c>
    </row>
    <row r="90" spans="1:6" x14ac:dyDescent="0.25">
      <c r="A90" s="8" t="s">
        <v>15</v>
      </c>
      <c r="B90" s="7">
        <v>69.62</v>
      </c>
      <c r="C90" s="1">
        <v>0</v>
      </c>
      <c r="D90" s="30">
        <v>0</v>
      </c>
      <c r="E90" s="12">
        <v>0</v>
      </c>
      <c r="F90" s="14">
        <v>0</v>
      </c>
    </row>
    <row r="91" spans="1:6" x14ac:dyDescent="0.25">
      <c r="A91" s="8" t="s">
        <v>16</v>
      </c>
      <c r="B91" s="7">
        <v>141.94</v>
      </c>
      <c r="C91" s="1">
        <v>0</v>
      </c>
      <c r="D91" s="30">
        <v>0</v>
      </c>
      <c r="E91" s="12">
        <v>0</v>
      </c>
      <c r="F91" s="14">
        <v>0</v>
      </c>
    </row>
    <row r="92" spans="1:6" x14ac:dyDescent="0.25">
      <c r="A92" s="8" t="s">
        <v>17</v>
      </c>
      <c r="B92" s="7">
        <v>29.88</v>
      </c>
      <c r="C92" s="1">
        <v>0</v>
      </c>
      <c r="D92" s="30">
        <v>0</v>
      </c>
      <c r="E92" s="12">
        <v>0</v>
      </c>
      <c r="F92" s="14">
        <v>0</v>
      </c>
    </row>
    <row r="93" spans="1:6" ht="15.75" thickBot="1" x14ac:dyDescent="0.3">
      <c r="A93" s="8" t="s">
        <v>18</v>
      </c>
      <c r="B93" s="7">
        <v>16</v>
      </c>
      <c r="C93" s="3">
        <v>6.909005706108029E-3</v>
      </c>
      <c r="D93" s="13"/>
      <c r="E93" s="12">
        <v>6.909005706108029E-3</v>
      </c>
      <c r="F93" s="15">
        <v>0.41478509534464431</v>
      </c>
    </row>
    <row r="94" spans="1:6" x14ac:dyDescent="0.25">
      <c r="A94" s="4" t="s">
        <v>19</v>
      </c>
      <c r="B94" s="4"/>
      <c r="C94" s="4">
        <v>92.121306000000004</v>
      </c>
      <c r="D94" s="4">
        <v>100</v>
      </c>
      <c r="E94" s="4">
        <v>1.6656832137054844</v>
      </c>
      <c r="F94" s="4">
        <v>100.00000000000003</v>
      </c>
    </row>
    <row r="96" spans="1:6" x14ac:dyDescent="0.25">
      <c r="A96" s="82" t="s">
        <v>107</v>
      </c>
      <c r="B96" s="154">
        <v>12.05</v>
      </c>
      <c r="C96" s="155"/>
      <c r="D96" s="4"/>
    </row>
    <row r="99" spans="1:9" x14ac:dyDescent="0.25">
      <c r="A99" s="78" t="s">
        <v>124</v>
      </c>
    </row>
    <row r="100" spans="1:9" x14ac:dyDescent="0.25">
      <c r="A100" s="163" t="s">
        <v>23</v>
      </c>
      <c r="B100" s="164">
        <v>0.21553335204132573</v>
      </c>
      <c r="C100" s="165">
        <v>0.21553335204132573</v>
      </c>
      <c r="D100" s="166" t="s">
        <v>112</v>
      </c>
      <c r="E100" s="4"/>
      <c r="F100" s="4"/>
    </row>
    <row r="101" spans="1:9" x14ac:dyDescent="0.25">
      <c r="A101" s="163"/>
      <c r="B101" s="164"/>
      <c r="C101" s="165"/>
      <c r="D101" s="166"/>
      <c r="E101" s="4"/>
      <c r="F101" s="4"/>
    </row>
    <row r="102" spans="1:9" x14ac:dyDescent="0.25">
      <c r="A102" s="167" t="s">
        <v>25</v>
      </c>
      <c r="B102" s="167"/>
      <c r="C102" s="4"/>
      <c r="D102" s="4"/>
      <c r="E102" s="4"/>
      <c r="F102" s="4"/>
    </row>
    <row r="103" spans="1:9" x14ac:dyDescent="0.25">
      <c r="A103" s="5" t="s">
        <v>7</v>
      </c>
      <c r="B103" s="16">
        <v>9.17</v>
      </c>
      <c r="C103" s="18">
        <v>9.17</v>
      </c>
      <c r="D103" s="4">
        <v>0.2155312829357095</v>
      </c>
      <c r="E103" s="4"/>
      <c r="F103" s="4"/>
    </row>
    <row r="104" spans="1:9" x14ac:dyDescent="0.25">
      <c r="A104" s="5" t="s">
        <v>8</v>
      </c>
      <c r="B104" s="16">
        <v>2.8</v>
      </c>
      <c r="C104" s="18">
        <v>2.8000000000000003</v>
      </c>
      <c r="D104" s="4"/>
      <c r="E104" s="4"/>
      <c r="F104" s="4"/>
    </row>
    <row r="105" spans="1:9" x14ac:dyDescent="0.25">
      <c r="A105" s="5" t="s">
        <v>24</v>
      </c>
      <c r="B105" s="17">
        <v>11.689470832013086</v>
      </c>
      <c r="F105" s="4"/>
    </row>
    <row r="106" spans="1:9" x14ac:dyDescent="0.25">
      <c r="A106" s="5" t="s">
        <v>40</v>
      </c>
      <c r="B106" s="17">
        <v>12.065993684340388</v>
      </c>
      <c r="C106" s="5" t="s">
        <v>21</v>
      </c>
      <c r="D106" s="5" t="s">
        <v>42</v>
      </c>
      <c r="E106" s="5" t="s">
        <v>27</v>
      </c>
      <c r="F106" s="4"/>
      <c r="G106" s="36" t="s">
        <v>43</v>
      </c>
    </row>
    <row r="107" spans="1:9" x14ac:dyDescent="0.25">
      <c r="A107" s="5" t="s">
        <v>7</v>
      </c>
      <c r="B107" s="18">
        <v>9.4653696198450383</v>
      </c>
      <c r="C107" s="18">
        <v>0.1317445219223933</v>
      </c>
      <c r="D107" s="18">
        <v>0.1317445219223933</v>
      </c>
      <c r="E107" s="18">
        <v>0.1317445219223933</v>
      </c>
      <c r="F107" s="4"/>
      <c r="G107" s="37">
        <v>0.21553335204132573</v>
      </c>
    </row>
    <row r="108" spans="1:9" x14ac:dyDescent="0.25">
      <c r="A108" s="5" t="s">
        <v>8</v>
      </c>
      <c r="B108" s="18">
        <v>2.8901891968992484</v>
      </c>
      <c r="C108" s="18">
        <v>1.8098499468973739E-2</v>
      </c>
      <c r="D108" s="18">
        <v>3.6196998937947478E-2</v>
      </c>
      <c r="E108" s="18">
        <v>5.4295498406921217E-2</v>
      </c>
      <c r="F108" s="4"/>
      <c r="G108" s="35"/>
      <c r="I108" s="35"/>
    </row>
    <row r="109" spans="1:9" x14ac:dyDescent="0.25">
      <c r="A109" s="168" t="s">
        <v>29</v>
      </c>
      <c r="B109" s="168"/>
      <c r="C109" s="169"/>
      <c r="D109" s="85"/>
      <c r="E109" s="91">
        <v>0.18604002032931452</v>
      </c>
      <c r="F109" s="4"/>
      <c r="I109" s="35"/>
    </row>
    <row r="110" spans="1:9" x14ac:dyDescent="0.25">
      <c r="A110" s="170" t="s">
        <v>28</v>
      </c>
      <c r="B110" s="170"/>
      <c r="C110" s="169"/>
      <c r="D110" s="85"/>
      <c r="E110" s="91">
        <v>0.16794152086034078</v>
      </c>
      <c r="F110" s="4"/>
      <c r="H110" s="34"/>
    </row>
    <row r="111" spans="1:9" x14ac:dyDescent="0.25">
      <c r="A111" s="170" t="s">
        <v>30</v>
      </c>
      <c r="B111" s="170"/>
      <c r="C111" s="169"/>
      <c r="D111" s="85"/>
      <c r="E111" s="91">
        <v>1.8098499468973739E-2</v>
      </c>
      <c r="F111" s="4"/>
      <c r="G111" s="35"/>
    </row>
    <row r="112" spans="1:9" x14ac:dyDescent="0.25">
      <c r="A112" s="4"/>
      <c r="B112" s="4"/>
      <c r="C112" s="4"/>
      <c r="D112" s="4"/>
      <c r="E112" s="4"/>
      <c r="F112" s="4"/>
    </row>
    <row r="113" spans="1:11" x14ac:dyDescent="0.25">
      <c r="A113" s="4"/>
      <c r="B113" s="171" t="s">
        <v>31</v>
      </c>
      <c r="C113" s="171"/>
      <c r="D113" s="171"/>
      <c r="E113" s="171"/>
      <c r="F113" s="4"/>
    </row>
    <row r="114" spans="1:11" ht="15.75" thickBot="1" x14ac:dyDescent="0.3">
      <c r="A114" s="4"/>
      <c r="B114" s="172"/>
      <c r="C114" s="172"/>
      <c r="D114" s="172"/>
      <c r="E114" s="172"/>
      <c r="F114" s="4"/>
      <c r="G114" s="152" t="s">
        <v>39</v>
      </c>
      <c r="H114" s="152"/>
      <c r="I114" s="152"/>
      <c r="J114" s="152"/>
      <c r="K114" s="152"/>
    </row>
    <row r="115" spans="1:11" x14ac:dyDescent="0.25">
      <c r="A115" s="8"/>
      <c r="B115" s="8"/>
      <c r="C115" s="32" t="s">
        <v>20</v>
      </c>
      <c r="D115" s="33" t="s">
        <v>41</v>
      </c>
      <c r="E115" s="33" t="s">
        <v>21</v>
      </c>
      <c r="F115" s="11" t="s">
        <v>26</v>
      </c>
      <c r="G115" s="26" t="s">
        <v>48</v>
      </c>
      <c r="H115" s="26" t="s">
        <v>35</v>
      </c>
      <c r="I115" s="26" t="s">
        <v>38</v>
      </c>
      <c r="J115" s="26" t="s">
        <v>36</v>
      </c>
      <c r="K115" s="26" t="s">
        <v>37</v>
      </c>
    </row>
    <row r="116" spans="1:11" x14ac:dyDescent="0.25">
      <c r="A116" s="8" t="s">
        <v>0</v>
      </c>
      <c r="B116" s="7">
        <v>60.084800000000001</v>
      </c>
      <c r="C116" s="16">
        <v>49.5</v>
      </c>
      <c r="D116" s="87">
        <v>51.094416159468857</v>
      </c>
      <c r="E116" s="88">
        <v>0.85037174392639825</v>
      </c>
      <c r="F116" s="14">
        <v>53.198468776501905</v>
      </c>
      <c r="G116" s="23">
        <v>1</v>
      </c>
      <c r="H116" s="23">
        <v>2</v>
      </c>
      <c r="I116" s="23">
        <v>0.85037174392639825</v>
      </c>
      <c r="J116" s="23">
        <v>47.114772290167217</v>
      </c>
      <c r="K116" s="23">
        <v>94.229544580334434</v>
      </c>
    </row>
    <row r="117" spans="1:11" x14ac:dyDescent="0.25">
      <c r="A117" s="8" t="s">
        <v>1</v>
      </c>
      <c r="B117" s="7">
        <v>79.898799999999994</v>
      </c>
      <c r="C117" s="16">
        <v>1.49</v>
      </c>
      <c r="D117" s="87">
        <v>1.5379935369213857</v>
      </c>
      <c r="E117" s="88">
        <v>1.9249269537482239E-2</v>
      </c>
      <c r="F117" s="14">
        <v>1.2042164756462681</v>
      </c>
      <c r="G117" s="23">
        <v>1</v>
      </c>
      <c r="H117" s="23">
        <v>2</v>
      </c>
      <c r="I117" s="23">
        <v>1.9249269537482239E-2</v>
      </c>
      <c r="J117" s="23">
        <v>1.066504099516534</v>
      </c>
      <c r="K117" s="23">
        <v>2.133008199033068</v>
      </c>
    </row>
    <row r="118" spans="1:11" x14ac:dyDescent="0.25">
      <c r="A118" s="8" t="s">
        <v>2</v>
      </c>
      <c r="B118" s="7">
        <v>101.96120000000001</v>
      </c>
      <c r="C118" s="16">
        <v>15.2</v>
      </c>
      <c r="D118" s="87">
        <v>15.689598497453062</v>
      </c>
      <c r="E118" s="88">
        <v>0.1538781271449636</v>
      </c>
      <c r="F118" s="14">
        <v>9.6264731286937746</v>
      </c>
      <c r="G118" s="23">
        <v>2</v>
      </c>
      <c r="H118" s="23">
        <v>3</v>
      </c>
      <c r="I118" s="23">
        <v>0.3077562542899272</v>
      </c>
      <c r="J118" s="23">
        <v>17.051208421854284</v>
      </c>
      <c r="K118" s="23">
        <v>25.576812632781426</v>
      </c>
    </row>
    <row r="119" spans="1:11" x14ac:dyDescent="0.25">
      <c r="A119" s="8" t="s">
        <v>3</v>
      </c>
      <c r="B119" s="7">
        <v>151.99019999999999</v>
      </c>
      <c r="C119" s="16">
        <v>0</v>
      </c>
      <c r="D119" s="87">
        <v>0</v>
      </c>
      <c r="E119" s="88">
        <v>0</v>
      </c>
      <c r="F119" s="14">
        <v>0</v>
      </c>
      <c r="G119" s="23">
        <v>2</v>
      </c>
      <c r="H119" s="23">
        <v>3</v>
      </c>
      <c r="I119" s="23">
        <v>0</v>
      </c>
      <c r="J119" s="23">
        <v>0</v>
      </c>
      <c r="K119" s="23">
        <v>0</v>
      </c>
    </row>
    <row r="120" spans="1:11" x14ac:dyDescent="0.25">
      <c r="A120" s="8" t="s">
        <v>4</v>
      </c>
      <c r="B120" s="7">
        <v>40.311399999999999</v>
      </c>
      <c r="C120" s="16">
        <v>6.82</v>
      </c>
      <c r="D120" s="87">
        <v>7.0396751153045978</v>
      </c>
      <c r="E120" s="88">
        <v>0.17463236492169951</v>
      </c>
      <c r="F120" s="14">
        <v>10.924839023646822</v>
      </c>
      <c r="G120" s="23">
        <v>1</v>
      </c>
      <c r="H120" s="23">
        <v>1</v>
      </c>
      <c r="I120" s="23">
        <v>0.17463236492169951</v>
      </c>
      <c r="J120" s="23">
        <v>9.6754909444538058</v>
      </c>
      <c r="K120" s="23">
        <v>9.6754909444538058</v>
      </c>
    </row>
    <row r="121" spans="1:11" x14ac:dyDescent="0.25">
      <c r="A121" s="8" t="s">
        <v>5</v>
      </c>
      <c r="B121" s="7">
        <v>56.0794</v>
      </c>
      <c r="C121" s="16">
        <v>8.7899999999999991</v>
      </c>
      <c r="D121" s="87">
        <v>9.0731296574087104</v>
      </c>
      <c r="E121" s="88">
        <v>0.16179077624597821</v>
      </c>
      <c r="F121" s="14">
        <v>10.121481128602312</v>
      </c>
      <c r="G121" s="23">
        <v>1</v>
      </c>
      <c r="H121" s="23">
        <v>1</v>
      </c>
      <c r="I121" s="23">
        <v>0.16179077624597821</v>
      </c>
      <c r="J121" s="23">
        <v>8.9640038441098824</v>
      </c>
      <c r="K121" s="23">
        <v>8.9640038441098824</v>
      </c>
    </row>
    <row r="122" spans="1:11" x14ac:dyDescent="0.25">
      <c r="A122" s="8" t="s">
        <v>6</v>
      </c>
      <c r="B122" s="7">
        <v>70.9375</v>
      </c>
      <c r="C122" s="16">
        <v>0</v>
      </c>
      <c r="D122" s="87">
        <v>0</v>
      </c>
      <c r="E122" s="88">
        <v>0</v>
      </c>
      <c r="F122" s="14">
        <v>0</v>
      </c>
      <c r="G122" s="23">
        <v>1</v>
      </c>
      <c r="H122" s="23">
        <v>1</v>
      </c>
      <c r="I122" s="23">
        <v>0</v>
      </c>
      <c r="J122" s="23">
        <v>0</v>
      </c>
      <c r="K122" s="23">
        <v>0</v>
      </c>
    </row>
    <row r="123" spans="1:11" x14ac:dyDescent="0.25">
      <c r="A123" s="8" t="s">
        <v>7</v>
      </c>
      <c r="B123" s="7">
        <v>71.846400000000003</v>
      </c>
      <c r="C123" s="17">
        <v>11.689470832013086</v>
      </c>
      <c r="D123" s="89">
        <v>12.065993684340388</v>
      </c>
      <c r="E123" s="88">
        <v>0.16794152086034078</v>
      </c>
      <c r="F123" s="14">
        <v>10.506266015513754</v>
      </c>
      <c r="G123" s="23">
        <v>1</v>
      </c>
      <c r="H123" s="23">
        <v>1</v>
      </c>
      <c r="I123" s="23">
        <v>0.16794152086034078</v>
      </c>
      <c r="J123" s="23">
        <v>9.3047853129091873</v>
      </c>
      <c r="K123" s="23">
        <v>9.3047853129091873</v>
      </c>
    </row>
    <row r="124" spans="1:11" x14ac:dyDescent="0.25">
      <c r="A124" s="8" t="s">
        <v>8</v>
      </c>
      <c r="B124" s="7">
        <v>159.69220000000001</v>
      </c>
      <c r="C124" s="20"/>
      <c r="D124" s="90"/>
      <c r="E124" s="90"/>
      <c r="F124" s="14">
        <v>0</v>
      </c>
      <c r="G124" s="23">
        <v>2</v>
      </c>
      <c r="H124" s="23">
        <v>3</v>
      </c>
      <c r="I124" s="23">
        <v>0</v>
      </c>
      <c r="J124" s="23">
        <v>0</v>
      </c>
      <c r="K124" s="23">
        <v>0</v>
      </c>
    </row>
    <row r="125" spans="1:11" x14ac:dyDescent="0.25">
      <c r="A125" s="8" t="s">
        <v>9</v>
      </c>
      <c r="B125" s="7">
        <v>153.33940000000001</v>
      </c>
      <c r="C125" s="16">
        <v>0</v>
      </c>
      <c r="D125" s="87">
        <v>0</v>
      </c>
      <c r="E125" s="88">
        <v>0</v>
      </c>
      <c r="F125" s="14">
        <v>0</v>
      </c>
      <c r="G125" s="23">
        <v>1</v>
      </c>
      <c r="H125" s="23">
        <v>1</v>
      </c>
      <c r="I125" s="23">
        <v>0</v>
      </c>
      <c r="J125" s="23">
        <v>0</v>
      </c>
      <c r="K125" s="23">
        <v>0</v>
      </c>
    </row>
    <row r="126" spans="1:11" x14ac:dyDescent="0.25">
      <c r="A126" s="8" t="s">
        <v>10</v>
      </c>
      <c r="B126" s="7">
        <v>61.978999999999999</v>
      </c>
      <c r="C126" s="16">
        <v>2.7</v>
      </c>
      <c r="D126" s="87">
        <v>2.7869681541528464</v>
      </c>
      <c r="E126" s="88">
        <v>4.4966329791588225E-2</v>
      </c>
      <c r="F126" s="14">
        <v>2.8130519487471815</v>
      </c>
      <c r="G126" s="23">
        <v>2</v>
      </c>
      <c r="H126" s="23">
        <v>1</v>
      </c>
      <c r="I126" s="23">
        <v>8.993265958317645E-2</v>
      </c>
      <c r="J126" s="23">
        <v>4.9827111589413526</v>
      </c>
      <c r="K126" s="23">
        <v>2.4913555794706763</v>
      </c>
    </row>
    <row r="127" spans="1:11" x14ac:dyDescent="0.25">
      <c r="A127" s="8" t="s">
        <v>11</v>
      </c>
      <c r="B127" s="7">
        <v>94.203400000000002</v>
      </c>
      <c r="C127" s="16">
        <v>0.69</v>
      </c>
      <c r="D127" s="87">
        <v>0.71222519495017189</v>
      </c>
      <c r="E127" s="88">
        <v>7.5605041320182913E-3</v>
      </c>
      <c r="F127" s="14">
        <v>0.47297813676720746</v>
      </c>
      <c r="G127" s="23">
        <v>2</v>
      </c>
      <c r="H127" s="23">
        <v>1</v>
      </c>
      <c r="I127" s="23">
        <v>1.5121008264036583E-2</v>
      </c>
      <c r="J127" s="23">
        <v>0.83777814378964377</v>
      </c>
      <c r="K127" s="23">
        <v>0.41888907189482188</v>
      </c>
    </row>
    <row r="128" spans="1:11" x14ac:dyDescent="0.25">
      <c r="A128" s="8" t="s">
        <v>12</v>
      </c>
      <c r="B128" s="7">
        <v>80.063999999999993</v>
      </c>
      <c r="C128" s="16">
        <v>0</v>
      </c>
      <c r="D128" s="87">
        <v>0</v>
      </c>
      <c r="E128" s="88">
        <v>0</v>
      </c>
      <c r="F128" s="14">
        <v>0</v>
      </c>
      <c r="G128" s="23">
        <v>1</v>
      </c>
      <c r="H128" s="23">
        <v>3</v>
      </c>
      <c r="I128" s="23">
        <v>0</v>
      </c>
      <c r="J128" s="23">
        <v>0</v>
      </c>
      <c r="K128" s="23">
        <v>0</v>
      </c>
    </row>
    <row r="129" spans="1:16" x14ac:dyDescent="0.25">
      <c r="A129" s="8" t="s">
        <v>13</v>
      </c>
      <c r="B129" s="7">
        <v>32</v>
      </c>
      <c r="C129" s="16">
        <v>0</v>
      </c>
      <c r="D129" s="87">
        <v>0</v>
      </c>
      <c r="E129" s="88">
        <v>0</v>
      </c>
      <c r="F129" s="14">
        <v>0</v>
      </c>
      <c r="G129" s="23">
        <v>2</v>
      </c>
      <c r="H129" s="23">
        <v>2</v>
      </c>
      <c r="I129" s="23">
        <v>0</v>
      </c>
      <c r="J129" s="23">
        <v>0</v>
      </c>
      <c r="K129" s="23">
        <v>0</v>
      </c>
    </row>
    <row r="130" spans="1:16" x14ac:dyDescent="0.25">
      <c r="A130" s="8" t="s">
        <v>22</v>
      </c>
      <c r="B130" s="7">
        <v>18.015000000000001</v>
      </c>
      <c r="C130" s="16">
        <v>0</v>
      </c>
      <c r="D130" s="87">
        <v>0</v>
      </c>
      <c r="E130" s="88">
        <v>0</v>
      </c>
      <c r="F130" s="14">
        <v>0</v>
      </c>
      <c r="G130" s="23">
        <v>2</v>
      </c>
      <c r="H130" s="23">
        <v>1</v>
      </c>
      <c r="I130" s="23">
        <v>0</v>
      </c>
      <c r="J130" s="23">
        <v>0</v>
      </c>
      <c r="K130" s="23">
        <v>0</v>
      </c>
      <c r="L130" s="152" t="s">
        <v>108</v>
      </c>
      <c r="M130" s="152"/>
      <c r="N130" s="152"/>
    </row>
    <row r="131" spans="1:16" x14ac:dyDescent="0.25">
      <c r="A131" s="8" t="s">
        <v>14</v>
      </c>
      <c r="B131" s="7">
        <v>44.01</v>
      </c>
      <c r="C131" s="16">
        <v>0</v>
      </c>
      <c r="D131" s="87">
        <v>0</v>
      </c>
      <c r="E131" s="88">
        <v>0</v>
      </c>
      <c r="F131" s="14">
        <v>0</v>
      </c>
      <c r="G131" s="23">
        <v>1</v>
      </c>
      <c r="H131" s="23">
        <v>2</v>
      </c>
      <c r="I131" s="23">
        <v>0</v>
      </c>
      <c r="J131" s="23">
        <v>0</v>
      </c>
      <c r="K131" s="23">
        <v>0</v>
      </c>
    </row>
    <row r="132" spans="1:16" x14ac:dyDescent="0.25">
      <c r="A132" s="8" t="s">
        <v>15</v>
      </c>
      <c r="B132" s="7">
        <v>69.62</v>
      </c>
      <c r="C132" s="16">
        <v>0</v>
      </c>
      <c r="D132" s="87">
        <v>0</v>
      </c>
      <c r="E132" s="88">
        <v>0</v>
      </c>
      <c r="F132" s="14">
        <v>0</v>
      </c>
      <c r="G132" s="23">
        <v>2</v>
      </c>
      <c r="H132" s="23">
        <v>3</v>
      </c>
      <c r="I132" s="23">
        <v>0</v>
      </c>
      <c r="J132" s="23">
        <v>0</v>
      </c>
      <c r="K132" s="23">
        <v>0</v>
      </c>
    </row>
    <row r="133" spans="1:16" x14ac:dyDescent="0.25">
      <c r="A133" s="8" t="s">
        <v>16</v>
      </c>
      <c r="B133" s="7">
        <v>141.94</v>
      </c>
      <c r="C133" s="16">
        <v>0</v>
      </c>
      <c r="D133" s="87">
        <v>0</v>
      </c>
      <c r="E133" s="88">
        <v>0</v>
      </c>
      <c r="F133" s="14">
        <v>0</v>
      </c>
      <c r="G133" s="23">
        <v>2</v>
      </c>
      <c r="H133" s="23">
        <v>5</v>
      </c>
      <c r="I133" s="23">
        <v>0</v>
      </c>
      <c r="J133" s="23">
        <v>0</v>
      </c>
      <c r="K133" s="23">
        <v>0</v>
      </c>
    </row>
    <row r="134" spans="1:16" x14ac:dyDescent="0.25">
      <c r="A134" s="8" t="s">
        <v>17</v>
      </c>
      <c r="B134" s="7">
        <v>29.88</v>
      </c>
      <c r="C134" s="16">
        <v>0</v>
      </c>
      <c r="D134" s="87">
        <v>0</v>
      </c>
      <c r="E134" s="88">
        <v>0</v>
      </c>
      <c r="F134" s="14">
        <v>0</v>
      </c>
      <c r="G134" s="23">
        <v>2</v>
      </c>
      <c r="H134" s="23">
        <v>1</v>
      </c>
      <c r="I134" s="23">
        <v>0</v>
      </c>
      <c r="J134" s="23">
        <v>0</v>
      </c>
      <c r="K134" s="23">
        <v>0</v>
      </c>
    </row>
    <row r="135" spans="1:16" ht="15.75" thickBot="1" x14ac:dyDescent="0.3">
      <c r="A135" s="8" t="s">
        <v>18</v>
      </c>
      <c r="B135" s="7">
        <v>16</v>
      </c>
      <c r="C135" s="20">
        <v>1.8098499468973739E-2</v>
      </c>
      <c r="D135" s="90"/>
      <c r="E135" s="88">
        <v>1.8098499468973739E-2</v>
      </c>
      <c r="F135" s="15">
        <v>1.1322253658807713</v>
      </c>
      <c r="G135" s="23">
        <v>1</v>
      </c>
      <c r="H135" s="23">
        <v>1</v>
      </c>
      <c r="I135" s="23">
        <v>1.8098499468973739E-2</v>
      </c>
      <c r="J135" s="23">
        <v>1.0027457842581065</v>
      </c>
      <c r="K135" s="23">
        <v>1.0027457842581065</v>
      </c>
    </row>
    <row r="136" spans="1:16" x14ac:dyDescent="0.25">
      <c r="A136" s="4" t="s">
        <v>19</v>
      </c>
      <c r="B136" s="4"/>
      <c r="C136" s="4">
        <v>96.87947083201307</v>
      </c>
      <c r="D136" s="4">
        <v>100.00000000000003</v>
      </c>
      <c r="E136" s="4">
        <v>1.5984891360294429</v>
      </c>
      <c r="F136" s="4">
        <v>100.00000000000001</v>
      </c>
      <c r="G136" s="23"/>
      <c r="H136" s="23"/>
      <c r="I136" s="23">
        <v>1.8048940970980127</v>
      </c>
      <c r="J136" s="23">
        <v>100.00000000000001</v>
      </c>
      <c r="K136" s="23">
        <v>152.79389016498729</v>
      </c>
      <c r="L136" s="153" t="s">
        <v>44</v>
      </c>
      <c r="M136" s="153"/>
      <c r="N136" s="153"/>
    </row>
    <row r="137" spans="1:16" x14ac:dyDescent="0.25">
      <c r="G137" s="28"/>
      <c r="H137" s="28"/>
      <c r="I137" s="28"/>
      <c r="J137" s="28"/>
      <c r="K137" s="28">
        <v>1.0027457842581065</v>
      </c>
      <c r="L137" s="153" t="s">
        <v>45</v>
      </c>
      <c r="M137" s="153"/>
      <c r="N137" s="153"/>
    </row>
    <row r="138" spans="1:16" x14ac:dyDescent="0.25">
      <c r="A138" s="82" t="s">
        <v>107</v>
      </c>
      <c r="B138" s="154"/>
      <c r="C138" s="155"/>
      <c r="D138" s="4"/>
      <c r="K138" s="23">
        <v>153.7966359492454</v>
      </c>
      <c r="L138" s="152" t="s">
        <v>46</v>
      </c>
      <c r="M138" s="152"/>
      <c r="N138" s="152"/>
    </row>
    <row r="139" spans="1:16" ht="15.75" thickBot="1" x14ac:dyDescent="0.3">
      <c r="A139" s="156" t="s">
        <v>120</v>
      </c>
      <c r="B139" s="156"/>
      <c r="C139" s="156"/>
    </row>
    <row r="140" spans="1:16" x14ac:dyDescent="0.25">
      <c r="G140" s="157" t="s">
        <v>50</v>
      </c>
      <c r="H140" s="158"/>
      <c r="I140" s="158"/>
      <c r="J140" s="158"/>
      <c r="K140" s="158"/>
      <c r="L140" s="158"/>
      <c r="M140" s="158"/>
      <c r="N140" s="158"/>
      <c r="O140" s="158"/>
      <c r="P140" s="159"/>
    </row>
    <row r="141" spans="1:16" ht="16.5" thickBot="1" x14ac:dyDescent="0.3">
      <c r="A141" s="29"/>
      <c r="B141" s="29"/>
      <c r="C141" s="29"/>
      <c r="D141" s="29"/>
      <c r="E141" s="29"/>
      <c r="F141" s="29"/>
      <c r="G141" s="160" t="s">
        <v>121</v>
      </c>
      <c r="H141" s="161"/>
      <c r="I141" s="161"/>
      <c r="J141" s="161"/>
      <c r="K141" s="161"/>
      <c r="L141" s="161"/>
      <c r="M141" s="161"/>
      <c r="N141" s="161"/>
      <c r="O141" s="161"/>
      <c r="P141" s="162"/>
    </row>
    <row r="143" spans="1:16" x14ac:dyDescent="0.25">
      <c r="A143" s="78" t="s">
        <v>123</v>
      </c>
    </row>
    <row r="144" spans="1:16" ht="15" customHeight="1" x14ac:dyDescent="0.25">
      <c r="A144" s="175" t="s">
        <v>23</v>
      </c>
      <c r="B144" s="177">
        <v>0.1</v>
      </c>
      <c r="C144" s="179">
        <v>0</v>
      </c>
      <c r="D144" s="166" t="s">
        <v>112</v>
      </c>
      <c r="E144" s="4"/>
      <c r="F144" s="4"/>
    </row>
    <row r="145" spans="1:11" ht="21" customHeight="1" x14ac:dyDescent="0.25">
      <c r="A145" s="176"/>
      <c r="B145" s="178"/>
      <c r="C145" s="180"/>
      <c r="D145" s="166"/>
      <c r="E145" s="4"/>
      <c r="F145" s="4"/>
    </row>
    <row r="146" spans="1:11" x14ac:dyDescent="0.25">
      <c r="A146" s="167" t="s">
        <v>25</v>
      </c>
      <c r="B146" s="167"/>
      <c r="C146" s="4"/>
      <c r="D146" s="4"/>
      <c r="E146" s="4"/>
      <c r="F146" s="4"/>
    </row>
    <row r="147" spans="1:11" x14ac:dyDescent="0.25">
      <c r="A147" s="5" t="s">
        <v>7</v>
      </c>
      <c r="B147" s="16">
        <v>10.43</v>
      </c>
      <c r="C147" s="18">
        <v>9.3870000000000005</v>
      </c>
      <c r="D147" s="4">
        <v>9.9998898624053048E-2</v>
      </c>
      <c r="E147" s="4"/>
      <c r="F147" s="4"/>
    </row>
    <row r="148" spans="1:11" x14ac:dyDescent="0.25">
      <c r="A148" s="5" t="s">
        <v>8</v>
      </c>
      <c r="B148" s="16">
        <v>0</v>
      </c>
      <c r="C148" s="18">
        <v>1.1591322919450384</v>
      </c>
      <c r="D148" s="4"/>
      <c r="E148" s="4"/>
      <c r="F148" s="4"/>
    </row>
    <row r="149" spans="1:11" x14ac:dyDescent="0.25">
      <c r="A149" s="5" t="s">
        <v>24</v>
      </c>
      <c r="B149" s="17">
        <v>10.43</v>
      </c>
      <c r="F149" s="4"/>
    </row>
    <row r="150" spans="1:11" ht="15.75" customHeight="1" x14ac:dyDescent="0.25">
      <c r="A150" s="5" t="s">
        <v>40</v>
      </c>
      <c r="B150" s="17">
        <v>10.514112903225806</v>
      </c>
      <c r="C150" s="5" t="s">
        <v>21</v>
      </c>
      <c r="D150" s="5" t="s">
        <v>42</v>
      </c>
      <c r="E150" s="5" t="s">
        <v>27</v>
      </c>
      <c r="F150" s="4"/>
      <c r="G150" s="36" t="s">
        <v>43</v>
      </c>
    </row>
    <row r="151" spans="1:11" ht="15.75" customHeight="1" x14ac:dyDescent="0.25">
      <c r="A151" s="5" t="s">
        <v>7</v>
      </c>
      <c r="B151" s="18">
        <v>9.462701612903226</v>
      </c>
      <c r="C151" s="18">
        <v>0.13170738704936122</v>
      </c>
      <c r="D151" s="18">
        <v>0.13170738704936122</v>
      </c>
      <c r="E151" s="18">
        <v>0.13170738704936122</v>
      </c>
      <c r="F151" s="4"/>
      <c r="G151" s="94">
        <v>0.10000000000000002</v>
      </c>
    </row>
    <row r="152" spans="1:11" ht="15.75" customHeight="1" x14ac:dyDescent="0.25">
      <c r="A152" s="5" t="s">
        <v>8</v>
      </c>
      <c r="B152" s="18">
        <v>1.1684801330091115</v>
      </c>
      <c r="C152" s="18">
        <v>7.3170770582978465E-3</v>
      </c>
      <c r="D152" s="18">
        <v>1.4634154116595693E-2</v>
      </c>
      <c r="E152" s="18">
        <v>2.1951231174893539E-2</v>
      </c>
      <c r="F152" s="4"/>
      <c r="G152" s="35"/>
      <c r="I152" s="35"/>
    </row>
    <row r="153" spans="1:11" ht="15.75" customHeight="1" x14ac:dyDescent="0.25">
      <c r="A153" s="168" t="s">
        <v>29</v>
      </c>
      <c r="B153" s="168"/>
      <c r="C153" s="169"/>
      <c r="D153" s="85"/>
      <c r="E153" s="91">
        <v>0.15365861822425475</v>
      </c>
      <c r="F153" s="4"/>
      <c r="I153" s="35"/>
    </row>
    <row r="154" spans="1:11" ht="15.75" customHeight="1" x14ac:dyDescent="0.25">
      <c r="A154" s="170" t="s">
        <v>28</v>
      </c>
      <c r="B154" s="170"/>
      <c r="C154" s="169"/>
      <c r="D154" s="85"/>
      <c r="E154" s="91">
        <v>0.14634154116595691</v>
      </c>
      <c r="F154" s="4"/>
      <c r="H154" s="34"/>
    </row>
    <row r="155" spans="1:11" ht="15.75" customHeight="1" x14ac:dyDescent="0.25">
      <c r="A155" s="170" t="s">
        <v>30</v>
      </c>
      <c r="B155" s="170"/>
      <c r="C155" s="169"/>
      <c r="D155" s="85"/>
      <c r="E155" s="91">
        <v>7.3170770582978439E-3</v>
      </c>
      <c r="F155" s="4"/>
      <c r="G155" s="35"/>
    </row>
    <row r="156" spans="1:11" ht="15.75" customHeight="1" x14ac:dyDescent="0.25">
      <c r="A156" s="4"/>
      <c r="B156" s="4"/>
      <c r="C156" s="4"/>
      <c r="D156" s="4"/>
      <c r="E156" s="4"/>
      <c r="F156" s="4"/>
    </row>
    <row r="157" spans="1:11" ht="15.75" customHeight="1" x14ac:dyDescent="0.25">
      <c r="A157" s="4"/>
      <c r="B157" s="171" t="s">
        <v>31</v>
      </c>
      <c r="C157" s="171"/>
      <c r="D157" s="171"/>
      <c r="E157" s="171"/>
      <c r="F157" s="4"/>
    </row>
    <row r="158" spans="1:11" ht="15.75" customHeight="1" thickBot="1" x14ac:dyDescent="0.3">
      <c r="A158" s="4"/>
      <c r="B158" s="172"/>
      <c r="C158" s="172"/>
      <c r="D158" s="172"/>
      <c r="E158" s="172"/>
      <c r="F158" s="4"/>
      <c r="G158" s="152" t="s">
        <v>39</v>
      </c>
      <c r="H158" s="152"/>
      <c r="I158" s="152"/>
      <c r="J158" s="152"/>
      <c r="K158" s="152"/>
    </row>
    <row r="159" spans="1:11" ht="15.75" customHeight="1" x14ac:dyDescent="0.25">
      <c r="A159" s="8"/>
      <c r="B159" s="8"/>
      <c r="C159" s="32" t="s">
        <v>20</v>
      </c>
      <c r="D159" s="33" t="s">
        <v>41</v>
      </c>
      <c r="E159" s="33" t="s">
        <v>21</v>
      </c>
      <c r="F159" s="11" t="s">
        <v>26</v>
      </c>
      <c r="G159" s="26" t="s">
        <v>48</v>
      </c>
      <c r="H159" s="26" t="s">
        <v>35</v>
      </c>
      <c r="I159" s="26" t="s">
        <v>38</v>
      </c>
      <c r="J159" s="26" t="s">
        <v>36</v>
      </c>
      <c r="K159" s="26" t="s">
        <v>37</v>
      </c>
    </row>
    <row r="160" spans="1:11" x14ac:dyDescent="0.25">
      <c r="A160" s="8" t="s">
        <v>0</v>
      </c>
      <c r="B160" s="7">
        <v>60.084800000000001</v>
      </c>
      <c r="C160" s="16">
        <v>50.47</v>
      </c>
      <c r="D160" s="87">
        <v>50.877016129032256</v>
      </c>
      <c r="E160" s="88">
        <v>0.84675352383684821</v>
      </c>
      <c r="F160" s="14">
        <v>52.64801989107017</v>
      </c>
      <c r="G160" s="23">
        <v>1</v>
      </c>
      <c r="H160" s="23">
        <v>2</v>
      </c>
      <c r="I160" s="23">
        <v>0.84675352383684821</v>
      </c>
      <c r="J160" s="23">
        <v>47.022142336254682</v>
      </c>
      <c r="K160" s="23">
        <v>94.044284672509363</v>
      </c>
    </row>
    <row r="161" spans="1:14" x14ac:dyDescent="0.25">
      <c r="A161" s="8" t="s">
        <v>1</v>
      </c>
      <c r="B161" s="7">
        <v>79.898799999999994</v>
      </c>
      <c r="C161" s="16">
        <v>1.68</v>
      </c>
      <c r="D161" s="87">
        <v>1.6935483870967742</v>
      </c>
      <c r="E161" s="88">
        <v>2.1196167991218571E-2</v>
      </c>
      <c r="F161" s="14">
        <v>1.3178997696514554</v>
      </c>
      <c r="G161" s="23">
        <v>1</v>
      </c>
      <c r="H161" s="23">
        <v>2</v>
      </c>
      <c r="I161" s="23">
        <v>2.1196167991218571E-2</v>
      </c>
      <c r="J161" s="23">
        <v>1.1770712494351383</v>
      </c>
      <c r="K161" s="23">
        <v>2.3541424988702766</v>
      </c>
    </row>
    <row r="162" spans="1:14" x14ac:dyDescent="0.25">
      <c r="A162" s="8" t="s">
        <v>2</v>
      </c>
      <c r="B162" s="7">
        <v>101.96120000000001</v>
      </c>
      <c r="C162" s="16">
        <v>14.7</v>
      </c>
      <c r="D162" s="87">
        <v>14.818548387096774</v>
      </c>
      <c r="E162" s="88">
        <v>0.14533517050698475</v>
      </c>
      <c r="F162" s="14">
        <v>9.0364063831142829</v>
      </c>
      <c r="G162" s="23">
        <v>2</v>
      </c>
      <c r="H162" s="23">
        <v>3</v>
      </c>
      <c r="I162" s="23">
        <v>0.29067034101396949</v>
      </c>
      <c r="J162" s="23">
        <v>16.141582837652397</v>
      </c>
      <c r="K162" s="23">
        <v>24.212374256478597</v>
      </c>
    </row>
    <row r="163" spans="1:14" x14ac:dyDescent="0.25">
      <c r="A163" s="8" t="s">
        <v>3</v>
      </c>
      <c r="B163" s="7">
        <v>151.99019999999999</v>
      </c>
      <c r="C163" s="16">
        <v>0</v>
      </c>
      <c r="D163" s="87">
        <v>0</v>
      </c>
      <c r="E163" s="88">
        <v>0</v>
      </c>
      <c r="F163" s="14">
        <v>0</v>
      </c>
      <c r="G163" s="23">
        <v>2</v>
      </c>
      <c r="H163" s="23">
        <v>3</v>
      </c>
      <c r="I163" s="23">
        <v>0</v>
      </c>
      <c r="J163" s="23">
        <v>0</v>
      </c>
      <c r="K163" s="23">
        <v>0</v>
      </c>
    </row>
    <row r="164" spans="1:14" x14ac:dyDescent="0.25">
      <c r="A164" s="8" t="s">
        <v>4</v>
      </c>
      <c r="B164" s="7">
        <v>40.311399999999999</v>
      </c>
      <c r="C164" s="16">
        <v>7.58</v>
      </c>
      <c r="D164" s="87">
        <v>7.6411290322580641</v>
      </c>
      <c r="E164" s="88">
        <v>0.18955255913359656</v>
      </c>
      <c r="F164" s="14">
        <v>11.785680983586555</v>
      </c>
      <c r="G164" s="23">
        <v>1</v>
      </c>
      <c r="H164" s="23">
        <v>1</v>
      </c>
      <c r="I164" s="23">
        <v>0.18955255913359656</v>
      </c>
      <c r="J164" s="23">
        <v>10.526283227489339</v>
      </c>
      <c r="K164" s="23">
        <v>10.526283227489339</v>
      </c>
    </row>
    <row r="165" spans="1:14" x14ac:dyDescent="0.25">
      <c r="A165" s="8" t="s">
        <v>5</v>
      </c>
      <c r="B165" s="7">
        <v>56.0794</v>
      </c>
      <c r="C165" s="16">
        <v>11.39</v>
      </c>
      <c r="D165" s="87">
        <v>11.481854838709678</v>
      </c>
      <c r="E165" s="88">
        <v>0.20474282604146404</v>
      </c>
      <c r="F165" s="14">
        <v>12.730155912598086</v>
      </c>
      <c r="G165" s="23">
        <v>1</v>
      </c>
      <c r="H165" s="23">
        <v>1</v>
      </c>
      <c r="I165" s="23">
        <v>0.20474282604146404</v>
      </c>
      <c r="J165" s="23">
        <v>11.369833177456917</v>
      </c>
      <c r="K165" s="23">
        <v>11.369833177456917</v>
      </c>
    </row>
    <row r="166" spans="1:14" x14ac:dyDescent="0.25">
      <c r="A166" s="8" t="s">
        <v>6</v>
      </c>
      <c r="B166" s="7">
        <v>70.9375</v>
      </c>
      <c r="C166" s="16">
        <v>0</v>
      </c>
      <c r="D166" s="87">
        <v>0</v>
      </c>
      <c r="E166" s="88">
        <v>0</v>
      </c>
      <c r="F166" s="14">
        <v>0</v>
      </c>
      <c r="G166" s="23">
        <v>1</v>
      </c>
      <c r="H166" s="23">
        <v>1</v>
      </c>
      <c r="I166" s="23">
        <v>0</v>
      </c>
      <c r="J166" s="23">
        <v>0</v>
      </c>
      <c r="K166" s="23">
        <v>0</v>
      </c>
    </row>
    <row r="167" spans="1:14" x14ac:dyDescent="0.25">
      <c r="A167" s="8" t="s">
        <v>7</v>
      </c>
      <c r="B167" s="7">
        <v>71.846400000000003</v>
      </c>
      <c r="C167" s="17">
        <v>10.43</v>
      </c>
      <c r="D167" s="89">
        <v>10.514112903225806</v>
      </c>
      <c r="E167" s="88">
        <v>0.14634154116595691</v>
      </c>
      <c r="F167" s="14">
        <v>9.0989788094223254</v>
      </c>
      <c r="G167" s="23">
        <v>1</v>
      </c>
      <c r="H167" s="23">
        <v>1</v>
      </c>
      <c r="I167" s="23">
        <v>0.14634154116595691</v>
      </c>
      <c r="J167" s="23">
        <v>8.1266774624470077</v>
      </c>
      <c r="K167" s="23">
        <v>8.1266774624470077</v>
      </c>
    </row>
    <row r="168" spans="1:14" x14ac:dyDescent="0.25">
      <c r="A168" s="8" t="s">
        <v>8</v>
      </c>
      <c r="B168" s="7">
        <v>159.69220000000001</v>
      </c>
      <c r="C168" s="20"/>
      <c r="D168" s="90"/>
      <c r="E168" s="90"/>
      <c r="F168" s="14">
        <v>0</v>
      </c>
      <c r="G168" s="23">
        <v>2</v>
      </c>
      <c r="H168" s="23">
        <v>3</v>
      </c>
      <c r="I168" s="23">
        <v>0</v>
      </c>
      <c r="J168" s="23">
        <v>0</v>
      </c>
      <c r="K168" s="23">
        <v>0</v>
      </c>
    </row>
    <row r="169" spans="1:14" x14ac:dyDescent="0.25">
      <c r="A169" s="8" t="s">
        <v>9</v>
      </c>
      <c r="B169" s="7">
        <v>153.33940000000001</v>
      </c>
      <c r="C169" s="16">
        <v>0</v>
      </c>
      <c r="D169" s="87">
        <v>0</v>
      </c>
      <c r="E169" s="88">
        <v>0</v>
      </c>
      <c r="F169" s="14">
        <v>0</v>
      </c>
      <c r="G169" s="23">
        <v>1</v>
      </c>
      <c r="H169" s="23">
        <v>1</v>
      </c>
      <c r="I169" s="23">
        <v>0</v>
      </c>
      <c r="J169" s="23">
        <v>0</v>
      </c>
      <c r="K169" s="23">
        <v>0</v>
      </c>
    </row>
    <row r="170" spans="1:14" x14ac:dyDescent="0.25">
      <c r="A170" s="8" t="s">
        <v>10</v>
      </c>
      <c r="B170" s="7">
        <v>61.978999999999999</v>
      </c>
      <c r="C170" s="16">
        <v>2.79</v>
      </c>
      <c r="D170" s="87">
        <v>2.8125</v>
      </c>
      <c r="E170" s="88">
        <v>4.537827328611304E-2</v>
      </c>
      <c r="F170" s="14">
        <v>2.8214541390559629</v>
      </c>
      <c r="G170" s="23">
        <v>2</v>
      </c>
      <c r="H170" s="23">
        <v>1</v>
      </c>
      <c r="I170" s="23">
        <v>9.0756546572226079E-2</v>
      </c>
      <c r="J170" s="23">
        <v>5.0399167298752365</v>
      </c>
      <c r="K170" s="23">
        <v>2.5199583649376183</v>
      </c>
    </row>
    <row r="171" spans="1:14" x14ac:dyDescent="0.25">
      <c r="A171" s="8" t="s">
        <v>11</v>
      </c>
      <c r="B171" s="7">
        <v>94.203400000000002</v>
      </c>
      <c r="C171" s="16">
        <v>0.16</v>
      </c>
      <c r="D171" s="87">
        <v>0.16129032258064516</v>
      </c>
      <c r="E171" s="88">
        <v>1.7121496950284719E-3</v>
      </c>
      <c r="F171" s="14">
        <v>0.10645517103004944</v>
      </c>
      <c r="G171" s="23">
        <v>2</v>
      </c>
      <c r="H171" s="23">
        <v>1</v>
      </c>
      <c r="I171" s="23">
        <v>3.4242993900569438E-3</v>
      </c>
      <c r="J171" s="23">
        <v>0.19015910626695248</v>
      </c>
      <c r="K171" s="23">
        <v>9.5079553133476241E-2</v>
      </c>
    </row>
    <row r="172" spans="1:14" x14ac:dyDescent="0.25">
      <c r="A172" s="8" t="s">
        <v>12</v>
      </c>
      <c r="B172" s="7">
        <v>80.063999999999993</v>
      </c>
      <c r="C172" s="16">
        <v>0</v>
      </c>
      <c r="D172" s="87">
        <v>0</v>
      </c>
      <c r="E172" s="88">
        <v>0</v>
      </c>
      <c r="F172" s="14">
        <v>0</v>
      </c>
      <c r="G172" s="23">
        <v>1</v>
      </c>
      <c r="H172" s="23">
        <v>3</v>
      </c>
      <c r="I172" s="23">
        <v>0</v>
      </c>
      <c r="J172" s="23">
        <v>0</v>
      </c>
      <c r="K172" s="23">
        <v>0</v>
      </c>
    </row>
    <row r="173" spans="1:14" x14ac:dyDescent="0.25">
      <c r="A173" s="8" t="s">
        <v>13</v>
      </c>
      <c r="B173" s="7">
        <v>32</v>
      </c>
      <c r="C173" s="16">
        <v>0</v>
      </c>
      <c r="D173" s="87">
        <v>0</v>
      </c>
      <c r="E173" s="88">
        <v>0</v>
      </c>
      <c r="F173" s="14">
        <v>0</v>
      </c>
      <c r="G173" s="23">
        <v>2</v>
      </c>
      <c r="H173" s="23">
        <v>2</v>
      </c>
      <c r="I173" s="23">
        <v>0</v>
      </c>
      <c r="J173" s="23">
        <v>0</v>
      </c>
      <c r="K173" s="23">
        <v>0</v>
      </c>
    </row>
    <row r="174" spans="1:14" x14ac:dyDescent="0.25">
      <c r="A174" s="8" t="s">
        <v>22</v>
      </c>
      <c r="B174" s="7">
        <v>18.015000000000001</v>
      </c>
      <c r="C174" s="16">
        <v>0</v>
      </c>
      <c r="D174" s="87">
        <v>0</v>
      </c>
      <c r="E174" s="88">
        <v>0</v>
      </c>
      <c r="F174" s="14">
        <v>0</v>
      </c>
      <c r="G174" s="23">
        <v>2</v>
      </c>
      <c r="H174" s="23">
        <v>1</v>
      </c>
      <c r="I174" s="23">
        <v>0</v>
      </c>
      <c r="J174" s="23">
        <v>0</v>
      </c>
      <c r="K174" s="23">
        <v>0</v>
      </c>
      <c r="L174" s="152" t="s">
        <v>108</v>
      </c>
      <c r="M174" s="152"/>
      <c r="N174" s="152"/>
    </row>
    <row r="175" spans="1:14" x14ac:dyDescent="0.25">
      <c r="A175" s="8" t="s">
        <v>14</v>
      </c>
      <c r="B175" s="7">
        <v>44.01</v>
      </c>
      <c r="C175" s="16">
        <v>0</v>
      </c>
      <c r="D175" s="87">
        <v>0</v>
      </c>
      <c r="E175" s="88">
        <v>0</v>
      </c>
      <c r="F175" s="14">
        <v>0</v>
      </c>
      <c r="G175" s="23">
        <v>1</v>
      </c>
      <c r="H175" s="23">
        <v>2</v>
      </c>
      <c r="I175" s="23">
        <v>0</v>
      </c>
      <c r="J175" s="23">
        <v>0</v>
      </c>
      <c r="K175" s="23">
        <v>0</v>
      </c>
    </row>
    <row r="176" spans="1:14" x14ac:dyDescent="0.25">
      <c r="A176" s="8" t="s">
        <v>15</v>
      </c>
      <c r="B176" s="7">
        <v>69.62</v>
      </c>
      <c r="C176" s="16">
        <v>0</v>
      </c>
      <c r="D176" s="87">
        <v>0</v>
      </c>
      <c r="E176" s="88">
        <v>0</v>
      </c>
      <c r="F176" s="14">
        <v>0</v>
      </c>
      <c r="G176" s="23">
        <v>2</v>
      </c>
      <c r="H176" s="23">
        <v>3</v>
      </c>
      <c r="I176" s="23">
        <v>0</v>
      </c>
      <c r="J176" s="23">
        <v>0</v>
      </c>
      <c r="K176" s="23">
        <v>0</v>
      </c>
    </row>
    <row r="177" spans="1:16" x14ac:dyDescent="0.25">
      <c r="A177" s="8" t="s">
        <v>16</v>
      </c>
      <c r="B177" s="7">
        <v>141.94</v>
      </c>
      <c r="C177" s="16">
        <v>0</v>
      </c>
      <c r="D177" s="87">
        <v>0</v>
      </c>
      <c r="E177" s="88">
        <v>0</v>
      </c>
      <c r="F177" s="14">
        <v>0</v>
      </c>
      <c r="G177" s="23">
        <v>2</v>
      </c>
      <c r="H177" s="23">
        <v>5</v>
      </c>
      <c r="I177" s="23">
        <v>0</v>
      </c>
      <c r="J177" s="23">
        <v>0</v>
      </c>
      <c r="K177" s="23">
        <v>0</v>
      </c>
    </row>
    <row r="178" spans="1:16" x14ac:dyDescent="0.25">
      <c r="A178" s="8" t="s">
        <v>17</v>
      </c>
      <c r="B178" s="7">
        <v>29.88</v>
      </c>
      <c r="C178" s="16">
        <v>0</v>
      </c>
      <c r="D178" s="87">
        <v>0</v>
      </c>
      <c r="E178" s="88">
        <v>0</v>
      </c>
      <c r="F178" s="14">
        <v>0</v>
      </c>
      <c r="G178" s="23">
        <v>2</v>
      </c>
      <c r="H178" s="23">
        <v>1</v>
      </c>
      <c r="I178" s="23">
        <v>0</v>
      </c>
      <c r="J178" s="23">
        <v>0</v>
      </c>
      <c r="K178" s="23">
        <v>0</v>
      </c>
    </row>
    <row r="179" spans="1:16" ht="15.75" thickBot="1" x14ac:dyDescent="0.3">
      <c r="A179" s="8" t="s">
        <v>18</v>
      </c>
      <c r="B179" s="7">
        <v>16</v>
      </c>
      <c r="C179" s="20">
        <v>7.3170770582978439E-3</v>
      </c>
      <c r="D179" s="90"/>
      <c r="E179" s="88">
        <v>7.3170770582978439E-3</v>
      </c>
      <c r="F179" s="15">
        <v>0.45494894047111617</v>
      </c>
      <c r="G179" s="23">
        <v>1</v>
      </c>
      <c r="H179" s="23">
        <v>1</v>
      </c>
      <c r="I179" s="23">
        <v>7.3170770582978439E-3</v>
      </c>
      <c r="J179" s="23">
        <v>0.40633387312235031</v>
      </c>
      <c r="K179" s="23">
        <v>0.40633387312235031</v>
      </c>
    </row>
    <row r="180" spans="1:16" x14ac:dyDescent="0.25">
      <c r="A180" s="4" t="s">
        <v>19</v>
      </c>
      <c r="B180" s="4"/>
      <c r="C180" s="4">
        <v>99.2</v>
      </c>
      <c r="D180" s="4">
        <v>100</v>
      </c>
      <c r="E180" s="4">
        <v>1.6083292887155083</v>
      </c>
      <c r="F180" s="4">
        <v>99.999999999999986</v>
      </c>
      <c r="G180" s="23"/>
      <c r="H180" s="23"/>
      <c r="I180" s="23">
        <v>1.8007548822036343</v>
      </c>
      <c r="J180" s="23">
        <v>100</v>
      </c>
      <c r="K180" s="23">
        <v>153.24863321332259</v>
      </c>
      <c r="L180" s="153" t="s">
        <v>44</v>
      </c>
      <c r="M180" s="153"/>
      <c r="N180" s="153"/>
    </row>
    <row r="181" spans="1:16" x14ac:dyDescent="0.25">
      <c r="G181" s="28"/>
      <c r="H181" s="28"/>
      <c r="I181" s="28"/>
      <c r="J181" s="28"/>
      <c r="K181" s="28">
        <v>0.40633387312235031</v>
      </c>
      <c r="L181" s="153" t="s">
        <v>45</v>
      </c>
      <c r="M181" s="153"/>
      <c r="N181" s="153"/>
    </row>
    <row r="182" spans="1:16" x14ac:dyDescent="0.25">
      <c r="A182" s="82" t="s">
        <v>107</v>
      </c>
      <c r="B182" s="154"/>
      <c r="C182" s="155"/>
      <c r="D182" s="4"/>
      <c r="K182" s="23">
        <v>153.65496708644494</v>
      </c>
      <c r="L182" s="152" t="s">
        <v>46</v>
      </c>
      <c r="M182" s="152"/>
      <c r="N182" s="152"/>
    </row>
    <row r="183" spans="1:16" ht="15.75" thickBot="1" x14ac:dyDescent="0.3">
      <c r="A183" s="156" t="s">
        <v>120</v>
      </c>
      <c r="B183" s="156"/>
      <c r="C183" s="156"/>
    </row>
    <row r="184" spans="1:16" x14ac:dyDescent="0.25">
      <c r="G184" s="146" t="s">
        <v>50</v>
      </c>
      <c r="H184" s="147"/>
      <c r="I184" s="147"/>
      <c r="J184" s="147"/>
      <c r="K184" s="147"/>
      <c r="L184" s="147"/>
      <c r="M184" s="147"/>
      <c r="N184" s="147"/>
      <c r="O184" s="147"/>
      <c r="P184" s="148"/>
    </row>
    <row r="185" spans="1:16" ht="16.5" thickBot="1" x14ac:dyDescent="0.3">
      <c r="A185" s="29"/>
      <c r="B185" s="29"/>
      <c r="C185" s="29"/>
      <c r="D185" s="29"/>
      <c r="E185" s="29"/>
      <c r="F185" s="29"/>
      <c r="G185" s="149" t="s">
        <v>122</v>
      </c>
      <c r="H185" s="150"/>
      <c r="I185" s="150"/>
      <c r="J185" s="150"/>
      <c r="K185" s="150"/>
      <c r="L185" s="150"/>
      <c r="M185" s="150"/>
      <c r="N185" s="150"/>
      <c r="O185" s="150"/>
      <c r="P185" s="151"/>
    </row>
    <row r="187" spans="1:16" x14ac:dyDescent="0.25">
      <c r="A187" s="78" t="s">
        <v>128</v>
      </c>
    </row>
    <row r="188" spans="1:16" x14ac:dyDescent="0.25">
      <c r="A188" s="163" t="s">
        <v>23</v>
      </c>
      <c r="B188" s="164">
        <v>0.52</v>
      </c>
      <c r="C188" s="165">
        <v>0</v>
      </c>
      <c r="D188" s="166" t="s">
        <v>112</v>
      </c>
      <c r="E188" s="4"/>
      <c r="F188" s="4"/>
    </row>
    <row r="189" spans="1:16" x14ac:dyDescent="0.25">
      <c r="A189" s="163"/>
      <c r="B189" s="164"/>
      <c r="C189" s="165"/>
      <c r="D189" s="166"/>
      <c r="E189" s="4"/>
      <c r="F189" s="4"/>
    </row>
    <row r="190" spans="1:16" x14ac:dyDescent="0.25">
      <c r="A190" s="167" t="s">
        <v>25</v>
      </c>
      <c r="B190" s="167"/>
      <c r="C190" s="4"/>
      <c r="D190" s="4"/>
      <c r="E190" s="4"/>
      <c r="F190" s="4"/>
    </row>
    <row r="191" spans="1:16" x14ac:dyDescent="0.25">
      <c r="A191" s="5" t="s">
        <v>7</v>
      </c>
      <c r="B191" s="16">
        <v>17.8</v>
      </c>
      <c r="C191" s="18">
        <v>8.5440000000000005</v>
      </c>
      <c r="D191" s="4">
        <v>0.51999694550167441</v>
      </c>
      <c r="E191" s="92"/>
      <c r="F191" s="4"/>
    </row>
    <row r="192" spans="1:16" x14ac:dyDescent="0.25">
      <c r="A192" s="5" t="s">
        <v>8</v>
      </c>
      <c r="B192" s="16">
        <v>0</v>
      </c>
      <c r="C192" s="18">
        <v>10.286604500712633</v>
      </c>
      <c r="D192" s="4"/>
      <c r="E192" s="4"/>
      <c r="F192" s="4"/>
    </row>
    <row r="193" spans="1:11" x14ac:dyDescent="0.25">
      <c r="A193" s="5" t="s">
        <v>24</v>
      </c>
      <c r="B193" s="17">
        <v>17.8</v>
      </c>
      <c r="F193" s="4"/>
    </row>
    <row r="194" spans="1:11" x14ac:dyDescent="0.25">
      <c r="A194" s="5" t="s">
        <v>40</v>
      </c>
      <c r="B194" s="17">
        <v>19.347826086956523</v>
      </c>
      <c r="C194" s="5" t="s">
        <v>21</v>
      </c>
      <c r="D194" s="5" t="s">
        <v>42</v>
      </c>
      <c r="E194" s="5" t="s">
        <v>27</v>
      </c>
      <c r="F194" s="4"/>
      <c r="G194" s="36" t="s">
        <v>43</v>
      </c>
    </row>
    <row r="195" spans="1:11" x14ac:dyDescent="0.25">
      <c r="A195" s="5" t="s">
        <v>7</v>
      </c>
      <c r="B195" s="18">
        <v>9.2869565217391301</v>
      </c>
      <c r="C195" s="18">
        <v>0.12926126461088</v>
      </c>
      <c r="D195" s="18">
        <v>0.12926126461088</v>
      </c>
      <c r="E195" s="18">
        <v>0.12926126461088</v>
      </c>
      <c r="F195" s="4"/>
      <c r="G195" s="93">
        <v>0.52</v>
      </c>
      <c r="I195" s="92"/>
    </row>
    <row r="196" spans="1:11" x14ac:dyDescent="0.25">
      <c r="A196" s="5" t="s">
        <v>8</v>
      </c>
      <c r="B196" s="18">
        <v>11.181091848600689</v>
      </c>
      <c r="C196" s="18">
        <v>7.0016518330893354E-2</v>
      </c>
      <c r="D196" s="18">
        <v>0.14003303666178671</v>
      </c>
      <c r="E196" s="18">
        <v>0.21004955499268008</v>
      </c>
      <c r="F196" s="4"/>
      <c r="G196" s="35"/>
      <c r="I196" s="35"/>
    </row>
    <row r="197" spans="1:11" x14ac:dyDescent="0.25">
      <c r="A197" s="168" t="s">
        <v>29</v>
      </c>
      <c r="B197" s="168"/>
      <c r="C197" s="169"/>
      <c r="D197" s="86"/>
      <c r="E197" s="91">
        <v>0.33931081960356008</v>
      </c>
      <c r="F197" s="4"/>
      <c r="I197" s="35"/>
    </row>
    <row r="198" spans="1:11" x14ac:dyDescent="0.25">
      <c r="A198" s="170" t="s">
        <v>28</v>
      </c>
      <c r="B198" s="170"/>
      <c r="C198" s="169"/>
      <c r="D198" s="86"/>
      <c r="E198" s="91">
        <v>0.26929430127266674</v>
      </c>
      <c r="F198" s="4"/>
      <c r="H198" s="34"/>
    </row>
    <row r="199" spans="1:11" x14ac:dyDescent="0.25">
      <c r="A199" s="170" t="s">
        <v>30</v>
      </c>
      <c r="B199" s="170"/>
      <c r="C199" s="169"/>
      <c r="D199" s="86"/>
      <c r="E199" s="91">
        <v>7.001651833089334E-2</v>
      </c>
      <c r="F199" s="4"/>
      <c r="G199" s="35"/>
    </row>
    <row r="200" spans="1:11" x14ac:dyDescent="0.25">
      <c r="A200" s="4"/>
      <c r="B200" s="4"/>
      <c r="C200" s="4"/>
      <c r="D200" s="4"/>
      <c r="E200" s="4"/>
      <c r="F200" s="4"/>
    </row>
    <row r="201" spans="1:11" x14ac:dyDescent="0.25">
      <c r="A201" s="4"/>
      <c r="B201" s="171" t="s">
        <v>31</v>
      </c>
      <c r="C201" s="171"/>
      <c r="D201" s="171"/>
      <c r="E201" s="171"/>
      <c r="F201" s="4"/>
    </row>
    <row r="202" spans="1:11" ht="15.75" thickBot="1" x14ac:dyDescent="0.3">
      <c r="A202" s="4"/>
      <c r="B202" s="172"/>
      <c r="C202" s="172"/>
      <c r="D202" s="172"/>
      <c r="E202" s="172"/>
      <c r="F202" s="4"/>
      <c r="G202" s="152" t="s">
        <v>39</v>
      </c>
      <c r="H202" s="152"/>
      <c r="I202" s="152"/>
      <c r="J202" s="152"/>
      <c r="K202" s="152"/>
    </row>
    <row r="203" spans="1:11" x14ac:dyDescent="0.25">
      <c r="A203" s="8"/>
      <c r="B203" s="8"/>
      <c r="C203" s="32" t="s">
        <v>20</v>
      </c>
      <c r="D203" s="33" t="s">
        <v>41</v>
      </c>
      <c r="E203" s="33" t="s">
        <v>21</v>
      </c>
      <c r="F203" s="11" t="s">
        <v>26</v>
      </c>
      <c r="G203" s="26" t="s">
        <v>48</v>
      </c>
      <c r="H203" s="26" t="s">
        <v>35</v>
      </c>
      <c r="I203" s="26" t="s">
        <v>38</v>
      </c>
      <c r="J203" s="26" t="s">
        <v>36</v>
      </c>
      <c r="K203" s="26" t="s">
        <v>37</v>
      </c>
    </row>
    <row r="204" spans="1:11" x14ac:dyDescent="0.25">
      <c r="A204" s="8" t="s">
        <v>0</v>
      </c>
      <c r="B204" s="7">
        <v>60.084800000000001</v>
      </c>
      <c r="C204" s="16">
        <v>45.3</v>
      </c>
      <c r="D204" s="87">
        <v>49.239130434782616</v>
      </c>
      <c r="E204" s="88">
        <v>0.81949395578886197</v>
      </c>
      <c r="F204" s="14">
        <v>47.329715420251617</v>
      </c>
      <c r="G204" s="23">
        <v>1</v>
      </c>
      <c r="H204" s="23">
        <v>2</v>
      </c>
      <c r="I204" s="23">
        <v>0.81949395578886197</v>
      </c>
      <c r="J204" s="23">
        <v>44.082291928332566</v>
      </c>
      <c r="K204" s="23">
        <v>88.164583856665132</v>
      </c>
    </row>
    <row r="205" spans="1:11" x14ac:dyDescent="0.25">
      <c r="A205" s="8" t="s">
        <v>1</v>
      </c>
      <c r="B205" s="7">
        <v>79.898799999999994</v>
      </c>
      <c r="C205" s="16">
        <v>0.67</v>
      </c>
      <c r="D205" s="87">
        <v>0.72826086956521752</v>
      </c>
      <c r="E205" s="88">
        <v>9.1147910802817766E-3</v>
      </c>
      <c r="F205" s="14">
        <v>0.52642300153331723</v>
      </c>
      <c r="G205" s="23">
        <v>1</v>
      </c>
      <c r="H205" s="23">
        <v>2</v>
      </c>
      <c r="I205" s="23">
        <v>9.1147910802817766E-3</v>
      </c>
      <c r="J205" s="23">
        <v>0.49030365438139334</v>
      </c>
      <c r="K205" s="23">
        <v>0.98060730876278668</v>
      </c>
    </row>
    <row r="206" spans="1:11" x14ac:dyDescent="0.25">
      <c r="A206" s="8" t="s">
        <v>2</v>
      </c>
      <c r="B206" s="7">
        <v>101.96120000000001</v>
      </c>
      <c r="C206" s="16">
        <v>7.85</v>
      </c>
      <c r="D206" s="87">
        <v>8.5326086956521756</v>
      </c>
      <c r="E206" s="88">
        <v>8.3684859492161479E-2</v>
      </c>
      <c r="F206" s="14">
        <v>4.8332029257433806</v>
      </c>
      <c r="G206" s="23">
        <v>2</v>
      </c>
      <c r="H206" s="23">
        <v>3</v>
      </c>
      <c r="I206" s="23">
        <v>0.16736971898432296</v>
      </c>
      <c r="J206" s="23">
        <v>9.0031668447482982</v>
      </c>
      <c r="K206" s="23">
        <v>13.504750267122446</v>
      </c>
    </row>
    <row r="207" spans="1:11" x14ac:dyDescent="0.25">
      <c r="A207" s="8" t="s">
        <v>3</v>
      </c>
      <c r="B207" s="7">
        <v>151.99019999999999</v>
      </c>
      <c r="C207" s="16">
        <v>0</v>
      </c>
      <c r="D207" s="87">
        <v>0</v>
      </c>
      <c r="E207" s="88">
        <v>0</v>
      </c>
      <c r="F207" s="14">
        <v>0</v>
      </c>
      <c r="G207" s="23">
        <v>2</v>
      </c>
      <c r="H207" s="23">
        <v>3</v>
      </c>
      <c r="I207" s="23">
        <v>0</v>
      </c>
      <c r="J207" s="23">
        <v>0</v>
      </c>
      <c r="K207" s="23">
        <v>0</v>
      </c>
    </row>
    <row r="208" spans="1:11" x14ac:dyDescent="0.25">
      <c r="A208" s="8" t="s">
        <v>4</v>
      </c>
      <c r="B208" s="7">
        <v>40.311399999999999</v>
      </c>
      <c r="C208" s="16">
        <v>12</v>
      </c>
      <c r="D208" s="87">
        <v>13.043478260869568</v>
      </c>
      <c r="E208" s="88">
        <v>0.32356797979900398</v>
      </c>
      <c r="F208" s="14">
        <v>18.687606290214354</v>
      </c>
      <c r="G208" s="23">
        <v>1</v>
      </c>
      <c r="H208" s="23">
        <v>1</v>
      </c>
      <c r="I208" s="23">
        <v>0.32356797979900398</v>
      </c>
      <c r="J208" s="23">
        <v>17.405397615690834</v>
      </c>
      <c r="K208" s="23">
        <v>17.405397615690834</v>
      </c>
    </row>
    <row r="209" spans="1:14" x14ac:dyDescent="0.25">
      <c r="A209" s="8" t="s">
        <v>5</v>
      </c>
      <c r="B209" s="7">
        <v>56.0794</v>
      </c>
      <c r="C209" s="16">
        <v>5.8</v>
      </c>
      <c r="D209" s="87">
        <v>6.3043478260869579</v>
      </c>
      <c r="E209" s="88">
        <v>0.11241824673742867</v>
      </c>
      <c r="F209" s="14">
        <v>6.4926941663703781</v>
      </c>
      <c r="G209" s="23">
        <v>1</v>
      </c>
      <c r="H209" s="23">
        <v>1</v>
      </c>
      <c r="I209" s="23">
        <v>0.11241824673742867</v>
      </c>
      <c r="J209" s="23">
        <v>6.0472123506758937</v>
      </c>
      <c r="K209" s="23">
        <v>6.0472123506758937</v>
      </c>
    </row>
    <row r="210" spans="1:14" x14ac:dyDescent="0.25">
      <c r="A210" s="8" t="s">
        <v>6</v>
      </c>
      <c r="B210" s="7">
        <v>70.9375</v>
      </c>
      <c r="C210" s="16">
        <v>0</v>
      </c>
      <c r="D210" s="87">
        <v>0</v>
      </c>
      <c r="E210" s="88">
        <v>0</v>
      </c>
      <c r="F210" s="14">
        <v>0</v>
      </c>
      <c r="G210" s="23">
        <v>1</v>
      </c>
      <c r="H210" s="23">
        <v>1</v>
      </c>
      <c r="I210" s="23">
        <v>0</v>
      </c>
      <c r="J210" s="23">
        <v>0</v>
      </c>
      <c r="K210" s="23">
        <v>0</v>
      </c>
    </row>
    <row r="211" spans="1:14" x14ac:dyDescent="0.25">
      <c r="A211" s="8" t="s">
        <v>7</v>
      </c>
      <c r="B211" s="7">
        <v>71.846400000000003</v>
      </c>
      <c r="C211" s="17">
        <v>17.8</v>
      </c>
      <c r="D211" s="89">
        <v>19.347826086956523</v>
      </c>
      <c r="E211" s="88">
        <v>0.26929430127266674</v>
      </c>
      <c r="F211" s="14">
        <v>15.553040450751851</v>
      </c>
      <c r="G211" s="23">
        <v>1</v>
      </c>
      <c r="H211" s="23">
        <v>1</v>
      </c>
      <c r="I211" s="23">
        <v>0.26929430127266674</v>
      </c>
      <c r="J211" s="23">
        <v>14.485903061860483</v>
      </c>
      <c r="K211" s="23">
        <v>14.485903061860483</v>
      </c>
    </row>
    <row r="212" spans="1:14" x14ac:dyDescent="0.25">
      <c r="A212" s="8" t="s">
        <v>8</v>
      </c>
      <c r="B212" s="7">
        <v>159.69220000000001</v>
      </c>
      <c r="C212" s="20"/>
      <c r="D212" s="90"/>
      <c r="E212" s="90"/>
      <c r="F212" s="14">
        <v>0</v>
      </c>
      <c r="G212" s="23">
        <v>2</v>
      </c>
      <c r="H212" s="23">
        <v>3</v>
      </c>
      <c r="I212" s="23">
        <v>0</v>
      </c>
      <c r="J212" s="23">
        <v>0</v>
      </c>
      <c r="K212" s="23">
        <v>0</v>
      </c>
    </row>
    <row r="213" spans="1:14" x14ac:dyDescent="0.25">
      <c r="A213" s="8" t="s">
        <v>9</v>
      </c>
      <c r="B213" s="7">
        <v>153.33940000000001</v>
      </c>
      <c r="C213" s="16">
        <v>0</v>
      </c>
      <c r="D213" s="87">
        <v>0</v>
      </c>
      <c r="E213" s="88">
        <v>0</v>
      </c>
      <c r="F213" s="14">
        <v>0</v>
      </c>
      <c r="G213" s="23">
        <v>1</v>
      </c>
      <c r="H213" s="23">
        <v>1</v>
      </c>
      <c r="I213" s="23">
        <v>0</v>
      </c>
      <c r="J213" s="23">
        <v>0</v>
      </c>
      <c r="K213" s="23">
        <v>0</v>
      </c>
    </row>
    <row r="214" spans="1:14" x14ac:dyDescent="0.25">
      <c r="A214" s="8" t="s">
        <v>10</v>
      </c>
      <c r="B214" s="7">
        <v>61.978999999999999</v>
      </c>
      <c r="C214" s="16">
        <v>2.35</v>
      </c>
      <c r="D214" s="87">
        <v>2.554347826086957</v>
      </c>
      <c r="E214" s="88">
        <v>4.1213117767097837E-2</v>
      </c>
      <c r="F214" s="14">
        <v>2.3802556708552696</v>
      </c>
      <c r="G214" s="23">
        <v>2</v>
      </c>
      <c r="H214" s="23">
        <v>1</v>
      </c>
      <c r="I214" s="23">
        <v>8.2426235534195674E-2</v>
      </c>
      <c r="J214" s="23">
        <v>4.4338794102199257</v>
      </c>
      <c r="K214" s="23">
        <v>2.2169397051099629</v>
      </c>
    </row>
    <row r="215" spans="1:14" x14ac:dyDescent="0.25">
      <c r="A215" s="8" t="s">
        <v>11</v>
      </c>
      <c r="B215" s="7">
        <v>94.203400000000002</v>
      </c>
      <c r="C215" s="16">
        <v>0.23</v>
      </c>
      <c r="D215" s="87">
        <v>0.25000000000000006</v>
      </c>
      <c r="E215" s="88">
        <v>2.6538320272941323E-3</v>
      </c>
      <c r="F215" s="14">
        <v>0.15327155708436019</v>
      </c>
      <c r="G215" s="23">
        <v>2</v>
      </c>
      <c r="H215" s="23">
        <v>1</v>
      </c>
      <c r="I215" s="23">
        <v>5.3076640545882646E-3</v>
      </c>
      <c r="J215" s="23">
        <v>0.28551033800688491</v>
      </c>
      <c r="K215" s="23">
        <v>0.14275516900344246</v>
      </c>
    </row>
    <row r="216" spans="1:14" x14ac:dyDescent="0.25">
      <c r="A216" s="8" t="s">
        <v>12</v>
      </c>
      <c r="B216" s="7">
        <v>80.063999999999993</v>
      </c>
      <c r="C216" s="16">
        <v>0</v>
      </c>
      <c r="D216" s="87">
        <v>0</v>
      </c>
      <c r="E216" s="88">
        <v>0</v>
      </c>
      <c r="F216" s="14">
        <v>0</v>
      </c>
      <c r="G216" s="23">
        <v>1</v>
      </c>
      <c r="H216" s="23">
        <v>3</v>
      </c>
      <c r="I216" s="23">
        <v>0</v>
      </c>
      <c r="J216" s="23">
        <v>0</v>
      </c>
      <c r="K216" s="23">
        <v>0</v>
      </c>
    </row>
    <row r="217" spans="1:14" x14ac:dyDescent="0.25">
      <c r="A217" s="8" t="s">
        <v>13</v>
      </c>
      <c r="B217" s="7">
        <v>32</v>
      </c>
      <c r="C217" s="16">
        <v>0</v>
      </c>
      <c r="D217" s="87">
        <v>0</v>
      </c>
      <c r="E217" s="88">
        <v>0</v>
      </c>
      <c r="F217" s="14">
        <v>0</v>
      </c>
      <c r="G217" s="23">
        <v>2</v>
      </c>
      <c r="H217" s="23">
        <v>2</v>
      </c>
      <c r="I217" s="23">
        <v>0</v>
      </c>
      <c r="J217" s="23">
        <v>0</v>
      </c>
      <c r="K217" s="23">
        <v>0</v>
      </c>
    </row>
    <row r="218" spans="1:14" x14ac:dyDescent="0.25">
      <c r="A218" s="8" t="s">
        <v>22</v>
      </c>
      <c r="B218" s="7">
        <v>18.015000000000001</v>
      </c>
      <c r="C218" s="16">
        <v>0</v>
      </c>
      <c r="D218" s="87">
        <v>0</v>
      </c>
      <c r="E218" s="88">
        <v>0</v>
      </c>
      <c r="F218" s="14">
        <v>0</v>
      </c>
      <c r="G218" s="23">
        <v>2</v>
      </c>
      <c r="H218" s="23">
        <v>1</v>
      </c>
      <c r="I218" s="23">
        <v>0</v>
      </c>
      <c r="J218" s="23">
        <v>0</v>
      </c>
      <c r="K218" s="23">
        <v>0</v>
      </c>
      <c r="L218" s="152" t="s">
        <v>108</v>
      </c>
      <c r="M218" s="152"/>
      <c r="N218" s="152"/>
    </row>
    <row r="219" spans="1:14" x14ac:dyDescent="0.25">
      <c r="A219" s="8" t="s">
        <v>14</v>
      </c>
      <c r="B219" s="7">
        <v>44.01</v>
      </c>
      <c r="C219" s="16">
        <v>0</v>
      </c>
      <c r="D219" s="87">
        <v>0</v>
      </c>
      <c r="E219" s="88">
        <v>0</v>
      </c>
      <c r="F219" s="14">
        <v>0</v>
      </c>
      <c r="G219" s="23">
        <v>1</v>
      </c>
      <c r="H219" s="23">
        <v>2</v>
      </c>
      <c r="I219" s="23">
        <v>0</v>
      </c>
      <c r="J219" s="23">
        <v>0</v>
      </c>
      <c r="K219" s="23">
        <v>0</v>
      </c>
    </row>
    <row r="220" spans="1:14" x14ac:dyDescent="0.25">
      <c r="A220" s="8" t="s">
        <v>15</v>
      </c>
      <c r="B220" s="7">
        <v>69.62</v>
      </c>
      <c r="C220" s="16">
        <v>0</v>
      </c>
      <c r="D220" s="87">
        <v>0</v>
      </c>
      <c r="E220" s="88">
        <v>0</v>
      </c>
      <c r="F220" s="14">
        <v>0</v>
      </c>
      <c r="G220" s="23">
        <v>2</v>
      </c>
      <c r="H220" s="23">
        <v>3</v>
      </c>
      <c r="I220" s="23">
        <v>0</v>
      </c>
      <c r="J220" s="23">
        <v>0</v>
      </c>
      <c r="K220" s="23">
        <v>0</v>
      </c>
    </row>
    <row r="221" spans="1:14" x14ac:dyDescent="0.25">
      <c r="A221" s="8" t="s">
        <v>16</v>
      </c>
      <c r="B221" s="7">
        <v>141.94</v>
      </c>
      <c r="C221" s="16">
        <v>0</v>
      </c>
      <c r="D221" s="87">
        <v>0</v>
      </c>
      <c r="E221" s="88">
        <v>0</v>
      </c>
      <c r="F221" s="14">
        <v>0</v>
      </c>
      <c r="G221" s="23">
        <v>2</v>
      </c>
      <c r="H221" s="23">
        <v>5</v>
      </c>
      <c r="I221" s="23">
        <v>0</v>
      </c>
      <c r="J221" s="23">
        <v>0</v>
      </c>
      <c r="K221" s="23">
        <v>0</v>
      </c>
    </row>
    <row r="222" spans="1:14" x14ac:dyDescent="0.25">
      <c r="A222" s="8" t="s">
        <v>17</v>
      </c>
      <c r="B222" s="7">
        <v>29.88</v>
      </c>
      <c r="C222" s="16">
        <v>0</v>
      </c>
      <c r="D222" s="87">
        <v>0</v>
      </c>
      <c r="E222" s="88">
        <v>0</v>
      </c>
      <c r="F222" s="14">
        <v>0</v>
      </c>
      <c r="G222" s="23">
        <v>2</v>
      </c>
      <c r="H222" s="23">
        <v>1</v>
      </c>
      <c r="I222" s="23">
        <v>0</v>
      </c>
      <c r="J222" s="23">
        <v>0</v>
      </c>
      <c r="K222" s="23">
        <v>0</v>
      </c>
    </row>
    <row r="223" spans="1:14" ht="15.75" thickBot="1" x14ac:dyDescent="0.3">
      <c r="A223" s="8" t="s">
        <v>18</v>
      </c>
      <c r="B223" s="7">
        <v>16</v>
      </c>
      <c r="C223" s="20">
        <v>7.001651833089334E-2</v>
      </c>
      <c r="D223" s="90"/>
      <c r="E223" s="88">
        <v>7.001651833089334E-2</v>
      </c>
      <c r="F223" s="15">
        <v>4.0437905171954807</v>
      </c>
      <c r="G223" s="23">
        <v>1</v>
      </c>
      <c r="H223" s="23">
        <v>1</v>
      </c>
      <c r="I223" s="23">
        <v>7.001651833089334E-2</v>
      </c>
      <c r="J223" s="23">
        <v>3.7663347960837252</v>
      </c>
      <c r="K223" s="23">
        <v>3.7663347960837252</v>
      </c>
    </row>
    <row r="224" spans="1:14" x14ac:dyDescent="0.25">
      <c r="A224" s="4" t="s">
        <v>19</v>
      </c>
      <c r="B224" s="4"/>
      <c r="C224" s="4">
        <v>91.999999999999986</v>
      </c>
      <c r="D224" s="4">
        <v>100.00000000000001</v>
      </c>
      <c r="E224" s="4">
        <v>1.7314576022956898</v>
      </c>
      <c r="F224" s="4">
        <v>100</v>
      </c>
      <c r="G224" s="23"/>
      <c r="H224" s="23"/>
      <c r="I224" s="23">
        <v>1.8590094115822433</v>
      </c>
      <c r="J224" s="23">
        <v>100.00000000000001</v>
      </c>
      <c r="K224" s="23">
        <v>142.94814933489096</v>
      </c>
      <c r="L224" s="153" t="s">
        <v>44</v>
      </c>
      <c r="M224" s="153"/>
      <c r="N224" s="153"/>
    </row>
    <row r="225" spans="1:16" x14ac:dyDescent="0.25">
      <c r="G225" s="28"/>
      <c r="H225" s="28"/>
      <c r="I225" s="28"/>
      <c r="J225" s="28"/>
      <c r="K225" s="28">
        <v>3.7663347960837252</v>
      </c>
      <c r="L225" s="153" t="s">
        <v>45</v>
      </c>
      <c r="M225" s="153"/>
      <c r="N225" s="153"/>
    </row>
    <row r="226" spans="1:16" x14ac:dyDescent="0.25">
      <c r="A226" s="82" t="s">
        <v>107</v>
      </c>
      <c r="B226" s="154"/>
      <c r="C226" s="155"/>
      <c r="D226" s="4"/>
      <c r="K226" s="23">
        <v>146.71448413097468</v>
      </c>
      <c r="L226" s="152" t="s">
        <v>46</v>
      </c>
      <c r="M226" s="152"/>
      <c r="N226" s="152"/>
    </row>
    <row r="227" spans="1:16" ht="15.75" thickBot="1" x14ac:dyDescent="0.3">
      <c r="A227" s="156" t="s">
        <v>120</v>
      </c>
      <c r="B227" s="156"/>
      <c r="C227" s="156"/>
    </row>
    <row r="228" spans="1:16" x14ac:dyDescent="0.25">
      <c r="G228" s="157" t="s">
        <v>50</v>
      </c>
      <c r="H228" s="158"/>
      <c r="I228" s="158"/>
      <c r="J228" s="158"/>
      <c r="K228" s="158"/>
      <c r="L228" s="158"/>
      <c r="M228" s="158"/>
      <c r="N228" s="158"/>
      <c r="O228" s="158"/>
      <c r="P228" s="159"/>
    </row>
    <row r="229" spans="1:16" ht="16.5" thickBot="1" x14ac:dyDescent="0.3">
      <c r="A229" s="29"/>
      <c r="B229" s="29"/>
      <c r="C229" s="29"/>
      <c r="D229" s="29"/>
      <c r="E229" s="29"/>
      <c r="F229" s="29"/>
      <c r="G229" s="160" t="s">
        <v>125</v>
      </c>
      <c r="H229" s="161"/>
      <c r="I229" s="161"/>
      <c r="J229" s="161"/>
      <c r="K229" s="161"/>
      <c r="L229" s="161"/>
      <c r="M229" s="161"/>
      <c r="N229" s="161"/>
      <c r="O229" s="161"/>
      <c r="P229" s="162"/>
    </row>
    <row r="231" spans="1:16" x14ac:dyDescent="0.25">
      <c r="A231" s="78" t="s">
        <v>127</v>
      </c>
    </row>
    <row r="232" spans="1:16" x14ac:dyDescent="0.25">
      <c r="A232" s="163" t="s">
        <v>23</v>
      </c>
      <c r="B232" s="164">
        <v>0.21877114315089879</v>
      </c>
      <c r="C232" s="165">
        <v>0.21877114315089879</v>
      </c>
      <c r="D232" s="166" t="s">
        <v>112</v>
      </c>
      <c r="E232" s="4"/>
      <c r="F232" s="4"/>
    </row>
    <row r="233" spans="1:16" x14ac:dyDescent="0.25">
      <c r="A233" s="163"/>
      <c r="B233" s="164"/>
      <c r="C233" s="165"/>
      <c r="D233" s="166"/>
      <c r="E233" s="4"/>
      <c r="F233" s="4"/>
    </row>
    <row r="234" spans="1:16" x14ac:dyDescent="0.25">
      <c r="A234" s="167" t="s">
        <v>25</v>
      </c>
      <c r="B234" s="167"/>
      <c r="C234" s="4"/>
      <c r="D234" s="4"/>
      <c r="E234" s="4"/>
      <c r="F234" s="4"/>
    </row>
    <row r="235" spans="1:16" x14ac:dyDescent="0.25">
      <c r="A235" s="5" t="s">
        <v>7</v>
      </c>
      <c r="B235" s="16">
        <v>10.7</v>
      </c>
      <c r="C235" s="18">
        <v>10.700000000000001</v>
      </c>
      <c r="D235" s="4">
        <v>0.21876905163089627</v>
      </c>
      <c r="E235" s="92"/>
      <c r="F235" s="4"/>
    </row>
    <row r="236" spans="1:16" x14ac:dyDescent="0.25">
      <c r="A236" s="5" t="s">
        <v>8</v>
      </c>
      <c r="B236" s="16">
        <v>3.33</v>
      </c>
      <c r="C236" s="18">
        <v>3.3300000000000005</v>
      </c>
      <c r="D236" s="4"/>
      <c r="E236" s="4"/>
      <c r="F236" s="4"/>
    </row>
    <row r="237" spans="1:16" x14ac:dyDescent="0.25">
      <c r="A237" s="5" t="s">
        <v>24</v>
      </c>
      <c r="B237" s="17">
        <v>13.696370668072705</v>
      </c>
      <c r="F237" s="4"/>
    </row>
    <row r="238" spans="1:16" x14ac:dyDescent="0.25">
      <c r="A238" s="5" t="s">
        <v>40</v>
      </c>
      <c r="B238" s="17">
        <v>14.101598334071145</v>
      </c>
      <c r="C238" s="5" t="s">
        <v>21</v>
      </c>
      <c r="D238" s="5" t="s">
        <v>42</v>
      </c>
      <c r="E238" s="5" t="s">
        <v>27</v>
      </c>
      <c r="F238" s="4"/>
      <c r="G238" s="36" t="s">
        <v>43</v>
      </c>
    </row>
    <row r="239" spans="1:16" x14ac:dyDescent="0.25">
      <c r="A239" s="5" t="s">
        <v>7</v>
      </c>
      <c r="B239" s="18">
        <v>11.016575546271591</v>
      </c>
      <c r="C239" s="18">
        <v>0.15333510859655586</v>
      </c>
      <c r="D239" s="18">
        <v>0.15333510859655586</v>
      </c>
      <c r="E239" s="18">
        <v>0.15333510859655586</v>
      </c>
      <c r="F239" s="4"/>
      <c r="G239" s="93">
        <v>0.21877114315089879</v>
      </c>
      <c r="I239" s="92"/>
    </row>
    <row r="240" spans="1:16" x14ac:dyDescent="0.25">
      <c r="A240" s="5" t="s">
        <v>8</v>
      </c>
      <c r="B240" s="18">
        <v>3.4285230438396637</v>
      </c>
      <c r="C240" s="18">
        <v>2.1469571111423499E-2</v>
      </c>
      <c r="D240" s="18">
        <v>4.2939142222846997E-2</v>
      </c>
      <c r="E240" s="18">
        <v>6.4408713334270493E-2</v>
      </c>
      <c r="F240" s="4"/>
      <c r="G240" s="35"/>
      <c r="I240" s="35"/>
    </row>
    <row r="241" spans="1:11" x14ac:dyDescent="0.25">
      <c r="A241" s="168" t="s">
        <v>29</v>
      </c>
      <c r="B241" s="168"/>
      <c r="C241" s="169"/>
      <c r="D241" s="86"/>
      <c r="E241" s="91">
        <v>0.21774382193082636</v>
      </c>
      <c r="F241" s="4"/>
      <c r="I241" s="35"/>
    </row>
    <row r="242" spans="1:11" x14ac:dyDescent="0.25">
      <c r="A242" s="170" t="s">
        <v>28</v>
      </c>
      <c r="B242" s="170"/>
      <c r="C242" s="169"/>
      <c r="D242" s="86"/>
      <c r="E242" s="91">
        <v>0.19627425081940283</v>
      </c>
      <c r="F242" s="4"/>
      <c r="H242" s="34"/>
    </row>
    <row r="243" spans="1:11" x14ac:dyDescent="0.25">
      <c r="A243" s="170" t="s">
        <v>30</v>
      </c>
      <c r="B243" s="170"/>
      <c r="C243" s="169"/>
      <c r="D243" s="86"/>
      <c r="E243" s="91">
        <v>2.146957111142353E-2</v>
      </c>
      <c r="F243" s="4"/>
      <c r="G243" s="35"/>
    </row>
    <row r="244" spans="1:11" x14ac:dyDescent="0.25">
      <c r="A244" s="4"/>
      <c r="B244" s="4"/>
      <c r="C244" s="4"/>
      <c r="D244" s="4"/>
      <c r="E244" s="4"/>
      <c r="F244" s="4"/>
    </row>
    <row r="245" spans="1:11" x14ac:dyDescent="0.25">
      <c r="A245" s="4"/>
      <c r="B245" s="171" t="s">
        <v>31</v>
      </c>
      <c r="C245" s="171"/>
      <c r="D245" s="171"/>
      <c r="E245" s="171"/>
      <c r="F245" s="4"/>
    </row>
    <row r="246" spans="1:11" ht="15.75" thickBot="1" x14ac:dyDescent="0.3">
      <c r="A246" s="4"/>
      <c r="B246" s="172"/>
      <c r="C246" s="172"/>
      <c r="D246" s="172"/>
      <c r="E246" s="172"/>
      <c r="F246" s="4"/>
      <c r="G246" s="152" t="s">
        <v>39</v>
      </c>
      <c r="H246" s="152"/>
      <c r="I246" s="152"/>
      <c r="J246" s="152"/>
      <c r="K246" s="152"/>
    </row>
    <row r="247" spans="1:11" x14ac:dyDescent="0.25">
      <c r="A247" s="8"/>
      <c r="B247" s="8"/>
      <c r="C247" s="32" t="s">
        <v>20</v>
      </c>
      <c r="D247" s="33" t="s">
        <v>41</v>
      </c>
      <c r="E247" s="33" t="s">
        <v>21</v>
      </c>
      <c r="F247" s="11" t="s">
        <v>26</v>
      </c>
      <c r="G247" s="26" t="s">
        <v>48</v>
      </c>
      <c r="H247" s="26" t="s">
        <v>35</v>
      </c>
      <c r="I247" s="26" t="s">
        <v>38</v>
      </c>
      <c r="J247" s="26" t="s">
        <v>36</v>
      </c>
      <c r="K247" s="26" t="s">
        <v>37</v>
      </c>
    </row>
    <row r="248" spans="1:11" x14ac:dyDescent="0.25">
      <c r="A248" s="8" t="s">
        <v>0</v>
      </c>
      <c r="B248" s="7">
        <v>60.084800000000001</v>
      </c>
      <c r="C248" s="16">
        <v>49.6</v>
      </c>
      <c r="D248" s="87">
        <v>51.067490382716912</v>
      </c>
      <c r="E248" s="88">
        <v>0.84992361433701891</v>
      </c>
      <c r="F248" s="14">
        <v>52.518666148439117</v>
      </c>
      <c r="G248" s="23">
        <v>1</v>
      </c>
      <c r="H248" s="23">
        <v>2</v>
      </c>
      <c r="I248" s="23">
        <v>0.84992361433701891</v>
      </c>
      <c r="J248" s="23">
        <v>46.357085748859951</v>
      </c>
      <c r="K248" s="23">
        <v>92.714171497719903</v>
      </c>
    </row>
    <row r="249" spans="1:11" x14ac:dyDescent="0.25">
      <c r="A249" s="8" t="s">
        <v>1</v>
      </c>
      <c r="B249" s="7">
        <v>79.898799999999994</v>
      </c>
      <c r="C249" s="16">
        <v>0.93</v>
      </c>
      <c r="D249" s="87">
        <v>0.95751544467594207</v>
      </c>
      <c r="E249" s="88">
        <v>1.1984102948679356E-2</v>
      </c>
      <c r="F249" s="14">
        <v>0.74052431445991707</v>
      </c>
      <c r="G249" s="23">
        <v>1</v>
      </c>
      <c r="H249" s="23">
        <v>2</v>
      </c>
      <c r="I249" s="23">
        <v>1.1984102948679356E-2</v>
      </c>
      <c r="J249" s="23">
        <v>0.65364472600099288</v>
      </c>
      <c r="K249" s="23">
        <v>1.3072894520019858</v>
      </c>
    </row>
    <row r="250" spans="1:11" x14ac:dyDescent="0.25">
      <c r="A250" s="8" t="s">
        <v>2</v>
      </c>
      <c r="B250" s="7">
        <v>101.96120000000001</v>
      </c>
      <c r="C250" s="16">
        <v>13.3</v>
      </c>
      <c r="D250" s="87">
        <v>13.693500445365622</v>
      </c>
      <c r="E250" s="88">
        <v>0.13430109144817462</v>
      </c>
      <c r="F250" s="14">
        <v>8.2987624607178354</v>
      </c>
      <c r="G250" s="23">
        <v>2</v>
      </c>
      <c r="H250" s="23">
        <v>3</v>
      </c>
      <c r="I250" s="23">
        <v>0.26860218289634924</v>
      </c>
      <c r="J250" s="23">
        <v>14.650274700944603</v>
      </c>
      <c r="K250" s="23">
        <v>21.975412051416903</v>
      </c>
    </row>
    <row r="251" spans="1:11" x14ac:dyDescent="0.25">
      <c r="A251" s="8" t="s">
        <v>3</v>
      </c>
      <c r="B251" s="7">
        <v>151.99019999999999</v>
      </c>
      <c r="C251" s="16">
        <v>0</v>
      </c>
      <c r="D251" s="87">
        <v>0</v>
      </c>
      <c r="E251" s="88">
        <v>0</v>
      </c>
      <c r="F251" s="14">
        <v>0</v>
      </c>
      <c r="G251" s="23">
        <v>2</v>
      </c>
      <c r="H251" s="23">
        <v>3</v>
      </c>
      <c r="I251" s="23">
        <v>0</v>
      </c>
      <c r="J251" s="23">
        <v>0</v>
      </c>
      <c r="K251" s="23">
        <v>0</v>
      </c>
    </row>
    <row r="252" spans="1:11" x14ac:dyDescent="0.25">
      <c r="A252" s="8" t="s">
        <v>4</v>
      </c>
      <c r="B252" s="7">
        <v>40.311399999999999</v>
      </c>
      <c r="C252" s="16">
        <v>8.32</v>
      </c>
      <c r="D252" s="87">
        <v>8.5661596771009005</v>
      </c>
      <c r="E252" s="88">
        <v>0.21249968190390064</v>
      </c>
      <c r="F252" s="14">
        <v>13.130826891150633</v>
      </c>
      <c r="G252" s="23">
        <v>1</v>
      </c>
      <c r="H252" s="23">
        <v>1</v>
      </c>
      <c r="I252" s="23">
        <v>0.21249968190390064</v>
      </c>
      <c r="J252" s="23">
        <v>11.590295656520535</v>
      </c>
      <c r="K252" s="23">
        <v>11.590295656520535</v>
      </c>
    </row>
    <row r="253" spans="1:11" x14ac:dyDescent="0.25">
      <c r="A253" s="8" t="s">
        <v>5</v>
      </c>
      <c r="B253" s="7">
        <v>56.0794</v>
      </c>
      <c r="C253" s="16">
        <v>6.05</v>
      </c>
      <c r="D253" s="87">
        <v>6.228998322891881</v>
      </c>
      <c r="E253" s="88">
        <v>0.11107462495839615</v>
      </c>
      <c r="F253" s="14">
        <v>6.8635475557453391</v>
      </c>
      <c r="G253" s="23">
        <v>1</v>
      </c>
      <c r="H253" s="23">
        <v>1</v>
      </c>
      <c r="I253" s="23">
        <v>0.11107462495839615</v>
      </c>
      <c r="J253" s="23">
        <v>6.0583043309549307</v>
      </c>
      <c r="K253" s="23">
        <v>6.0583043309549307</v>
      </c>
    </row>
    <row r="254" spans="1:11" x14ac:dyDescent="0.25">
      <c r="A254" s="8" t="s">
        <v>6</v>
      </c>
      <c r="B254" s="7">
        <v>70.9375</v>
      </c>
      <c r="C254" s="16">
        <v>0</v>
      </c>
      <c r="D254" s="87">
        <v>0</v>
      </c>
      <c r="E254" s="88">
        <v>0</v>
      </c>
      <c r="F254" s="14">
        <v>0</v>
      </c>
      <c r="G254" s="23">
        <v>1</v>
      </c>
      <c r="H254" s="23">
        <v>1</v>
      </c>
      <c r="I254" s="23">
        <v>0</v>
      </c>
      <c r="J254" s="23">
        <v>0</v>
      </c>
      <c r="K254" s="23">
        <v>0</v>
      </c>
    </row>
    <row r="255" spans="1:11" x14ac:dyDescent="0.25">
      <c r="A255" s="8" t="s">
        <v>7</v>
      </c>
      <c r="B255" s="7">
        <v>71.846400000000003</v>
      </c>
      <c r="C255" s="17">
        <v>13.696370668072705</v>
      </c>
      <c r="D255" s="89">
        <v>14.101598334071145</v>
      </c>
      <c r="E255" s="88">
        <v>0.19627425081940283</v>
      </c>
      <c r="F255" s="14">
        <v>12.128221499481459</v>
      </c>
      <c r="G255" s="23">
        <v>1</v>
      </c>
      <c r="H255" s="23">
        <v>1</v>
      </c>
      <c r="I255" s="23">
        <v>0.19627425081940283</v>
      </c>
      <c r="J255" s="23">
        <v>10.70531765684111</v>
      </c>
      <c r="K255" s="23">
        <v>10.70531765684111</v>
      </c>
    </row>
    <row r="256" spans="1:11" x14ac:dyDescent="0.25">
      <c r="A256" s="8" t="s">
        <v>8</v>
      </c>
      <c r="B256" s="7">
        <v>159.69220000000001</v>
      </c>
      <c r="C256" s="20"/>
      <c r="D256" s="90"/>
      <c r="E256" s="90"/>
      <c r="F256" s="14">
        <v>0</v>
      </c>
      <c r="G256" s="23">
        <v>2</v>
      </c>
      <c r="H256" s="23">
        <v>3</v>
      </c>
      <c r="I256" s="23">
        <v>0</v>
      </c>
      <c r="J256" s="23">
        <v>0</v>
      </c>
      <c r="K256" s="23">
        <v>0</v>
      </c>
    </row>
    <row r="257" spans="1:16" x14ac:dyDescent="0.25">
      <c r="A257" s="8" t="s">
        <v>9</v>
      </c>
      <c r="B257" s="7">
        <v>153.33940000000001</v>
      </c>
      <c r="C257" s="16">
        <v>0</v>
      </c>
      <c r="D257" s="87">
        <v>0</v>
      </c>
      <c r="E257" s="88">
        <v>0</v>
      </c>
      <c r="F257" s="14">
        <v>0</v>
      </c>
      <c r="G257" s="23">
        <v>1</v>
      </c>
      <c r="H257" s="23">
        <v>1</v>
      </c>
      <c r="I257" s="23">
        <v>0</v>
      </c>
      <c r="J257" s="23">
        <v>0</v>
      </c>
      <c r="K257" s="23">
        <v>0</v>
      </c>
    </row>
    <row r="258" spans="1:16" x14ac:dyDescent="0.25">
      <c r="A258" s="8" t="s">
        <v>10</v>
      </c>
      <c r="B258" s="7">
        <v>61.978999999999999</v>
      </c>
      <c r="C258" s="16">
        <v>4.16</v>
      </c>
      <c r="D258" s="87">
        <v>4.2830798385504503</v>
      </c>
      <c r="E258" s="88">
        <v>6.9105339527105153E-2</v>
      </c>
      <c r="F258" s="14">
        <v>4.270172277222362</v>
      </c>
      <c r="G258" s="23">
        <v>2</v>
      </c>
      <c r="H258" s="23">
        <v>1</v>
      </c>
      <c r="I258" s="23">
        <v>0.13821067905421031</v>
      </c>
      <c r="J258" s="23">
        <v>7.5383766167292459</v>
      </c>
      <c r="K258" s="23">
        <v>3.7691883083646229</v>
      </c>
    </row>
    <row r="259" spans="1:16" x14ac:dyDescent="0.25">
      <c r="A259" s="8" t="s">
        <v>11</v>
      </c>
      <c r="B259" s="7">
        <v>94.203400000000002</v>
      </c>
      <c r="C259" s="16">
        <v>1.07</v>
      </c>
      <c r="D259" s="87">
        <v>1.1016575546271592</v>
      </c>
      <c r="E259" s="88">
        <v>1.1694456406320358E-2</v>
      </c>
      <c r="F259" s="14">
        <v>0.72262641186890852</v>
      </c>
      <c r="G259" s="23">
        <v>2</v>
      </c>
      <c r="H259" s="23">
        <v>1</v>
      </c>
      <c r="I259" s="23">
        <v>2.3388912812640716E-2</v>
      </c>
      <c r="J259" s="23">
        <v>1.2756932723583112</v>
      </c>
      <c r="K259" s="23">
        <v>0.6378466361791556</v>
      </c>
    </row>
    <row r="260" spans="1:16" x14ac:dyDescent="0.25">
      <c r="A260" s="8" t="s">
        <v>12</v>
      </c>
      <c r="B260" s="7">
        <v>80.063999999999993</v>
      </c>
      <c r="C260" s="16">
        <v>0</v>
      </c>
      <c r="D260" s="87">
        <v>0</v>
      </c>
      <c r="E260" s="88">
        <v>0</v>
      </c>
      <c r="F260" s="14">
        <v>0</v>
      </c>
      <c r="G260" s="23">
        <v>1</v>
      </c>
      <c r="H260" s="23">
        <v>3</v>
      </c>
      <c r="I260" s="23">
        <v>0</v>
      </c>
      <c r="J260" s="23">
        <v>0</v>
      </c>
      <c r="K260" s="23">
        <v>0</v>
      </c>
    </row>
    <row r="261" spans="1:16" x14ac:dyDescent="0.25">
      <c r="A261" s="8" t="s">
        <v>13</v>
      </c>
      <c r="B261" s="7">
        <v>32</v>
      </c>
      <c r="C261" s="16">
        <v>0</v>
      </c>
      <c r="D261" s="87">
        <v>0</v>
      </c>
      <c r="E261" s="88">
        <v>0</v>
      </c>
      <c r="F261" s="14">
        <v>0</v>
      </c>
      <c r="G261" s="23">
        <v>2</v>
      </c>
      <c r="H261" s="23">
        <v>2</v>
      </c>
      <c r="I261" s="23">
        <v>0</v>
      </c>
      <c r="J261" s="23">
        <v>0</v>
      </c>
      <c r="K261" s="23">
        <v>0</v>
      </c>
    </row>
    <row r="262" spans="1:16" x14ac:dyDescent="0.25">
      <c r="A262" s="8" t="s">
        <v>22</v>
      </c>
      <c r="B262" s="7">
        <v>18.015000000000001</v>
      </c>
      <c r="C262" s="16">
        <v>0</v>
      </c>
      <c r="D262" s="87">
        <v>0</v>
      </c>
      <c r="E262" s="88">
        <v>0</v>
      </c>
      <c r="F262" s="14">
        <v>0</v>
      </c>
      <c r="G262" s="23">
        <v>2</v>
      </c>
      <c r="H262" s="23">
        <v>1</v>
      </c>
      <c r="I262" s="23">
        <v>0</v>
      </c>
      <c r="J262" s="23">
        <v>0</v>
      </c>
      <c r="K262" s="23">
        <v>0</v>
      </c>
      <c r="L262" s="152" t="s">
        <v>108</v>
      </c>
      <c r="M262" s="152"/>
      <c r="N262" s="152"/>
    </row>
    <row r="263" spans="1:16" x14ac:dyDescent="0.25">
      <c r="A263" s="8" t="s">
        <v>14</v>
      </c>
      <c r="B263" s="7">
        <v>44.01</v>
      </c>
      <c r="C263" s="16">
        <v>0</v>
      </c>
      <c r="D263" s="87">
        <v>0</v>
      </c>
      <c r="E263" s="88">
        <v>0</v>
      </c>
      <c r="F263" s="14">
        <v>0</v>
      </c>
      <c r="G263" s="23">
        <v>1</v>
      </c>
      <c r="H263" s="23">
        <v>2</v>
      </c>
      <c r="I263" s="23">
        <v>0</v>
      </c>
      <c r="J263" s="23">
        <v>0</v>
      </c>
      <c r="K263" s="23">
        <v>0</v>
      </c>
    </row>
    <row r="264" spans="1:16" x14ac:dyDescent="0.25">
      <c r="A264" s="8" t="s">
        <v>15</v>
      </c>
      <c r="B264" s="7">
        <v>69.62</v>
      </c>
      <c r="C264" s="16">
        <v>0</v>
      </c>
      <c r="D264" s="87">
        <v>0</v>
      </c>
      <c r="E264" s="88">
        <v>0</v>
      </c>
      <c r="F264" s="14">
        <v>0</v>
      </c>
      <c r="G264" s="23">
        <v>2</v>
      </c>
      <c r="H264" s="23">
        <v>3</v>
      </c>
      <c r="I264" s="23">
        <v>0</v>
      </c>
      <c r="J264" s="23">
        <v>0</v>
      </c>
      <c r="K264" s="23">
        <v>0</v>
      </c>
    </row>
    <row r="265" spans="1:16" x14ac:dyDescent="0.25">
      <c r="A265" s="8" t="s">
        <v>16</v>
      </c>
      <c r="B265" s="7">
        <v>141.94</v>
      </c>
      <c r="C265" s="16">
        <v>0</v>
      </c>
      <c r="D265" s="87">
        <v>0</v>
      </c>
      <c r="E265" s="88">
        <v>0</v>
      </c>
      <c r="F265" s="14">
        <v>0</v>
      </c>
      <c r="G265" s="23">
        <v>2</v>
      </c>
      <c r="H265" s="23">
        <v>5</v>
      </c>
      <c r="I265" s="23">
        <v>0</v>
      </c>
      <c r="J265" s="23">
        <v>0</v>
      </c>
      <c r="K265" s="23">
        <v>0</v>
      </c>
    </row>
    <row r="266" spans="1:16" x14ac:dyDescent="0.25">
      <c r="A266" s="8" t="s">
        <v>17</v>
      </c>
      <c r="B266" s="7">
        <v>29.88</v>
      </c>
      <c r="C266" s="16">
        <v>0</v>
      </c>
      <c r="D266" s="87">
        <v>0</v>
      </c>
      <c r="E266" s="88">
        <v>0</v>
      </c>
      <c r="F266" s="14">
        <v>0</v>
      </c>
      <c r="G266" s="23">
        <v>2</v>
      </c>
      <c r="H266" s="23">
        <v>1</v>
      </c>
      <c r="I266" s="23">
        <v>0</v>
      </c>
      <c r="J266" s="23">
        <v>0</v>
      </c>
      <c r="K266" s="23">
        <v>0</v>
      </c>
    </row>
    <row r="267" spans="1:16" ht="15.75" thickBot="1" x14ac:dyDescent="0.3">
      <c r="A267" s="8" t="s">
        <v>18</v>
      </c>
      <c r="B267" s="7">
        <v>16</v>
      </c>
      <c r="C267" s="20">
        <v>2.146957111142353E-2</v>
      </c>
      <c r="D267" s="90"/>
      <c r="E267" s="88">
        <v>2.146957111142353E-2</v>
      </c>
      <c r="F267" s="15">
        <v>1.3266524409144356</v>
      </c>
      <c r="G267" s="23">
        <v>1</v>
      </c>
      <c r="H267" s="23">
        <v>1</v>
      </c>
      <c r="I267" s="23">
        <v>2.146957111142353E-2</v>
      </c>
      <c r="J267" s="23">
        <v>1.1710072907903173</v>
      </c>
      <c r="K267" s="23">
        <v>1.1710072907903173</v>
      </c>
    </row>
    <row r="268" spans="1:16" x14ac:dyDescent="0.25">
      <c r="A268" s="4" t="s">
        <v>19</v>
      </c>
      <c r="B268" s="4"/>
      <c r="C268" s="4">
        <v>97.126370668072695</v>
      </c>
      <c r="D268" s="4">
        <v>100</v>
      </c>
      <c r="E268" s="4">
        <v>1.6183267334604214</v>
      </c>
      <c r="F268" s="4">
        <v>99.999999999999986</v>
      </c>
      <c r="G268" s="23"/>
      <c r="H268" s="23"/>
      <c r="I268" s="23">
        <v>1.8334276208420217</v>
      </c>
      <c r="J268" s="23">
        <v>99.999999999999986</v>
      </c>
      <c r="K268" s="23">
        <v>148.75782558999916</v>
      </c>
      <c r="L268" s="153" t="s">
        <v>44</v>
      </c>
      <c r="M268" s="153"/>
      <c r="N268" s="153"/>
    </row>
    <row r="269" spans="1:16" x14ac:dyDescent="0.25">
      <c r="G269" s="28"/>
      <c r="H269" s="28"/>
      <c r="I269" s="28"/>
      <c r="J269" s="28"/>
      <c r="K269" s="28">
        <v>1.1710072907903173</v>
      </c>
      <c r="L269" s="153" t="s">
        <v>45</v>
      </c>
      <c r="M269" s="153"/>
      <c r="N269" s="153"/>
    </row>
    <row r="270" spans="1:16" x14ac:dyDescent="0.25">
      <c r="A270" s="82" t="s">
        <v>107</v>
      </c>
      <c r="B270" s="154"/>
      <c r="C270" s="155"/>
      <c r="D270" s="4"/>
      <c r="K270" s="23">
        <v>149.92883288078949</v>
      </c>
      <c r="L270" s="152" t="s">
        <v>46</v>
      </c>
      <c r="M270" s="152"/>
      <c r="N270" s="152"/>
    </row>
    <row r="271" spans="1:16" ht="15.75" thickBot="1" x14ac:dyDescent="0.3">
      <c r="A271" s="156" t="s">
        <v>120</v>
      </c>
      <c r="B271" s="156"/>
      <c r="C271" s="156"/>
    </row>
    <row r="272" spans="1:16" x14ac:dyDescent="0.25">
      <c r="G272" s="157" t="s">
        <v>50</v>
      </c>
      <c r="H272" s="158"/>
      <c r="I272" s="158"/>
      <c r="J272" s="158"/>
      <c r="K272" s="158"/>
      <c r="L272" s="158"/>
      <c r="M272" s="158"/>
      <c r="N272" s="158"/>
      <c r="O272" s="158"/>
      <c r="P272" s="159"/>
    </row>
    <row r="273" spans="1:16" ht="16.5" thickBot="1" x14ac:dyDescent="0.3">
      <c r="A273" s="29"/>
      <c r="B273" s="29"/>
      <c r="C273" s="29"/>
      <c r="D273" s="29"/>
      <c r="E273" s="29"/>
      <c r="F273" s="29"/>
      <c r="G273" s="160" t="s">
        <v>126</v>
      </c>
      <c r="H273" s="161"/>
      <c r="I273" s="161"/>
      <c r="J273" s="161"/>
      <c r="K273" s="161"/>
      <c r="L273" s="161"/>
      <c r="M273" s="161"/>
      <c r="N273" s="161"/>
      <c r="O273" s="161"/>
      <c r="P273" s="162"/>
    </row>
    <row r="275" spans="1:16" x14ac:dyDescent="0.25">
      <c r="A275" s="78" t="s">
        <v>130</v>
      </c>
    </row>
    <row r="276" spans="1:16" x14ac:dyDescent="0.25">
      <c r="A276" s="163" t="s">
        <v>23</v>
      </c>
      <c r="B276" s="164">
        <v>0.1</v>
      </c>
      <c r="C276" s="165">
        <v>0</v>
      </c>
      <c r="D276" s="166" t="s">
        <v>112</v>
      </c>
      <c r="E276" s="4"/>
      <c r="F276" s="4"/>
    </row>
    <row r="277" spans="1:16" x14ac:dyDescent="0.25">
      <c r="A277" s="163"/>
      <c r="B277" s="164"/>
      <c r="C277" s="165"/>
      <c r="D277" s="166"/>
      <c r="E277" s="4"/>
      <c r="F277" s="4"/>
    </row>
    <row r="278" spans="1:16" x14ac:dyDescent="0.25">
      <c r="A278" s="167" t="s">
        <v>25</v>
      </c>
      <c r="B278" s="167"/>
      <c r="C278" s="4"/>
      <c r="D278" s="4"/>
      <c r="E278" s="4"/>
      <c r="F278" s="4"/>
    </row>
    <row r="279" spans="1:16" x14ac:dyDescent="0.25">
      <c r="A279" s="5" t="s">
        <v>7</v>
      </c>
      <c r="B279" s="16">
        <v>8.8000000000000007</v>
      </c>
      <c r="C279" s="18">
        <v>7.9200000000000008</v>
      </c>
      <c r="D279" s="4">
        <v>9.9998898624053062E-2</v>
      </c>
      <c r="E279" s="92"/>
      <c r="F279" s="4"/>
    </row>
    <row r="280" spans="1:16" x14ac:dyDescent="0.25">
      <c r="A280" s="5" t="s">
        <v>8</v>
      </c>
      <c r="B280" s="16">
        <v>0</v>
      </c>
      <c r="C280" s="18">
        <v>0.97798314181364709</v>
      </c>
      <c r="D280" s="4"/>
      <c r="E280" s="4"/>
      <c r="F280" s="4"/>
    </row>
    <row r="281" spans="1:16" x14ac:dyDescent="0.25">
      <c r="A281" s="5" t="s">
        <v>24</v>
      </c>
      <c r="B281" s="17">
        <v>8.8000000000000007</v>
      </c>
      <c r="F281" s="4"/>
    </row>
    <row r="282" spans="1:16" x14ac:dyDescent="0.25">
      <c r="A282" s="5" t="s">
        <v>40</v>
      </c>
      <c r="B282" s="17">
        <v>9.0117767537122404</v>
      </c>
      <c r="C282" s="5" t="s">
        <v>21</v>
      </c>
      <c r="D282" s="5" t="s">
        <v>42</v>
      </c>
      <c r="E282" s="5" t="s">
        <v>27</v>
      </c>
      <c r="F282" s="4"/>
      <c r="G282" s="36" t="s">
        <v>43</v>
      </c>
    </row>
    <row r="283" spans="1:16" x14ac:dyDescent="0.25">
      <c r="A283" s="5" t="s">
        <v>7</v>
      </c>
      <c r="B283" s="18">
        <v>8.110599078341016</v>
      </c>
      <c r="C283" s="18">
        <v>0.11288803723416922</v>
      </c>
      <c r="D283" s="18">
        <v>0.11288803723416922</v>
      </c>
      <c r="E283" s="18">
        <v>0.11288803723416922</v>
      </c>
      <c r="F283" s="4"/>
      <c r="G283" s="93">
        <v>0.1</v>
      </c>
      <c r="I283" s="92"/>
    </row>
    <row r="284" spans="1:16" x14ac:dyDescent="0.25">
      <c r="A284" s="5" t="s">
        <v>8</v>
      </c>
      <c r="B284" s="18">
        <v>1.0015188344225778</v>
      </c>
      <c r="C284" s="18">
        <v>6.2715576241205127E-3</v>
      </c>
      <c r="D284" s="18">
        <v>1.2543115248241025E-2</v>
      </c>
      <c r="E284" s="18">
        <v>1.8814672872361538E-2</v>
      </c>
      <c r="F284" s="4"/>
      <c r="G284" s="35"/>
      <c r="I284" s="35"/>
    </row>
    <row r="285" spans="1:16" x14ac:dyDescent="0.25">
      <c r="A285" s="168" t="s">
        <v>29</v>
      </c>
      <c r="B285" s="168"/>
      <c r="C285" s="169"/>
      <c r="D285" s="86"/>
      <c r="E285" s="91">
        <v>0.13170271010653076</v>
      </c>
      <c r="F285" s="4"/>
      <c r="I285" s="35"/>
    </row>
    <row r="286" spans="1:16" x14ac:dyDescent="0.25">
      <c r="A286" s="170" t="s">
        <v>28</v>
      </c>
      <c r="B286" s="170"/>
      <c r="C286" s="169"/>
      <c r="D286" s="86"/>
      <c r="E286" s="91">
        <v>0.12543115248241024</v>
      </c>
      <c r="F286" s="4"/>
      <c r="H286" s="34"/>
    </row>
    <row r="287" spans="1:16" x14ac:dyDescent="0.25">
      <c r="A287" s="170" t="s">
        <v>30</v>
      </c>
      <c r="B287" s="170"/>
      <c r="C287" s="169"/>
      <c r="D287" s="86"/>
      <c r="E287" s="91">
        <v>6.2715576241205162E-3</v>
      </c>
      <c r="F287" s="4"/>
      <c r="G287" s="35"/>
    </row>
    <row r="288" spans="1:16" x14ac:dyDescent="0.25">
      <c r="A288" s="4"/>
      <c r="B288" s="4"/>
      <c r="C288" s="4"/>
      <c r="D288" s="4"/>
      <c r="E288" s="4"/>
      <c r="F288" s="4"/>
    </row>
    <row r="289" spans="1:11" x14ac:dyDescent="0.25">
      <c r="A289" s="4"/>
      <c r="B289" s="171" t="s">
        <v>31</v>
      </c>
      <c r="C289" s="171"/>
      <c r="D289" s="171"/>
      <c r="E289" s="171"/>
      <c r="F289" s="4"/>
    </row>
    <row r="290" spans="1:11" ht="15.75" thickBot="1" x14ac:dyDescent="0.3">
      <c r="A290" s="4"/>
      <c r="B290" s="172"/>
      <c r="C290" s="172"/>
      <c r="D290" s="172"/>
      <c r="E290" s="172"/>
      <c r="F290" s="4"/>
      <c r="G290" s="152" t="s">
        <v>39</v>
      </c>
      <c r="H290" s="152"/>
      <c r="I290" s="152"/>
      <c r="J290" s="152"/>
      <c r="K290" s="152"/>
    </row>
    <row r="291" spans="1:11" x14ac:dyDescent="0.25">
      <c r="A291" s="8"/>
      <c r="B291" s="8"/>
      <c r="C291" s="32" t="s">
        <v>20</v>
      </c>
      <c r="D291" s="33" t="s">
        <v>41</v>
      </c>
      <c r="E291" s="33" t="s">
        <v>21</v>
      </c>
      <c r="F291" s="11" t="s">
        <v>26</v>
      </c>
      <c r="G291" s="26" t="s">
        <v>48</v>
      </c>
      <c r="H291" s="26" t="s">
        <v>35</v>
      </c>
      <c r="I291" s="26" t="s">
        <v>38</v>
      </c>
      <c r="J291" s="26" t="s">
        <v>36</v>
      </c>
      <c r="K291" s="26" t="s">
        <v>37</v>
      </c>
    </row>
    <row r="292" spans="1:11" x14ac:dyDescent="0.25">
      <c r="A292" s="8" t="s">
        <v>0</v>
      </c>
      <c r="B292" s="7">
        <v>60.084800000000001</v>
      </c>
      <c r="C292" s="16">
        <v>48.7</v>
      </c>
      <c r="D292" s="87">
        <v>49.871991807475681</v>
      </c>
      <c r="E292" s="88">
        <v>0.83002675897191436</v>
      </c>
      <c r="F292" s="14">
        <v>52.097402022633979</v>
      </c>
      <c r="G292" s="23">
        <v>1</v>
      </c>
      <c r="H292" s="23">
        <v>2</v>
      </c>
      <c r="I292" s="23">
        <v>0.83002675897191436</v>
      </c>
      <c r="J292" s="23">
        <v>45.735742702562995</v>
      </c>
      <c r="K292" s="23">
        <v>91.471485405125989</v>
      </c>
    </row>
    <row r="293" spans="1:11" x14ac:dyDescent="0.25">
      <c r="A293" s="8" t="s">
        <v>1</v>
      </c>
      <c r="B293" s="7">
        <v>79.898799999999994</v>
      </c>
      <c r="C293" s="16">
        <v>1.25</v>
      </c>
      <c r="D293" s="87">
        <v>1.2800819252432156</v>
      </c>
      <c r="E293" s="88">
        <v>1.6021290998653494E-2</v>
      </c>
      <c r="F293" s="14">
        <v>1.0055912403502412</v>
      </c>
      <c r="G293" s="23">
        <v>1</v>
      </c>
      <c r="H293" s="23">
        <v>2</v>
      </c>
      <c r="I293" s="23">
        <v>1.6021290998653494E-2</v>
      </c>
      <c r="J293" s="23">
        <v>0.88279761460328854</v>
      </c>
      <c r="K293" s="23">
        <v>1.7655952292065771</v>
      </c>
    </row>
    <row r="294" spans="1:11" x14ac:dyDescent="0.25">
      <c r="A294" s="8" t="s">
        <v>2</v>
      </c>
      <c r="B294" s="7">
        <v>101.96120000000001</v>
      </c>
      <c r="C294" s="16">
        <v>17.899999999999999</v>
      </c>
      <c r="D294" s="87">
        <v>18.330773169482846</v>
      </c>
      <c r="E294" s="88">
        <v>0.17978185005161615</v>
      </c>
      <c r="F294" s="14">
        <v>11.284175139260622</v>
      </c>
      <c r="G294" s="23">
        <v>2</v>
      </c>
      <c r="H294" s="23">
        <v>3</v>
      </c>
      <c r="I294" s="23">
        <v>0.3595637001032323</v>
      </c>
      <c r="J294" s="23">
        <v>19.812509290028082</v>
      </c>
      <c r="K294" s="23">
        <v>29.718763935042123</v>
      </c>
    </row>
    <row r="295" spans="1:11" x14ac:dyDescent="0.25">
      <c r="A295" s="8" t="s">
        <v>3</v>
      </c>
      <c r="B295" s="7">
        <v>151.99019999999999</v>
      </c>
      <c r="C295" s="16">
        <v>0</v>
      </c>
      <c r="D295" s="87">
        <v>0</v>
      </c>
      <c r="E295" s="88">
        <v>0</v>
      </c>
      <c r="F295" s="14">
        <v>0</v>
      </c>
      <c r="G295" s="23">
        <v>2</v>
      </c>
      <c r="H295" s="23">
        <v>3</v>
      </c>
      <c r="I295" s="23">
        <v>0</v>
      </c>
      <c r="J295" s="23">
        <v>0</v>
      </c>
      <c r="K295" s="23">
        <v>0</v>
      </c>
    </row>
    <row r="296" spans="1:11" x14ac:dyDescent="0.25">
      <c r="A296" s="8" t="s">
        <v>4</v>
      </c>
      <c r="B296" s="7">
        <v>40.311399999999999</v>
      </c>
      <c r="C296" s="16">
        <v>8.1</v>
      </c>
      <c r="D296" s="87">
        <v>8.2949308755760374</v>
      </c>
      <c r="E296" s="88">
        <v>0.20577134199199326</v>
      </c>
      <c r="F296" s="14">
        <v>12.915429789000953</v>
      </c>
      <c r="G296" s="23">
        <v>1</v>
      </c>
      <c r="H296" s="23">
        <v>1</v>
      </c>
      <c r="I296" s="23">
        <v>0.20577134199199326</v>
      </c>
      <c r="J296" s="23">
        <v>11.338315362945234</v>
      </c>
      <c r="K296" s="23">
        <v>11.338315362945234</v>
      </c>
    </row>
    <row r="297" spans="1:11" x14ac:dyDescent="0.25">
      <c r="A297" s="8" t="s">
        <v>5</v>
      </c>
      <c r="B297" s="7">
        <v>56.0794</v>
      </c>
      <c r="C297" s="16">
        <v>10.3</v>
      </c>
      <c r="D297" s="87">
        <v>10.547875064004097</v>
      </c>
      <c r="E297" s="88">
        <v>0.18808822961736568</v>
      </c>
      <c r="F297" s="14">
        <v>11.80553278335085</v>
      </c>
      <c r="G297" s="23">
        <v>1</v>
      </c>
      <c r="H297" s="23">
        <v>1</v>
      </c>
      <c r="I297" s="23">
        <v>0.18808822961736568</v>
      </c>
      <c r="J297" s="23">
        <v>10.363948851258062</v>
      </c>
      <c r="K297" s="23">
        <v>10.363948851258062</v>
      </c>
    </row>
    <row r="298" spans="1:11" x14ac:dyDescent="0.25">
      <c r="A298" s="8" t="s">
        <v>6</v>
      </c>
      <c r="B298" s="7">
        <v>70.9375</v>
      </c>
      <c r="C298" s="16">
        <v>0</v>
      </c>
      <c r="D298" s="87">
        <v>0</v>
      </c>
      <c r="E298" s="88">
        <v>0</v>
      </c>
      <c r="F298" s="14">
        <v>0</v>
      </c>
      <c r="G298" s="23">
        <v>1</v>
      </c>
      <c r="H298" s="23">
        <v>1</v>
      </c>
      <c r="I298" s="23">
        <v>0</v>
      </c>
      <c r="J298" s="23">
        <v>0</v>
      </c>
      <c r="K298" s="23">
        <v>0</v>
      </c>
    </row>
    <row r="299" spans="1:11" x14ac:dyDescent="0.25">
      <c r="A299" s="8" t="s">
        <v>7</v>
      </c>
      <c r="B299" s="7">
        <v>71.846400000000003</v>
      </c>
      <c r="C299" s="17">
        <v>8.8000000000000007</v>
      </c>
      <c r="D299" s="89">
        <v>9.0117767537122404</v>
      </c>
      <c r="E299" s="88">
        <v>0.12543115248241024</v>
      </c>
      <c r="F299" s="14">
        <v>7.872803022799344</v>
      </c>
      <c r="G299" s="23">
        <v>1</v>
      </c>
      <c r="H299" s="23">
        <v>1</v>
      </c>
      <c r="I299" s="23">
        <v>0.12543115248241024</v>
      </c>
      <c r="J299" s="23">
        <v>6.911448160932812</v>
      </c>
      <c r="K299" s="23">
        <v>6.911448160932812</v>
      </c>
    </row>
    <row r="300" spans="1:11" x14ac:dyDescent="0.25">
      <c r="A300" s="8" t="s">
        <v>8</v>
      </c>
      <c r="B300" s="7">
        <v>159.69220000000001</v>
      </c>
      <c r="C300" s="20"/>
      <c r="D300" s="90"/>
      <c r="E300" s="90"/>
      <c r="F300" s="14">
        <v>0</v>
      </c>
      <c r="G300" s="23">
        <v>2</v>
      </c>
      <c r="H300" s="23">
        <v>3</v>
      </c>
      <c r="I300" s="23">
        <v>0</v>
      </c>
      <c r="J300" s="23">
        <v>0</v>
      </c>
      <c r="K300" s="23">
        <v>0</v>
      </c>
    </row>
    <row r="301" spans="1:11" x14ac:dyDescent="0.25">
      <c r="A301" s="8" t="s">
        <v>9</v>
      </c>
      <c r="B301" s="7">
        <v>153.33940000000001</v>
      </c>
      <c r="C301" s="16">
        <v>0</v>
      </c>
      <c r="D301" s="87">
        <v>0</v>
      </c>
      <c r="E301" s="88">
        <v>0</v>
      </c>
      <c r="F301" s="14">
        <v>0</v>
      </c>
      <c r="G301" s="23">
        <v>1</v>
      </c>
      <c r="H301" s="23">
        <v>1</v>
      </c>
      <c r="I301" s="23">
        <v>0</v>
      </c>
      <c r="J301" s="23">
        <v>0</v>
      </c>
      <c r="K301" s="23">
        <v>0</v>
      </c>
    </row>
    <row r="302" spans="1:11" x14ac:dyDescent="0.25">
      <c r="A302" s="8" t="s">
        <v>10</v>
      </c>
      <c r="B302" s="7">
        <v>61.978999999999999</v>
      </c>
      <c r="C302" s="16">
        <v>2.4</v>
      </c>
      <c r="D302" s="87">
        <v>2.4577572964669741</v>
      </c>
      <c r="E302" s="88">
        <v>3.9654678140450379E-2</v>
      </c>
      <c r="F302" s="14">
        <v>2.4889627796097389</v>
      </c>
      <c r="G302" s="23">
        <v>2</v>
      </c>
      <c r="H302" s="23">
        <v>1</v>
      </c>
      <c r="I302" s="23">
        <v>7.9309356280900759E-2</v>
      </c>
      <c r="J302" s="23">
        <v>4.3700667159959732</v>
      </c>
      <c r="K302" s="23">
        <v>2.1850333579979866</v>
      </c>
    </row>
    <row r="303" spans="1:11" x14ac:dyDescent="0.25">
      <c r="A303" s="8" t="s">
        <v>11</v>
      </c>
      <c r="B303" s="7">
        <v>94.203400000000002</v>
      </c>
      <c r="C303" s="16">
        <v>0.2</v>
      </c>
      <c r="D303" s="87">
        <v>0.2048131080389145</v>
      </c>
      <c r="E303" s="88">
        <v>2.1741583428932978E-3</v>
      </c>
      <c r="F303" s="14">
        <v>0.13646307185429968</v>
      </c>
      <c r="G303" s="23">
        <v>2</v>
      </c>
      <c r="H303" s="23">
        <v>1</v>
      </c>
      <c r="I303" s="23">
        <v>4.3483166857865956E-3</v>
      </c>
      <c r="J303" s="23">
        <v>0.23959889362690592</v>
      </c>
      <c r="K303" s="23">
        <v>0.11979944681345296</v>
      </c>
    </row>
    <row r="304" spans="1:11" x14ac:dyDescent="0.25">
      <c r="A304" s="8" t="s">
        <v>12</v>
      </c>
      <c r="B304" s="7">
        <v>80.063999999999993</v>
      </c>
      <c r="C304" s="16">
        <v>0</v>
      </c>
      <c r="D304" s="87">
        <v>0</v>
      </c>
      <c r="E304" s="88">
        <v>0</v>
      </c>
      <c r="F304" s="14">
        <v>0</v>
      </c>
      <c r="G304" s="23">
        <v>1</v>
      </c>
      <c r="H304" s="23">
        <v>3</v>
      </c>
      <c r="I304" s="23">
        <v>0</v>
      </c>
      <c r="J304" s="23">
        <v>0</v>
      </c>
      <c r="K304" s="23">
        <v>0</v>
      </c>
    </row>
    <row r="305" spans="1:16" x14ac:dyDescent="0.25">
      <c r="A305" s="8" t="s">
        <v>13</v>
      </c>
      <c r="B305" s="7">
        <v>32</v>
      </c>
      <c r="C305" s="16">
        <v>0</v>
      </c>
      <c r="D305" s="87">
        <v>0</v>
      </c>
      <c r="E305" s="88">
        <v>0</v>
      </c>
      <c r="F305" s="14">
        <v>0</v>
      </c>
      <c r="G305" s="23">
        <v>2</v>
      </c>
      <c r="H305" s="23">
        <v>2</v>
      </c>
      <c r="I305" s="23">
        <v>0</v>
      </c>
      <c r="J305" s="23">
        <v>0</v>
      </c>
      <c r="K305" s="23">
        <v>0</v>
      </c>
    </row>
    <row r="306" spans="1:16" x14ac:dyDescent="0.25">
      <c r="A306" s="8" t="s">
        <v>22</v>
      </c>
      <c r="B306" s="7">
        <v>18.015000000000001</v>
      </c>
      <c r="C306" s="16">
        <v>0</v>
      </c>
      <c r="D306" s="87">
        <v>0</v>
      </c>
      <c r="E306" s="88">
        <v>0</v>
      </c>
      <c r="F306" s="14">
        <v>0</v>
      </c>
      <c r="G306" s="23">
        <v>2</v>
      </c>
      <c r="H306" s="23">
        <v>1</v>
      </c>
      <c r="I306" s="23">
        <v>0</v>
      </c>
      <c r="J306" s="23">
        <v>0</v>
      </c>
      <c r="K306" s="23">
        <v>0</v>
      </c>
      <c r="L306" s="152" t="s">
        <v>108</v>
      </c>
      <c r="M306" s="152"/>
      <c r="N306" s="152"/>
    </row>
    <row r="307" spans="1:16" x14ac:dyDescent="0.25">
      <c r="A307" s="8" t="s">
        <v>14</v>
      </c>
      <c r="B307" s="7">
        <v>44.01</v>
      </c>
      <c r="C307" s="16">
        <v>0</v>
      </c>
      <c r="D307" s="87">
        <v>0</v>
      </c>
      <c r="E307" s="88">
        <v>0</v>
      </c>
      <c r="F307" s="14">
        <v>0</v>
      </c>
      <c r="G307" s="23">
        <v>1</v>
      </c>
      <c r="H307" s="23">
        <v>2</v>
      </c>
      <c r="I307" s="23">
        <v>0</v>
      </c>
      <c r="J307" s="23">
        <v>0</v>
      </c>
      <c r="K307" s="23">
        <v>0</v>
      </c>
    </row>
    <row r="308" spans="1:16" x14ac:dyDescent="0.25">
      <c r="A308" s="8" t="s">
        <v>15</v>
      </c>
      <c r="B308" s="7">
        <v>69.62</v>
      </c>
      <c r="C308" s="16">
        <v>0</v>
      </c>
      <c r="D308" s="87">
        <v>0</v>
      </c>
      <c r="E308" s="88">
        <v>0</v>
      </c>
      <c r="F308" s="14">
        <v>0</v>
      </c>
      <c r="G308" s="23">
        <v>2</v>
      </c>
      <c r="H308" s="23">
        <v>3</v>
      </c>
      <c r="I308" s="23">
        <v>0</v>
      </c>
      <c r="J308" s="23">
        <v>0</v>
      </c>
      <c r="K308" s="23">
        <v>0</v>
      </c>
    </row>
    <row r="309" spans="1:16" x14ac:dyDescent="0.25">
      <c r="A309" s="8" t="s">
        <v>16</v>
      </c>
      <c r="B309" s="7">
        <v>141.94</v>
      </c>
      <c r="C309" s="16">
        <v>0</v>
      </c>
      <c r="D309" s="87">
        <v>0</v>
      </c>
      <c r="E309" s="88">
        <v>0</v>
      </c>
      <c r="F309" s="14">
        <v>0</v>
      </c>
      <c r="G309" s="23">
        <v>2</v>
      </c>
      <c r="H309" s="23">
        <v>5</v>
      </c>
      <c r="I309" s="23">
        <v>0</v>
      </c>
      <c r="J309" s="23">
        <v>0</v>
      </c>
      <c r="K309" s="23">
        <v>0</v>
      </c>
    </row>
    <row r="310" spans="1:16" x14ac:dyDescent="0.25">
      <c r="A310" s="8" t="s">
        <v>17</v>
      </c>
      <c r="B310" s="7">
        <v>29.88</v>
      </c>
      <c r="C310" s="16">
        <v>0</v>
      </c>
      <c r="D310" s="87">
        <v>0</v>
      </c>
      <c r="E310" s="88">
        <v>0</v>
      </c>
      <c r="F310" s="14">
        <v>0</v>
      </c>
      <c r="G310" s="23">
        <v>2</v>
      </c>
      <c r="H310" s="23">
        <v>1</v>
      </c>
      <c r="I310" s="23">
        <v>0</v>
      </c>
      <c r="J310" s="23">
        <v>0</v>
      </c>
      <c r="K310" s="23">
        <v>0</v>
      </c>
    </row>
    <row r="311" spans="1:16" ht="15.75" thickBot="1" x14ac:dyDescent="0.3">
      <c r="A311" s="8" t="s">
        <v>18</v>
      </c>
      <c r="B311" s="7">
        <v>16</v>
      </c>
      <c r="C311" s="20">
        <v>6.2715576241205162E-3</v>
      </c>
      <c r="D311" s="90"/>
      <c r="E311" s="88">
        <v>6.2715576241205162E-3</v>
      </c>
      <c r="F311" s="15">
        <v>0.39364015113996748</v>
      </c>
      <c r="G311" s="23">
        <v>1</v>
      </c>
      <c r="H311" s="23">
        <v>1</v>
      </c>
      <c r="I311" s="23">
        <v>6.2715576241205162E-3</v>
      </c>
      <c r="J311" s="23">
        <v>0.3455724080466408</v>
      </c>
      <c r="K311" s="23">
        <v>0.3455724080466408</v>
      </c>
    </row>
    <row r="312" spans="1:16" x14ac:dyDescent="0.25">
      <c r="A312" s="4" t="s">
        <v>19</v>
      </c>
      <c r="B312" s="4"/>
      <c r="C312" s="4">
        <v>97.649999999999991</v>
      </c>
      <c r="D312" s="4">
        <v>100.00000000000003</v>
      </c>
      <c r="E312" s="4">
        <v>1.5932210182214175</v>
      </c>
      <c r="F312" s="4">
        <v>99.999999999999986</v>
      </c>
      <c r="G312" s="23"/>
      <c r="H312" s="23"/>
      <c r="I312" s="23">
        <v>1.8148317047563773</v>
      </c>
      <c r="J312" s="23">
        <v>99.999999999999986</v>
      </c>
      <c r="K312" s="23">
        <v>153.87438974932226</v>
      </c>
      <c r="L312" s="153" t="s">
        <v>44</v>
      </c>
      <c r="M312" s="153"/>
      <c r="N312" s="153"/>
    </row>
    <row r="313" spans="1:16" x14ac:dyDescent="0.25">
      <c r="G313" s="28"/>
      <c r="H313" s="28"/>
      <c r="I313" s="28"/>
      <c r="J313" s="28"/>
      <c r="K313" s="28">
        <v>0.3455724080466408</v>
      </c>
      <c r="L313" s="153" t="s">
        <v>45</v>
      </c>
      <c r="M313" s="153"/>
      <c r="N313" s="153"/>
    </row>
    <row r="314" spans="1:16" x14ac:dyDescent="0.25">
      <c r="A314" s="82" t="s">
        <v>107</v>
      </c>
      <c r="B314" s="154"/>
      <c r="C314" s="155"/>
      <c r="D314" s="4"/>
      <c r="K314" s="23">
        <v>154.21996215736891</v>
      </c>
      <c r="L314" s="152" t="s">
        <v>46</v>
      </c>
      <c r="M314" s="152"/>
      <c r="N314" s="152"/>
    </row>
    <row r="315" spans="1:16" ht="15.75" thickBot="1" x14ac:dyDescent="0.3">
      <c r="A315" s="156" t="s">
        <v>120</v>
      </c>
      <c r="B315" s="156"/>
      <c r="C315" s="156"/>
    </row>
    <row r="316" spans="1:16" x14ac:dyDescent="0.25">
      <c r="G316" s="157" t="s">
        <v>50</v>
      </c>
      <c r="H316" s="158"/>
      <c r="I316" s="158"/>
      <c r="J316" s="158"/>
      <c r="K316" s="158"/>
      <c r="L316" s="158"/>
      <c r="M316" s="158"/>
      <c r="N316" s="158"/>
      <c r="O316" s="158"/>
      <c r="P316" s="159"/>
    </row>
    <row r="317" spans="1:16" ht="16.5" thickBot="1" x14ac:dyDescent="0.3">
      <c r="A317" s="29"/>
      <c r="B317" s="29"/>
      <c r="C317" s="29"/>
      <c r="D317" s="29"/>
      <c r="E317" s="29"/>
      <c r="F317" s="29"/>
      <c r="G317" s="160" t="s">
        <v>129</v>
      </c>
      <c r="H317" s="161"/>
      <c r="I317" s="161"/>
      <c r="J317" s="161"/>
      <c r="K317" s="161"/>
      <c r="L317" s="161"/>
      <c r="M317" s="161"/>
      <c r="N317" s="161"/>
      <c r="O317" s="161"/>
      <c r="P317" s="162"/>
    </row>
  </sheetData>
  <mergeCells count="112">
    <mergeCell ref="A315:C315"/>
    <mergeCell ref="G316:P316"/>
    <mergeCell ref="G317:P317"/>
    <mergeCell ref="G290:K290"/>
    <mergeCell ref="L306:N306"/>
    <mergeCell ref="L312:N312"/>
    <mergeCell ref="L313:N313"/>
    <mergeCell ref="B314:C314"/>
    <mergeCell ref="L314:N314"/>
    <mergeCell ref="A278:B278"/>
    <mergeCell ref="A285:C285"/>
    <mergeCell ref="A286:C286"/>
    <mergeCell ref="A287:C287"/>
    <mergeCell ref="B289:E290"/>
    <mergeCell ref="A271:C271"/>
    <mergeCell ref="G272:P272"/>
    <mergeCell ref="G273:P273"/>
    <mergeCell ref="A276:A277"/>
    <mergeCell ref="B276:B277"/>
    <mergeCell ref="C276:C277"/>
    <mergeCell ref="D276:D277"/>
    <mergeCell ref="G246:K246"/>
    <mergeCell ref="L262:N262"/>
    <mergeCell ref="L268:N268"/>
    <mergeCell ref="L269:N269"/>
    <mergeCell ref="B270:C270"/>
    <mergeCell ref="L270:N270"/>
    <mergeCell ref="A234:B234"/>
    <mergeCell ref="A241:C241"/>
    <mergeCell ref="A242:C242"/>
    <mergeCell ref="A243:C243"/>
    <mergeCell ref="B245:E246"/>
    <mergeCell ref="A227:C227"/>
    <mergeCell ref="G228:P228"/>
    <mergeCell ref="G229:P229"/>
    <mergeCell ref="A232:A233"/>
    <mergeCell ref="B232:B233"/>
    <mergeCell ref="C232:C233"/>
    <mergeCell ref="D232:D233"/>
    <mergeCell ref="G202:K202"/>
    <mergeCell ref="L218:N218"/>
    <mergeCell ref="L224:N224"/>
    <mergeCell ref="L225:N225"/>
    <mergeCell ref="B226:C226"/>
    <mergeCell ref="L226:N226"/>
    <mergeCell ref="A190:B190"/>
    <mergeCell ref="A197:C197"/>
    <mergeCell ref="A198:C198"/>
    <mergeCell ref="A199:C199"/>
    <mergeCell ref="B201:E202"/>
    <mergeCell ref="A144:A145"/>
    <mergeCell ref="B144:B145"/>
    <mergeCell ref="C144:C145"/>
    <mergeCell ref="D144:D145"/>
    <mergeCell ref="A188:A189"/>
    <mergeCell ref="B188:B189"/>
    <mergeCell ref="C188:C189"/>
    <mergeCell ref="D188:D189"/>
    <mergeCell ref="A146:B146"/>
    <mergeCell ref="A153:C153"/>
    <mergeCell ref="A154:C154"/>
    <mergeCell ref="A155:C155"/>
    <mergeCell ref="B157:E158"/>
    <mergeCell ref="A183:C183"/>
    <mergeCell ref="B1:B2"/>
    <mergeCell ref="A3:B3"/>
    <mergeCell ref="A10:C10"/>
    <mergeCell ref="A11:C11"/>
    <mergeCell ref="C1:C2"/>
    <mergeCell ref="B96:C96"/>
    <mergeCell ref="A72:F72"/>
    <mergeCell ref="L31:N31"/>
    <mergeCell ref="A12:C12"/>
    <mergeCell ref="G41:P41"/>
    <mergeCell ref="B14:E15"/>
    <mergeCell ref="G15:K15"/>
    <mergeCell ref="B39:C39"/>
    <mergeCell ref="A46:I46"/>
    <mergeCell ref="A47:E47"/>
    <mergeCell ref="G42:P42"/>
    <mergeCell ref="L37:N37"/>
    <mergeCell ref="L38:N38"/>
    <mergeCell ref="L39:N39"/>
    <mergeCell ref="A1:A2"/>
    <mergeCell ref="A40:C40"/>
    <mergeCell ref="D1:F2"/>
    <mergeCell ref="A100:A101"/>
    <mergeCell ref="B100:B101"/>
    <mergeCell ref="C100:C101"/>
    <mergeCell ref="D100:D101"/>
    <mergeCell ref="A102:B102"/>
    <mergeCell ref="A109:C109"/>
    <mergeCell ref="A110:C110"/>
    <mergeCell ref="A111:C111"/>
    <mergeCell ref="B113:E114"/>
    <mergeCell ref="G184:P184"/>
    <mergeCell ref="G185:P185"/>
    <mergeCell ref="G158:K158"/>
    <mergeCell ref="L174:N174"/>
    <mergeCell ref="L180:N180"/>
    <mergeCell ref="L181:N181"/>
    <mergeCell ref="B182:C182"/>
    <mergeCell ref="L182:N182"/>
    <mergeCell ref="G114:K114"/>
    <mergeCell ref="L130:N130"/>
    <mergeCell ref="L136:N136"/>
    <mergeCell ref="L137:N137"/>
    <mergeCell ref="B138:C138"/>
    <mergeCell ref="L138:N138"/>
    <mergeCell ref="A139:C139"/>
    <mergeCell ref="G140:P140"/>
    <mergeCell ref="G141:P14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8"/>
  <sheetViews>
    <sheetView workbookViewId="0">
      <selection activeCell="M21" sqref="M21"/>
    </sheetView>
  </sheetViews>
  <sheetFormatPr baseColWidth="10" defaultRowHeight="15" x14ac:dyDescent="0.25"/>
  <cols>
    <col min="12" max="12" width="12.28515625" bestFit="1" customWidth="1"/>
    <col min="13" max="13" width="21.42578125" bestFit="1" customWidth="1"/>
  </cols>
  <sheetData>
    <row r="1" spans="1:19" ht="15" customHeight="1" x14ac:dyDescent="0.25">
      <c r="A1" s="163" t="s">
        <v>23</v>
      </c>
      <c r="B1" s="164">
        <v>0</v>
      </c>
      <c r="C1" s="4"/>
      <c r="D1" s="4"/>
      <c r="E1" s="4"/>
      <c r="G1" s="163" t="s">
        <v>23</v>
      </c>
      <c r="H1" s="164">
        <v>0.21877114315089899</v>
      </c>
      <c r="I1" s="4"/>
      <c r="J1" s="4"/>
    </row>
    <row r="2" spans="1:19" ht="15" customHeight="1" x14ac:dyDescent="0.25">
      <c r="A2" s="163"/>
      <c r="B2" s="164"/>
      <c r="C2" s="4"/>
      <c r="D2" s="4"/>
      <c r="E2" s="4"/>
      <c r="G2" s="163"/>
      <c r="H2" s="164"/>
      <c r="I2" s="4"/>
      <c r="J2" s="4"/>
    </row>
    <row r="3" spans="1:19" x14ac:dyDescent="0.25">
      <c r="A3" s="167" t="s">
        <v>25</v>
      </c>
      <c r="B3" s="167"/>
      <c r="C3" s="4"/>
      <c r="D3" s="4"/>
      <c r="E3" s="4"/>
      <c r="G3" s="167" t="s">
        <v>25</v>
      </c>
      <c r="H3" s="167"/>
      <c r="I3" s="4"/>
      <c r="J3" s="4"/>
    </row>
    <row r="4" spans="1:19" x14ac:dyDescent="0.25">
      <c r="A4" s="5" t="s">
        <v>7</v>
      </c>
      <c r="B4" s="1">
        <v>10.7</v>
      </c>
      <c r="C4" s="4"/>
      <c r="D4" s="4"/>
      <c r="E4" s="4"/>
      <c r="G4" s="5" t="s">
        <v>7</v>
      </c>
      <c r="H4" s="6"/>
      <c r="I4" s="4"/>
      <c r="J4" s="4"/>
    </row>
    <row r="5" spans="1:19" x14ac:dyDescent="0.25">
      <c r="A5" s="5" t="s">
        <v>8</v>
      </c>
      <c r="B5" s="1">
        <v>3.33</v>
      </c>
      <c r="C5" s="4"/>
      <c r="D5" s="4"/>
      <c r="E5" s="4"/>
      <c r="G5" s="5" t="s">
        <v>8</v>
      </c>
      <c r="H5" s="18">
        <f>H6/(2*$B$24/$B$25)</f>
        <v>4.1622387168143407</v>
      </c>
      <c r="I5" s="4"/>
      <c r="J5" s="4"/>
    </row>
    <row r="6" spans="1:19" x14ac:dyDescent="0.25">
      <c r="A6" s="5" t="s">
        <v>24</v>
      </c>
      <c r="B6" s="2">
        <f>B5*0.8998+B4</f>
        <v>13.696334</v>
      </c>
      <c r="C6" s="5" t="s">
        <v>21</v>
      </c>
      <c r="D6" s="5" t="s">
        <v>27</v>
      </c>
      <c r="E6" s="4"/>
      <c r="G6" s="5" t="s">
        <v>24</v>
      </c>
      <c r="H6" s="17">
        <f>J23*B23</f>
        <v>8.6693577464534108</v>
      </c>
      <c r="I6" s="5" t="s">
        <v>21</v>
      </c>
      <c r="J6" s="5" t="s">
        <v>27</v>
      </c>
    </row>
    <row r="7" spans="1:19" x14ac:dyDescent="0.25">
      <c r="A7" s="5" t="s">
        <v>7</v>
      </c>
      <c r="B7" s="6">
        <f>B6*(1-B1)</f>
        <v>13.696334</v>
      </c>
      <c r="C7" s="6">
        <f>B7/$B$23</f>
        <v>0.19063354600926422</v>
      </c>
      <c r="D7" s="6">
        <f>$C$7</f>
        <v>0.19063354600926422</v>
      </c>
      <c r="E7" s="4"/>
      <c r="G7" s="5" t="s">
        <v>7</v>
      </c>
      <c r="H7" s="18">
        <f>H6*(1-H1)</f>
        <v>6.7727524418776968</v>
      </c>
      <c r="I7" s="6">
        <f>H7/$B$23</f>
        <v>9.4267109303704799E-2</v>
      </c>
      <c r="J7" s="6">
        <f>$C$7</f>
        <v>0.19063354600926422</v>
      </c>
      <c r="L7" t="s">
        <v>49</v>
      </c>
    </row>
    <row r="8" spans="1:19" x14ac:dyDescent="0.25">
      <c r="A8" s="5" t="s">
        <v>8</v>
      </c>
      <c r="B8" s="6">
        <f>B6*B1*($B$24/$B$23)*0.5</f>
        <v>0</v>
      </c>
      <c r="C8" s="6">
        <f>B8/$B$24</f>
        <v>0</v>
      </c>
      <c r="D8" s="6">
        <f>C8*3</f>
        <v>0</v>
      </c>
      <c r="E8" s="4"/>
      <c r="G8" s="5" t="s">
        <v>8</v>
      </c>
      <c r="H8" s="22">
        <f>H6*H1*($B$24/$B$23)*0.5</f>
        <v>2.1077818347152113</v>
      </c>
      <c r="I8" s="6">
        <f>H8/$B$24</f>
        <v>1.3199028097272197E-2</v>
      </c>
      <c r="J8" s="6">
        <f>I8*3</f>
        <v>3.9597084291816589E-2</v>
      </c>
      <c r="L8" s="21">
        <f>J24*B24</f>
        <v>2.1077818347152131</v>
      </c>
      <c r="M8" s="140"/>
    </row>
    <row r="9" spans="1:19" x14ac:dyDescent="0.25">
      <c r="A9" s="168" t="s">
        <v>29</v>
      </c>
      <c r="B9" s="168"/>
      <c r="C9" s="169"/>
      <c r="D9" s="7">
        <f>SUM(D7:D8)</f>
        <v>0.19063354600926422</v>
      </c>
      <c r="E9" s="4"/>
      <c r="G9" s="168" t="s">
        <v>29</v>
      </c>
      <c r="H9" s="168"/>
      <c r="I9" s="169"/>
      <c r="J9" s="7">
        <f>SUM(J7:J8)</f>
        <v>0.23023063030108082</v>
      </c>
    </row>
    <row r="10" spans="1:19" x14ac:dyDescent="0.25">
      <c r="A10" s="170" t="s">
        <v>28</v>
      </c>
      <c r="B10" s="170"/>
      <c r="C10" s="169"/>
      <c r="D10" s="7">
        <f>B6/$B$23</f>
        <v>0.19063354600926422</v>
      </c>
      <c r="E10" s="4"/>
      <c r="G10" s="170" t="s">
        <v>28</v>
      </c>
      <c r="H10" s="170"/>
      <c r="I10" s="169"/>
      <c r="J10" s="7">
        <f>H6/$B$23</f>
        <v>0.12066516549824918</v>
      </c>
    </row>
    <row r="11" spans="1:19" x14ac:dyDescent="0.25">
      <c r="A11" s="170" t="s">
        <v>30</v>
      </c>
      <c r="B11" s="170"/>
      <c r="C11" s="169"/>
      <c r="D11" s="7">
        <f>D9-D10</f>
        <v>0</v>
      </c>
      <c r="E11" s="4"/>
      <c r="G11" s="170" t="s">
        <v>30</v>
      </c>
      <c r="H11" s="170"/>
      <c r="I11" s="169"/>
      <c r="J11" s="7">
        <f>J9-J10</f>
        <v>0.10956546480283164</v>
      </c>
    </row>
    <row r="12" spans="1:19" x14ac:dyDescent="0.25">
      <c r="A12" s="4"/>
      <c r="B12" s="4"/>
      <c r="C12" s="4"/>
      <c r="D12" s="4"/>
      <c r="E12" s="4"/>
    </row>
    <row r="13" spans="1:19" ht="15" customHeight="1" x14ac:dyDescent="0.25">
      <c r="A13" s="4"/>
      <c r="B13" s="171" t="s">
        <v>31</v>
      </c>
      <c r="C13" s="171"/>
      <c r="D13" s="171"/>
      <c r="E13" s="4"/>
    </row>
    <row r="14" spans="1:19" ht="15.75" thickBot="1" x14ac:dyDescent="0.3">
      <c r="A14" s="4"/>
      <c r="B14" s="172"/>
      <c r="C14" s="172"/>
      <c r="D14" s="172"/>
      <c r="E14" s="4"/>
      <c r="O14" s="152" t="s">
        <v>39</v>
      </c>
      <c r="P14" s="152"/>
      <c r="Q14" s="152"/>
      <c r="R14" s="152"/>
      <c r="S14" s="152"/>
    </row>
    <row r="15" spans="1:19" x14ac:dyDescent="0.25">
      <c r="A15" s="8"/>
      <c r="B15" s="8"/>
      <c r="C15" s="9" t="s">
        <v>20</v>
      </c>
      <c r="D15" s="10" t="s">
        <v>21</v>
      </c>
      <c r="E15" s="11" t="s">
        <v>26</v>
      </c>
      <c r="H15" s="8"/>
      <c r="I15" s="9" t="s">
        <v>32</v>
      </c>
      <c r="J15" s="10" t="s">
        <v>21</v>
      </c>
      <c r="K15" s="11" t="s">
        <v>20</v>
      </c>
      <c r="L15" s="136" t="s">
        <v>33</v>
      </c>
      <c r="M15" s="11" t="s">
        <v>212</v>
      </c>
      <c r="N15" s="27" t="s">
        <v>21</v>
      </c>
      <c r="O15" s="26" t="s">
        <v>48</v>
      </c>
      <c r="P15" s="26" t="s">
        <v>35</v>
      </c>
      <c r="Q15" s="26" t="s">
        <v>38</v>
      </c>
      <c r="R15" s="26" t="s">
        <v>36</v>
      </c>
      <c r="S15" s="26" t="s">
        <v>37</v>
      </c>
    </row>
    <row r="16" spans="1:19" x14ac:dyDescent="0.25">
      <c r="A16" s="8" t="s">
        <v>0</v>
      </c>
      <c r="B16" s="7">
        <v>60.084800000000001</v>
      </c>
      <c r="C16" s="1">
        <v>48.7</v>
      </c>
      <c r="D16" s="12">
        <f>C16/B16</f>
        <v>0.81052113013607441</v>
      </c>
      <c r="E16" s="14">
        <f>D16*100/$D$36</f>
        <v>50.100014650733144</v>
      </c>
      <c r="H16" s="8" t="s">
        <v>0</v>
      </c>
      <c r="I16" s="16">
        <v>52.146120379294786</v>
      </c>
      <c r="J16" s="12">
        <f>I16/100</f>
        <v>0.5214612037929478</v>
      </c>
      <c r="K16" s="14">
        <f>J16*B16</f>
        <v>31.33189213765851</v>
      </c>
      <c r="L16" s="137">
        <f>K16*100/$K$36</f>
        <v>49.889135254988915</v>
      </c>
      <c r="M16" s="14">
        <f>L16*100/$L$38</f>
        <v>50.057454496084553</v>
      </c>
      <c r="N16" s="23">
        <f>I16/100</f>
        <v>0.5214612037929478</v>
      </c>
      <c r="O16" s="23">
        <v>1</v>
      </c>
      <c r="P16" s="23">
        <v>2</v>
      </c>
      <c r="Q16" s="23">
        <f>O16*N16</f>
        <v>0.5214612037929478</v>
      </c>
      <c r="R16" s="23">
        <f>Q16*100/$Q$36</f>
        <v>46.287479876736541</v>
      </c>
      <c r="S16" s="23">
        <f>R16*(P16/O16)</f>
        <v>92.574959753473081</v>
      </c>
    </row>
    <row r="17" spans="1:22" x14ac:dyDescent="0.25">
      <c r="A17" s="8" t="s">
        <v>1</v>
      </c>
      <c r="B17" s="7">
        <v>79.898799999999994</v>
      </c>
      <c r="C17" s="1">
        <v>1.25</v>
      </c>
      <c r="D17" s="12">
        <f t="shared" ref="D17:D34" si="0">C17/B17</f>
        <v>1.5644790660185134E-2</v>
      </c>
      <c r="E17" s="14">
        <f t="shared" ref="E17:E35" si="1">D17*100/$D$36</f>
        <v>0.9670373937707698</v>
      </c>
      <c r="H17" s="8" t="s">
        <v>1</v>
      </c>
      <c r="I17" s="16">
        <v>1.1803952020799036</v>
      </c>
      <c r="J17" s="12">
        <f t="shared" ref="J17:J35" si="2">I17/100</f>
        <v>1.1803952020799036E-2</v>
      </c>
      <c r="K17" s="14">
        <f t="shared" ref="K16:K22" si="3">J17*B17</f>
        <v>0.94312160171941795</v>
      </c>
      <c r="L17" s="137">
        <f t="shared" ref="L17:L34" si="4">K17*100/$K$36</f>
        <v>1.5017133642410807</v>
      </c>
      <c r="M17" s="14">
        <f t="shared" ref="M17:M22" si="5">L17*100/$L$38</f>
        <v>1.5067799434174949</v>
      </c>
      <c r="N17" s="23">
        <f t="shared" ref="N17:N35" si="6">I17/100</f>
        <v>1.1803952020799036E-2</v>
      </c>
      <c r="O17" s="23">
        <v>1</v>
      </c>
      <c r="P17" s="23">
        <v>2</v>
      </c>
      <c r="Q17" s="23">
        <f t="shared" ref="Q17:Q35" si="7">O17*N17</f>
        <v>1.1803952020799036E-2</v>
      </c>
      <c r="R17" s="23">
        <f t="shared" ref="R17:R35" si="8">Q17*100/$Q$36</f>
        <v>1.0477772606179223</v>
      </c>
      <c r="S17" s="23">
        <f t="shared" ref="S17:S35" si="9">R17*(P17/O17)</f>
        <v>2.0955545212358446</v>
      </c>
    </row>
    <row r="18" spans="1:22" x14ac:dyDescent="0.25">
      <c r="A18" s="8" t="s">
        <v>2</v>
      </c>
      <c r="B18" s="7">
        <v>101.96120000000001</v>
      </c>
      <c r="C18" s="1">
        <v>17.899999999999999</v>
      </c>
      <c r="D18" s="12">
        <f t="shared" si="0"/>
        <v>0.17555697657540317</v>
      </c>
      <c r="E18" s="14">
        <f t="shared" si="1"/>
        <v>10.851545717246751</v>
      </c>
      <c r="H18" s="8" t="s">
        <v>2</v>
      </c>
      <c r="I18" s="16">
        <v>9.4360465280655053</v>
      </c>
      <c r="J18" s="12">
        <f t="shared" si="2"/>
        <v>9.4360465280655059E-2</v>
      </c>
      <c r="K18" s="14">
        <f t="shared" si="3"/>
        <v>9.6211062725739271</v>
      </c>
      <c r="L18" s="137">
        <f t="shared" si="4"/>
        <v>15.319492037895586</v>
      </c>
      <c r="M18" s="14">
        <f t="shared" si="5"/>
        <v>15.371177946272429</v>
      </c>
      <c r="N18" s="23">
        <f t="shared" si="6"/>
        <v>9.4360465280655059E-2</v>
      </c>
      <c r="O18" s="23">
        <v>2</v>
      </c>
      <c r="P18" s="23">
        <v>3</v>
      </c>
      <c r="Q18" s="23">
        <f t="shared" si="7"/>
        <v>0.18872093056131012</v>
      </c>
      <c r="R18" s="23">
        <f t="shared" si="8"/>
        <v>16.75180475965789</v>
      </c>
      <c r="S18" s="23">
        <f t="shared" si="9"/>
        <v>25.127707139486837</v>
      </c>
    </row>
    <row r="19" spans="1:22" x14ac:dyDescent="0.25">
      <c r="A19" s="8" t="s">
        <v>3</v>
      </c>
      <c r="B19" s="7">
        <v>151.99019999999999</v>
      </c>
      <c r="C19" s="1">
        <v>0</v>
      </c>
      <c r="D19" s="12">
        <f t="shared" si="0"/>
        <v>0</v>
      </c>
      <c r="E19" s="14">
        <f t="shared" si="1"/>
        <v>0</v>
      </c>
      <c r="H19" s="8" t="s">
        <v>3</v>
      </c>
      <c r="I19" s="16">
        <v>0</v>
      </c>
      <c r="J19" s="12">
        <f t="shared" si="2"/>
        <v>0</v>
      </c>
      <c r="K19" s="14">
        <f t="shared" si="3"/>
        <v>0</v>
      </c>
      <c r="L19" s="137">
        <f t="shared" si="4"/>
        <v>0</v>
      </c>
      <c r="M19" s="14">
        <f t="shared" si="5"/>
        <v>0</v>
      </c>
      <c r="N19" s="23">
        <f t="shared" si="6"/>
        <v>0</v>
      </c>
      <c r="O19" s="23">
        <v>2</v>
      </c>
      <c r="P19" s="23">
        <v>3</v>
      </c>
      <c r="Q19" s="23">
        <f t="shared" si="7"/>
        <v>0</v>
      </c>
      <c r="R19" s="23">
        <f t="shared" si="8"/>
        <v>0</v>
      </c>
      <c r="S19" s="23">
        <f t="shared" si="9"/>
        <v>0</v>
      </c>
    </row>
    <row r="20" spans="1:22" x14ac:dyDescent="0.25">
      <c r="A20" s="8" t="s">
        <v>4</v>
      </c>
      <c r="B20" s="7">
        <v>40.311399999999999</v>
      </c>
      <c r="C20" s="1">
        <v>8.1</v>
      </c>
      <c r="D20" s="12">
        <f t="shared" si="0"/>
        <v>0.20093571545518141</v>
      </c>
      <c r="E20" s="14">
        <f t="shared" si="1"/>
        <v>12.420258909807886</v>
      </c>
      <c r="H20" s="8" t="s">
        <v>4</v>
      </c>
      <c r="I20" s="16">
        <v>10.708728727604642</v>
      </c>
      <c r="J20" s="12">
        <f t="shared" si="2"/>
        <v>0.10708728727604643</v>
      </c>
      <c r="K20" s="14">
        <f t="shared" si="3"/>
        <v>4.3168384722996178</v>
      </c>
      <c r="L20" s="137">
        <f t="shared" si="4"/>
        <v>6.8736141906873627</v>
      </c>
      <c r="M20" s="14">
        <f t="shared" si="5"/>
        <v>6.8968048416827621</v>
      </c>
      <c r="N20" s="23">
        <f t="shared" si="6"/>
        <v>0.10708728727604643</v>
      </c>
      <c r="O20" s="23">
        <v>1</v>
      </c>
      <c r="P20" s="23">
        <v>1</v>
      </c>
      <c r="Q20" s="23">
        <f t="shared" si="7"/>
        <v>0.10708728727604643</v>
      </c>
      <c r="R20" s="23">
        <f t="shared" si="8"/>
        <v>9.5055981514829213</v>
      </c>
      <c r="S20" s="23">
        <f t="shared" si="9"/>
        <v>9.5055981514829213</v>
      </c>
    </row>
    <row r="21" spans="1:22" x14ac:dyDescent="0.25">
      <c r="A21" s="8" t="s">
        <v>5</v>
      </c>
      <c r="B21" s="7">
        <v>56.0794</v>
      </c>
      <c r="C21" s="1">
        <v>10.3</v>
      </c>
      <c r="D21" s="12">
        <f t="shared" si="0"/>
        <v>0.1836681562213576</v>
      </c>
      <c r="E21" s="14">
        <f t="shared" si="1"/>
        <v>11.352914779678006</v>
      </c>
      <c r="H21" s="8" t="s">
        <v>5</v>
      </c>
      <c r="I21" s="16">
        <v>9.921262500359548</v>
      </c>
      <c r="J21" s="12">
        <f t="shared" si="2"/>
        <v>9.9212625003595484E-2</v>
      </c>
      <c r="K21" s="14">
        <f t="shared" si="3"/>
        <v>5.5637844826266329</v>
      </c>
      <c r="L21" s="137">
        <f t="shared" si="4"/>
        <v>8.8591009877040925</v>
      </c>
      <c r="M21" s="14">
        <f t="shared" si="5"/>
        <v>8.8889904044562282</v>
      </c>
      <c r="N21" s="23">
        <f t="shared" si="6"/>
        <v>9.9212625003595484E-2</v>
      </c>
      <c r="O21" s="23">
        <v>1</v>
      </c>
      <c r="P21" s="23">
        <v>1</v>
      </c>
      <c r="Q21" s="23">
        <f t="shared" si="7"/>
        <v>9.9212625003595484E-2</v>
      </c>
      <c r="R21" s="23">
        <f t="shared" si="8"/>
        <v>8.8066041154531618</v>
      </c>
      <c r="S21" s="23">
        <f t="shared" si="9"/>
        <v>8.8066041154531618</v>
      </c>
    </row>
    <row r="22" spans="1:22" x14ac:dyDescent="0.25">
      <c r="A22" s="8" t="s">
        <v>6</v>
      </c>
      <c r="B22" s="7">
        <v>70.9375</v>
      </c>
      <c r="C22" s="1">
        <v>0</v>
      </c>
      <c r="D22" s="12">
        <f t="shared" si="0"/>
        <v>0</v>
      </c>
      <c r="E22" s="14">
        <f t="shared" si="1"/>
        <v>0</v>
      </c>
      <c r="H22" s="8" t="s">
        <v>6</v>
      </c>
      <c r="I22" s="16">
        <v>0</v>
      </c>
      <c r="J22" s="12">
        <f t="shared" si="2"/>
        <v>0</v>
      </c>
      <c r="K22" s="14">
        <f t="shared" si="3"/>
        <v>0</v>
      </c>
      <c r="L22" s="137">
        <f t="shared" si="4"/>
        <v>0</v>
      </c>
      <c r="M22" s="14">
        <f t="shared" si="5"/>
        <v>0</v>
      </c>
      <c r="N22" s="23">
        <f t="shared" si="6"/>
        <v>0</v>
      </c>
      <c r="O22" s="23">
        <v>1</v>
      </c>
      <c r="P22" s="23">
        <v>1</v>
      </c>
      <c r="Q22" s="23">
        <f t="shared" si="7"/>
        <v>0</v>
      </c>
      <c r="R22" s="23">
        <f t="shared" si="8"/>
        <v>0</v>
      </c>
      <c r="S22" s="23">
        <f t="shared" si="9"/>
        <v>0</v>
      </c>
    </row>
    <row r="23" spans="1:22" x14ac:dyDescent="0.25">
      <c r="A23" s="8" t="s">
        <v>7</v>
      </c>
      <c r="B23" s="7">
        <v>71.846400000000003</v>
      </c>
      <c r="C23" s="2">
        <f>$B$6</f>
        <v>13.696334</v>
      </c>
      <c r="D23" s="12">
        <f t="shared" si="0"/>
        <v>0.19063354600926422</v>
      </c>
      <c r="E23" s="14">
        <f t="shared" si="1"/>
        <v>11.783460162700409</v>
      </c>
      <c r="H23" s="8" t="s">
        <v>34</v>
      </c>
      <c r="I23" s="16">
        <v>12.066516549824918</v>
      </c>
      <c r="J23" s="12">
        <f t="shared" si="2"/>
        <v>0.12066516549824918</v>
      </c>
      <c r="K23" s="14">
        <f>H7</f>
        <v>6.7727524418776968</v>
      </c>
      <c r="L23" s="137">
        <f t="shared" si="4"/>
        <v>10.784116105623863</v>
      </c>
      <c r="M23" s="14">
        <f>L37*100/$L$38</f>
        <v>13.850615181384983</v>
      </c>
      <c r="N23" s="23">
        <f t="shared" si="6"/>
        <v>0.12066516549824918</v>
      </c>
      <c r="O23" s="23">
        <v>1</v>
      </c>
      <c r="P23" s="23">
        <v>1</v>
      </c>
      <c r="Q23" s="23">
        <f t="shared" si="7"/>
        <v>0.12066516549824918</v>
      </c>
      <c r="R23" s="23">
        <f t="shared" si="8"/>
        <v>10.710837890139562</v>
      </c>
      <c r="S23" s="23">
        <f t="shared" si="9"/>
        <v>10.710837890139562</v>
      </c>
    </row>
    <row r="24" spans="1:22" x14ac:dyDescent="0.25">
      <c r="A24" s="8" t="s">
        <v>8</v>
      </c>
      <c r="B24" s="7">
        <v>159.69220000000001</v>
      </c>
      <c r="C24" s="3"/>
      <c r="D24" s="13">
        <f t="shared" si="0"/>
        <v>0</v>
      </c>
      <c r="E24" s="14">
        <f t="shared" si="1"/>
        <v>0</v>
      </c>
      <c r="H24" s="8" t="s">
        <v>8</v>
      </c>
      <c r="I24" s="20">
        <v>0</v>
      </c>
      <c r="J24" s="12">
        <f>J35</f>
        <v>1.3199028097272207E-2</v>
      </c>
      <c r="K24" s="14">
        <f>H8</f>
        <v>2.1077818347152113</v>
      </c>
      <c r="L24" s="137">
        <f t="shared" si="4"/>
        <v>3.3561781898810761</v>
      </c>
      <c r="M24" s="20"/>
      <c r="N24" s="23">
        <f t="shared" si="6"/>
        <v>0</v>
      </c>
      <c r="O24" s="23">
        <v>2</v>
      </c>
      <c r="P24" s="23">
        <v>3</v>
      </c>
      <c r="Q24" s="23">
        <f t="shared" si="7"/>
        <v>0</v>
      </c>
      <c r="R24" s="23">
        <f t="shared" si="8"/>
        <v>0</v>
      </c>
      <c r="S24" s="23">
        <f t="shared" si="9"/>
        <v>0</v>
      </c>
    </row>
    <row r="25" spans="1:22" x14ac:dyDescent="0.25">
      <c r="A25" s="8" t="s">
        <v>9</v>
      </c>
      <c r="B25" s="7">
        <v>153.33940000000001</v>
      </c>
      <c r="C25" s="1">
        <v>0</v>
      </c>
      <c r="D25" s="12">
        <f t="shared" si="0"/>
        <v>0</v>
      </c>
      <c r="E25" s="14">
        <f t="shared" si="1"/>
        <v>0</v>
      </c>
      <c r="H25" s="8" t="s">
        <v>9</v>
      </c>
      <c r="I25" s="16">
        <v>0</v>
      </c>
      <c r="J25" s="12">
        <f t="shared" si="2"/>
        <v>0</v>
      </c>
      <c r="K25" s="14">
        <f t="shared" ref="K25:K35" si="10">J25*B25</f>
        <v>0</v>
      </c>
      <c r="L25" s="137">
        <f t="shared" si="4"/>
        <v>0</v>
      </c>
      <c r="M25" s="14">
        <f>L25*100/$L$38</f>
        <v>0</v>
      </c>
      <c r="N25" s="23">
        <f t="shared" si="6"/>
        <v>0</v>
      </c>
      <c r="O25" s="23">
        <v>1</v>
      </c>
      <c r="P25" s="23">
        <v>1</v>
      </c>
      <c r="Q25" s="23">
        <f t="shared" si="7"/>
        <v>0</v>
      </c>
      <c r="R25" s="23">
        <f t="shared" si="8"/>
        <v>0</v>
      </c>
      <c r="S25" s="23">
        <f t="shared" si="9"/>
        <v>0</v>
      </c>
    </row>
    <row r="26" spans="1:22" x14ac:dyDescent="0.25">
      <c r="A26" s="8" t="s">
        <v>10</v>
      </c>
      <c r="B26" s="7">
        <v>61.978999999999999</v>
      </c>
      <c r="C26" s="1">
        <v>2.4</v>
      </c>
      <c r="D26" s="12">
        <f t="shared" si="0"/>
        <v>3.8722793204149793E-2</v>
      </c>
      <c r="E26" s="14">
        <f t="shared" si="1"/>
        <v>2.3935372376035593</v>
      </c>
      <c r="H26" s="8" t="s">
        <v>10</v>
      </c>
      <c r="I26" s="16">
        <v>2.7574054089574487</v>
      </c>
      <c r="J26" s="12">
        <f t="shared" si="2"/>
        <v>2.7574054089574487E-2</v>
      </c>
      <c r="K26" s="14">
        <f t="shared" si="10"/>
        <v>1.7090122984177372</v>
      </c>
      <c r="L26" s="137">
        <f t="shared" si="4"/>
        <v>2.7212255593630319</v>
      </c>
      <c r="M26" s="14">
        <f t="shared" ref="M26:M34" si="11">L26*100/$L$38</f>
        <v>2.7304066088773395</v>
      </c>
      <c r="N26" s="23">
        <f t="shared" si="6"/>
        <v>2.7574054089574487E-2</v>
      </c>
      <c r="O26" s="23">
        <v>2</v>
      </c>
      <c r="P26" s="23">
        <v>1</v>
      </c>
      <c r="Q26" s="23">
        <f t="shared" si="7"/>
        <v>5.5148108179148975E-2</v>
      </c>
      <c r="R26" s="23">
        <f t="shared" si="8"/>
        <v>4.8952192972653314</v>
      </c>
      <c r="S26" s="23">
        <f t="shared" si="9"/>
        <v>2.4476096486326657</v>
      </c>
    </row>
    <row r="27" spans="1:22" x14ac:dyDescent="0.25">
      <c r="A27" s="8" t="s">
        <v>11</v>
      </c>
      <c r="B27" s="7">
        <v>94.203400000000002</v>
      </c>
      <c r="C27" s="1">
        <v>0.2</v>
      </c>
      <c r="D27" s="12">
        <f t="shared" si="0"/>
        <v>2.1230656218353054E-3</v>
      </c>
      <c r="E27" s="14">
        <f t="shared" si="1"/>
        <v>0.13123114845946024</v>
      </c>
      <c r="H27" s="8" t="s">
        <v>11</v>
      </c>
      <c r="I27" s="16">
        <v>0.46362189408601145</v>
      </c>
      <c r="J27" s="12">
        <f t="shared" si="2"/>
        <v>4.6362189408601148E-3</v>
      </c>
      <c r="K27" s="14">
        <f t="shared" si="10"/>
        <v>0.43674758737342173</v>
      </c>
      <c r="L27" s="137">
        <f t="shared" si="4"/>
        <v>0.69542430961499702</v>
      </c>
      <c r="M27" s="14">
        <f t="shared" si="11"/>
        <v>0.69777057782420904</v>
      </c>
      <c r="N27" s="23">
        <f t="shared" si="6"/>
        <v>4.6362189408601148E-3</v>
      </c>
      <c r="O27" s="23">
        <v>2</v>
      </c>
      <c r="P27" s="23">
        <v>1</v>
      </c>
      <c r="Q27" s="23">
        <f t="shared" si="7"/>
        <v>9.2724378817202295E-3</v>
      </c>
      <c r="R27" s="23">
        <f t="shared" si="8"/>
        <v>0.82306752398176997</v>
      </c>
      <c r="S27" s="23">
        <f t="shared" si="9"/>
        <v>0.41153376199088498</v>
      </c>
    </row>
    <row r="28" spans="1:22" x14ac:dyDescent="0.25">
      <c r="A28" s="8" t="s">
        <v>12</v>
      </c>
      <c r="B28" s="7">
        <v>80.063999999999993</v>
      </c>
      <c r="C28" s="1">
        <v>0</v>
      </c>
      <c r="D28" s="12">
        <f t="shared" si="0"/>
        <v>0</v>
      </c>
      <c r="E28" s="14">
        <f t="shared" si="1"/>
        <v>0</v>
      </c>
      <c r="H28" s="8" t="s">
        <v>12</v>
      </c>
      <c r="I28" s="16">
        <v>0</v>
      </c>
      <c r="J28" s="12">
        <f t="shared" si="2"/>
        <v>0</v>
      </c>
      <c r="K28" s="14">
        <f t="shared" si="10"/>
        <v>0</v>
      </c>
      <c r="L28" s="137">
        <f t="shared" si="4"/>
        <v>0</v>
      </c>
      <c r="M28" s="14">
        <f t="shared" si="11"/>
        <v>0</v>
      </c>
      <c r="N28" s="23">
        <f t="shared" si="6"/>
        <v>0</v>
      </c>
      <c r="O28" s="23">
        <v>1</v>
      </c>
      <c r="P28" s="23">
        <v>3</v>
      </c>
      <c r="Q28" s="23">
        <f t="shared" si="7"/>
        <v>0</v>
      </c>
      <c r="R28" s="23">
        <f t="shared" si="8"/>
        <v>0</v>
      </c>
      <c r="S28" s="23">
        <f t="shared" si="9"/>
        <v>0</v>
      </c>
    </row>
    <row r="29" spans="1:22" x14ac:dyDescent="0.25">
      <c r="A29" s="8" t="s">
        <v>13</v>
      </c>
      <c r="B29" s="7">
        <v>32</v>
      </c>
      <c r="C29" s="1">
        <v>0</v>
      </c>
      <c r="D29" s="12">
        <f t="shared" si="0"/>
        <v>0</v>
      </c>
      <c r="E29" s="14">
        <f t="shared" si="1"/>
        <v>0</v>
      </c>
      <c r="H29" s="8" t="s">
        <v>13</v>
      </c>
      <c r="I29" s="16">
        <v>0</v>
      </c>
      <c r="J29" s="12">
        <f t="shared" si="2"/>
        <v>0</v>
      </c>
      <c r="K29" s="14">
        <f t="shared" si="10"/>
        <v>0</v>
      </c>
      <c r="L29" s="137">
        <f t="shared" si="4"/>
        <v>0</v>
      </c>
      <c r="M29" s="14">
        <f t="shared" si="11"/>
        <v>0</v>
      </c>
      <c r="N29" s="23">
        <f t="shared" si="6"/>
        <v>0</v>
      </c>
      <c r="O29" s="23">
        <v>2</v>
      </c>
      <c r="P29" s="23">
        <v>2</v>
      </c>
      <c r="Q29" s="23">
        <f t="shared" si="7"/>
        <v>0</v>
      </c>
      <c r="R29" s="23">
        <f t="shared" si="8"/>
        <v>0</v>
      </c>
      <c r="S29" s="23">
        <f t="shared" si="9"/>
        <v>0</v>
      </c>
    </row>
    <row r="30" spans="1:22" x14ac:dyDescent="0.25">
      <c r="A30" s="8" t="s">
        <v>22</v>
      </c>
      <c r="B30" s="7">
        <v>18.015000000000001</v>
      </c>
      <c r="C30" s="1">
        <v>0</v>
      </c>
      <c r="D30" s="12">
        <f t="shared" si="0"/>
        <v>0</v>
      </c>
      <c r="E30" s="14">
        <f t="shared" si="1"/>
        <v>0</v>
      </c>
      <c r="H30" s="8" t="s">
        <v>22</v>
      </c>
      <c r="I30" s="16">
        <v>0</v>
      </c>
      <c r="J30" s="12">
        <f t="shared" si="2"/>
        <v>0</v>
      </c>
      <c r="K30" s="14">
        <f t="shared" si="10"/>
        <v>0</v>
      </c>
      <c r="L30" s="137">
        <f t="shared" si="4"/>
        <v>0</v>
      </c>
      <c r="M30" s="14">
        <f t="shared" si="11"/>
        <v>0</v>
      </c>
      <c r="N30" s="23">
        <f t="shared" si="6"/>
        <v>0</v>
      </c>
      <c r="O30" s="23">
        <v>2</v>
      </c>
      <c r="P30" s="23">
        <v>1</v>
      </c>
      <c r="Q30" s="23">
        <f t="shared" si="7"/>
        <v>0</v>
      </c>
      <c r="R30" s="23">
        <f t="shared" si="8"/>
        <v>0</v>
      </c>
      <c r="S30" s="23">
        <f t="shared" si="9"/>
        <v>0</v>
      </c>
      <c r="T30" s="152" t="s">
        <v>47</v>
      </c>
      <c r="U30" s="152"/>
      <c r="V30" s="152"/>
    </row>
    <row r="31" spans="1:22" x14ac:dyDescent="0.25">
      <c r="A31" s="8" t="s">
        <v>14</v>
      </c>
      <c r="B31" s="7">
        <v>44.01</v>
      </c>
      <c r="C31" s="1">
        <v>0</v>
      </c>
      <c r="D31" s="12">
        <f t="shared" si="0"/>
        <v>0</v>
      </c>
      <c r="E31" s="14">
        <f t="shared" si="1"/>
        <v>0</v>
      </c>
      <c r="H31" s="8" t="s">
        <v>14</v>
      </c>
      <c r="I31" s="16">
        <v>0</v>
      </c>
      <c r="J31" s="12">
        <f t="shared" si="2"/>
        <v>0</v>
      </c>
      <c r="K31" s="14">
        <f t="shared" si="10"/>
        <v>0</v>
      </c>
      <c r="L31" s="137">
        <f t="shared" si="4"/>
        <v>0</v>
      </c>
      <c r="M31" s="14">
        <f t="shared" si="11"/>
        <v>0</v>
      </c>
      <c r="N31" s="23">
        <f t="shared" si="6"/>
        <v>0</v>
      </c>
      <c r="O31" s="23">
        <v>1</v>
      </c>
      <c r="P31" s="23">
        <v>2</v>
      </c>
      <c r="Q31" s="23">
        <f t="shared" si="7"/>
        <v>0</v>
      </c>
      <c r="R31" s="23">
        <f t="shared" si="8"/>
        <v>0</v>
      </c>
      <c r="S31" s="23">
        <f t="shared" si="9"/>
        <v>0</v>
      </c>
    </row>
    <row r="32" spans="1:22" x14ac:dyDescent="0.25">
      <c r="A32" s="8" t="s">
        <v>15</v>
      </c>
      <c r="B32" s="7">
        <v>69.62</v>
      </c>
      <c r="C32" s="1">
        <v>0</v>
      </c>
      <c r="D32" s="12">
        <f t="shared" si="0"/>
        <v>0</v>
      </c>
      <c r="E32" s="14">
        <f t="shared" si="1"/>
        <v>0</v>
      </c>
      <c r="H32" s="8" t="s">
        <v>15</v>
      </c>
      <c r="I32" s="16">
        <v>0</v>
      </c>
      <c r="J32" s="12">
        <f t="shared" si="2"/>
        <v>0</v>
      </c>
      <c r="K32" s="14">
        <f t="shared" si="10"/>
        <v>0</v>
      </c>
      <c r="L32" s="137">
        <f t="shared" si="4"/>
        <v>0</v>
      </c>
      <c r="M32" s="14">
        <f t="shared" si="11"/>
        <v>0</v>
      </c>
      <c r="N32" s="23">
        <f t="shared" si="6"/>
        <v>0</v>
      </c>
      <c r="O32" s="23">
        <v>2</v>
      </c>
      <c r="P32" s="23">
        <v>3</v>
      </c>
      <c r="Q32" s="23">
        <f t="shared" si="7"/>
        <v>0</v>
      </c>
      <c r="R32" s="23">
        <f t="shared" si="8"/>
        <v>0</v>
      </c>
      <c r="S32" s="23">
        <f t="shared" si="9"/>
        <v>0</v>
      </c>
    </row>
    <row r="33" spans="1:24" x14ac:dyDescent="0.25">
      <c r="A33" s="8" t="s">
        <v>16</v>
      </c>
      <c r="B33" s="7">
        <v>141.94</v>
      </c>
      <c r="C33" s="1">
        <v>0</v>
      </c>
      <c r="D33" s="12">
        <f t="shared" si="0"/>
        <v>0</v>
      </c>
      <c r="E33" s="14">
        <f t="shared" si="1"/>
        <v>0</v>
      </c>
      <c r="H33" s="8" t="s">
        <v>16</v>
      </c>
      <c r="I33" s="16">
        <v>0</v>
      </c>
      <c r="J33" s="12">
        <f t="shared" si="2"/>
        <v>0</v>
      </c>
      <c r="K33" s="14">
        <f t="shared" si="10"/>
        <v>0</v>
      </c>
      <c r="L33" s="137">
        <f t="shared" si="4"/>
        <v>0</v>
      </c>
      <c r="M33" s="14">
        <f t="shared" si="11"/>
        <v>0</v>
      </c>
      <c r="N33" s="23">
        <f t="shared" si="6"/>
        <v>0</v>
      </c>
      <c r="O33" s="23">
        <v>2</v>
      </c>
      <c r="P33" s="23">
        <v>5</v>
      </c>
      <c r="Q33" s="23">
        <f t="shared" si="7"/>
        <v>0</v>
      </c>
      <c r="R33" s="23">
        <f t="shared" si="8"/>
        <v>0</v>
      </c>
      <c r="S33" s="23">
        <f t="shared" si="9"/>
        <v>0</v>
      </c>
    </row>
    <row r="34" spans="1:24" x14ac:dyDescent="0.25">
      <c r="A34" s="8" t="s">
        <v>17</v>
      </c>
      <c r="B34" s="7">
        <v>29.88</v>
      </c>
      <c r="C34" s="1">
        <v>0</v>
      </c>
      <c r="D34" s="12">
        <f t="shared" si="0"/>
        <v>0</v>
      </c>
      <c r="E34" s="14">
        <f t="shared" si="1"/>
        <v>0</v>
      </c>
      <c r="H34" s="8" t="s">
        <v>17</v>
      </c>
      <c r="I34" s="16">
        <v>0</v>
      </c>
      <c r="J34" s="12">
        <f t="shared" si="2"/>
        <v>0</v>
      </c>
      <c r="K34" s="14">
        <f t="shared" si="10"/>
        <v>0</v>
      </c>
      <c r="L34" s="137">
        <f t="shared" si="4"/>
        <v>0</v>
      </c>
      <c r="M34" s="14">
        <f t="shared" si="11"/>
        <v>0</v>
      </c>
      <c r="N34" s="23">
        <f t="shared" si="6"/>
        <v>0</v>
      </c>
      <c r="O34" s="23">
        <v>2</v>
      </c>
      <c r="P34" s="23">
        <v>1</v>
      </c>
      <c r="Q34" s="23">
        <f t="shared" si="7"/>
        <v>0</v>
      </c>
      <c r="R34" s="23">
        <f t="shared" si="8"/>
        <v>0</v>
      </c>
      <c r="S34" s="23">
        <f t="shared" si="9"/>
        <v>0</v>
      </c>
    </row>
    <row r="35" spans="1:24" ht="15.75" thickBot="1" x14ac:dyDescent="0.3">
      <c r="A35" s="8" t="s">
        <v>18</v>
      </c>
      <c r="B35" s="7">
        <f>B29/2</f>
        <v>16</v>
      </c>
      <c r="C35" s="3">
        <f>D11</f>
        <v>0</v>
      </c>
      <c r="D35" s="12">
        <f>$D$11</f>
        <v>0</v>
      </c>
      <c r="E35" s="15">
        <f t="shared" si="1"/>
        <v>0</v>
      </c>
      <c r="H35" s="8" t="s">
        <v>18</v>
      </c>
      <c r="I35" s="16">
        <v>1.3199028097272207</v>
      </c>
      <c r="J35" s="12">
        <f t="shared" si="2"/>
        <v>1.3199028097272207E-2</v>
      </c>
      <c r="K35" s="19">
        <f t="shared" si="10"/>
        <v>0.21118444955635532</v>
      </c>
      <c r="L35" s="138">
        <f>K35*C35</f>
        <v>0</v>
      </c>
      <c r="M35" s="139"/>
      <c r="N35" s="23">
        <f t="shared" si="6"/>
        <v>1.3199028097272207E-2</v>
      </c>
      <c r="O35" s="23">
        <v>1</v>
      </c>
      <c r="P35" s="23">
        <v>1</v>
      </c>
      <c r="Q35" s="23">
        <f t="shared" si="7"/>
        <v>1.3199028097272207E-2</v>
      </c>
      <c r="R35" s="23">
        <f t="shared" si="8"/>
        <v>1.1716111246648986</v>
      </c>
      <c r="S35" s="23">
        <f t="shared" si="9"/>
        <v>1.1716111246648986</v>
      </c>
    </row>
    <row r="36" spans="1:24" x14ac:dyDescent="0.25">
      <c r="A36" s="4" t="s">
        <v>19</v>
      </c>
      <c r="B36" s="4"/>
      <c r="C36" s="4">
        <f>SUM(C16:C34)</f>
        <v>102.54633399999999</v>
      </c>
      <c r="D36" s="4">
        <f>SUM(D16:D35)</f>
        <v>1.6178061738834513</v>
      </c>
      <c r="E36" s="4">
        <f>SUM(E16:E35)</f>
        <v>99.999999999999972</v>
      </c>
      <c r="H36" s="4" t="s">
        <v>19</v>
      </c>
      <c r="I36" s="23">
        <f>SUM(I16:I23,I25:I35)</f>
        <v>100</v>
      </c>
      <c r="J36" s="4"/>
      <c r="K36" s="4">
        <f>SUM(K16:K34)</f>
        <v>62.803037129262172</v>
      </c>
      <c r="L36" s="4">
        <f>SUM(L16:L34)</f>
        <v>100.00000000000001</v>
      </c>
      <c r="M36" s="4">
        <f>SUM(M16:M23,M25:M34)</f>
        <v>100</v>
      </c>
      <c r="N36" s="23"/>
      <c r="O36" s="23"/>
      <c r="P36" s="23"/>
      <c r="Q36" s="23">
        <f>SUM(Q16:Q35)</f>
        <v>1.1265707383110894</v>
      </c>
      <c r="R36" s="23">
        <f>SUM(R16:R35)</f>
        <v>99.999999999999986</v>
      </c>
      <c r="S36" s="23">
        <f>SUM(S16:S29,S31:S34)</f>
        <v>151.68040498189495</v>
      </c>
      <c r="T36" s="153" t="s">
        <v>44</v>
      </c>
      <c r="U36" s="153"/>
      <c r="V36" s="153"/>
    </row>
    <row r="37" spans="1:24" x14ac:dyDescent="0.25">
      <c r="C37" s="4"/>
      <c r="K37" s="78" t="s">
        <v>34</v>
      </c>
      <c r="L37" s="23">
        <f>L23+(L24*($B$23/$B$24)*2)</f>
        <v>13.804042197210951</v>
      </c>
      <c r="N37" s="23"/>
      <c r="O37" s="23"/>
      <c r="P37" s="23"/>
      <c r="Q37" s="23"/>
      <c r="R37" s="23"/>
      <c r="S37" s="23">
        <f>S35</f>
        <v>1.1716111246648986</v>
      </c>
      <c r="T37" s="153" t="s">
        <v>45</v>
      </c>
      <c r="U37" s="153"/>
      <c r="V37" s="153"/>
    </row>
    <row r="38" spans="1:24" x14ac:dyDescent="0.25">
      <c r="J38" s="152" t="s">
        <v>211</v>
      </c>
      <c r="K38" s="152"/>
      <c r="L38" s="23">
        <f>SUM(L16:L22,L25:L34,L37)</f>
        <v>99.663747901706017</v>
      </c>
      <c r="N38" s="23"/>
      <c r="O38" s="23"/>
      <c r="P38" s="23"/>
      <c r="Q38" s="23"/>
      <c r="R38" s="23"/>
      <c r="S38" s="23">
        <f>SUM(S36:S37)</f>
        <v>152.85201610655986</v>
      </c>
      <c r="T38" s="152" t="s">
        <v>46</v>
      </c>
      <c r="U38" s="152"/>
      <c r="V38" s="152"/>
    </row>
    <row r="39" spans="1:24" x14ac:dyDescent="0.25">
      <c r="N39" s="23"/>
      <c r="O39" s="23"/>
      <c r="P39" s="23"/>
      <c r="Q39" s="23"/>
      <c r="R39" s="23"/>
      <c r="S39" s="23">
        <f>S38+S30</f>
        <v>152.85201610655986</v>
      </c>
      <c r="T39" s="152" t="s">
        <v>98</v>
      </c>
      <c r="U39" s="152"/>
      <c r="V39" s="152"/>
    </row>
    <row r="40" spans="1:24" ht="15.75" thickBot="1" x14ac:dyDescent="0.3">
      <c r="L40" s="23"/>
      <c r="M40" s="23"/>
    </row>
    <row r="41" spans="1:24" x14ac:dyDescent="0.25">
      <c r="O41" s="157" t="s">
        <v>50</v>
      </c>
      <c r="P41" s="158"/>
      <c r="Q41" s="158"/>
      <c r="R41" s="158"/>
      <c r="S41" s="158"/>
      <c r="T41" s="158"/>
      <c r="U41" s="158"/>
      <c r="V41" s="158"/>
      <c r="W41" s="158"/>
      <c r="X41" s="159"/>
    </row>
    <row r="42" spans="1:24" ht="15.75" thickBot="1" x14ac:dyDescent="0.3">
      <c r="O42" s="182" t="str">
        <f>"SI("&amp;ROUND(R16,4)&amp;")AL("&amp;ROUND(R18,4)&amp;")TI("&amp;ROUND(R17,4)&amp;")MN("&amp;ROUND(R22,4)&amp;")FE("&amp;ROUND(R23,4)&amp;")MG("&amp;ROUND(R20,4)&amp;")CA("&amp;ROUND(R21,4)&amp;")NA("&amp;ROUND(R26,4)&amp;")K("&amp;ROUND(R27,4)&amp;")O("&amp;ROUND(S38,4)&amp;")H("&amp;ROUND(R30,4)&amp;")O("&amp;ROUND(S30,4)&amp;")"</f>
        <v>SI(46.2875)AL(16.7518)TI(1.0478)MN(0)FE(10.7108)MG(9.5056)CA(8.8066)NA(4.8952)K(0.8231)O(152.852)H(0)O(0)</v>
      </c>
      <c r="P42" s="183"/>
      <c r="Q42" s="183"/>
      <c r="R42" s="183"/>
      <c r="S42" s="183"/>
      <c r="T42" s="183"/>
      <c r="U42" s="183"/>
      <c r="V42" s="183"/>
      <c r="W42" s="183"/>
      <c r="X42" s="184"/>
    </row>
    <row r="44" spans="1:24" x14ac:dyDescent="0.25">
      <c r="S44" s="23"/>
    </row>
    <row r="46" spans="1:24" ht="18.75" x14ac:dyDescent="0.3">
      <c r="A46" s="173" t="s">
        <v>78</v>
      </c>
      <c r="B46" s="173"/>
      <c r="C46" s="173"/>
      <c r="D46" s="173"/>
      <c r="E46" s="173"/>
      <c r="F46" s="173"/>
      <c r="G46" s="173"/>
      <c r="H46" s="173"/>
      <c r="I46" s="173"/>
      <c r="L46" s="23"/>
      <c r="M46" s="23"/>
    </row>
    <row r="47" spans="1:24" ht="15.75" thickBot="1" x14ac:dyDescent="0.3">
      <c r="A47" s="153" t="s">
        <v>79</v>
      </c>
      <c r="B47" s="153"/>
      <c r="C47" s="153"/>
      <c r="D47" s="153"/>
      <c r="E47" s="153"/>
      <c r="L47" s="23"/>
      <c r="M47" s="23"/>
    </row>
    <row r="48" spans="1:24" x14ac:dyDescent="0.25">
      <c r="A48" s="8"/>
      <c r="B48" s="9" t="s">
        <v>32</v>
      </c>
      <c r="C48" s="10" t="s">
        <v>21</v>
      </c>
      <c r="D48" s="11" t="s">
        <v>20</v>
      </c>
      <c r="E48" s="11" t="s">
        <v>33</v>
      </c>
      <c r="L48" s="23"/>
      <c r="M48" s="23"/>
    </row>
    <row r="49" spans="1:13" x14ac:dyDescent="0.25">
      <c r="A49" s="8" t="s">
        <v>0</v>
      </c>
      <c r="B49" s="16">
        <v>50.515999999999998</v>
      </c>
      <c r="C49" s="12">
        <v>0.50515999999999994</v>
      </c>
      <c r="D49" s="14">
        <v>30.352437567999996</v>
      </c>
      <c r="E49" s="14">
        <v>50.258094538918122</v>
      </c>
      <c r="L49" s="23"/>
      <c r="M49" s="23"/>
    </row>
    <row r="50" spans="1:13" x14ac:dyDescent="0.25">
      <c r="A50" s="8" t="s">
        <v>1</v>
      </c>
      <c r="B50" s="16">
        <v>1.1439999999999999</v>
      </c>
      <c r="C50" s="12">
        <v>1.1439999999999999E-2</v>
      </c>
      <c r="D50" s="14">
        <v>0.91404227199999988</v>
      </c>
      <c r="E50" s="14">
        <v>1.5134871067875981</v>
      </c>
      <c r="L50" s="23"/>
      <c r="M50" s="23"/>
    </row>
    <row r="51" spans="1:13" x14ac:dyDescent="0.25">
      <c r="A51" s="8" t="s">
        <v>2</v>
      </c>
      <c r="B51" s="16">
        <v>9.141</v>
      </c>
      <c r="C51" s="12">
        <v>9.1410000000000005E-2</v>
      </c>
      <c r="D51" s="14">
        <v>9.3202732920000013</v>
      </c>
      <c r="E51" s="14">
        <v>15.432670776061007</v>
      </c>
      <c r="L51" s="23"/>
      <c r="M51" s="23"/>
    </row>
    <row r="52" spans="1:13" x14ac:dyDescent="0.25">
      <c r="A52" s="8" t="s">
        <v>3</v>
      </c>
      <c r="B52" s="16">
        <v>0</v>
      </c>
      <c r="C52" s="12">
        <v>0</v>
      </c>
      <c r="D52" s="14">
        <v>0</v>
      </c>
      <c r="E52" s="14">
        <v>0</v>
      </c>
      <c r="L52" s="23"/>
      <c r="M52" s="23"/>
    </row>
    <row r="53" spans="1:13" x14ac:dyDescent="0.25">
      <c r="A53" s="8" t="s">
        <v>4</v>
      </c>
      <c r="B53" s="16">
        <v>10.374000000000001</v>
      </c>
      <c r="C53" s="12">
        <v>0.10374</v>
      </c>
      <c r="D53" s="14">
        <v>4.1819046359999996</v>
      </c>
      <c r="E53" s="14">
        <v>6.9244705002016405</v>
      </c>
      <c r="L53" s="23"/>
      <c r="M53" s="23"/>
    </row>
    <row r="54" spans="1:13" x14ac:dyDescent="0.25">
      <c r="A54" s="8" t="s">
        <v>5</v>
      </c>
      <c r="B54" s="16">
        <v>9.3670000000000009</v>
      </c>
      <c r="C54" s="12">
        <v>9.3670000000000003E-2</v>
      </c>
      <c r="D54" s="14">
        <v>5.2529573980000004</v>
      </c>
      <c r="E54" s="14">
        <v>8.6979383097694747</v>
      </c>
      <c r="L54" s="23"/>
      <c r="M54" s="23"/>
    </row>
    <row r="55" spans="1:13" x14ac:dyDescent="0.25">
      <c r="A55" s="8" t="s">
        <v>6</v>
      </c>
      <c r="B55" s="16">
        <v>0</v>
      </c>
      <c r="C55" s="12">
        <v>0</v>
      </c>
      <c r="D55" s="14">
        <v>0</v>
      </c>
      <c r="E55" s="14">
        <v>0</v>
      </c>
      <c r="L55" s="23"/>
      <c r="M55" s="23"/>
    </row>
    <row r="56" spans="1:13" x14ac:dyDescent="0.25">
      <c r="A56" s="8" t="s">
        <v>34</v>
      </c>
      <c r="B56" s="16">
        <v>9.9770000000000003</v>
      </c>
      <c r="C56" s="12">
        <v>9.9769999999999998E-2</v>
      </c>
      <c r="D56" s="14">
        <v>5.6226696632832001</v>
      </c>
      <c r="E56" s="14">
        <v>9.3101143150465688</v>
      </c>
      <c r="L56" s="23"/>
      <c r="M56" s="23"/>
    </row>
    <row r="57" spans="1:13" x14ac:dyDescent="0.25">
      <c r="A57" s="8" t="s">
        <v>8</v>
      </c>
      <c r="B57" s="20">
        <v>0</v>
      </c>
      <c r="C57" s="12">
        <v>1.076E-2</v>
      </c>
      <c r="D57" s="14">
        <v>1.7175225075932001</v>
      </c>
      <c r="E57" s="14">
        <v>2.8439036688883172</v>
      </c>
      <c r="L57" s="23"/>
      <c r="M57" s="23"/>
    </row>
    <row r="58" spans="1:13" x14ac:dyDescent="0.25">
      <c r="A58" s="8" t="s">
        <v>9</v>
      </c>
      <c r="B58" s="16">
        <v>0</v>
      </c>
      <c r="C58" s="12">
        <v>0</v>
      </c>
      <c r="D58" s="14">
        <v>0</v>
      </c>
      <c r="E58" s="14">
        <v>0</v>
      </c>
      <c r="L58" s="23"/>
      <c r="M58" s="23"/>
    </row>
    <row r="59" spans="1:13" x14ac:dyDescent="0.25">
      <c r="A59" s="8" t="s">
        <v>10</v>
      </c>
      <c r="B59" s="16">
        <v>2.6720000000000002</v>
      </c>
      <c r="C59" s="12">
        <v>2.6720000000000001E-2</v>
      </c>
      <c r="D59" s="14">
        <v>1.6560788799999999</v>
      </c>
      <c r="E59" s="14">
        <v>2.7421642406307067</v>
      </c>
      <c r="L59" s="23"/>
      <c r="M59" s="23"/>
    </row>
    <row r="60" spans="1:13" x14ac:dyDescent="0.25">
      <c r="A60" s="8" t="s">
        <v>11</v>
      </c>
      <c r="B60" s="16">
        <v>0.44900000000000001</v>
      </c>
      <c r="C60" s="12">
        <v>4.4900000000000001E-3</v>
      </c>
      <c r="D60" s="14">
        <v>0.42297326600000001</v>
      </c>
      <c r="E60" s="14">
        <v>0.70036649749918911</v>
      </c>
      <c r="L60" s="23"/>
      <c r="M60" s="23"/>
    </row>
    <row r="61" spans="1:13" x14ac:dyDescent="0.25">
      <c r="A61" s="8" t="s">
        <v>12</v>
      </c>
      <c r="B61" s="16">
        <v>0</v>
      </c>
      <c r="C61" s="12">
        <v>0</v>
      </c>
      <c r="D61" s="14">
        <v>0</v>
      </c>
      <c r="E61" s="14">
        <v>0</v>
      </c>
      <c r="L61" s="23"/>
      <c r="M61" s="23"/>
    </row>
    <row r="62" spans="1:13" x14ac:dyDescent="0.25">
      <c r="A62" s="8" t="s">
        <v>13</v>
      </c>
      <c r="B62" s="16">
        <v>0</v>
      </c>
      <c r="C62" s="12">
        <v>0</v>
      </c>
      <c r="D62" s="14">
        <v>0</v>
      </c>
      <c r="E62" s="14">
        <v>0</v>
      </c>
      <c r="L62" s="23"/>
      <c r="M62" s="23"/>
    </row>
    <row r="63" spans="1:13" x14ac:dyDescent="0.25">
      <c r="A63" s="8" t="s">
        <v>22</v>
      </c>
      <c r="B63" s="16">
        <v>5.2859999999999996</v>
      </c>
      <c r="C63" s="12">
        <v>5.2859999999999997E-2</v>
      </c>
      <c r="D63" s="14">
        <v>0.95227289999999998</v>
      </c>
      <c r="E63" s="14">
        <v>1.5767900461973774</v>
      </c>
      <c r="L63" s="23"/>
      <c r="M63" s="23"/>
    </row>
    <row r="64" spans="1:13" x14ac:dyDescent="0.25">
      <c r="A64" s="8" t="s">
        <v>14</v>
      </c>
      <c r="B64" s="16">
        <v>0</v>
      </c>
      <c r="C64" s="12">
        <v>0</v>
      </c>
      <c r="D64" s="14">
        <v>0</v>
      </c>
      <c r="E64" s="14">
        <v>0</v>
      </c>
      <c r="L64" s="23"/>
      <c r="M64" s="23"/>
    </row>
    <row r="65" spans="1:13" x14ac:dyDescent="0.25">
      <c r="A65" s="8" t="s">
        <v>15</v>
      </c>
      <c r="B65" s="16">
        <v>0</v>
      </c>
      <c r="C65" s="12">
        <v>0</v>
      </c>
      <c r="D65" s="14">
        <v>0</v>
      </c>
      <c r="E65" s="14">
        <v>0</v>
      </c>
      <c r="L65" s="23"/>
      <c r="M65" s="23"/>
    </row>
    <row r="66" spans="1:13" x14ac:dyDescent="0.25">
      <c r="A66" s="8" t="s">
        <v>16</v>
      </c>
      <c r="B66" s="16">
        <v>0</v>
      </c>
      <c r="C66" s="12">
        <v>0</v>
      </c>
      <c r="D66" s="14">
        <v>0</v>
      </c>
      <c r="E66" s="14">
        <v>0</v>
      </c>
    </row>
    <row r="67" spans="1:13" x14ac:dyDescent="0.25">
      <c r="A67" s="8" t="s">
        <v>17</v>
      </c>
      <c r="B67" s="16">
        <v>0</v>
      </c>
      <c r="C67" s="12">
        <v>0</v>
      </c>
      <c r="D67" s="14">
        <v>0</v>
      </c>
      <c r="E67" s="14">
        <v>0</v>
      </c>
    </row>
    <row r="68" spans="1:13" x14ac:dyDescent="0.25">
      <c r="A68" s="8" t="s">
        <v>18</v>
      </c>
      <c r="B68" s="16">
        <v>1.0760000000000001</v>
      </c>
      <c r="C68" s="12">
        <v>1.076E-2</v>
      </c>
      <c r="D68" s="19">
        <v>0.17216000000000001</v>
      </c>
      <c r="E68" s="19">
        <v>1.269955565651163E-3</v>
      </c>
    </row>
    <row r="69" spans="1:13" x14ac:dyDescent="0.25">
      <c r="A69" s="4" t="s">
        <v>19</v>
      </c>
      <c r="B69" s="23">
        <v>100.002</v>
      </c>
      <c r="C69" s="4"/>
      <c r="D69" s="4">
        <v>60.393132382876395</v>
      </c>
      <c r="E69" s="4">
        <v>99.999999999999986</v>
      </c>
    </row>
    <row r="71" spans="1:13" ht="15.75" thickBot="1" x14ac:dyDescent="0.3">
      <c r="A71" s="153" t="s">
        <v>82</v>
      </c>
      <c r="B71" s="153"/>
      <c r="C71" s="153"/>
      <c r="D71" s="153"/>
      <c r="E71" s="153"/>
    </row>
    <row r="72" spans="1:13" x14ac:dyDescent="0.25">
      <c r="A72" s="8"/>
      <c r="B72" s="9" t="s">
        <v>32</v>
      </c>
      <c r="C72" s="10" t="s">
        <v>21</v>
      </c>
      <c r="D72" s="11" t="s">
        <v>20</v>
      </c>
      <c r="E72" s="11" t="s">
        <v>33</v>
      </c>
    </row>
    <row r="73" spans="1:13" x14ac:dyDescent="0.25">
      <c r="A73" s="8" t="s">
        <v>0</v>
      </c>
      <c r="B73" s="16">
        <v>49.692999999999998</v>
      </c>
      <c r="C73" s="12">
        <v>0.49692999999999998</v>
      </c>
      <c r="D73" s="14">
        <v>29.857939664</v>
      </c>
      <c r="E73" s="14">
        <v>50.01158368692419</v>
      </c>
    </row>
    <row r="74" spans="1:13" x14ac:dyDescent="0.25">
      <c r="A74" s="8" t="s">
        <v>1</v>
      </c>
      <c r="B74" s="16">
        <v>1.125</v>
      </c>
      <c r="C74" s="12">
        <v>1.125E-2</v>
      </c>
      <c r="D74" s="14">
        <v>0.89886149999999987</v>
      </c>
      <c r="E74" s="14">
        <v>1.5055790063239041</v>
      </c>
    </row>
    <row r="75" spans="1:13" x14ac:dyDescent="0.25">
      <c r="A75" s="8" t="s">
        <v>2</v>
      </c>
      <c r="B75" s="16">
        <v>8.9920000000000009</v>
      </c>
      <c r="C75" s="12">
        <v>8.9920000000000014E-2</v>
      </c>
      <c r="D75" s="14">
        <v>9.1683511040000027</v>
      </c>
      <c r="E75" s="14">
        <v>15.356845236767839</v>
      </c>
    </row>
    <row r="76" spans="1:13" x14ac:dyDescent="0.25">
      <c r="A76" s="8" t="s">
        <v>3</v>
      </c>
      <c r="B76" s="16">
        <v>0</v>
      </c>
      <c r="C76" s="12">
        <v>0</v>
      </c>
      <c r="D76" s="14">
        <v>0</v>
      </c>
      <c r="E76" s="14">
        <v>0</v>
      </c>
    </row>
    <row r="77" spans="1:13" x14ac:dyDescent="0.25">
      <c r="A77" s="8" t="s">
        <v>4</v>
      </c>
      <c r="B77" s="16">
        <v>10.205</v>
      </c>
      <c r="C77" s="12">
        <v>0.10205</v>
      </c>
      <c r="D77" s="14">
        <v>4.1137783700000004</v>
      </c>
      <c r="E77" s="14">
        <v>6.89051466832362</v>
      </c>
    </row>
    <row r="78" spans="1:13" x14ac:dyDescent="0.25">
      <c r="A78" s="8" t="s">
        <v>5</v>
      </c>
      <c r="B78" s="16">
        <v>9.2140000000000004</v>
      </c>
      <c r="C78" s="12">
        <v>9.214E-2</v>
      </c>
      <c r="D78" s="14">
        <v>5.1671559159999996</v>
      </c>
      <c r="E78" s="14">
        <v>8.654905644008517</v>
      </c>
    </row>
    <row r="79" spans="1:13" x14ac:dyDescent="0.25">
      <c r="A79" s="8" t="s">
        <v>6</v>
      </c>
      <c r="B79" s="16">
        <v>0</v>
      </c>
      <c r="C79" s="12">
        <v>0</v>
      </c>
      <c r="D79" s="14">
        <v>0</v>
      </c>
      <c r="E79" s="14">
        <v>0</v>
      </c>
    </row>
    <row r="80" spans="1:13" x14ac:dyDescent="0.25">
      <c r="A80" s="8" t="s">
        <v>34</v>
      </c>
      <c r="B80" s="16">
        <v>9.8140000000000001</v>
      </c>
      <c r="C80" s="12">
        <v>9.8140000000000005E-2</v>
      </c>
      <c r="D80" s="14">
        <v>5.5301037673728004</v>
      </c>
      <c r="E80" s="14">
        <v>9.2628376395576186</v>
      </c>
    </row>
    <row r="81" spans="1:6" x14ac:dyDescent="0.25">
      <c r="A81" s="8" t="s">
        <v>8</v>
      </c>
      <c r="B81" s="20">
        <v>0</v>
      </c>
      <c r="C81" s="12">
        <v>1.0580000000000001E-2</v>
      </c>
      <c r="D81" s="14">
        <v>1.6902459619878003</v>
      </c>
      <c r="E81" s="14">
        <v>2.8311356486984747</v>
      </c>
    </row>
    <row r="82" spans="1:6" x14ac:dyDescent="0.25">
      <c r="A82" s="8" t="s">
        <v>9</v>
      </c>
      <c r="B82" s="16">
        <v>0</v>
      </c>
      <c r="C82" s="12">
        <v>0</v>
      </c>
      <c r="D82" s="14">
        <v>0</v>
      </c>
      <c r="E82" s="14">
        <v>0</v>
      </c>
    </row>
    <row r="83" spans="1:6" x14ac:dyDescent="0.25">
      <c r="A83" s="8" t="s">
        <v>10</v>
      </c>
      <c r="B83" s="16">
        <v>2.6280000000000001</v>
      </c>
      <c r="C83" s="12">
        <v>2.6280000000000001E-2</v>
      </c>
      <c r="D83" s="14">
        <v>1.62880812</v>
      </c>
      <c r="E83" s="14">
        <v>2.7282282207013053</v>
      </c>
    </row>
    <row r="84" spans="1:6" x14ac:dyDescent="0.25">
      <c r="A84" s="8" t="s">
        <v>11</v>
      </c>
      <c r="B84" s="16">
        <v>0.442</v>
      </c>
      <c r="C84" s="12">
        <v>4.4200000000000003E-3</v>
      </c>
      <c r="D84" s="14">
        <v>0.41637902800000004</v>
      </c>
      <c r="E84" s="14">
        <v>0.69742838382815731</v>
      </c>
    </row>
    <row r="85" spans="1:6" x14ac:dyDescent="0.25">
      <c r="A85" s="8" t="s">
        <v>12</v>
      </c>
      <c r="B85" s="16">
        <v>0</v>
      </c>
      <c r="C85" s="12">
        <v>0</v>
      </c>
      <c r="D85" s="14">
        <v>0</v>
      </c>
      <c r="E85" s="14">
        <v>0</v>
      </c>
    </row>
    <row r="86" spans="1:6" x14ac:dyDescent="0.25">
      <c r="A86" s="8" t="s">
        <v>13</v>
      </c>
      <c r="B86" s="16">
        <v>0</v>
      </c>
      <c r="C86" s="12">
        <v>0</v>
      </c>
      <c r="D86" s="14">
        <v>0</v>
      </c>
      <c r="E86" s="14">
        <v>0</v>
      </c>
    </row>
    <row r="87" spans="1:6" x14ac:dyDescent="0.25">
      <c r="A87" s="8" t="s">
        <v>22</v>
      </c>
      <c r="B87" s="16">
        <v>6.83</v>
      </c>
      <c r="C87" s="12">
        <v>6.83E-2</v>
      </c>
      <c r="D87" s="14">
        <v>1.2304245</v>
      </c>
      <c r="E87" s="14">
        <v>2.0609418648663747</v>
      </c>
    </row>
    <row r="88" spans="1:6" x14ac:dyDescent="0.25">
      <c r="A88" s="8" t="s">
        <v>14</v>
      </c>
      <c r="B88" s="16">
        <v>0</v>
      </c>
      <c r="C88" s="12">
        <v>0</v>
      </c>
      <c r="D88" s="14">
        <v>0</v>
      </c>
      <c r="E88" s="14">
        <v>0</v>
      </c>
    </row>
    <row r="89" spans="1:6" x14ac:dyDescent="0.25">
      <c r="A89" s="8" t="s">
        <v>15</v>
      </c>
      <c r="B89" s="16">
        <v>0</v>
      </c>
      <c r="C89" s="12">
        <v>0</v>
      </c>
      <c r="D89" s="14">
        <v>0</v>
      </c>
      <c r="E89" s="14">
        <v>0</v>
      </c>
    </row>
    <row r="90" spans="1:6" x14ac:dyDescent="0.25">
      <c r="A90" s="8" t="s">
        <v>16</v>
      </c>
      <c r="B90" s="16">
        <v>0</v>
      </c>
      <c r="C90" s="12">
        <v>0</v>
      </c>
      <c r="D90" s="14">
        <v>0</v>
      </c>
      <c r="E90" s="14">
        <v>0</v>
      </c>
    </row>
    <row r="91" spans="1:6" x14ac:dyDescent="0.25">
      <c r="A91" s="8" t="s">
        <v>17</v>
      </c>
      <c r="B91" s="16">
        <v>0</v>
      </c>
      <c r="C91" s="12">
        <v>0</v>
      </c>
      <c r="D91" s="14">
        <v>0</v>
      </c>
      <c r="E91" s="14">
        <v>0</v>
      </c>
    </row>
    <row r="92" spans="1:6" x14ac:dyDescent="0.25">
      <c r="A92" s="8" t="s">
        <v>18</v>
      </c>
      <c r="B92" s="16">
        <v>1.0580000000000001</v>
      </c>
      <c r="C92" s="12">
        <v>1.0580000000000001E-2</v>
      </c>
      <c r="D92" s="19">
        <v>0.16928000000000001</v>
      </c>
      <c r="E92" s="19">
        <v>1.2487109558168498E-3</v>
      </c>
    </row>
    <row r="93" spans="1:6" x14ac:dyDescent="0.25">
      <c r="A93" s="4" t="s">
        <v>19</v>
      </c>
      <c r="B93" s="23">
        <v>100.001</v>
      </c>
      <c r="C93" s="4"/>
      <c r="D93" s="4">
        <v>59.702047931360603</v>
      </c>
      <c r="E93" s="4">
        <v>100.00000000000001</v>
      </c>
      <c r="F93" s="4"/>
    </row>
    <row r="94" spans="1:6" x14ac:dyDescent="0.25">
      <c r="D94" t="s">
        <v>111</v>
      </c>
      <c r="E94" s="23">
        <f>SUM(E73:E86,E88:E91)</f>
        <v>97.939058135133635</v>
      </c>
    </row>
    <row r="95" spans="1:6" x14ac:dyDescent="0.25">
      <c r="E95" s="23"/>
    </row>
    <row r="96" spans="1:6" ht="15.75" thickBot="1" x14ac:dyDescent="0.3">
      <c r="A96" s="181" t="s">
        <v>113</v>
      </c>
      <c r="B96" s="181"/>
      <c r="C96" s="181"/>
      <c r="D96" s="181"/>
      <c r="E96" s="181"/>
      <c r="F96" t="s">
        <v>114</v>
      </c>
    </row>
    <row r="97" spans="1:5" x14ac:dyDescent="0.25">
      <c r="A97" s="8"/>
      <c r="B97" s="9" t="s">
        <v>32</v>
      </c>
      <c r="C97" s="10" t="s">
        <v>21</v>
      </c>
      <c r="D97" s="11" t="s">
        <v>20</v>
      </c>
      <c r="E97" s="11" t="s">
        <v>33</v>
      </c>
    </row>
    <row r="98" spans="1:5" x14ac:dyDescent="0.25">
      <c r="A98" s="8" t="s">
        <v>0</v>
      </c>
      <c r="B98" s="16">
        <v>50.794013579626693</v>
      </c>
      <c r="C98" s="12">
        <v>0.50794013579626696</v>
      </c>
      <c r="D98" s="14">
        <v>30.519481471291542</v>
      </c>
      <c r="E98" s="14">
        <v>50.263835850184137</v>
      </c>
    </row>
    <row r="99" spans="1:5" x14ac:dyDescent="0.25">
      <c r="A99" s="8" t="s">
        <v>1</v>
      </c>
      <c r="B99" s="16">
        <v>1.149783411638633</v>
      </c>
      <c r="C99" s="12">
        <v>1.149783411638633E-2</v>
      </c>
      <c r="D99" s="14">
        <v>0.91866314849832797</v>
      </c>
      <c r="E99" s="14">
        <v>1.5129855250381228</v>
      </c>
    </row>
    <row r="100" spans="1:5" x14ac:dyDescent="0.25">
      <c r="A100" s="8" t="s">
        <v>2</v>
      </c>
      <c r="B100" s="16">
        <v>9.1913675145488334</v>
      </c>
      <c r="C100" s="12">
        <v>9.191367514548833E-2</v>
      </c>
      <c r="D100" s="14">
        <v>9.371628614244166</v>
      </c>
      <c r="E100" s="14">
        <v>15.43453491365373</v>
      </c>
    </row>
    <row r="101" spans="1:5" x14ac:dyDescent="0.25">
      <c r="A101" s="8" t="s">
        <v>3</v>
      </c>
      <c r="B101" s="16">
        <v>0</v>
      </c>
      <c r="C101" s="12">
        <v>0</v>
      </c>
      <c r="D101" s="14">
        <v>0</v>
      </c>
      <c r="E101" s="14">
        <v>0</v>
      </c>
    </row>
    <row r="102" spans="1:5" x14ac:dyDescent="0.25">
      <c r="A102" s="8" t="s">
        <v>4</v>
      </c>
      <c r="B102" s="16">
        <v>10.431063665550486</v>
      </c>
      <c r="C102" s="12">
        <v>0.10431063665550486</v>
      </c>
      <c r="D102" s="14">
        <v>4.2049077984747187</v>
      </c>
      <c r="E102" s="14">
        <v>6.9252420145638922</v>
      </c>
    </row>
    <row r="103" spans="1:5" x14ac:dyDescent="0.25">
      <c r="A103" s="8" t="s">
        <v>5</v>
      </c>
      <c r="B103" s="16">
        <v>9.6640023459247146</v>
      </c>
      <c r="C103" s="12">
        <v>9.6640023459247146E-2</v>
      </c>
      <c r="D103" s="14">
        <v>5.4195145315805044</v>
      </c>
      <c r="E103" s="14">
        <v>8.9256296526299472</v>
      </c>
    </row>
    <row r="104" spans="1:5" x14ac:dyDescent="0.25">
      <c r="A104" s="8" t="s">
        <v>6</v>
      </c>
      <c r="B104" s="16">
        <v>0</v>
      </c>
      <c r="C104" s="12">
        <v>0</v>
      </c>
      <c r="D104" s="14">
        <v>0</v>
      </c>
      <c r="E104" s="14">
        <v>0</v>
      </c>
    </row>
    <row r="105" spans="1:5" x14ac:dyDescent="0.25">
      <c r="A105" s="8" t="s">
        <v>34</v>
      </c>
      <c r="B105" s="16">
        <v>10.031415554257059</v>
      </c>
      <c r="C105" s="12">
        <v>0.10031415554257059</v>
      </c>
      <c r="D105" s="14">
        <v>5.6554984283639564</v>
      </c>
      <c r="E105" s="14">
        <v>9.3142815981870122</v>
      </c>
    </row>
    <row r="106" spans="1:5" x14ac:dyDescent="0.25">
      <c r="A106" s="8" t="s">
        <v>8</v>
      </c>
      <c r="B106" s="20">
        <v>0</v>
      </c>
      <c r="C106" s="12">
        <v>1.0809473395963077E-2</v>
      </c>
      <c r="D106" s="14">
        <v>1.724487138625004</v>
      </c>
      <c r="E106" s="14">
        <v>2.8401314269751512</v>
      </c>
    </row>
    <row r="107" spans="1:5" x14ac:dyDescent="0.25">
      <c r="A107" s="8" t="s">
        <v>9</v>
      </c>
      <c r="B107" s="16">
        <v>0</v>
      </c>
      <c r="C107" s="12">
        <v>0</v>
      </c>
      <c r="D107" s="14">
        <v>0</v>
      </c>
      <c r="E107" s="14">
        <v>0</v>
      </c>
    </row>
    <row r="108" spans="1:5" x14ac:dyDescent="0.25">
      <c r="A108" s="8" t="s">
        <v>10</v>
      </c>
      <c r="B108" s="16">
        <v>2.6859005181302473</v>
      </c>
      <c r="C108" s="12">
        <v>2.6859005181302475E-2</v>
      </c>
      <c r="D108" s="14">
        <v>1.6646942821319461</v>
      </c>
      <c r="E108" s="14">
        <v>2.7416560211394474</v>
      </c>
    </row>
    <row r="109" spans="1:5" x14ac:dyDescent="0.25">
      <c r="A109" s="8" t="s">
        <v>11</v>
      </c>
      <c r="B109" s="16">
        <v>0.45161206857517427</v>
      </c>
      <c r="C109" s="12">
        <v>4.5161206857517429E-3</v>
      </c>
      <c r="D109" s="14">
        <v>0.42543392340814573</v>
      </c>
      <c r="E109" s="14">
        <v>0.70066527543732571</v>
      </c>
    </row>
    <row r="110" spans="1:5" x14ac:dyDescent="0.25">
      <c r="A110" s="8" t="s">
        <v>12</v>
      </c>
      <c r="B110" s="16">
        <v>0</v>
      </c>
      <c r="C110" s="12">
        <v>0</v>
      </c>
      <c r="D110" s="14">
        <v>0</v>
      </c>
      <c r="E110" s="14">
        <v>0</v>
      </c>
    </row>
    <row r="111" spans="1:5" x14ac:dyDescent="0.25">
      <c r="A111" s="8" t="s">
        <v>13</v>
      </c>
      <c r="B111" s="16">
        <v>0</v>
      </c>
      <c r="C111" s="12">
        <v>0</v>
      </c>
      <c r="D111" s="14">
        <v>0</v>
      </c>
      <c r="E111" s="14">
        <v>0</v>
      </c>
    </row>
    <row r="112" spans="1:5" x14ac:dyDescent="0.25">
      <c r="A112" s="8" t="s">
        <v>22</v>
      </c>
      <c r="B112" s="16">
        <v>4.5198940021518696</v>
      </c>
      <c r="C112" s="12">
        <v>4.5198940021518696E-2</v>
      </c>
      <c r="D112" s="14">
        <v>0.81425890448765936</v>
      </c>
      <c r="E112" s="14">
        <v>1.3410377221912371</v>
      </c>
    </row>
    <row r="113" spans="1:6" x14ac:dyDescent="0.25">
      <c r="A113" s="8" t="s">
        <v>14</v>
      </c>
      <c r="B113" s="16">
        <v>0</v>
      </c>
      <c r="C113" s="12">
        <v>0</v>
      </c>
      <c r="D113" s="14">
        <v>0</v>
      </c>
      <c r="E113" s="14">
        <v>0</v>
      </c>
    </row>
    <row r="114" spans="1:6" x14ac:dyDescent="0.25">
      <c r="A114" s="8" t="s">
        <v>15</v>
      </c>
      <c r="B114" s="16">
        <v>0</v>
      </c>
      <c r="C114" s="12">
        <v>0</v>
      </c>
      <c r="D114" s="14">
        <v>0</v>
      </c>
      <c r="E114" s="14">
        <v>0</v>
      </c>
    </row>
    <row r="115" spans="1:6" x14ac:dyDescent="0.25">
      <c r="A115" s="8" t="s">
        <v>16</v>
      </c>
      <c r="B115" s="16">
        <v>0</v>
      </c>
      <c r="C115" s="12">
        <v>0</v>
      </c>
      <c r="D115" s="14">
        <v>0</v>
      </c>
      <c r="E115" s="14">
        <v>0</v>
      </c>
    </row>
    <row r="116" spans="1:6" x14ac:dyDescent="0.25">
      <c r="A116" s="8" t="s">
        <v>17</v>
      </c>
      <c r="B116" s="16">
        <v>0</v>
      </c>
      <c r="C116" s="12">
        <v>0</v>
      </c>
      <c r="D116" s="14">
        <v>0</v>
      </c>
      <c r="E116" s="14">
        <v>0</v>
      </c>
    </row>
    <row r="117" spans="1:6" x14ac:dyDescent="0.25">
      <c r="A117" s="8" t="s">
        <v>18</v>
      </c>
      <c r="B117" s="16">
        <v>1.0809473395963076</v>
      </c>
      <c r="C117" s="12">
        <v>1.0809473395963077E-2</v>
      </c>
      <c r="D117" s="19">
        <v>0.17295157433540922</v>
      </c>
      <c r="E117" s="19">
        <v>0</v>
      </c>
    </row>
    <row r="118" spans="1:6" x14ac:dyDescent="0.25">
      <c r="A118" s="4" t="s">
        <v>19</v>
      </c>
      <c r="B118" s="23">
        <v>100.00000000000001</v>
      </c>
      <c r="C118" s="4"/>
      <c r="D118" s="4">
        <v>60.71856824110597</v>
      </c>
      <c r="E118" s="4">
        <v>100</v>
      </c>
    </row>
    <row r="120" spans="1:6" ht="15.75" thickBot="1" x14ac:dyDescent="0.3">
      <c r="A120" s="181" t="s">
        <v>116</v>
      </c>
      <c r="B120" s="181"/>
      <c r="C120" s="181"/>
      <c r="D120" s="181"/>
      <c r="E120" s="181"/>
      <c r="F120" t="s">
        <v>114</v>
      </c>
    </row>
    <row r="121" spans="1:6" x14ac:dyDescent="0.25">
      <c r="A121" s="8"/>
      <c r="B121" s="9" t="s">
        <v>32</v>
      </c>
      <c r="C121" s="10" t="s">
        <v>21</v>
      </c>
      <c r="D121" s="11" t="s">
        <v>20</v>
      </c>
      <c r="E121" s="11" t="s">
        <v>33</v>
      </c>
    </row>
    <row r="122" spans="1:6" x14ac:dyDescent="0.25">
      <c r="A122" s="8" t="s">
        <v>0</v>
      </c>
      <c r="B122" s="16">
        <v>50.563428046482294</v>
      </c>
      <c r="C122" s="12">
        <v>0.50563428046482295</v>
      </c>
      <c r="D122" s="14">
        <v>30.380934614872796</v>
      </c>
      <c r="E122" s="14">
        <v>50.195786627938737</v>
      </c>
    </row>
    <row r="123" spans="1:6" x14ac:dyDescent="0.25">
      <c r="A123" s="8" t="s">
        <v>1</v>
      </c>
      <c r="B123" s="16">
        <v>1.1445638315682836</v>
      </c>
      <c r="C123" s="12">
        <v>1.1445638315682835E-2</v>
      </c>
      <c r="D123" s="14">
        <v>0.91449276665707968</v>
      </c>
      <c r="E123" s="14">
        <v>1.510937183790267</v>
      </c>
    </row>
    <row r="124" spans="1:6" x14ac:dyDescent="0.25">
      <c r="A124" s="8" t="s">
        <v>2</v>
      </c>
      <c r="B124" s="16">
        <v>9.1496421963605794</v>
      </c>
      <c r="C124" s="12">
        <v>9.1496421963605801E-2</v>
      </c>
      <c r="D124" s="14">
        <v>9.3290849791156045</v>
      </c>
      <c r="E124" s="14">
        <v>15.413639013473643</v>
      </c>
    </row>
    <row r="125" spans="1:6" x14ac:dyDescent="0.25">
      <c r="A125" s="8" t="s">
        <v>3</v>
      </c>
      <c r="B125" s="16">
        <v>0</v>
      </c>
      <c r="C125" s="12">
        <v>0</v>
      </c>
      <c r="D125" s="14">
        <v>0</v>
      </c>
      <c r="E125" s="14">
        <v>0</v>
      </c>
    </row>
    <row r="126" spans="1:6" x14ac:dyDescent="0.25">
      <c r="A126" s="8" t="s">
        <v>4</v>
      </c>
      <c r="B126" s="16">
        <v>10.383710597598618</v>
      </c>
      <c r="C126" s="12">
        <v>0.10383710597598618</v>
      </c>
      <c r="D126" s="14">
        <v>4.1858191138403695</v>
      </c>
      <c r="E126" s="14">
        <v>6.9158663406826379</v>
      </c>
    </row>
    <row r="127" spans="1:6" x14ac:dyDescent="0.25">
      <c r="A127" s="8" t="s">
        <v>5</v>
      </c>
      <c r="B127" s="16">
        <v>9.620131445080256</v>
      </c>
      <c r="C127" s="12">
        <v>9.6201314450802558E-2</v>
      </c>
      <c r="D127" s="14">
        <v>5.3949119936123369</v>
      </c>
      <c r="E127" s="14">
        <v>8.9135457727262644</v>
      </c>
    </row>
    <row r="128" spans="1:6" x14ac:dyDescent="0.25">
      <c r="A128" s="8" t="s">
        <v>6</v>
      </c>
      <c r="B128" s="16">
        <v>0</v>
      </c>
      <c r="C128" s="12">
        <v>0</v>
      </c>
      <c r="D128" s="14">
        <v>0</v>
      </c>
      <c r="E128" s="14">
        <v>0</v>
      </c>
    </row>
    <row r="129" spans="1:5" x14ac:dyDescent="0.25">
      <c r="A129" s="8" t="s">
        <v>34</v>
      </c>
      <c r="B129" s="16">
        <v>9.98587673696818</v>
      </c>
      <c r="C129" s="12">
        <v>9.98587673696818E-2</v>
      </c>
      <c r="D129" s="14">
        <v>5.6283897145280744</v>
      </c>
      <c r="E129" s="14">
        <v>9.2993007868503703</v>
      </c>
    </row>
    <row r="130" spans="1:5" x14ac:dyDescent="0.25">
      <c r="A130" s="8" t="s">
        <v>8</v>
      </c>
      <c r="B130" s="20">
        <v>0</v>
      </c>
      <c r="C130" s="12">
        <v>1.0760402491532359E-2</v>
      </c>
      <c r="D130" s="14">
        <v>1.7182532884970538</v>
      </c>
      <c r="E130" s="14">
        <v>2.8389210712408262</v>
      </c>
    </row>
    <row r="131" spans="1:5" x14ac:dyDescent="0.25">
      <c r="A131" s="8" t="s">
        <v>9</v>
      </c>
      <c r="B131" s="16">
        <v>0</v>
      </c>
      <c r="C131" s="12">
        <v>0</v>
      </c>
      <c r="D131" s="14">
        <v>0</v>
      </c>
      <c r="E131" s="14">
        <v>0</v>
      </c>
    </row>
    <row r="132" spans="1:5" x14ac:dyDescent="0.25">
      <c r="A132" s="8" t="s">
        <v>10</v>
      </c>
      <c r="B132" s="16">
        <v>2.6737075497211844</v>
      </c>
      <c r="C132" s="12">
        <v>2.6737075497211844E-2</v>
      </c>
      <c r="D132" s="14">
        <v>1.6571372022416928</v>
      </c>
      <c r="E132" s="14">
        <v>2.7379442558762657</v>
      </c>
    </row>
    <row r="133" spans="1:5" x14ac:dyDescent="0.25">
      <c r="A133" s="8" t="s">
        <v>11</v>
      </c>
      <c r="B133" s="16">
        <v>0.44956192127890665</v>
      </c>
      <c r="C133" s="12">
        <v>4.4956192127890669E-3</v>
      </c>
      <c r="D133" s="14">
        <v>0.42350261495005359</v>
      </c>
      <c r="E133" s="14">
        <v>0.69971668633262663</v>
      </c>
    </row>
    <row r="134" spans="1:5" x14ac:dyDescent="0.25">
      <c r="A134" s="8" t="s">
        <v>12</v>
      </c>
      <c r="B134" s="16">
        <v>0</v>
      </c>
      <c r="C134" s="12">
        <v>0</v>
      </c>
      <c r="D134" s="14">
        <v>0</v>
      </c>
      <c r="E134" s="14">
        <v>0</v>
      </c>
    </row>
    <row r="135" spans="1:5" x14ac:dyDescent="0.25">
      <c r="A135" s="8" t="s">
        <v>13</v>
      </c>
      <c r="B135" s="16">
        <v>0</v>
      </c>
      <c r="C135" s="12">
        <v>0</v>
      </c>
      <c r="D135" s="14">
        <v>0</v>
      </c>
      <c r="E135" s="14">
        <v>0</v>
      </c>
    </row>
    <row r="136" spans="1:5" x14ac:dyDescent="0.25">
      <c r="A136" s="8" t="s">
        <v>22</v>
      </c>
      <c r="B136" s="16">
        <v>4.9533374257884786</v>
      </c>
      <c r="C136" s="12">
        <v>4.9533374257884788E-2</v>
      </c>
      <c r="D136" s="14">
        <v>0.89234373725579452</v>
      </c>
      <c r="E136" s="14">
        <v>1.4743422610883634</v>
      </c>
    </row>
    <row r="137" spans="1:5" x14ac:dyDescent="0.25">
      <c r="A137" s="8" t="s">
        <v>14</v>
      </c>
      <c r="B137" s="16">
        <v>0</v>
      </c>
      <c r="C137" s="12">
        <v>0</v>
      </c>
      <c r="D137" s="14">
        <v>0</v>
      </c>
      <c r="E137" s="14">
        <v>0</v>
      </c>
    </row>
    <row r="138" spans="1:5" x14ac:dyDescent="0.25">
      <c r="A138" s="8" t="s">
        <v>15</v>
      </c>
      <c r="B138" s="16">
        <v>0</v>
      </c>
      <c r="C138" s="12">
        <v>0</v>
      </c>
      <c r="D138" s="14">
        <v>0</v>
      </c>
      <c r="E138" s="14">
        <v>0</v>
      </c>
    </row>
    <row r="139" spans="1:5" x14ac:dyDescent="0.25">
      <c r="A139" s="8" t="s">
        <v>16</v>
      </c>
      <c r="B139" s="16">
        <v>0</v>
      </c>
      <c r="C139" s="12">
        <v>0</v>
      </c>
      <c r="D139" s="14">
        <v>0</v>
      </c>
      <c r="E139" s="14">
        <v>0</v>
      </c>
    </row>
    <row r="140" spans="1:5" x14ac:dyDescent="0.25">
      <c r="A140" s="8" t="s">
        <v>17</v>
      </c>
      <c r="B140" s="16">
        <v>0</v>
      </c>
      <c r="C140" s="12">
        <v>0</v>
      </c>
      <c r="D140" s="14">
        <v>0</v>
      </c>
      <c r="E140" s="14">
        <v>0</v>
      </c>
    </row>
    <row r="141" spans="1:5" x14ac:dyDescent="0.25">
      <c r="A141" s="8" t="s">
        <v>18</v>
      </c>
      <c r="B141" s="16">
        <v>1.0760402491532359</v>
      </c>
      <c r="C141" s="12">
        <v>1.0760402491532359E-2</v>
      </c>
      <c r="D141" s="19">
        <v>0.17216643986451774</v>
      </c>
      <c r="E141" s="19">
        <v>0</v>
      </c>
    </row>
    <row r="142" spans="1:5" x14ac:dyDescent="0.25">
      <c r="A142" s="4" t="s">
        <v>19</v>
      </c>
      <c r="B142" s="23">
        <v>100.00000000000003</v>
      </c>
      <c r="C142" s="4"/>
      <c r="D142" s="4">
        <v>60.524870025570856</v>
      </c>
      <c r="E142" s="4">
        <v>100.00000000000001</v>
      </c>
    </row>
    <row r="143" spans="1:5" x14ac:dyDescent="0.25">
      <c r="A143" s="4"/>
      <c r="B143" s="23"/>
      <c r="C143" s="4"/>
      <c r="D143" s="4"/>
      <c r="E143" s="4"/>
    </row>
    <row r="144" spans="1:5" ht="15.75" thickBot="1" x14ac:dyDescent="0.3">
      <c r="A144" s="181" t="s">
        <v>215</v>
      </c>
      <c r="B144" s="181"/>
      <c r="C144" s="181"/>
      <c r="D144" s="181"/>
      <c r="E144" s="181"/>
    </row>
    <row r="145" spans="1:6" x14ac:dyDescent="0.25">
      <c r="A145" s="8"/>
      <c r="B145" s="9" t="s">
        <v>32</v>
      </c>
      <c r="C145" s="10" t="s">
        <v>21</v>
      </c>
      <c r="D145" s="11" t="s">
        <v>20</v>
      </c>
      <c r="E145" s="136" t="s">
        <v>33</v>
      </c>
      <c r="F145" s="11" t="s">
        <v>212</v>
      </c>
    </row>
    <row r="146" spans="1:6" x14ac:dyDescent="0.25">
      <c r="A146" s="8" t="s">
        <v>0</v>
      </c>
      <c r="B146" s="16">
        <v>50.377175508772623</v>
      </c>
      <c r="C146" s="12">
        <v>0.5037717550877262</v>
      </c>
      <c r="D146" s="14">
        <v>30.269025150095011</v>
      </c>
      <c r="E146" s="137">
        <v>50.140609588417327</v>
      </c>
      <c r="F146" s="14">
        <v>50.283472968621624</v>
      </c>
    </row>
    <row r="147" spans="1:6" x14ac:dyDescent="0.25">
      <c r="A147" s="8" t="s">
        <v>1</v>
      </c>
      <c r="B147" s="16">
        <v>1.140347782015545</v>
      </c>
      <c r="C147" s="12">
        <v>1.1403477820155449E-2</v>
      </c>
      <c r="D147" s="14">
        <v>0.91112419365703612</v>
      </c>
      <c r="E147" s="137">
        <v>1.509276306527354</v>
      </c>
      <c r="F147" s="14">
        <v>1.5135766195188129</v>
      </c>
    </row>
    <row r="148" spans="1:6" x14ac:dyDescent="0.25">
      <c r="A148" s="8" t="s">
        <v>2</v>
      </c>
      <c r="B148" s="16">
        <v>9.1159391001891521</v>
      </c>
      <c r="C148" s="12">
        <v>9.1159391001891521E-2</v>
      </c>
      <c r="D148" s="14">
        <v>9.2947208978220619</v>
      </c>
      <c r="E148" s="137">
        <v>15.396695779267173</v>
      </c>
      <c r="F148" s="14">
        <v>15.440564890972416</v>
      </c>
    </row>
    <row r="149" spans="1:6" x14ac:dyDescent="0.25">
      <c r="A149" s="8" t="s">
        <v>3</v>
      </c>
      <c r="B149" s="16">
        <v>0</v>
      </c>
      <c r="C149" s="12">
        <v>0</v>
      </c>
      <c r="D149" s="14">
        <v>0</v>
      </c>
      <c r="E149" s="137">
        <v>0</v>
      </c>
      <c r="F149" s="14">
        <v>0</v>
      </c>
    </row>
    <row r="150" spans="1:6" x14ac:dyDescent="0.25">
      <c r="A150" s="8" t="s">
        <v>4</v>
      </c>
      <c r="B150" s="16">
        <v>10.345461757985378</v>
      </c>
      <c r="C150" s="12">
        <v>0.10345461757985377</v>
      </c>
      <c r="D150" s="14">
        <v>4.1704004711085174</v>
      </c>
      <c r="E150" s="137">
        <v>6.908264168149052</v>
      </c>
      <c r="F150" s="14">
        <v>6.9279475740451373</v>
      </c>
    </row>
    <row r="151" spans="1:6" x14ac:dyDescent="0.25">
      <c r="A151" s="8" t="s">
        <v>5</v>
      </c>
      <c r="B151" s="16">
        <v>9.5846952817509106</v>
      </c>
      <c r="C151" s="12">
        <v>9.5846952817509101E-2</v>
      </c>
      <c r="D151" s="14">
        <v>5.3750396058342202</v>
      </c>
      <c r="E151" s="137">
        <v>8.9037476780968685</v>
      </c>
      <c r="F151" s="14">
        <v>8.9291167252668266</v>
      </c>
    </row>
    <row r="152" spans="1:6" x14ac:dyDescent="0.25">
      <c r="A152" s="8" t="s">
        <v>6</v>
      </c>
      <c r="B152" s="16">
        <v>0</v>
      </c>
      <c r="C152" s="12">
        <v>0</v>
      </c>
      <c r="D152" s="14">
        <v>0</v>
      </c>
      <c r="E152" s="137">
        <v>0</v>
      </c>
      <c r="F152" s="14">
        <v>0</v>
      </c>
    </row>
    <row r="153" spans="1:6" x14ac:dyDescent="0.25">
      <c r="A153" s="8" t="s">
        <v>34</v>
      </c>
      <c r="B153" s="16">
        <v>9.9490933353007431</v>
      </c>
      <c r="C153" s="12">
        <v>9.9490933353007432E-2</v>
      </c>
      <c r="D153" s="14">
        <v>5.6076573016349807</v>
      </c>
      <c r="E153" s="137">
        <v>9.2890786562392744</v>
      </c>
      <c r="F153" s="14">
        <v>11.874500458390258</v>
      </c>
    </row>
    <row r="154" spans="1:6" x14ac:dyDescent="0.25">
      <c r="A154" s="8" t="s">
        <v>8</v>
      </c>
      <c r="B154" s="20">
        <v>0</v>
      </c>
      <c r="C154" s="12">
        <v>1.0720766091306826E-2</v>
      </c>
      <c r="D154" s="14">
        <v>1.7119240294302758</v>
      </c>
      <c r="E154" s="137">
        <v>2.8358004256514446</v>
      </c>
      <c r="F154" s="20"/>
    </row>
    <row r="155" spans="1:6" x14ac:dyDescent="0.25">
      <c r="A155" s="8" t="s">
        <v>9</v>
      </c>
      <c r="B155" s="16">
        <v>0</v>
      </c>
      <c r="C155" s="12">
        <v>0</v>
      </c>
      <c r="D155" s="14">
        <v>0</v>
      </c>
      <c r="E155" s="137">
        <v>0</v>
      </c>
      <c r="F155" s="14">
        <v>0</v>
      </c>
    </row>
    <row r="156" spans="1:6" x14ac:dyDescent="0.25">
      <c r="A156" s="8" t="s">
        <v>10</v>
      </c>
      <c r="B156" s="16">
        <v>2.6638588342470024</v>
      </c>
      <c r="C156" s="12">
        <v>2.6638588342470026E-2</v>
      </c>
      <c r="D156" s="14">
        <v>1.6510330668779498</v>
      </c>
      <c r="E156" s="137">
        <v>2.7349346076853993</v>
      </c>
      <c r="F156" s="14">
        <v>2.7427271336618264</v>
      </c>
    </row>
    <row r="157" spans="1:6" x14ac:dyDescent="0.25">
      <c r="A157" s="8" t="s">
        <v>11</v>
      </c>
      <c r="B157" s="16">
        <v>0.44790594082167068</v>
      </c>
      <c r="C157" s="12">
        <v>4.4790594082167066E-3</v>
      </c>
      <c r="D157" s="14">
        <v>0.42194262505600172</v>
      </c>
      <c r="E157" s="137">
        <v>0.69894753222928052</v>
      </c>
      <c r="F157" s="14">
        <v>0.70093901194720531</v>
      </c>
    </row>
    <row r="158" spans="1:6" x14ac:dyDescent="0.25">
      <c r="A158" s="8" t="s">
        <v>12</v>
      </c>
      <c r="B158" s="16">
        <v>0</v>
      </c>
      <c r="C158" s="12">
        <v>0</v>
      </c>
      <c r="D158" s="14">
        <v>0</v>
      </c>
      <c r="E158" s="137">
        <v>0</v>
      </c>
      <c r="F158" s="14">
        <v>0</v>
      </c>
    </row>
    <row r="159" spans="1:6" x14ac:dyDescent="0.25">
      <c r="A159" s="8" t="s">
        <v>13</v>
      </c>
      <c r="B159" s="16">
        <v>0</v>
      </c>
      <c r="C159" s="12">
        <v>0</v>
      </c>
      <c r="D159" s="14">
        <v>0</v>
      </c>
      <c r="E159" s="137">
        <v>0</v>
      </c>
      <c r="F159" s="14">
        <v>0</v>
      </c>
    </row>
    <row r="160" spans="1:6" x14ac:dyDescent="0.25">
      <c r="A160" s="8" t="s">
        <v>22</v>
      </c>
      <c r="B160" s="16">
        <v>5.3034458497863133</v>
      </c>
      <c r="C160" s="12">
        <v>5.3034458497863132E-2</v>
      </c>
      <c r="D160" s="14">
        <v>0.95541576983900434</v>
      </c>
      <c r="E160" s="137">
        <v>1.5826452577368295</v>
      </c>
      <c r="F160" s="14">
        <v>1.587154617575901</v>
      </c>
    </row>
    <row r="161" spans="1:6" x14ac:dyDescent="0.25">
      <c r="A161" s="8" t="s">
        <v>14</v>
      </c>
      <c r="B161" s="16">
        <v>0</v>
      </c>
      <c r="C161" s="12">
        <v>0</v>
      </c>
      <c r="D161" s="14">
        <v>0</v>
      </c>
      <c r="E161" s="137">
        <v>0</v>
      </c>
      <c r="F161" s="14">
        <v>0</v>
      </c>
    </row>
    <row r="162" spans="1:6" x14ac:dyDescent="0.25">
      <c r="A162" s="8" t="s">
        <v>15</v>
      </c>
      <c r="B162" s="16">
        <v>0</v>
      </c>
      <c r="C162" s="12">
        <v>0</v>
      </c>
      <c r="D162" s="14">
        <v>0</v>
      </c>
      <c r="E162" s="137">
        <v>0</v>
      </c>
      <c r="F162" s="14">
        <v>0</v>
      </c>
    </row>
    <row r="163" spans="1:6" x14ac:dyDescent="0.25">
      <c r="A163" s="8" t="s">
        <v>16</v>
      </c>
      <c r="B163" s="16">
        <v>0</v>
      </c>
      <c r="C163" s="12">
        <v>0</v>
      </c>
      <c r="D163" s="14">
        <v>0</v>
      </c>
      <c r="E163" s="137">
        <v>0</v>
      </c>
      <c r="F163" s="14">
        <v>0</v>
      </c>
    </row>
    <row r="164" spans="1:6" x14ac:dyDescent="0.25">
      <c r="A164" s="8" t="s">
        <v>17</v>
      </c>
      <c r="B164" s="16">
        <v>0</v>
      </c>
      <c r="C164" s="12">
        <v>0</v>
      </c>
      <c r="D164" s="14">
        <v>0</v>
      </c>
      <c r="E164" s="137">
        <v>0</v>
      </c>
      <c r="F164" s="14">
        <v>0</v>
      </c>
    </row>
    <row r="165" spans="1:6" ht="15.75" thickBot="1" x14ac:dyDescent="0.3">
      <c r="A165" s="8" t="s">
        <v>18</v>
      </c>
      <c r="B165" s="16">
        <v>1.0720766091306826</v>
      </c>
      <c r="C165" s="12">
        <v>1.0720766091306826E-2</v>
      </c>
      <c r="D165" s="19">
        <v>0.17153225746090922</v>
      </c>
      <c r="E165" s="138">
        <v>0</v>
      </c>
      <c r="F165" s="139"/>
    </row>
    <row r="166" spans="1:6" x14ac:dyDescent="0.25">
      <c r="A166" s="4" t="s">
        <v>19</v>
      </c>
      <c r="B166" s="23">
        <v>100.00000000000003</v>
      </c>
      <c r="C166" s="4"/>
      <c r="D166" s="4">
        <v>60.368283111355062</v>
      </c>
      <c r="E166" s="4">
        <v>99.999999999999986</v>
      </c>
      <c r="F166" s="4">
        <v>100</v>
      </c>
    </row>
    <row r="168" spans="1:6" ht="15.75" thickBot="1" x14ac:dyDescent="0.3">
      <c r="A168" s="181" t="s">
        <v>119</v>
      </c>
      <c r="B168" s="181"/>
      <c r="C168" s="181"/>
      <c r="D168" s="181"/>
      <c r="E168" s="181"/>
      <c r="F168" t="s">
        <v>114</v>
      </c>
    </row>
    <row r="169" spans="1:6" x14ac:dyDescent="0.25">
      <c r="A169" s="8"/>
      <c r="B169" s="9" t="s">
        <v>32</v>
      </c>
      <c r="C169" s="10" t="s">
        <v>21</v>
      </c>
      <c r="D169" s="11" t="s">
        <v>20</v>
      </c>
      <c r="E169" s="11" t="s">
        <v>33</v>
      </c>
    </row>
    <row r="170" spans="1:6" x14ac:dyDescent="0.25">
      <c r="A170" s="8" t="s">
        <v>0</v>
      </c>
      <c r="B170" s="16">
        <v>50.009552963753947</v>
      </c>
      <c r="C170" s="12">
        <v>0.50009552963753945</v>
      </c>
      <c r="D170" s="14">
        <v>30.048139879165632</v>
      </c>
      <c r="E170" s="14">
        <v>50.030791744042467</v>
      </c>
    </row>
    <row r="171" spans="1:6" x14ac:dyDescent="0.25">
      <c r="A171" s="8" t="s">
        <v>1</v>
      </c>
      <c r="B171" s="16">
        <v>1.1320262048410179</v>
      </c>
      <c r="C171" s="12">
        <v>1.132026204841018E-2</v>
      </c>
      <c r="D171" s="14">
        <v>0.90447535335351525</v>
      </c>
      <c r="E171" s="14">
        <v>1.5059706931351478</v>
      </c>
    </row>
    <row r="172" spans="1:6" x14ac:dyDescent="0.25">
      <c r="A172" s="8" t="s">
        <v>2</v>
      </c>
      <c r="B172" s="16">
        <v>9.0494164200586802</v>
      </c>
      <c r="C172" s="12">
        <v>9.0494164200586799E-2</v>
      </c>
      <c r="D172" s="14">
        <v>9.2268935748888712</v>
      </c>
      <c r="E172" s="14">
        <v>15.362973972634707</v>
      </c>
    </row>
    <row r="173" spans="1:6" x14ac:dyDescent="0.25">
      <c r="A173" s="8" t="s">
        <v>3</v>
      </c>
      <c r="B173" s="16">
        <v>0</v>
      </c>
      <c r="C173" s="12">
        <v>0</v>
      </c>
      <c r="D173" s="14">
        <v>0</v>
      </c>
      <c r="E173" s="14">
        <v>0</v>
      </c>
    </row>
    <row r="174" spans="1:6" x14ac:dyDescent="0.25">
      <c r="A174" s="8" t="s">
        <v>4</v>
      </c>
      <c r="B174" s="16">
        <v>10.269966755686138</v>
      </c>
      <c r="C174" s="12">
        <v>0.10269966755686138</v>
      </c>
      <c r="D174" s="14">
        <v>4.1399673787516615</v>
      </c>
      <c r="E174" s="14">
        <v>6.8931337043284939</v>
      </c>
    </row>
    <row r="175" spans="1:6" x14ac:dyDescent="0.25">
      <c r="A175" s="8" t="s">
        <v>5</v>
      </c>
      <c r="B175" s="16">
        <v>9.5147518989169093</v>
      </c>
      <c r="C175" s="12">
        <v>9.5147518989169094E-2</v>
      </c>
      <c r="D175" s="14">
        <v>5.3358157764012093</v>
      </c>
      <c r="E175" s="14">
        <v>8.8842467110186352</v>
      </c>
    </row>
    <row r="176" spans="1:6" x14ac:dyDescent="0.25">
      <c r="A176" s="8" t="s">
        <v>6</v>
      </c>
      <c r="B176" s="16">
        <v>0</v>
      </c>
      <c r="C176" s="12">
        <v>0</v>
      </c>
      <c r="D176" s="14">
        <v>0</v>
      </c>
      <c r="E176" s="14">
        <v>0</v>
      </c>
    </row>
    <row r="177" spans="1:6" x14ac:dyDescent="0.25">
      <c r="A177" s="8" t="s">
        <v>34</v>
      </c>
      <c r="B177" s="16">
        <v>9.876490793065825</v>
      </c>
      <c r="C177" s="12">
        <v>9.8764907930658244E-2</v>
      </c>
      <c r="D177" s="14">
        <v>5.5660263768534675</v>
      </c>
      <c r="E177" s="14">
        <v>9.2675522552158593</v>
      </c>
    </row>
    <row r="178" spans="1:6" x14ac:dyDescent="0.25">
      <c r="A178" s="8" t="s">
        <v>8</v>
      </c>
      <c r="B178" s="20">
        <v>0</v>
      </c>
      <c r="C178" s="12">
        <v>1.0642532342089389E-2</v>
      </c>
      <c r="D178" s="14">
        <v>1.7002200293803318</v>
      </c>
      <c r="E178" s="14">
        <v>2.8309024968283381</v>
      </c>
    </row>
    <row r="179" spans="1:6" x14ac:dyDescent="0.25">
      <c r="A179" s="8" t="s">
        <v>9</v>
      </c>
      <c r="B179" s="16">
        <v>0</v>
      </c>
      <c r="C179" s="12">
        <v>0</v>
      </c>
      <c r="D179" s="14">
        <v>0</v>
      </c>
      <c r="E179" s="14">
        <v>0</v>
      </c>
    </row>
    <row r="180" spans="1:6" x14ac:dyDescent="0.25">
      <c r="A180" s="8" t="s">
        <v>10</v>
      </c>
      <c r="B180" s="16">
        <v>2.6444195831511204</v>
      </c>
      <c r="C180" s="12">
        <v>2.6444195831511204E-2</v>
      </c>
      <c r="D180" s="14">
        <v>1.6389848134412328</v>
      </c>
      <c r="E180" s="14">
        <v>2.728944560384666</v>
      </c>
    </row>
    <row r="181" spans="1:6" x14ac:dyDescent="0.25">
      <c r="A181" s="8" t="s">
        <v>11</v>
      </c>
      <c r="B181" s="16">
        <v>0.4446373907247092</v>
      </c>
      <c r="C181" s="12">
        <v>4.4463739072470917E-3</v>
      </c>
      <c r="D181" s="14">
        <v>0.41886353973396068</v>
      </c>
      <c r="E181" s="14">
        <v>0.69741669899947711</v>
      </c>
    </row>
    <row r="182" spans="1:6" x14ac:dyDescent="0.25">
      <c r="A182" s="8" t="s">
        <v>12</v>
      </c>
      <c r="B182" s="16">
        <v>0</v>
      </c>
      <c r="C182" s="12">
        <v>0</v>
      </c>
      <c r="D182" s="14">
        <v>0</v>
      </c>
      <c r="E182" s="14">
        <v>0</v>
      </c>
    </row>
    <row r="183" spans="1:6" x14ac:dyDescent="0.25">
      <c r="A183" s="8" t="s">
        <v>13</v>
      </c>
      <c r="B183" s="16">
        <v>0</v>
      </c>
      <c r="C183" s="12">
        <v>0</v>
      </c>
      <c r="D183" s="14">
        <v>0</v>
      </c>
      <c r="E183" s="14">
        <v>0</v>
      </c>
    </row>
    <row r="184" spans="1:6" x14ac:dyDescent="0.25">
      <c r="A184" s="8" t="s">
        <v>22</v>
      </c>
      <c r="B184" s="16">
        <v>5.9944847555927314</v>
      </c>
      <c r="C184" s="12">
        <v>5.9944847555927314E-2</v>
      </c>
      <c r="D184" s="14">
        <v>1.0799064287200306</v>
      </c>
      <c r="E184" s="14">
        <v>1.7980671634122045</v>
      </c>
    </row>
    <row r="185" spans="1:6" x14ac:dyDescent="0.25">
      <c r="A185" s="8" t="s">
        <v>14</v>
      </c>
      <c r="B185" s="16">
        <v>0</v>
      </c>
      <c r="C185" s="12">
        <v>0</v>
      </c>
      <c r="D185" s="14">
        <v>0</v>
      </c>
      <c r="E185" s="14">
        <v>0</v>
      </c>
    </row>
    <row r="186" spans="1:6" x14ac:dyDescent="0.25">
      <c r="A186" s="8" t="s">
        <v>15</v>
      </c>
      <c r="B186" s="16">
        <v>0</v>
      </c>
      <c r="C186" s="12">
        <v>0</v>
      </c>
      <c r="D186" s="14">
        <v>0</v>
      </c>
      <c r="E186" s="14">
        <v>0</v>
      </c>
    </row>
    <row r="187" spans="1:6" x14ac:dyDescent="0.25">
      <c r="A187" s="8" t="s">
        <v>16</v>
      </c>
      <c r="B187" s="16">
        <v>0</v>
      </c>
      <c r="C187" s="12">
        <v>0</v>
      </c>
      <c r="D187" s="14">
        <v>0</v>
      </c>
      <c r="E187" s="14">
        <v>0</v>
      </c>
    </row>
    <row r="188" spans="1:6" x14ac:dyDescent="0.25">
      <c r="A188" s="8" t="s">
        <v>17</v>
      </c>
      <c r="B188" s="16">
        <v>0</v>
      </c>
      <c r="C188" s="12">
        <v>0</v>
      </c>
      <c r="D188" s="14">
        <v>0</v>
      </c>
      <c r="E188" s="14">
        <v>0</v>
      </c>
    </row>
    <row r="189" spans="1:6" x14ac:dyDescent="0.25">
      <c r="A189" s="8" t="s">
        <v>18</v>
      </c>
      <c r="B189" s="16">
        <v>1.064253234208939</v>
      </c>
      <c r="C189" s="12">
        <v>1.0642532342089389E-2</v>
      </c>
      <c r="D189" s="19">
        <v>0.17028051747343023</v>
      </c>
      <c r="E189" s="19">
        <v>0</v>
      </c>
    </row>
    <row r="190" spans="1:6" x14ac:dyDescent="0.25">
      <c r="A190" s="4" t="s">
        <v>19</v>
      </c>
      <c r="B190" s="23">
        <v>100.00000000000003</v>
      </c>
      <c r="C190" s="4"/>
      <c r="D190" s="4">
        <v>60.059293150689918</v>
      </c>
      <c r="E190" s="4">
        <v>99.999999999999986</v>
      </c>
    </row>
    <row r="192" spans="1:6" ht="15.75" thickBot="1" x14ac:dyDescent="0.3">
      <c r="A192" s="181" t="s">
        <v>134</v>
      </c>
      <c r="B192" s="181"/>
      <c r="C192" s="181"/>
      <c r="D192" s="181"/>
      <c r="E192" s="181"/>
      <c r="F192" t="s">
        <v>114</v>
      </c>
    </row>
    <row r="193" spans="1:5" x14ac:dyDescent="0.25">
      <c r="A193" s="8"/>
      <c r="B193" s="9" t="s">
        <v>32</v>
      </c>
      <c r="C193" s="10" t="s">
        <v>21</v>
      </c>
      <c r="D193" s="11" t="s">
        <v>20</v>
      </c>
      <c r="E193" s="11" t="s">
        <v>33</v>
      </c>
    </row>
    <row r="194" spans="1:5" x14ac:dyDescent="0.25">
      <c r="A194" s="8" t="s">
        <v>0</v>
      </c>
      <c r="B194" s="16">
        <v>51.629771925075985</v>
      </c>
      <c r="C194" s="12">
        <v>0.51629771925075985</v>
      </c>
      <c r="D194" s="14">
        <v>31.021645201638055</v>
      </c>
      <c r="E194" s="14">
        <v>50.506206109342919</v>
      </c>
    </row>
    <row r="195" spans="1:5" x14ac:dyDescent="0.25">
      <c r="A195" s="8" t="s">
        <v>1</v>
      </c>
      <c r="B195" s="16">
        <v>1.168701804063554</v>
      </c>
      <c r="C195" s="12">
        <v>1.1687018040635539E-2</v>
      </c>
      <c r="D195" s="14">
        <v>0.93377871702513071</v>
      </c>
      <c r="E195" s="14">
        <v>1.5202810823230855</v>
      </c>
    </row>
    <row r="196" spans="1:5" x14ac:dyDescent="0.25">
      <c r="A196" s="8" t="s">
        <v>2</v>
      </c>
      <c r="B196" s="16">
        <v>9.3426011258548858</v>
      </c>
      <c r="C196" s="12">
        <v>9.3426011258548852E-2</v>
      </c>
      <c r="D196" s="14">
        <v>9.5258282191351515</v>
      </c>
      <c r="E196" s="14">
        <v>15.508959639975203</v>
      </c>
    </row>
    <row r="197" spans="1:5" x14ac:dyDescent="0.25">
      <c r="A197" s="8" t="s">
        <v>3</v>
      </c>
      <c r="B197" s="16">
        <v>0</v>
      </c>
      <c r="C197" s="12">
        <v>0</v>
      </c>
      <c r="D197" s="14">
        <v>0</v>
      </c>
      <c r="E197" s="14">
        <v>0</v>
      </c>
    </row>
    <row r="198" spans="1:5" x14ac:dyDescent="0.25">
      <c r="A198" s="8" t="s">
        <v>4</v>
      </c>
      <c r="B198" s="16">
        <v>10.602695082247459</v>
      </c>
      <c r="C198" s="12">
        <v>0.1060269508224746</v>
      </c>
      <c r="D198" s="14">
        <v>4.2740948253851023</v>
      </c>
      <c r="E198" s="14">
        <v>6.9586352618840923</v>
      </c>
    </row>
    <row r="199" spans="1:5" x14ac:dyDescent="0.25">
      <c r="A199" s="8" t="s">
        <v>5</v>
      </c>
      <c r="B199" s="16">
        <v>9.8230126316227828</v>
      </c>
      <c r="C199" s="12">
        <v>9.8230126316227823E-2</v>
      </c>
      <c r="D199" s="14">
        <v>5.5086865457382661</v>
      </c>
      <c r="E199" s="14">
        <v>8.9686686912443303</v>
      </c>
    </row>
    <row r="200" spans="1:5" x14ac:dyDescent="0.25">
      <c r="A200" s="8" t="s">
        <v>6</v>
      </c>
      <c r="B200" s="16">
        <v>0</v>
      </c>
      <c r="C200" s="12">
        <v>0</v>
      </c>
      <c r="D200" s="14">
        <v>0</v>
      </c>
      <c r="E200" s="14">
        <v>0</v>
      </c>
    </row>
    <row r="201" spans="1:5" x14ac:dyDescent="0.25">
      <c r="A201" s="8" t="s">
        <v>34</v>
      </c>
      <c r="B201" s="16">
        <v>10.196471210924104</v>
      </c>
      <c r="C201" s="12">
        <v>0.10196471210924103</v>
      </c>
      <c r="D201" s="14">
        <v>5.7463555527917682</v>
      </c>
      <c r="E201" s="14">
        <v>9.3556165716041129</v>
      </c>
    </row>
    <row r="202" spans="1:5" x14ac:dyDescent="0.25">
      <c r="A202" s="8" t="s">
        <v>8</v>
      </c>
      <c r="B202" s="20">
        <v>0</v>
      </c>
      <c r="C202" s="12">
        <v>1.0987331119027744E-2</v>
      </c>
      <c r="D202" s="14">
        <v>1.7553040796620469</v>
      </c>
      <c r="E202" s="14">
        <v>2.857802964856957</v>
      </c>
    </row>
    <row r="203" spans="1:5" x14ac:dyDescent="0.25">
      <c r="A203" s="8" t="s">
        <v>9</v>
      </c>
      <c r="B203" s="16">
        <v>0</v>
      </c>
      <c r="C203" s="12">
        <v>0</v>
      </c>
      <c r="D203" s="14">
        <v>0</v>
      </c>
      <c r="E203" s="14">
        <v>0</v>
      </c>
    </row>
    <row r="204" spans="1:5" x14ac:dyDescent="0.25">
      <c r="A204" s="8" t="s">
        <v>10</v>
      </c>
      <c r="B204" s="16">
        <v>2.7300939892674498</v>
      </c>
      <c r="C204" s="12">
        <v>2.73009398926745E-2</v>
      </c>
      <c r="D204" s="14">
        <v>1.6920849536080729</v>
      </c>
      <c r="E204" s="14">
        <v>2.754876179711276</v>
      </c>
    </row>
    <row r="205" spans="1:5" x14ac:dyDescent="0.25">
      <c r="A205" s="8" t="s">
        <v>11</v>
      </c>
      <c r="B205" s="16">
        <v>0.45904283705787413</v>
      </c>
      <c r="C205" s="12">
        <v>4.590428370578741E-3</v>
      </c>
      <c r="D205" s="14">
        <v>0.43243395996497735</v>
      </c>
      <c r="E205" s="14">
        <v>0.70404385611106235</v>
      </c>
    </row>
    <row r="206" spans="1:5" x14ac:dyDescent="0.25">
      <c r="A206" s="8" t="s">
        <v>12</v>
      </c>
      <c r="B206" s="16">
        <v>0</v>
      </c>
      <c r="C206" s="12">
        <v>0</v>
      </c>
      <c r="D206" s="14">
        <v>0</v>
      </c>
      <c r="E206" s="14">
        <v>0</v>
      </c>
    </row>
    <row r="207" spans="1:5" x14ac:dyDescent="0.25">
      <c r="A207" s="8" t="s">
        <v>13</v>
      </c>
      <c r="B207" s="16">
        <v>0</v>
      </c>
      <c r="C207" s="12">
        <v>0</v>
      </c>
      <c r="D207" s="14">
        <v>0</v>
      </c>
      <c r="E207" s="14">
        <v>0</v>
      </c>
    </row>
    <row r="208" spans="1:5" x14ac:dyDescent="0.25">
      <c r="A208" s="8" t="s">
        <v>22</v>
      </c>
      <c r="B208" s="16">
        <v>2.9488762819831442</v>
      </c>
      <c r="C208" s="12">
        <v>2.9488762819831441E-2</v>
      </c>
      <c r="D208" s="14">
        <v>0.53124006219926345</v>
      </c>
      <c r="E208" s="14">
        <v>0.86490964294696338</v>
      </c>
    </row>
    <row r="209" spans="1:6" x14ac:dyDescent="0.25">
      <c r="A209" s="8" t="s">
        <v>14</v>
      </c>
      <c r="B209" s="16">
        <v>0</v>
      </c>
      <c r="C209" s="12">
        <v>0</v>
      </c>
      <c r="D209" s="14">
        <v>0</v>
      </c>
      <c r="E209" s="14">
        <v>0</v>
      </c>
    </row>
    <row r="210" spans="1:6" x14ac:dyDescent="0.25">
      <c r="A210" s="8" t="s">
        <v>15</v>
      </c>
      <c r="B210" s="16">
        <v>0</v>
      </c>
      <c r="C210" s="12">
        <v>0</v>
      </c>
      <c r="D210" s="14">
        <v>0</v>
      </c>
      <c r="E210" s="14">
        <v>0</v>
      </c>
    </row>
    <row r="211" spans="1:6" x14ac:dyDescent="0.25">
      <c r="A211" s="8" t="s">
        <v>16</v>
      </c>
      <c r="B211" s="16">
        <v>0</v>
      </c>
      <c r="C211" s="12">
        <v>0</v>
      </c>
      <c r="D211" s="14">
        <v>0</v>
      </c>
      <c r="E211" s="14">
        <v>0</v>
      </c>
    </row>
    <row r="212" spans="1:6" x14ac:dyDescent="0.25">
      <c r="A212" s="8" t="s">
        <v>17</v>
      </c>
      <c r="B212" s="16">
        <v>0</v>
      </c>
      <c r="C212" s="12">
        <v>0</v>
      </c>
      <c r="D212" s="14">
        <v>0</v>
      </c>
      <c r="E212" s="14">
        <v>0</v>
      </c>
    </row>
    <row r="213" spans="1:6" x14ac:dyDescent="0.25">
      <c r="A213" s="8" t="s">
        <v>18</v>
      </c>
      <c r="B213" s="16">
        <v>1.0987331119027743</v>
      </c>
      <c r="C213" s="12">
        <v>1.0987331119027744E-2</v>
      </c>
      <c r="D213" s="19">
        <v>0.1757972979044439</v>
      </c>
      <c r="E213" s="19">
        <v>0</v>
      </c>
    </row>
    <row r="214" spans="1:6" x14ac:dyDescent="0.25">
      <c r="A214" s="4" t="s">
        <v>19</v>
      </c>
      <c r="B214" s="23">
        <v>100.00000000000001</v>
      </c>
      <c r="C214" s="4"/>
      <c r="D214" s="4">
        <v>61.421452117147837</v>
      </c>
      <c r="E214" s="4">
        <v>100.00000000000001</v>
      </c>
    </row>
    <row r="216" spans="1:6" ht="15.75" thickBot="1" x14ac:dyDescent="0.3">
      <c r="A216" s="181" t="s">
        <v>136</v>
      </c>
      <c r="B216" s="181"/>
      <c r="C216" s="181"/>
      <c r="D216" s="181"/>
      <c r="E216" s="181"/>
      <c r="F216" t="s">
        <v>135</v>
      </c>
    </row>
    <row r="217" spans="1:6" x14ac:dyDescent="0.25">
      <c r="A217" s="8"/>
      <c r="B217" s="9" t="s">
        <v>32</v>
      </c>
      <c r="C217" s="10" t="s">
        <v>21</v>
      </c>
      <c r="D217" s="11" t="s">
        <v>20</v>
      </c>
      <c r="E217" s="11" t="s">
        <v>33</v>
      </c>
    </row>
    <row r="218" spans="1:6" x14ac:dyDescent="0.25">
      <c r="A218" s="8" t="s">
        <v>0</v>
      </c>
      <c r="B218" s="16">
        <v>50.434389955617142</v>
      </c>
      <c r="C218" s="12">
        <v>0.50434389955617143</v>
      </c>
      <c r="D218" s="14">
        <v>30.303402336052649</v>
      </c>
      <c r="E218" s="14">
        <v>50.180076866474884</v>
      </c>
    </row>
    <row r="219" spans="1:6" x14ac:dyDescent="0.25">
      <c r="A219" s="8" t="s">
        <v>1</v>
      </c>
      <c r="B219" s="16">
        <v>1.2625195475480029</v>
      </c>
      <c r="C219" s="12">
        <v>1.2625195475480029E-2</v>
      </c>
      <c r="D219" s="14">
        <v>1.0087379682562836</v>
      </c>
      <c r="E219" s="14">
        <v>1.6703916023650576</v>
      </c>
    </row>
    <row r="220" spans="1:6" x14ac:dyDescent="0.25">
      <c r="A220" s="8" t="s">
        <v>2</v>
      </c>
      <c r="B220" s="16">
        <v>8.6564801328267951</v>
      </c>
      <c r="C220" s="12">
        <v>8.6564801328267951E-2</v>
      </c>
      <c r="D220" s="14">
        <v>8.8262510211917942</v>
      </c>
      <c r="E220" s="14">
        <v>14.615585067795379</v>
      </c>
    </row>
    <row r="221" spans="1:6" x14ac:dyDescent="0.25">
      <c r="A221" s="8" t="s">
        <v>3</v>
      </c>
      <c r="B221" s="16">
        <v>0</v>
      </c>
      <c r="C221" s="12">
        <v>0</v>
      </c>
      <c r="D221" s="14">
        <v>0</v>
      </c>
      <c r="E221" s="14">
        <v>0</v>
      </c>
    </row>
    <row r="222" spans="1:6" x14ac:dyDescent="0.25">
      <c r="A222" s="8" t="s">
        <v>4</v>
      </c>
      <c r="B222" s="16">
        <v>11.290170345216671</v>
      </c>
      <c r="C222" s="12">
        <v>0.11290170345216671</v>
      </c>
      <c r="D222" s="14">
        <v>4.5512257285416728</v>
      </c>
      <c r="E222" s="14">
        <v>7.5364757515425715</v>
      </c>
    </row>
    <row r="223" spans="1:6" x14ac:dyDescent="0.25">
      <c r="A223" s="8" t="s">
        <v>5</v>
      </c>
      <c r="B223" s="16">
        <v>12.194881277471143</v>
      </c>
      <c r="C223" s="12">
        <v>0.12194881277471144</v>
      </c>
      <c r="D223" s="14">
        <v>6.8388162511181525</v>
      </c>
      <c r="E223" s="14">
        <v>11.324547697686294</v>
      </c>
    </row>
    <row r="224" spans="1:6" x14ac:dyDescent="0.25">
      <c r="A224" s="8" t="s">
        <v>6</v>
      </c>
      <c r="B224" s="16">
        <v>0</v>
      </c>
      <c r="C224" s="12">
        <v>0</v>
      </c>
      <c r="D224" s="14">
        <v>0</v>
      </c>
      <c r="E224" s="14">
        <v>0</v>
      </c>
    </row>
    <row r="225" spans="1:6" x14ac:dyDescent="0.25">
      <c r="A225" s="8" t="s">
        <v>34</v>
      </c>
      <c r="B225" s="16">
        <v>8.7164366723798778</v>
      </c>
      <c r="C225" s="12">
        <v>8.7164366723798778E-2</v>
      </c>
      <c r="D225" s="14">
        <v>5.636201361646263</v>
      </c>
      <c r="E225" s="14">
        <v>9.3331109961159875</v>
      </c>
    </row>
    <row r="226" spans="1:6" x14ac:dyDescent="0.25">
      <c r="A226" s="8" t="s">
        <v>8</v>
      </c>
      <c r="B226" s="20">
        <v>0</v>
      </c>
      <c r="C226" s="12">
        <v>4.3583792213587212E-3</v>
      </c>
      <c r="D226" s="14">
        <v>0.69597347418651101</v>
      </c>
      <c r="E226" s="14">
        <v>1.1524779311713396</v>
      </c>
    </row>
    <row r="227" spans="1:6" x14ac:dyDescent="0.25">
      <c r="A227" s="8" t="s">
        <v>9</v>
      </c>
      <c r="B227" s="16">
        <v>0</v>
      </c>
      <c r="C227" s="12">
        <v>0</v>
      </c>
      <c r="D227" s="14">
        <v>0</v>
      </c>
      <c r="E227" s="14">
        <v>0</v>
      </c>
    </row>
    <row r="228" spans="1:6" x14ac:dyDescent="0.25">
      <c r="A228" s="8" t="s">
        <v>10</v>
      </c>
      <c r="B228" s="16">
        <v>2.7028172065615408</v>
      </c>
      <c r="C228" s="12">
        <v>2.7028172065615409E-2</v>
      </c>
      <c r="D228" s="14">
        <v>1.6751790764547774</v>
      </c>
      <c r="E228" s="14">
        <v>2.7739662328807979</v>
      </c>
    </row>
    <row r="229" spans="1:6" x14ac:dyDescent="0.25">
      <c r="A229" s="8" t="s">
        <v>11</v>
      </c>
      <c r="B229" s="16">
        <v>0.10200119698565548</v>
      </c>
      <c r="C229" s="12">
        <v>1.0200119698565548E-3</v>
      </c>
      <c r="D229" s="14">
        <v>9.6088595601184976E-2</v>
      </c>
      <c r="E229" s="14">
        <v>0.15911523926547869</v>
      </c>
    </row>
    <row r="230" spans="1:6" x14ac:dyDescent="0.25">
      <c r="A230" s="8" t="s">
        <v>12</v>
      </c>
      <c r="B230" s="16">
        <v>0</v>
      </c>
      <c r="C230" s="12">
        <v>0</v>
      </c>
      <c r="D230" s="14">
        <v>0</v>
      </c>
      <c r="E230" s="14">
        <v>0</v>
      </c>
    </row>
    <row r="231" spans="1:6" x14ac:dyDescent="0.25">
      <c r="A231" s="8" t="s">
        <v>13</v>
      </c>
      <c r="B231" s="16">
        <v>0</v>
      </c>
      <c r="C231" s="12">
        <v>0</v>
      </c>
      <c r="D231" s="14">
        <v>0</v>
      </c>
      <c r="E231" s="14">
        <v>0</v>
      </c>
    </row>
    <row r="232" spans="1:6" x14ac:dyDescent="0.25">
      <c r="A232" s="8" t="s">
        <v>22</v>
      </c>
      <c r="B232" s="16">
        <v>4.2044657432573027</v>
      </c>
      <c r="C232" s="12">
        <v>4.2044657432573025E-2</v>
      </c>
      <c r="D232" s="14">
        <v>0.75743450364780307</v>
      </c>
      <c r="E232" s="14">
        <v>1.2542526147022071</v>
      </c>
    </row>
    <row r="233" spans="1:6" x14ac:dyDescent="0.25">
      <c r="A233" s="8" t="s">
        <v>14</v>
      </c>
      <c r="B233" s="16">
        <v>0</v>
      </c>
      <c r="C233" s="12">
        <v>0</v>
      </c>
      <c r="D233" s="14">
        <v>0</v>
      </c>
      <c r="E233" s="14">
        <v>0</v>
      </c>
    </row>
    <row r="234" spans="1:6" x14ac:dyDescent="0.25">
      <c r="A234" s="8" t="s">
        <v>15</v>
      </c>
      <c r="B234" s="16">
        <v>0</v>
      </c>
      <c r="C234" s="12">
        <v>0</v>
      </c>
      <c r="D234" s="14">
        <v>0</v>
      </c>
      <c r="E234" s="14">
        <v>0</v>
      </c>
    </row>
    <row r="235" spans="1:6" x14ac:dyDescent="0.25">
      <c r="A235" s="8" t="s">
        <v>16</v>
      </c>
      <c r="B235" s="16">
        <v>0</v>
      </c>
      <c r="C235" s="12">
        <v>0</v>
      </c>
      <c r="D235" s="14">
        <v>0</v>
      </c>
      <c r="E235" s="14">
        <v>0</v>
      </c>
    </row>
    <row r="236" spans="1:6" x14ac:dyDescent="0.25">
      <c r="A236" s="8" t="s">
        <v>17</v>
      </c>
      <c r="B236" s="16">
        <v>0</v>
      </c>
      <c r="C236" s="12">
        <v>0</v>
      </c>
      <c r="D236" s="14">
        <v>0</v>
      </c>
      <c r="E236" s="14">
        <v>0</v>
      </c>
    </row>
    <row r="237" spans="1:6" x14ac:dyDescent="0.25">
      <c r="A237" s="8" t="s">
        <v>18</v>
      </c>
      <c r="B237" s="16">
        <v>0.43583792213587214</v>
      </c>
      <c r="C237" s="12">
        <v>4.3583792213587212E-3</v>
      </c>
      <c r="D237" s="19">
        <v>6.9734067541739539E-2</v>
      </c>
      <c r="E237" s="19">
        <v>0</v>
      </c>
    </row>
    <row r="238" spans="1:6" x14ac:dyDescent="0.25">
      <c r="A238" s="4" t="s">
        <v>19</v>
      </c>
      <c r="B238" s="23">
        <v>100</v>
      </c>
      <c r="C238" s="4"/>
      <c r="D238" s="4">
        <v>60.389310316697092</v>
      </c>
      <c r="E238" s="4">
        <v>99.999999999999986</v>
      </c>
    </row>
    <row r="240" spans="1:6" ht="15.75" thickBot="1" x14ac:dyDescent="0.3">
      <c r="A240" s="181" t="s">
        <v>140</v>
      </c>
      <c r="B240" s="181"/>
      <c r="C240" s="181"/>
      <c r="D240" s="181"/>
      <c r="E240" s="181"/>
      <c r="F240" t="s">
        <v>135</v>
      </c>
    </row>
    <row r="241" spans="1:5" x14ac:dyDescent="0.25">
      <c r="A241" s="8"/>
      <c r="B241" s="9" t="s">
        <v>32</v>
      </c>
      <c r="C241" s="10" t="s">
        <v>21</v>
      </c>
      <c r="D241" s="11" t="s">
        <v>20</v>
      </c>
      <c r="E241" s="11" t="s">
        <v>33</v>
      </c>
    </row>
    <row r="242" spans="1:5" x14ac:dyDescent="0.25">
      <c r="A242" s="8" t="s">
        <v>0</v>
      </c>
      <c r="B242" s="16">
        <v>50.364111335917478</v>
      </c>
      <c r="C242" s="12">
        <v>0.50364111335917483</v>
      </c>
      <c r="D242" s="14">
        <v>30.261175567963349</v>
      </c>
      <c r="E242" s="14">
        <v>50.159197043117878</v>
      </c>
    </row>
    <row r="243" spans="1:5" x14ac:dyDescent="0.25">
      <c r="A243" s="8" t="s">
        <v>1</v>
      </c>
      <c r="B243" s="16">
        <v>1.2607602691821178</v>
      </c>
      <c r="C243" s="12">
        <v>1.2607602691821177E-2</v>
      </c>
      <c r="D243" s="14">
        <v>1.0073323259532818</v>
      </c>
      <c r="E243" s="14">
        <v>1.6696965559687107</v>
      </c>
    </row>
    <row r="244" spans="1:5" x14ac:dyDescent="0.25">
      <c r="A244" s="8" t="s">
        <v>2</v>
      </c>
      <c r="B244" s="16">
        <v>8.6444176200110761</v>
      </c>
      <c r="C244" s="12">
        <v>8.6444176200110759E-2</v>
      </c>
      <c r="D244" s="14">
        <v>8.8139519383747338</v>
      </c>
      <c r="E244" s="14">
        <v>14.609503553905174</v>
      </c>
    </row>
    <row r="245" spans="1:5" x14ac:dyDescent="0.25">
      <c r="A245" s="8" t="s">
        <v>3</v>
      </c>
      <c r="B245" s="16">
        <v>0</v>
      </c>
      <c r="C245" s="12">
        <v>0</v>
      </c>
      <c r="D245" s="14">
        <v>0</v>
      </c>
      <c r="E245" s="14">
        <v>0</v>
      </c>
    </row>
    <row r="246" spans="1:5" x14ac:dyDescent="0.25">
      <c r="A246" s="8" t="s">
        <v>4</v>
      </c>
      <c r="B246" s="16">
        <v>11.274437874005375</v>
      </c>
      <c r="C246" s="12">
        <v>0.11274437874005376</v>
      </c>
      <c r="D246" s="14">
        <v>4.5448837491418033</v>
      </c>
      <c r="E246" s="14">
        <v>7.5333398399965334</v>
      </c>
    </row>
    <row r="247" spans="1:5" x14ac:dyDescent="0.25">
      <c r="A247" s="8" t="s">
        <v>5</v>
      </c>
      <c r="B247" s="16">
        <v>12.177888122119482</v>
      </c>
      <c r="C247" s="12">
        <v>0.12177888122119482</v>
      </c>
      <c r="D247" s="14">
        <v>6.8292865915558725</v>
      </c>
      <c r="E247" s="14">
        <v>11.319835577452698</v>
      </c>
    </row>
    <row r="248" spans="1:5" x14ac:dyDescent="0.25">
      <c r="A248" s="8" t="s">
        <v>6</v>
      </c>
      <c r="B248" s="16">
        <v>0</v>
      </c>
      <c r="C248" s="12">
        <v>0</v>
      </c>
      <c r="D248" s="14">
        <v>0</v>
      </c>
      <c r="E248" s="14">
        <v>0</v>
      </c>
    </row>
    <row r="249" spans="1:5" x14ac:dyDescent="0.25">
      <c r="A249" s="8" t="s">
        <v>34</v>
      </c>
      <c r="B249" s="16">
        <v>8.7042906121504675</v>
      </c>
      <c r="C249" s="12">
        <v>8.7042906121504671E-2</v>
      </c>
      <c r="D249" s="14">
        <v>5.6283475053312664</v>
      </c>
      <c r="E249" s="14">
        <v>9.3292275084623331</v>
      </c>
    </row>
    <row r="250" spans="1:5" x14ac:dyDescent="0.25">
      <c r="A250" s="8" t="s">
        <v>8</v>
      </c>
      <c r="B250" s="20">
        <v>0</v>
      </c>
      <c r="C250" s="12">
        <v>4.3523059670559664E-3</v>
      </c>
      <c r="D250" s="14">
        <v>0.69500365864682756</v>
      </c>
      <c r="E250" s="14">
        <v>1.1519983875530673</v>
      </c>
    </row>
    <row r="251" spans="1:5" x14ac:dyDescent="0.25">
      <c r="A251" s="8" t="s">
        <v>9</v>
      </c>
      <c r="B251" s="16">
        <v>0</v>
      </c>
      <c r="C251" s="12">
        <v>0</v>
      </c>
      <c r="D251" s="14">
        <v>0</v>
      </c>
      <c r="E251" s="14">
        <v>0</v>
      </c>
    </row>
    <row r="252" spans="1:5" x14ac:dyDescent="0.25">
      <c r="A252" s="8" t="s">
        <v>10</v>
      </c>
      <c r="B252" s="16">
        <v>2.699050922033368</v>
      </c>
      <c r="C252" s="12">
        <v>2.6990509220333681E-2</v>
      </c>
      <c r="D252" s="14">
        <v>1.6728447709670613</v>
      </c>
      <c r="E252" s="14">
        <v>2.7728119914256677</v>
      </c>
    </row>
    <row r="253" spans="1:5" x14ac:dyDescent="0.25">
      <c r="A253" s="8" t="s">
        <v>11</v>
      </c>
      <c r="B253" s="16">
        <v>0.1018590617612942</v>
      </c>
      <c r="C253" s="12">
        <v>1.0185906176129419E-3</v>
      </c>
      <c r="D253" s="14">
        <v>9.5954699387239009E-2</v>
      </c>
      <c r="E253" s="14">
        <v>0.15904903175252261</v>
      </c>
    </row>
    <row r="254" spans="1:5" x14ac:dyDescent="0.25">
      <c r="A254" s="8" t="s">
        <v>12</v>
      </c>
      <c r="B254" s="16">
        <v>0</v>
      </c>
      <c r="C254" s="12">
        <v>0</v>
      </c>
      <c r="D254" s="14">
        <v>0</v>
      </c>
      <c r="E254" s="14">
        <v>0</v>
      </c>
    </row>
    <row r="255" spans="1:5" x14ac:dyDescent="0.25">
      <c r="A255" s="8" t="s">
        <v>13</v>
      </c>
      <c r="B255" s="16">
        <v>0</v>
      </c>
      <c r="C255" s="12">
        <v>0</v>
      </c>
      <c r="D255" s="14">
        <v>0</v>
      </c>
      <c r="E255" s="14">
        <v>0</v>
      </c>
    </row>
    <row r="256" spans="1:5" x14ac:dyDescent="0.25">
      <c r="A256" s="8" t="s">
        <v>22</v>
      </c>
      <c r="B256" s="16">
        <v>4.3379535861137493</v>
      </c>
      <c r="C256" s="12">
        <v>4.3379535861137491E-2</v>
      </c>
      <c r="D256" s="14">
        <v>0.78148233853839189</v>
      </c>
      <c r="E256" s="14">
        <v>1.2953405103654372</v>
      </c>
    </row>
    <row r="257" spans="1:6" x14ac:dyDescent="0.25">
      <c r="A257" s="8" t="s">
        <v>14</v>
      </c>
      <c r="B257" s="16">
        <v>0</v>
      </c>
      <c r="C257" s="12">
        <v>0</v>
      </c>
      <c r="D257" s="14">
        <v>0</v>
      </c>
      <c r="E257" s="14">
        <v>0</v>
      </c>
    </row>
    <row r="258" spans="1:6" x14ac:dyDescent="0.25">
      <c r="A258" s="8" t="s">
        <v>15</v>
      </c>
      <c r="B258" s="16">
        <v>0</v>
      </c>
      <c r="C258" s="12">
        <v>0</v>
      </c>
      <c r="D258" s="14">
        <v>0</v>
      </c>
      <c r="E258" s="14">
        <v>0</v>
      </c>
    </row>
    <row r="259" spans="1:6" x14ac:dyDescent="0.25">
      <c r="A259" s="8" t="s">
        <v>16</v>
      </c>
      <c r="B259" s="16">
        <v>0</v>
      </c>
      <c r="C259" s="12">
        <v>0</v>
      </c>
      <c r="D259" s="14">
        <v>0</v>
      </c>
      <c r="E259" s="14">
        <v>0</v>
      </c>
    </row>
    <row r="260" spans="1:6" x14ac:dyDescent="0.25">
      <c r="A260" s="8" t="s">
        <v>17</v>
      </c>
      <c r="B260" s="16">
        <v>0</v>
      </c>
      <c r="C260" s="12">
        <v>0</v>
      </c>
      <c r="D260" s="14">
        <v>0</v>
      </c>
      <c r="E260" s="14">
        <v>0</v>
      </c>
    </row>
    <row r="261" spans="1:6" x14ac:dyDescent="0.25">
      <c r="A261" s="8" t="s">
        <v>18</v>
      </c>
      <c r="B261" s="16">
        <v>0.43523059670559661</v>
      </c>
      <c r="C261" s="12">
        <v>4.3523059670559664E-3</v>
      </c>
      <c r="D261" s="19">
        <v>6.9636895472895463E-2</v>
      </c>
      <c r="E261" s="19">
        <v>0</v>
      </c>
    </row>
    <row r="262" spans="1:6" x14ac:dyDescent="0.25">
      <c r="A262" s="4" t="s">
        <v>19</v>
      </c>
      <c r="B262" s="23">
        <v>100.00000000000001</v>
      </c>
      <c r="C262" s="4"/>
      <c r="D262" s="4">
        <v>60.330263145859817</v>
      </c>
      <c r="E262" s="4">
        <v>100.00000000000001</v>
      </c>
    </row>
    <row r="264" spans="1:6" ht="15.75" thickBot="1" x14ac:dyDescent="0.3">
      <c r="A264" s="181" t="s">
        <v>141</v>
      </c>
      <c r="B264" s="181"/>
      <c r="C264" s="181"/>
      <c r="D264" s="181"/>
      <c r="E264" s="181"/>
      <c r="F264" t="s">
        <v>135</v>
      </c>
    </row>
    <row r="265" spans="1:6" x14ac:dyDescent="0.25">
      <c r="A265" s="8"/>
      <c r="B265" s="9" t="s">
        <v>32</v>
      </c>
      <c r="C265" s="10" t="s">
        <v>21</v>
      </c>
      <c r="D265" s="11" t="s">
        <v>20</v>
      </c>
      <c r="E265" s="11" t="s">
        <v>33</v>
      </c>
    </row>
    <row r="266" spans="1:6" x14ac:dyDescent="0.25">
      <c r="A266" s="8" t="s">
        <v>0</v>
      </c>
      <c r="B266" s="16">
        <v>49.953257227601185</v>
      </c>
      <c r="C266" s="12">
        <v>0.49953257227601183</v>
      </c>
      <c r="D266" s="14">
        <v>30.014314698689716</v>
      </c>
      <c r="E266" s="14">
        <v>50.036309421612508</v>
      </c>
    </row>
    <row r="267" spans="1:6" x14ac:dyDescent="0.25">
      <c r="A267" s="8" t="s">
        <v>1</v>
      </c>
      <c r="B267" s="16">
        <v>1.2504753952420109</v>
      </c>
      <c r="C267" s="12">
        <v>1.2504753952420108E-2</v>
      </c>
      <c r="D267" s="14">
        <v>0.99911483509362364</v>
      </c>
      <c r="E267" s="14">
        <v>1.6656058796721527</v>
      </c>
    </row>
    <row r="268" spans="1:6" x14ac:dyDescent="0.25">
      <c r="A268" s="8" t="s">
        <v>2</v>
      </c>
      <c r="B268" s="16">
        <v>8.5738992608267957</v>
      </c>
      <c r="C268" s="12">
        <v>8.573899260826795E-2</v>
      </c>
      <c r="D268" s="14">
        <v>8.7420505731301308</v>
      </c>
      <c r="E268" s="14">
        <v>14.573710972505392</v>
      </c>
    </row>
    <row r="269" spans="1:6" x14ac:dyDescent="0.25">
      <c r="A269" s="8" t="s">
        <v>3</v>
      </c>
      <c r="B269" s="16">
        <v>0</v>
      </c>
      <c r="C269" s="12">
        <v>0</v>
      </c>
      <c r="D269" s="14">
        <v>0</v>
      </c>
      <c r="E269" s="14">
        <v>0</v>
      </c>
    </row>
    <row r="270" spans="1:6" x14ac:dyDescent="0.25">
      <c r="A270" s="8" t="s">
        <v>4</v>
      </c>
      <c r="B270" s="16">
        <v>11.182464661401733</v>
      </c>
      <c r="C270" s="12">
        <v>0.11182464661401732</v>
      </c>
      <c r="D270" s="14">
        <v>4.5078080595162975</v>
      </c>
      <c r="E270" s="14">
        <v>7.5148835195308568</v>
      </c>
    </row>
    <row r="271" spans="1:6" x14ac:dyDescent="0.25">
      <c r="A271" s="8" t="s">
        <v>5</v>
      </c>
      <c r="B271" s="16">
        <v>12.078544855001796</v>
      </c>
      <c r="C271" s="12">
        <v>0.12078544855001797</v>
      </c>
      <c r="D271" s="14">
        <v>6.7735754834158772</v>
      </c>
      <c r="E271" s="14">
        <v>11.29210252445448</v>
      </c>
    </row>
    <row r="272" spans="1:6" x14ac:dyDescent="0.25">
      <c r="A272" s="8" t="s">
        <v>6</v>
      </c>
      <c r="B272" s="16">
        <v>0</v>
      </c>
      <c r="C272" s="12">
        <v>0</v>
      </c>
      <c r="D272" s="14">
        <v>0</v>
      </c>
      <c r="E272" s="14">
        <v>0</v>
      </c>
    </row>
    <row r="273" spans="1:6" x14ac:dyDescent="0.25">
      <c r="A273" s="8" t="s">
        <v>34</v>
      </c>
      <c r="B273" s="16">
        <v>8.63328382848802</v>
      </c>
      <c r="C273" s="12">
        <v>8.6332838284880198E-2</v>
      </c>
      <c r="D273" s="14">
        <v>5.582433269295735</v>
      </c>
      <c r="E273" s="14">
        <v>9.3063713495407345</v>
      </c>
    </row>
    <row r="274" spans="1:6" x14ac:dyDescent="0.25">
      <c r="A274" s="8" t="s">
        <v>8</v>
      </c>
      <c r="B274" s="20">
        <v>0</v>
      </c>
      <c r="C274" s="12">
        <v>4.3168012646044958E-3</v>
      </c>
      <c r="D274" s="14">
        <v>0.68933404389783737</v>
      </c>
      <c r="E274" s="14">
        <v>1.1491760468823682</v>
      </c>
    </row>
    <row r="275" spans="1:6" x14ac:dyDescent="0.25">
      <c r="A275" s="8" t="s">
        <v>9</v>
      </c>
      <c r="B275" s="16">
        <v>0</v>
      </c>
      <c r="C275" s="12">
        <v>0</v>
      </c>
      <c r="D275" s="14">
        <v>0</v>
      </c>
      <c r="E275" s="14">
        <v>0</v>
      </c>
    </row>
    <row r="276" spans="1:6" x14ac:dyDescent="0.25">
      <c r="A276" s="8" t="s">
        <v>10</v>
      </c>
      <c r="B276" s="16">
        <v>2.6770329387818408</v>
      </c>
      <c r="C276" s="12">
        <v>2.6770329387818408E-2</v>
      </c>
      <c r="D276" s="14">
        <v>1.6591982451275971</v>
      </c>
      <c r="E276" s="14">
        <v>2.7660187353411465</v>
      </c>
    </row>
    <row r="277" spans="1:6" x14ac:dyDescent="0.25">
      <c r="A277" s="8" t="s">
        <v>11</v>
      </c>
      <c r="B277" s="16">
        <v>0.10102812852562673</v>
      </c>
      <c r="C277" s="12">
        <v>1.0102812852562674E-3</v>
      </c>
      <c r="D277" s="14">
        <v>9.5171932027510259E-2</v>
      </c>
      <c r="E277" s="14">
        <v>0.15865936927052562</v>
      </c>
    </row>
    <row r="278" spans="1:6" x14ac:dyDescent="0.25">
      <c r="A278" s="8" t="s">
        <v>12</v>
      </c>
      <c r="B278" s="16">
        <v>0</v>
      </c>
      <c r="C278" s="12">
        <v>0</v>
      </c>
      <c r="D278" s="14">
        <v>0</v>
      </c>
      <c r="E278" s="14">
        <v>0</v>
      </c>
    </row>
    <row r="279" spans="1:6" x14ac:dyDescent="0.25">
      <c r="A279" s="8" t="s">
        <v>13</v>
      </c>
      <c r="B279" s="16">
        <v>0</v>
      </c>
      <c r="C279" s="12">
        <v>0</v>
      </c>
      <c r="D279" s="14">
        <v>0</v>
      </c>
      <c r="E279" s="14">
        <v>0</v>
      </c>
    </row>
    <row r="280" spans="1:6" x14ac:dyDescent="0.25">
      <c r="A280" s="8" t="s">
        <v>22</v>
      </c>
      <c r="B280" s="16">
        <v>5.1183335776705521</v>
      </c>
      <c r="C280" s="12">
        <v>5.1183335776705523E-2</v>
      </c>
      <c r="D280" s="14">
        <v>0.92206779401735006</v>
      </c>
      <c r="E280" s="14">
        <v>1.5371621811898277</v>
      </c>
    </row>
    <row r="281" spans="1:6" x14ac:dyDescent="0.25">
      <c r="A281" s="8" t="s">
        <v>14</v>
      </c>
      <c r="B281" s="16">
        <v>0</v>
      </c>
      <c r="C281" s="12">
        <v>0</v>
      </c>
      <c r="D281" s="14">
        <v>0</v>
      </c>
      <c r="E281" s="14">
        <v>0</v>
      </c>
    </row>
    <row r="282" spans="1:6" x14ac:dyDescent="0.25">
      <c r="A282" s="8" t="s">
        <v>15</v>
      </c>
      <c r="B282" s="16">
        <v>0</v>
      </c>
      <c r="C282" s="12">
        <v>0</v>
      </c>
      <c r="D282" s="14">
        <v>0</v>
      </c>
      <c r="E282" s="14">
        <v>0</v>
      </c>
    </row>
    <row r="283" spans="1:6" x14ac:dyDescent="0.25">
      <c r="A283" s="8" t="s">
        <v>16</v>
      </c>
      <c r="B283" s="16">
        <v>0</v>
      </c>
      <c r="C283" s="12">
        <v>0</v>
      </c>
      <c r="D283" s="14">
        <v>0</v>
      </c>
      <c r="E283" s="14">
        <v>0</v>
      </c>
    </row>
    <row r="284" spans="1:6" x14ac:dyDescent="0.25">
      <c r="A284" s="8" t="s">
        <v>17</v>
      </c>
      <c r="B284" s="16">
        <v>0</v>
      </c>
      <c r="C284" s="12">
        <v>0</v>
      </c>
      <c r="D284" s="14">
        <v>0</v>
      </c>
      <c r="E284" s="14">
        <v>0</v>
      </c>
    </row>
    <row r="285" spans="1:6" x14ac:dyDescent="0.25">
      <c r="A285" s="8" t="s">
        <v>18</v>
      </c>
      <c r="B285" s="16">
        <v>0.43168012646044956</v>
      </c>
      <c r="C285" s="12">
        <v>4.3168012646044958E-3</v>
      </c>
      <c r="D285" s="19">
        <v>6.9068820233671932E-2</v>
      </c>
      <c r="E285" s="19">
        <v>0</v>
      </c>
    </row>
    <row r="286" spans="1:6" x14ac:dyDescent="0.25">
      <c r="A286" s="4" t="s">
        <v>19</v>
      </c>
      <c r="B286" s="23">
        <v>100.00000000000001</v>
      </c>
      <c r="C286" s="4"/>
      <c r="D286" s="4">
        <v>59.985068934211682</v>
      </c>
      <c r="E286" s="4">
        <v>100</v>
      </c>
    </row>
    <row r="288" spans="1:6" ht="15.75" thickBot="1" x14ac:dyDescent="0.3">
      <c r="A288" s="181" t="s">
        <v>144</v>
      </c>
      <c r="B288" s="181"/>
      <c r="C288" s="181"/>
      <c r="D288" s="181"/>
      <c r="E288" s="181"/>
      <c r="F288" t="s">
        <v>135</v>
      </c>
    </row>
    <row r="289" spans="1:5" x14ac:dyDescent="0.25">
      <c r="A289" s="8"/>
      <c r="B289" s="9" t="s">
        <v>32</v>
      </c>
      <c r="C289" s="10" t="s">
        <v>21</v>
      </c>
      <c r="D289" s="11" t="s">
        <v>20</v>
      </c>
      <c r="E289" s="11" t="s">
        <v>33</v>
      </c>
    </row>
    <row r="290" spans="1:5" x14ac:dyDescent="0.25">
      <c r="A290" s="8" t="s">
        <v>0</v>
      </c>
      <c r="B290" s="16">
        <v>51.438507365376502</v>
      </c>
      <c r="C290" s="12">
        <v>0.51438507365376507</v>
      </c>
      <c r="D290" s="14">
        <v>30.906724273471745</v>
      </c>
      <c r="E290" s="14">
        <v>50.474002920685919</v>
      </c>
    </row>
    <row r="291" spans="1:5" x14ac:dyDescent="0.25">
      <c r="A291" s="8" t="s">
        <v>1</v>
      </c>
      <c r="B291" s="16">
        <v>1.2876555283533633</v>
      </c>
      <c r="C291" s="12">
        <v>1.2876555283533632E-2</v>
      </c>
      <c r="D291" s="14">
        <v>1.0288213152879968</v>
      </c>
      <c r="E291" s="14">
        <v>1.6801757964781279</v>
      </c>
    </row>
    <row r="292" spans="1:5" x14ac:dyDescent="0.25">
      <c r="A292" s="8" t="s">
        <v>2</v>
      </c>
      <c r="B292" s="16">
        <v>8.8288252809738541</v>
      </c>
      <c r="C292" s="12">
        <v>8.8288252809738538E-2</v>
      </c>
      <c r="D292" s="14">
        <v>9.0019762023843128</v>
      </c>
      <c r="E292" s="14">
        <v>14.701194766249879</v>
      </c>
    </row>
    <row r="293" spans="1:5" x14ac:dyDescent="0.25">
      <c r="A293" s="8" t="s">
        <v>3</v>
      </c>
      <c r="B293" s="16">
        <v>0</v>
      </c>
      <c r="C293" s="12">
        <v>0</v>
      </c>
      <c r="D293" s="14">
        <v>0</v>
      </c>
      <c r="E293" s="14">
        <v>0</v>
      </c>
    </row>
    <row r="294" spans="1:5" x14ac:dyDescent="0.25">
      <c r="A294" s="8" t="s">
        <v>4</v>
      </c>
      <c r="B294" s="16">
        <v>11.51495063130236</v>
      </c>
      <c r="C294" s="12">
        <v>0.11514950631302361</v>
      </c>
      <c r="D294" s="14">
        <v>4.6418378087868195</v>
      </c>
      <c r="E294" s="14">
        <v>7.5806200956455569</v>
      </c>
    </row>
    <row r="295" spans="1:5" x14ac:dyDescent="0.25">
      <c r="A295" s="8" t="s">
        <v>5</v>
      </c>
      <c r="B295" s="16">
        <v>12.437673796849943</v>
      </c>
      <c r="C295" s="12">
        <v>0.12437673796849942</v>
      </c>
      <c r="D295" s="14">
        <v>6.9749728392306665</v>
      </c>
      <c r="E295" s="14">
        <v>11.390880390427329</v>
      </c>
    </row>
    <row r="296" spans="1:5" x14ac:dyDescent="0.25">
      <c r="A296" s="8" t="s">
        <v>6</v>
      </c>
      <c r="B296" s="16">
        <v>0</v>
      </c>
      <c r="C296" s="12">
        <v>0</v>
      </c>
      <c r="D296" s="14">
        <v>0</v>
      </c>
      <c r="E296" s="14">
        <v>0</v>
      </c>
    </row>
    <row r="297" spans="1:5" x14ac:dyDescent="0.25">
      <c r="A297" s="8" t="s">
        <v>34</v>
      </c>
      <c r="B297" s="16">
        <v>8.8899755180267395</v>
      </c>
      <c r="C297" s="12">
        <v>8.8899755180267395E-2</v>
      </c>
      <c r="D297" s="14">
        <v>5.7484146335252069</v>
      </c>
      <c r="E297" s="14">
        <v>9.3877789970419592</v>
      </c>
    </row>
    <row r="298" spans="1:5" x14ac:dyDescent="0.25">
      <c r="A298" s="8" t="s">
        <v>8</v>
      </c>
      <c r="B298" s="20">
        <v>0</v>
      </c>
      <c r="C298" s="12">
        <v>4.4451518473060357E-3</v>
      </c>
      <c r="D298" s="14">
        <v>0.70982987420991495</v>
      </c>
      <c r="E298" s="14">
        <v>1.1592284846185938</v>
      </c>
    </row>
    <row r="299" spans="1:5" x14ac:dyDescent="0.25">
      <c r="A299" s="8" t="s">
        <v>9</v>
      </c>
      <c r="B299" s="16">
        <v>0</v>
      </c>
      <c r="C299" s="12">
        <v>0</v>
      </c>
      <c r="D299" s="14">
        <v>0</v>
      </c>
      <c r="E299" s="14">
        <v>0</v>
      </c>
    </row>
    <row r="300" spans="1:5" x14ac:dyDescent="0.25">
      <c r="A300" s="8" t="s">
        <v>10</v>
      </c>
      <c r="B300" s="16">
        <v>2.7566286200612162</v>
      </c>
      <c r="C300" s="12">
        <v>2.7566286200612161E-2</v>
      </c>
      <c r="D300" s="14">
        <v>1.7085308524277412</v>
      </c>
      <c r="E300" s="14">
        <v>2.7902145330082528</v>
      </c>
    </row>
    <row r="301" spans="1:5" x14ac:dyDescent="0.25">
      <c r="A301" s="8" t="s">
        <v>11</v>
      </c>
      <c r="B301" s="16">
        <v>0.10403197752646745</v>
      </c>
      <c r="C301" s="12">
        <v>1.0403197752646746E-3</v>
      </c>
      <c r="D301" s="14">
        <v>9.8001659917168249E-2</v>
      </c>
      <c r="E301" s="14">
        <v>0.16004724490123309</v>
      </c>
    </row>
    <row r="302" spans="1:5" x14ac:dyDescent="0.25">
      <c r="A302" s="8" t="s">
        <v>12</v>
      </c>
      <c r="B302" s="16">
        <v>0</v>
      </c>
      <c r="C302" s="12">
        <v>0</v>
      </c>
      <c r="D302" s="14">
        <v>0</v>
      </c>
      <c r="E302" s="14">
        <v>0</v>
      </c>
    </row>
    <row r="303" spans="1:5" x14ac:dyDescent="0.25">
      <c r="A303" s="8" t="s">
        <v>13</v>
      </c>
      <c r="B303" s="16">
        <v>0</v>
      </c>
      <c r="C303" s="12">
        <v>0</v>
      </c>
      <c r="D303" s="14">
        <v>0</v>
      </c>
      <c r="E303" s="14">
        <v>0</v>
      </c>
    </row>
    <row r="304" spans="1:5" x14ac:dyDescent="0.25">
      <c r="A304" s="8" t="s">
        <v>22</v>
      </c>
      <c r="B304" s="16">
        <v>2.2972360967989656</v>
      </c>
      <c r="C304" s="12">
        <v>2.2972360967989654E-2</v>
      </c>
      <c r="D304" s="14">
        <v>0.41384708283833366</v>
      </c>
      <c r="E304" s="14">
        <v>0.67585677094316665</v>
      </c>
    </row>
    <row r="305" spans="1:6" x14ac:dyDescent="0.25">
      <c r="A305" s="8" t="s">
        <v>14</v>
      </c>
      <c r="B305" s="16">
        <v>0</v>
      </c>
      <c r="C305" s="12">
        <v>0</v>
      </c>
      <c r="D305" s="14">
        <v>0</v>
      </c>
      <c r="E305" s="14">
        <v>0</v>
      </c>
    </row>
    <row r="306" spans="1:6" x14ac:dyDescent="0.25">
      <c r="A306" s="8" t="s">
        <v>15</v>
      </c>
      <c r="B306" s="16">
        <v>0</v>
      </c>
      <c r="C306" s="12">
        <v>0</v>
      </c>
      <c r="D306" s="14">
        <v>0</v>
      </c>
      <c r="E306" s="14">
        <v>0</v>
      </c>
    </row>
    <row r="307" spans="1:6" x14ac:dyDescent="0.25">
      <c r="A307" s="8" t="s">
        <v>16</v>
      </c>
      <c r="B307" s="16">
        <v>0</v>
      </c>
      <c r="C307" s="12">
        <v>0</v>
      </c>
      <c r="D307" s="14">
        <v>0</v>
      </c>
      <c r="E307" s="14">
        <v>0</v>
      </c>
    </row>
    <row r="308" spans="1:6" x14ac:dyDescent="0.25">
      <c r="A308" s="8" t="s">
        <v>17</v>
      </c>
      <c r="B308" s="16">
        <v>0</v>
      </c>
      <c r="C308" s="12">
        <v>0</v>
      </c>
      <c r="D308" s="14">
        <v>0</v>
      </c>
      <c r="E308" s="14">
        <v>0</v>
      </c>
    </row>
    <row r="309" spans="1:6" x14ac:dyDescent="0.25">
      <c r="A309" s="8" t="s">
        <v>18</v>
      </c>
      <c r="B309" s="16">
        <v>0.44451518473060353</v>
      </c>
      <c r="C309" s="12">
        <v>4.4451518473060357E-3</v>
      </c>
      <c r="D309" s="19">
        <v>7.1122429556896571E-2</v>
      </c>
      <c r="E309" s="19">
        <v>0</v>
      </c>
    </row>
    <row r="310" spans="1:6" x14ac:dyDescent="0.25">
      <c r="A310" s="4" t="s">
        <v>19</v>
      </c>
      <c r="B310" s="23">
        <v>100.00000000000003</v>
      </c>
      <c r="C310" s="4"/>
      <c r="D310" s="4">
        <v>61.232956542079897</v>
      </c>
      <c r="E310" s="4">
        <v>100.00000000000003</v>
      </c>
    </row>
    <row r="312" spans="1:6" ht="15.75" thickBot="1" x14ac:dyDescent="0.3">
      <c r="A312" s="181" t="s">
        <v>145</v>
      </c>
      <c r="B312" s="181"/>
      <c r="C312" s="181"/>
      <c r="D312" s="181"/>
      <c r="E312" s="181"/>
      <c r="F312" t="s">
        <v>146</v>
      </c>
    </row>
    <row r="313" spans="1:6" x14ac:dyDescent="0.25">
      <c r="A313" s="8"/>
      <c r="B313" s="9" t="s">
        <v>32</v>
      </c>
      <c r="C313" s="10" t="s">
        <v>21</v>
      </c>
      <c r="D313" s="11" t="s">
        <v>20</v>
      </c>
      <c r="E313" s="11" t="s">
        <v>33</v>
      </c>
    </row>
    <row r="314" spans="1:6" x14ac:dyDescent="0.25">
      <c r="A314" s="8" t="s">
        <v>0</v>
      </c>
      <c r="B314" s="16">
        <v>44.286594058391366</v>
      </c>
      <c r="C314" s="12">
        <v>0.44286594058391365</v>
      </c>
      <c r="D314" s="14">
        <v>26.609511466796334</v>
      </c>
      <c r="E314" s="14">
        <v>47.682954642956325</v>
      </c>
    </row>
    <row r="315" spans="1:6" x14ac:dyDescent="0.25">
      <c r="A315" s="8" t="s">
        <v>1</v>
      </c>
      <c r="B315" s="16">
        <v>0.49257223572339215</v>
      </c>
      <c r="C315" s="12">
        <v>4.9257223572339217E-3</v>
      </c>
      <c r="D315" s="14">
        <v>0.39355930547616164</v>
      </c>
      <c r="E315" s="14">
        <v>0.70523919748582131</v>
      </c>
    </row>
    <row r="316" spans="1:6" x14ac:dyDescent="0.25">
      <c r="A316" s="8" t="s">
        <v>2</v>
      </c>
      <c r="B316" s="16">
        <v>4.5224621177491775</v>
      </c>
      <c r="C316" s="12">
        <v>4.5224621177491778E-2</v>
      </c>
      <c r="D316" s="14">
        <v>4.6111566448024748</v>
      </c>
      <c r="E316" s="14">
        <v>8.262969180025868</v>
      </c>
    </row>
    <row r="317" spans="1:6" x14ac:dyDescent="0.25">
      <c r="A317" s="8" t="s">
        <v>3</v>
      </c>
      <c r="B317" s="16">
        <v>0</v>
      </c>
      <c r="C317" s="12">
        <v>0</v>
      </c>
      <c r="D317" s="14">
        <v>0</v>
      </c>
      <c r="E317" s="14">
        <v>0</v>
      </c>
    </row>
    <row r="318" spans="1:6" x14ac:dyDescent="0.25">
      <c r="A318" s="8" t="s">
        <v>4</v>
      </c>
      <c r="B318" s="16">
        <v>17.486063209585822</v>
      </c>
      <c r="C318" s="12">
        <v>0.17486063209585823</v>
      </c>
      <c r="D318" s="14">
        <v>7.0488768846689789</v>
      </c>
      <c r="E318" s="14">
        <v>12.631245680510062</v>
      </c>
    </row>
    <row r="319" spans="1:6" x14ac:dyDescent="0.25">
      <c r="A319" s="8" t="s">
        <v>5</v>
      </c>
      <c r="B319" s="16">
        <v>6.0752250129849008</v>
      </c>
      <c r="C319" s="12">
        <v>6.0752250129849007E-2</v>
      </c>
      <c r="D319" s="14">
        <v>3.4069497359318546</v>
      </c>
      <c r="E319" s="14">
        <v>6.1050887736883848</v>
      </c>
    </row>
    <row r="320" spans="1:6" x14ac:dyDescent="0.25">
      <c r="A320" s="8" t="s">
        <v>6</v>
      </c>
      <c r="B320" s="16">
        <v>0</v>
      </c>
      <c r="C320" s="12">
        <v>0</v>
      </c>
      <c r="D320" s="14">
        <v>0</v>
      </c>
      <c r="E320" s="14">
        <v>0</v>
      </c>
    </row>
    <row r="321" spans="1:6" x14ac:dyDescent="0.25">
      <c r="A321" s="8" t="s">
        <v>34</v>
      </c>
      <c r="B321" s="16">
        <v>14.553033141883514</v>
      </c>
      <c r="C321" s="12">
        <v>0.14553033141883515</v>
      </c>
      <c r="D321" s="14">
        <v>5.0187985935600947</v>
      </c>
      <c r="E321" s="14">
        <v>8.9934437916109164</v>
      </c>
    </row>
    <row r="322" spans="1:6" x14ac:dyDescent="0.25">
      <c r="A322" s="8" t="s">
        <v>8</v>
      </c>
      <c r="B322" s="20">
        <v>0</v>
      </c>
      <c r="C322" s="12">
        <v>3.7837544593208206E-2</v>
      </c>
      <c r="D322" s="14">
        <v>6.0424152856607574</v>
      </c>
      <c r="E322" s="14">
        <v>10.827715283671695</v>
      </c>
    </row>
    <row r="323" spans="1:6" x14ac:dyDescent="0.25">
      <c r="A323" s="8" t="s">
        <v>9</v>
      </c>
      <c r="B323" s="16">
        <v>0</v>
      </c>
      <c r="C323" s="12">
        <v>0</v>
      </c>
      <c r="D323" s="14">
        <v>0</v>
      </c>
      <c r="E323" s="14">
        <v>0</v>
      </c>
    </row>
    <row r="324" spans="1:6" x14ac:dyDescent="0.25">
      <c r="A324" s="8" t="s">
        <v>10</v>
      </c>
      <c r="B324" s="16">
        <v>2.2272241851661723</v>
      </c>
      <c r="C324" s="12">
        <v>2.2272241851661722E-2</v>
      </c>
      <c r="D324" s="14">
        <v>1.3804112777241417</v>
      </c>
      <c r="E324" s="14">
        <v>2.473630093753477</v>
      </c>
    </row>
    <row r="325" spans="1:6" x14ac:dyDescent="0.25">
      <c r="A325" s="8" t="s">
        <v>11</v>
      </c>
      <c r="B325" s="16">
        <v>0.14341155751481585</v>
      </c>
      <c r="C325" s="12">
        <v>1.4341155751481586E-3</v>
      </c>
      <c r="D325" s="14">
        <v>0.13509856317191205</v>
      </c>
      <c r="E325" s="14">
        <v>0.24209007625311457</v>
      </c>
    </row>
    <row r="326" spans="1:6" x14ac:dyDescent="0.25">
      <c r="A326" s="8" t="s">
        <v>12</v>
      </c>
      <c r="B326" s="16">
        <v>0</v>
      </c>
      <c r="C326" s="12">
        <v>0</v>
      </c>
      <c r="D326" s="14">
        <v>0</v>
      </c>
      <c r="E326" s="14">
        <v>0</v>
      </c>
    </row>
    <row r="327" spans="1:6" x14ac:dyDescent="0.25">
      <c r="A327" s="8" t="s">
        <v>13</v>
      </c>
      <c r="B327" s="16">
        <v>0</v>
      </c>
      <c r="C327" s="12">
        <v>0</v>
      </c>
      <c r="D327" s="14">
        <v>0</v>
      </c>
      <c r="E327" s="14">
        <v>0</v>
      </c>
    </row>
    <row r="328" spans="1:6" x14ac:dyDescent="0.25">
      <c r="A328" s="8" t="s">
        <v>22</v>
      </c>
      <c r="B328" s="16">
        <v>6.4296600216800117</v>
      </c>
      <c r="C328" s="12">
        <v>6.4296600216800115E-2</v>
      </c>
      <c r="D328" s="14">
        <v>1.1583032529056541</v>
      </c>
      <c r="E328" s="14">
        <v>2.0756232800443319</v>
      </c>
    </row>
    <row r="329" spans="1:6" x14ac:dyDescent="0.25">
      <c r="A329" s="8" t="s">
        <v>14</v>
      </c>
      <c r="B329" s="16">
        <v>0</v>
      </c>
      <c r="C329" s="12">
        <v>0</v>
      </c>
      <c r="D329" s="14">
        <v>0</v>
      </c>
      <c r="E329" s="14">
        <v>0</v>
      </c>
    </row>
    <row r="330" spans="1:6" x14ac:dyDescent="0.25">
      <c r="A330" s="8" t="s">
        <v>15</v>
      </c>
      <c r="B330" s="16">
        <v>0</v>
      </c>
      <c r="C330" s="12">
        <v>0</v>
      </c>
      <c r="D330" s="14">
        <v>0</v>
      </c>
      <c r="E330" s="14">
        <v>0</v>
      </c>
    </row>
    <row r="331" spans="1:6" x14ac:dyDescent="0.25">
      <c r="A331" s="8" t="s">
        <v>16</v>
      </c>
      <c r="B331" s="16">
        <v>0</v>
      </c>
      <c r="C331" s="12">
        <v>0</v>
      </c>
      <c r="D331" s="14">
        <v>0</v>
      </c>
      <c r="E331" s="14">
        <v>0</v>
      </c>
    </row>
    <row r="332" spans="1:6" x14ac:dyDescent="0.25">
      <c r="A332" s="8" t="s">
        <v>17</v>
      </c>
      <c r="B332" s="16">
        <v>0</v>
      </c>
      <c r="C332" s="12">
        <v>0</v>
      </c>
      <c r="D332" s="14">
        <v>0</v>
      </c>
      <c r="E332" s="14">
        <v>0</v>
      </c>
    </row>
    <row r="333" spans="1:6" x14ac:dyDescent="0.25">
      <c r="A333" s="8" t="s">
        <v>18</v>
      </c>
      <c r="B333" s="16">
        <v>3.7837544593208206</v>
      </c>
      <c r="C333" s="12">
        <v>3.7837544593208206E-2</v>
      </c>
      <c r="D333" s="19">
        <v>0.60540071349133129</v>
      </c>
      <c r="E333" s="19">
        <v>0</v>
      </c>
    </row>
    <row r="334" spans="1:6" x14ac:dyDescent="0.25">
      <c r="A334" s="4" t="s">
        <v>19</v>
      </c>
      <c r="B334" s="23">
        <v>100</v>
      </c>
      <c r="C334" s="4"/>
      <c r="D334" s="4">
        <v>55.805081010698366</v>
      </c>
      <c r="E334" s="4">
        <v>99.999999999999986</v>
      </c>
    </row>
    <row r="336" spans="1:6" ht="15.75" thickBot="1" x14ac:dyDescent="0.3">
      <c r="A336" s="181" t="s">
        <v>149</v>
      </c>
      <c r="B336" s="181"/>
      <c r="C336" s="181"/>
      <c r="D336" s="181"/>
      <c r="E336" s="181"/>
      <c r="F336" t="s">
        <v>146</v>
      </c>
    </row>
    <row r="337" spans="1:5" x14ac:dyDescent="0.25">
      <c r="A337" s="8"/>
      <c r="B337" s="9" t="s">
        <v>32</v>
      </c>
      <c r="C337" s="10" t="s">
        <v>21</v>
      </c>
      <c r="D337" s="11" t="s">
        <v>20</v>
      </c>
      <c r="E337" s="11" t="s">
        <v>33</v>
      </c>
    </row>
    <row r="338" spans="1:5" x14ac:dyDescent="0.25">
      <c r="A338" s="8" t="s">
        <v>0</v>
      </c>
      <c r="B338" s="16">
        <v>44.713792897085547</v>
      </c>
      <c r="C338" s="12">
        <v>0.44713792897085547</v>
      </c>
      <c r="D338" s="14">
        <v>26.866193034628058</v>
      </c>
      <c r="E338" s="14">
        <v>47.830475618430448</v>
      </c>
    </row>
    <row r="339" spans="1:5" x14ac:dyDescent="0.25">
      <c r="A339" s="8" t="s">
        <v>1</v>
      </c>
      <c r="B339" s="16">
        <v>0.49732370265256232</v>
      </c>
      <c r="C339" s="12">
        <v>4.973237026525623E-3</v>
      </c>
      <c r="D339" s="14">
        <v>0.3973556705349654</v>
      </c>
      <c r="E339" s="14">
        <v>0.70742105838631941</v>
      </c>
    </row>
    <row r="340" spans="1:5" x14ac:dyDescent="0.25">
      <c r="A340" s="8" t="s">
        <v>2</v>
      </c>
      <c r="B340" s="16">
        <v>4.5660868445049445</v>
      </c>
      <c r="C340" s="12">
        <v>4.5660868445049442E-2</v>
      </c>
      <c r="D340" s="14">
        <v>4.6556369396993755</v>
      </c>
      <c r="E340" s="14">
        <v>8.2885330588349202</v>
      </c>
    </row>
    <row r="341" spans="1:5" x14ac:dyDescent="0.25">
      <c r="A341" s="8" t="s">
        <v>3</v>
      </c>
      <c r="B341" s="16">
        <v>0</v>
      </c>
      <c r="C341" s="12">
        <v>0</v>
      </c>
      <c r="D341" s="14">
        <v>0</v>
      </c>
      <c r="E341" s="14">
        <v>0</v>
      </c>
    </row>
    <row r="342" spans="1:5" x14ac:dyDescent="0.25">
      <c r="A342" s="8" t="s">
        <v>4</v>
      </c>
      <c r="B342" s="16">
        <v>17.65473786283685</v>
      </c>
      <c r="C342" s="12">
        <v>0.1765473786283685</v>
      </c>
      <c r="D342" s="14">
        <v>7.1168719988396134</v>
      </c>
      <c r="E342" s="14">
        <v>12.670324082806959</v>
      </c>
    </row>
    <row r="343" spans="1:5" x14ac:dyDescent="0.25">
      <c r="A343" s="8" t="s">
        <v>5</v>
      </c>
      <c r="B343" s="16">
        <v>6.1338280536010092</v>
      </c>
      <c r="C343" s="12">
        <v>6.1338280536010092E-2</v>
      </c>
      <c r="D343" s="14">
        <v>3.4398139694911243</v>
      </c>
      <c r="E343" s="14">
        <v>6.1239766269683331</v>
      </c>
    </row>
    <row r="344" spans="1:5" x14ac:dyDescent="0.25">
      <c r="A344" s="8" t="s">
        <v>6</v>
      </c>
      <c r="B344" s="16">
        <v>0</v>
      </c>
      <c r="C344" s="12">
        <v>0</v>
      </c>
      <c r="D344" s="14">
        <v>0</v>
      </c>
      <c r="E344" s="14">
        <v>0</v>
      </c>
    </row>
    <row r="345" spans="1:5" x14ac:dyDescent="0.25">
      <c r="A345" s="8" t="s">
        <v>34</v>
      </c>
      <c r="B345" s="16">
        <v>14.693415101478182</v>
      </c>
      <c r="C345" s="12">
        <v>0.14693415101478183</v>
      </c>
      <c r="D345" s="14">
        <v>5.0672110979848419</v>
      </c>
      <c r="E345" s="14">
        <v>9.0212676043537385</v>
      </c>
    </row>
    <row r="346" spans="1:5" x14ac:dyDescent="0.25">
      <c r="A346" s="8" t="s">
        <v>8</v>
      </c>
      <c r="B346" s="20">
        <v>0</v>
      </c>
      <c r="C346" s="12">
        <v>3.8202534393235406E-2</v>
      </c>
      <c r="D346" s="14">
        <v>6.1007018359775147</v>
      </c>
      <c r="E346" s="14">
        <v>10.861213944414589</v>
      </c>
    </row>
    <row r="347" spans="1:5" x14ac:dyDescent="0.25">
      <c r="A347" s="8" t="s">
        <v>9</v>
      </c>
      <c r="B347" s="16">
        <v>0</v>
      </c>
      <c r="C347" s="12">
        <v>0</v>
      </c>
      <c r="D347" s="14">
        <v>0</v>
      </c>
      <c r="E347" s="14">
        <v>0</v>
      </c>
    </row>
    <row r="348" spans="1:5" x14ac:dyDescent="0.25">
      <c r="A348" s="8" t="s">
        <v>10</v>
      </c>
      <c r="B348" s="16">
        <v>2.2487085102908386</v>
      </c>
      <c r="C348" s="12">
        <v>2.2487085102908387E-2</v>
      </c>
      <c r="D348" s="14">
        <v>1.3937270475931589</v>
      </c>
      <c r="E348" s="14">
        <v>2.4812829820261331</v>
      </c>
    </row>
    <row r="349" spans="1:5" x14ac:dyDescent="0.25">
      <c r="A349" s="8" t="s">
        <v>11</v>
      </c>
      <c r="B349" s="16">
        <v>0.14479493892240111</v>
      </c>
      <c r="C349" s="12">
        <v>1.4479493892240111E-3</v>
      </c>
      <c r="D349" s="14">
        <v>0.13640175549282521</v>
      </c>
      <c r="E349" s="14">
        <v>0.24283905174066317</v>
      </c>
    </row>
    <row r="350" spans="1:5" x14ac:dyDescent="0.25">
      <c r="A350" s="8" t="s">
        <v>12</v>
      </c>
      <c r="B350" s="16">
        <v>0</v>
      </c>
      <c r="C350" s="12">
        <v>0</v>
      </c>
      <c r="D350" s="14">
        <v>0</v>
      </c>
      <c r="E350" s="14">
        <v>0</v>
      </c>
    </row>
    <row r="351" spans="1:5" x14ac:dyDescent="0.25">
      <c r="A351" s="8" t="s">
        <v>13</v>
      </c>
      <c r="B351" s="16">
        <v>0</v>
      </c>
      <c r="C351" s="12">
        <v>0</v>
      </c>
      <c r="D351" s="14">
        <v>0</v>
      </c>
      <c r="E351" s="14">
        <v>0</v>
      </c>
    </row>
    <row r="352" spans="1:5" x14ac:dyDescent="0.25">
      <c r="A352" s="8" t="s">
        <v>22</v>
      </c>
      <c r="B352" s="16">
        <v>5.5270586493041236</v>
      </c>
      <c r="C352" s="12">
        <v>5.5270586493041236E-2</v>
      </c>
      <c r="D352" s="14">
        <v>0.99569961567213794</v>
      </c>
      <c r="E352" s="14">
        <v>1.7726659720378983</v>
      </c>
    </row>
    <row r="353" spans="1:6" x14ac:dyDescent="0.25">
      <c r="A353" s="8" t="s">
        <v>14</v>
      </c>
      <c r="B353" s="16">
        <v>0</v>
      </c>
      <c r="C353" s="12">
        <v>0</v>
      </c>
      <c r="D353" s="14">
        <v>0</v>
      </c>
      <c r="E353" s="14">
        <v>0</v>
      </c>
    </row>
    <row r="354" spans="1:6" x14ac:dyDescent="0.25">
      <c r="A354" s="8" t="s">
        <v>15</v>
      </c>
      <c r="B354" s="16">
        <v>0</v>
      </c>
      <c r="C354" s="12">
        <v>0</v>
      </c>
      <c r="D354" s="14">
        <v>0</v>
      </c>
      <c r="E354" s="14">
        <v>0</v>
      </c>
    </row>
    <row r="355" spans="1:6" x14ac:dyDescent="0.25">
      <c r="A355" s="8" t="s">
        <v>16</v>
      </c>
      <c r="B355" s="16">
        <v>0</v>
      </c>
      <c r="C355" s="12">
        <v>0</v>
      </c>
      <c r="D355" s="14">
        <v>0</v>
      </c>
      <c r="E355" s="14">
        <v>0</v>
      </c>
    </row>
    <row r="356" spans="1:6" x14ac:dyDescent="0.25">
      <c r="A356" s="8" t="s">
        <v>17</v>
      </c>
      <c r="B356" s="16">
        <v>0</v>
      </c>
      <c r="C356" s="12">
        <v>0</v>
      </c>
      <c r="D356" s="14">
        <v>0</v>
      </c>
      <c r="E356" s="14">
        <v>0</v>
      </c>
    </row>
    <row r="357" spans="1:6" x14ac:dyDescent="0.25">
      <c r="A357" s="8" t="s">
        <v>18</v>
      </c>
      <c r="B357" s="16">
        <v>3.8202534393235403</v>
      </c>
      <c r="C357" s="12">
        <v>3.8202534393235406E-2</v>
      </c>
      <c r="D357" s="19">
        <v>0.61124055029176649</v>
      </c>
      <c r="E357" s="19">
        <v>0</v>
      </c>
    </row>
    <row r="358" spans="1:6" x14ac:dyDescent="0.25">
      <c r="A358" s="4" t="s">
        <v>19</v>
      </c>
      <c r="B358" s="23">
        <v>100</v>
      </c>
      <c r="C358" s="4"/>
      <c r="D358" s="4">
        <v>56.169612965913615</v>
      </c>
      <c r="E358" s="4">
        <v>99.999999999999986</v>
      </c>
    </row>
    <row r="360" spans="1:6" ht="15.75" thickBot="1" x14ac:dyDescent="0.3">
      <c r="A360" s="181" t="s">
        <v>150</v>
      </c>
      <c r="B360" s="181"/>
      <c r="C360" s="181"/>
      <c r="D360" s="181"/>
      <c r="E360" s="181"/>
      <c r="F360" t="s">
        <v>146</v>
      </c>
    </row>
    <row r="361" spans="1:6" x14ac:dyDescent="0.25">
      <c r="A361" s="8"/>
      <c r="B361" s="9" t="s">
        <v>32</v>
      </c>
      <c r="C361" s="10" t="s">
        <v>21</v>
      </c>
      <c r="D361" s="11" t="s">
        <v>20</v>
      </c>
      <c r="E361" s="11" t="s">
        <v>33</v>
      </c>
    </row>
    <row r="362" spans="1:6" x14ac:dyDescent="0.25">
      <c r="A362" s="8" t="s">
        <v>0</v>
      </c>
      <c r="B362" s="16">
        <v>44.674822166392879</v>
      </c>
      <c r="C362" s="12">
        <v>0.4467482216639288</v>
      </c>
      <c r="D362" s="14">
        <v>26.842777549032832</v>
      </c>
      <c r="E362" s="14">
        <v>47.817097600822308</v>
      </c>
    </row>
    <row r="363" spans="1:6" x14ac:dyDescent="0.25">
      <c r="A363" s="8" t="s">
        <v>1</v>
      </c>
      <c r="B363" s="16">
        <v>0.49689025545814153</v>
      </c>
      <c r="C363" s="12">
        <v>4.9689025545814154E-3</v>
      </c>
      <c r="D363" s="14">
        <v>0.39700935142798954</v>
      </c>
      <c r="E363" s="14">
        <v>0.70722319517770404</v>
      </c>
    </row>
    <row r="364" spans="1:6" x14ac:dyDescent="0.25">
      <c r="A364" s="8" t="s">
        <v>2</v>
      </c>
      <c r="B364" s="16">
        <v>4.5621072281671822</v>
      </c>
      <c r="C364" s="12">
        <v>4.5621072281671823E-2</v>
      </c>
      <c r="D364" s="14">
        <v>4.6515792751259974</v>
      </c>
      <c r="E364" s="14">
        <v>8.2862147849776555</v>
      </c>
    </row>
    <row r="365" spans="1:6" x14ac:dyDescent="0.25">
      <c r="A365" s="8" t="s">
        <v>3</v>
      </c>
      <c r="B365" s="16">
        <v>0</v>
      </c>
      <c r="C365" s="12">
        <v>0</v>
      </c>
      <c r="D365" s="14">
        <v>0</v>
      </c>
      <c r="E365" s="14">
        <v>0</v>
      </c>
    </row>
    <row r="366" spans="1:6" x14ac:dyDescent="0.25">
      <c r="A366" s="8" t="s">
        <v>4</v>
      </c>
      <c r="B366" s="16">
        <v>17.639350708446127</v>
      </c>
      <c r="C366" s="12">
        <v>0.17639350708446128</v>
      </c>
      <c r="D366" s="14">
        <v>7.1106692214845522</v>
      </c>
      <c r="E366" s="14">
        <v>12.666780237246384</v>
      </c>
    </row>
    <row r="367" spans="1:6" x14ac:dyDescent="0.25">
      <c r="A367" s="8" t="s">
        <v>5</v>
      </c>
      <c r="B367" s="16">
        <v>6.1284820575290091</v>
      </c>
      <c r="C367" s="12">
        <v>6.128482057529009E-2</v>
      </c>
      <c r="D367" s="14">
        <v>3.436815966969923</v>
      </c>
      <c r="E367" s="14">
        <v>6.1222637720136595</v>
      </c>
    </row>
    <row r="368" spans="1:6" x14ac:dyDescent="0.25">
      <c r="A368" s="8" t="s">
        <v>6</v>
      </c>
      <c r="B368" s="16">
        <v>0</v>
      </c>
      <c r="C368" s="12">
        <v>0</v>
      </c>
      <c r="D368" s="14">
        <v>0</v>
      </c>
      <c r="E368" s="14">
        <v>0</v>
      </c>
    </row>
    <row r="369" spans="1:6" x14ac:dyDescent="0.25">
      <c r="A369" s="8" t="s">
        <v>34</v>
      </c>
      <c r="B369" s="16">
        <v>14.680608916053625</v>
      </c>
      <c r="C369" s="12">
        <v>0.14680608916053625</v>
      </c>
      <c r="D369" s="14">
        <v>5.0627947220465046</v>
      </c>
      <c r="E369" s="14">
        <v>9.018744387193582</v>
      </c>
    </row>
    <row r="370" spans="1:6" x14ac:dyDescent="0.25">
      <c r="A370" s="8" t="s">
        <v>8</v>
      </c>
      <c r="B370" s="20">
        <v>0</v>
      </c>
      <c r="C370" s="12">
        <v>3.8169238611706804E-2</v>
      </c>
      <c r="D370" s="14">
        <v>6.0953847113749697</v>
      </c>
      <c r="E370" s="14">
        <v>10.858176100665066</v>
      </c>
    </row>
    <row r="371" spans="1:6" x14ac:dyDescent="0.25">
      <c r="A371" s="8" t="s">
        <v>9</v>
      </c>
      <c r="B371" s="16">
        <v>0</v>
      </c>
      <c r="C371" s="12">
        <v>0</v>
      </c>
      <c r="D371" s="14">
        <v>0</v>
      </c>
      <c r="E371" s="14">
        <v>0</v>
      </c>
    </row>
    <row r="372" spans="1:6" x14ac:dyDescent="0.25">
      <c r="A372" s="8" t="s">
        <v>10</v>
      </c>
      <c r="B372" s="16">
        <v>2.2467486270404384</v>
      </c>
      <c r="C372" s="12">
        <v>2.2467486270404385E-2</v>
      </c>
      <c r="D372" s="14">
        <v>1.3925123315533934</v>
      </c>
      <c r="E372" s="14">
        <v>2.4805889758094875</v>
      </c>
    </row>
    <row r="373" spans="1:6" x14ac:dyDescent="0.25">
      <c r="A373" s="8" t="s">
        <v>11</v>
      </c>
      <c r="B373" s="16">
        <v>0.14466874151876338</v>
      </c>
      <c r="C373" s="12">
        <v>1.4466874151876337E-3</v>
      </c>
      <c r="D373" s="14">
        <v>0.13628287324788674</v>
      </c>
      <c r="E373" s="14">
        <v>0.24277113050283042</v>
      </c>
    </row>
    <row r="374" spans="1:6" x14ac:dyDescent="0.25">
      <c r="A374" s="8" t="s">
        <v>12</v>
      </c>
      <c r="B374" s="16">
        <v>0</v>
      </c>
      <c r="C374" s="12">
        <v>0</v>
      </c>
      <c r="D374" s="14">
        <v>0</v>
      </c>
      <c r="E374" s="14">
        <v>0</v>
      </c>
    </row>
    <row r="375" spans="1:6" x14ac:dyDescent="0.25">
      <c r="A375" s="8" t="s">
        <v>13</v>
      </c>
      <c r="B375" s="16">
        <v>0</v>
      </c>
      <c r="C375" s="12">
        <v>0</v>
      </c>
      <c r="D375" s="14">
        <v>0</v>
      </c>
      <c r="E375" s="14">
        <v>0</v>
      </c>
    </row>
    <row r="376" spans="1:6" x14ac:dyDescent="0.25">
      <c r="A376" s="8" t="s">
        <v>22</v>
      </c>
      <c r="B376" s="16">
        <v>5.6093974382231551</v>
      </c>
      <c r="C376" s="12">
        <v>5.609397438223155E-2</v>
      </c>
      <c r="D376" s="14">
        <v>1.0105329484959014</v>
      </c>
      <c r="E376" s="14">
        <v>1.8001398155913375</v>
      </c>
    </row>
    <row r="377" spans="1:6" x14ac:dyDescent="0.25">
      <c r="A377" s="8" t="s">
        <v>14</v>
      </c>
      <c r="B377" s="16">
        <v>0</v>
      </c>
      <c r="C377" s="12">
        <v>0</v>
      </c>
      <c r="D377" s="14">
        <v>0</v>
      </c>
      <c r="E377" s="14">
        <v>0</v>
      </c>
    </row>
    <row r="378" spans="1:6" x14ac:dyDescent="0.25">
      <c r="A378" s="8" t="s">
        <v>15</v>
      </c>
      <c r="B378" s="16">
        <v>0</v>
      </c>
      <c r="C378" s="12">
        <v>0</v>
      </c>
      <c r="D378" s="14">
        <v>0</v>
      </c>
      <c r="E378" s="14">
        <v>0</v>
      </c>
    </row>
    <row r="379" spans="1:6" x14ac:dyDescent="0.25">
      <c r="A379" s="8" t="s">
        <v>16</v>
      </c>
      <c r="B379" s="16">
        <v>0</v>
      </c>
      <c r="C379" s="12">
        <v>0</v>
      </c>
      <c r="D379" s="14">
        <v>0</v>
      </c>
      <c r="E379" s="14">
        <v>0</v>
      </c>
    </row>
    <row r="380" spans="1:6" x14ac:dyDescent="0.25">
      <c r="A380" s="8" t="s">
        <v>17</v>
      </c>
      <c r="B380" s="16">
        <v>0</v>
      </c>
      <c r="C380" s="12">
        <v>0</v>
      </c>
      <c r="D380" s="14">
        <v>0</v>
      </c>
      <c r="E380" s="14">
        <v>0</v>
      </c>
    </row>
    <row r="381" spans="1:6" x14ac:dyDescent="0.25">
      <c r="A381" s="8" t="s">
        <v>18</v>
      </c>
      <c r="B381" s="16">
        <v>3.8169238611706806</v>
      </c>
      <c r="C381" s="12">
        <v>3.8169238611706804E-2</v>
      </c>
      <c r="D381" s="19">
        <v>0.61070781778730887</v>
      </c>
      <c r="E381" s="19">
        <v>0</v>
      </c>
    </row>
    <row r="382" spans="1:6" x14ac:dyDescent="0.25">
      <c r="A382" s="4" t="s">
        <v>19</v>
      </c>
      <c r="B382" s="23">
        <v>100</v>
      </c>
      <c r="C382" s="4"/>
      <c r="D382" s="4">
        <v>56.136358950759941</v>
      </c>
      <c r="E382" s="4">
        <v>100</v>
      </c>
    </row>
    <row r="384" spans="1:6" ht="15.75" thickBot="1" x14ac:dyDescent="0.3">
      <c r="A384" s="181" t="s">
        <v>153</v>
      </c>
      <c r="B384" s="181"/>
      <c r="C384" s="181"/>
      <c r="D384" s="181"/>
      <c r="E384" s="181"/>
      <c r="F384" t="s">
        <v>146</v>
      </c>
    </row>
    <row r="385" spans="1:5" x14ac:dyDescent="0.25">
      <c r="A385" s="8"/>
      <c r="B385" s="9" t="s">
        <v>32</v>
      </c>
      <c r="C385" s="10" t="s">
        <v>21</v>
      </c>
      <c r="D385" s="11" t="s">
        <v>20</v>
      </c>
      <c r="E385" s="11" t="s">
        <v>33</v>
      </c>
    </row>
    <row r="386" spans="1:5" x14ac:dyDescent="0.25">
      <c r="A386" s="8" t="s">
        <v>0</v>
      </c>
      <c r="B386" s="16">
        <v>47.00397295066761</v>
      </c>
      <c r="C386" s="12">
        <v>0.47003972950667611</v>
      </c>
      <c r="D386" s="14">
        <v>28.242243139462733</v>
      </c>
      <c r="E386" s="14">
        <v>48.589774533052569</v>
      </c>
    </row>
    <row r="387" spans="1:5" x14ac:dyDescent="0.25">
      <c r="A387" s="8" t="s">
        <v>1</v>
      </c>
      <c r="B387" s="16">
        <v>0.5227959507038501</v>
      </c>
      <c r="C387" s="12">
        <v>5.2279595070385014E-3</v>
      </c>
      <c r="D387" s="14">
        <v>0.41770769106096778</v>
      </c>
      <c r="E387" s="14">
        <v>0.71865122147519722</v>
      </c>
    </row>
    <row r="388" spans="1:5" x14ac:dyDescent="0.25">
      <c r="A388" s="8" t="s">
        <v>2</v>
      </c>
      <c r="B388" s="16">
        <v>4.7999556428481567</v>
      </c>
      <c r="C388" s="12">
        <v>4.7999556428481568E-2</v>
      </c>
      <c r="D388" s="14">
        <v>4.8940923729156953</v>
      </c>
      <c r="E388" s="14">
        <v>8.4201118080321748</v>
      </c>
    </row>
    <row r="389" spans="1:5" x14ac:dyDescent="0.25">
      <c r="A389" s="8" t="s">
        <v>3</v>
      </c>
      <c r="B389" s="16">
        <v>0</v>
      </c>
      <c r="C389" s="12">
        <v>0</v>
      </c>
      <c r="D389" s="14">
        <v>0</v>
      </c>
      <c r="E389" s="14">
        <v>0</v>
      </c>
    </row>
    <row r="390" spans="1:5" x14ac:dyDescent="0.25">
      <c r="A390" s="8" t="s">
        <v>4</v>
      </c>
      <c r="B390" s="16">
        <v>18.558989680564537</v>
      </c>
      <c r="C390" s="12">
        <v>0.18558989680564536</v>
      </c>
      <c r="D390" s="14">
        <v>7.4813885660910922</v>
      </c>
      <c r="E390" s="14">
        <v>12.871462858861253</v>
      </c>
    </row>
    <row r="391" spans="1:5" x14ac:dyDescent="0.25">
      <c r="A391" s="8" t="s">
        <v>5</v>
      </c>
      <c r="B391" s="16">
        <v>6.4479944382955789</v>
      </c>
      <c r="C391" s="12">
        <v>6.4479944382955789E-2</v>
      </c>
      <c r="D391" s="14">
        <v>3.6159965930295308</v>
      </c>
      <c r="E391" s="14">
        <v>6.2211934901900845</v>
      </c>
    </row>
    <row r="392" spans="1:5" x14ac:dyDescent="0.25">
      <c r="A392" s="8" t="s">
        <v>6</v>
      </c>
      <c r="B392" s="16">
        <v>0</v>
      </c>
      <c r="C392" s="12">
        <v>0</v>
      </c>
      <c r="D392" s="14">
        <v>0</v>
      </c>
      <c r="E392" s="14">
        <v>0</v>
      </c>
    </row>
    <row r="393" spans="1:5" x14ac:dyDescent="0.25">
      <c r="A393" s="8" t="s">
        <v>34</v>
      </c>
      <c r="B393" s="16">
        <v>15.445991968796456</v>
      </c>
      <c r="C393" s="12">
        <v>0.15445991968796455</v>
      </c>
      <c r="D393" s="14">
        <v>5.3267468034573007</v>
      </c>
      <c r="E393" s="14">
        <v>9.1644783630161921</v>
      </c>
    </row>
    <row r="394" spans="1:5" x14ac:dyDescent="0.25">
      <c r="A394" s="8" t="s">
        <v>8</v>
      </c>
      <c r="B394" s="20">
        <v>0</v>
      </c>
      <c r="C394" s="12">
        <v>4.0159216584456384E-2</v>
      </c>
      <c r="D394" s="14">
        <v>6.4131715405665384</v>
      </c>
      <c r="E394" s="14">
        <v>11.033633470937023</v>
      </c>
    </row>
    <row r="395" spans="1:5" x14ac:dyDescent="0.25">
      <c r="A395" s="8" t="s">
        <v>9</v>
      </c>
      <c r="B395" s="16">
        <v>0</v>
      </c>
      <c r="C395" s="12">
        <v>0</v>
      </c>
      <c r="D395" s="14">
        <v>0</v>
      </c>
      <c r="E395" s="14">
        <v>0</v>
      </c>
    </row>
    <row r="396" spans="1:5" x14ac:dyDescent="0.25">
      <c r="A396" s="8" t="s">
        <v>10</v>
      </c>
      <c r="B396" s="16">
        <v>2.3638843216661241</v>
      </c>
      <c r="C396" s="12">
        <v>2.3638843216661241E-2</v>
      </c>
      <c r="D396" s="14">
        <v>1.465111863725447</v>
      </c>
      <c r="E396" s="14">
        <v>2.5206728365229343</v>
      </c>
    </row>
    <row r="397" spans="1:5" x14ac:dyDescent="0.25">
      <c r="A397" s="8" t="s">
        <v>11</v>
      </c>
      <c r="B397" s="16">
        <v>0.15221114004277908</v>
      </c>
      <c r="C397" s="12">
        <v>1.5221114004277908E-3</v>
      </c>
      <c r="D397" s="14">
        <v>0.14338806909905935</v>
      </c>
      <c r="E397" s="14">
        <v>0.24669407149596534</v>
      </c>
    </row>
    <row r="398" spans="1:5" x14ac:dyDescent="0.25">
      <c r="A398" s="8" t="s">
        <v>12</v>
      </c>
      <c r="B398" s="16">
        <v>0</v>
      </c>
      <c r="C398" s="12">
        <v>0</v>
      </c>
      <c r="D398" s="14">
        <v>0</v>
      </c>
      <c r="E398" s="14">
        <v>0</v>
      </c>
    </row>
    <row r="399" spans="1:5" x14ac:dyDescent="0.25">
      <c r="A399" s="8" t="s">
        <v>13</v>
      </c>
      <c r="B399" s="16">
        <v>0</v>
      </c>
      <c r="C399" s="12">
        <v>0</v>
      </c>
      <c r="D399" s="14">
        <v>0</v>
      </c>
      <c r="E399" s="14">
        <v>0</v>
      </c>
    </row>
    <row r="400" spans="1:5" x14ac:dyDescent="0.25">
      <c r="A400" s="8" t="s">
        <v>22</v>
      </c>
      <c r="B400" s="16">
        <v>0.68828224796927429</v>
      </c>
      <c r="C400" s="12">
        <v>6.8828224796927432E-3</v>
      </c>
      <c r="D400" s="14">
        <v>0.12399404697166477</v>
      </c>
      <c r="E400" s="14">
        <v>0.21332734641659681</v>
      </c>
    </row>
    <row r="401" spans="1:6" x14ac:dyDescent="0.25">
      <c r="A401" s="8" t="s">
        <v>14</v>
      </c>
      <c r="B401" s="16">
        <v>0</v>
      </c>
      <c r="C401" s="12">
        <v>0</v>
      </c>
      <c r="D401" s="14">
        <v>0</v>
      </c>
      <c r="E401" s="14">
        <v>0</v>
      </c>
    </row>
    <row r="402" spans="1:6" x14ac:dyDescent="0.25">
      <c r="A402" s="8" t="s">
        <v>15</v>
      </c>
      <c r="B402" s="16">
        <v>0</v>
      </c>
      <c r="C402" s="12">
        <v>0</v>
      </c>
      <c r="D402" s="14">
        <v>0</v>
      </c>
      <c r="E402" s="14">
        <v>0</v>
      </c>
    </row>
    <row r="403" spans="1:6" x14ac:dyDescent="0.25">
      <c r="A403" s="8" t="s">
        <v>16</v>
      </c>
      <c r="B403" s="16">
        <v>0</v>
      </c>
      <c r="C403" s="12">
        <v>0</v>
      </c>
      <c r="D403" s="14">
        <v>0</v>
      </c>
      <c r="E403" s="14">
        <v>0</v>
      </c>
    </row>
    <row r="404" spans="1:6" x14ac:dyDescent="0.25">
      <c r="A404" s="8" t="s">
        <v>17</v>
      </c>
      <c r="B404" s="16">
        <v>0</v>
      </c>
      <c r="C404" s="12">
        <v>0</v>
      </c>
      <c r="D404" s="14">
        <v>0</v>
      </c>
      <c r="E404" s="14">
        <v>0</v>
      </c>
    </row>
    <row r="405" spans="1:6" x14ac:dyDescent="0.25">
      <c r="A405" s="8" t="s">
        <v>18</v>
      </c>
      <c r="B405" s="16">
        <v>4.0159216584456381</v>
      </c>
      <c r="C405" s="12">
        <v>4.0159216584456384E-2</v>
      </c>
      <c r="D405" s="19">
        <v>0.64254746535130214</v>
      </c>
      <c r="E405" s="19">
        <v>0</v>
      </c>
    </row>
    <row r="406" spans="1:6" x14ac:dyDescent="0.25">
      <c r="A406" s="4" t="s">
        <v>19</v>
      </c>
      <c r="B406" s="23">
        <v>99.999999999999986</v>
      </c>
      <c r="C406" s="4"/>
      <c r="D406" s="4">
        <v>58.123840686380035</v>
      </c>
      <c r="E406" s="4">
        <v>99.999999999999986</v>
      </c>
    </row>
    <row r="408" spans="1:6" ht="15.75" thickBot="1" x14ac:dyDescent="0.3">
      <c r="A408" s="181" t="s">
        <v>154</v>
      </c>
      <c r="B408" s="181"/>
      <c r="C408" s="181"/>
      <c r="D408" s="181"/>
      <c r="E408" s="181"/>
      <c r="F408" t="s">
        <v>155</v>
      </c>
    </row>
    <row r="409" spans="1:6" x14ac:dyDescent="0.25">
      <c r="A409" s="8"/>
      <c r="B409" s="9" t="s">
        <v>32</v>
      </c>
      <c r="C409" s="10" t="s">
        <v>21</v>
      </c>
      <c r="D409" s="11" t="s">
        <v>20</v>
      </c>
      <c r="E409" s="11" t="s">
        <v>33</v>
      </c>
    </row>
    <row r="410" spans="1:6" x14ac:dyDescent="0.25">
      <c r="A410" s="8" t="s">
        <v>0</v>
      </c>
      <c r="B410" s="16">
        <v>49.690913047253261</v>
      </c>
      <c r="C410" s="12">
        <v>0.4969091304725326</v>
      </c>
      <c r="D410" s="14">
        <v>29.856685722616028</v>
      </c>
      <c r="E410" s="14">
        <v>50.064926988686949</v>
      </c>
    </row>
    <row r="411" spans="1:6" x14ac:dyDescent="0.25">
      <c r="A411" s="8" t="s">
        <v>1</v>
      </c>
      <c r="B411" s="16">
        <v>0.70060423899865887</v>
      </c>
      <c r="C411" s="12">
        <v>7.0060423899865887E-3</v>
      </c>
      <c r="D411" s="14">
        <v>0.55977437970906041</v>
      </c>
      <c r="E411" s="14">
        <v>0.93865286022162309</v>
      </c>
    </row>
    <row r="412" spans="1:6" x14ac:dyDescent="0.25">
      <c r="A412" s="8" t="s">
        <v>2</v>
      </c>
      <c r="B412" s="16">
        <v>7.8519448306319246</v>
      </c>
      <c r="C412" s="12">
        <v>7.8519448306319239E-2</v>
      </c>
      <c r="D412" s="14">
        <v>8.0059371726502775</v>
      </c>
      <c r="E412" s="14">
        <v>13.424686977936664</v>
      </c>
    </row>
    <row r="413" spans="1:6" x14ac:dyDescent="0.25">
      <c r="A413" s="8" t="s">
        <v>3</v>
      </c>
      <c r="B413" s="16">
        <v>0</v>
      </c>
      <c r="C413" s="12">
        <v>0</v>
      </c>
      <c r="D413" s="14">
        <v>0</v>
      </c>
      <c r="E413" s="14">
        <v>0</v>
      </c>
    </row>
    <row r="414" spans="1:6" x14ac:dyDescent="0.25">
      <c r="A414" s="8" t="s">
        <v>4</v>
      </c>
      <c r="B414" s="16">
        <v>12.423826975621413</v>
      </c>
      <c r="C414" s="12">
        <v>0.12423826975621413</v>
      </c>
      <c r="D414" s="14">
        <v>5.0082185874506502</v>
      </c>
      <c r="E414" s="14">
        <v>8.3979883183809836</v>
      </c>
    </row>
    <row r="415" spans="1:6" x14ac:dyDescent="0.25">
      <c r="A415" s="8" t="s">
        <v>5</v>
      </c>
      <c r="B415" s="16">
        <v>6.4939881596168529</v>
      </c>
      <c r="C415" s="12">
        <v>6.4939881596168536E-2</v>
      </c>
      <c r="D415" s="14">
        <v>3.6417895959841737</v>
      </c>
      <c r="E415" s="14">
        <v>6.1067036014984746</v>
      </c>
    </row>
    <row r="416" spans="1:6" x14ac:dyDescent="0.25">
      <c r="A416" s="8" t="s">
        <v>6</v>
      </c>
      <c r="B416" s="16">
        <v>0</v>
      </c>
      <c r="C416" s="12">
        <v>0</v>
      </c>
      <c r="D416" s="14">
        <v>0</v>
      </c>
      <c r="E416" s="14">
        <v>0</v>
      </c>
    </row>
    <row r="417" spans="1:6" x14ac:dyDescent="0.25">
      <c r="A417" s="8" t="s">
        <v>34</v>
      </c>
      <c r="B417" s="16">
        <v>11.475181394969924</v>
      </c>
      <c r="C417" s="12">
        <v>0.11475181394969924</v>
      </c>
      <c r="D417" s="14">
        <v>6.4408450021891142</v>
      </c>
      <c r="E417" s="14">
        <v>10.800275615849348</v>
      </c>
    </row>
    <row r="418" spans="1:6" x14ac:dyDescent="0.25">
      <c r="A418" s="8" t="s">
        <v>8</v>
      </c>
      <c r="B418" s="20">
        <v>0</v>
      </c>
      <c r="C418" s="12">
        <v>1.2552135310089413E-2</v>
      </c>
      <c r="D418" s="14">
        <v>2.0044872763822221</v>
      </c>
      <c r="E418" s="14">
        <v>3.3612072711007821</v>
      </c>
    </row>
    <row r="419" spans="1:6" x14ac:dyDescent="0.25">
      <c r="A419" s="8" t="s">
        <v>9</v>
      </c>
      <c r="B419" s="16">
        <v>0</v>
      </c>
      <c r="C419" s="12">
        <v>0</v>
      </c>
      <c r="D419" s="14">
        <v>0</v>
      </c>
      <c r="E419" s="14">
        <v>0</v>
      </c>
    </row>
    <row r="420" spans="1:6" x14ac:dyDescent="0.25">
      <c r="A420" s="8" t="s">
        <v>10</v>
      </c>
      <c r="B420" s="16">
        <v>4.0402654492560357</v>
      </c>
      <c r="C420" s="12">
        <v>4.0402654492560357E-2</v>
      </c>
      <c r="D420" s="14">
        <v>2.5041161227943984</v>
      </c>
      <c r="E420" s="14">
        <v>4.1990056104563065</v>
      </c>
    </row>
    <row r="421" spans="1:6" x14ac:dyDescent="0.25">
      <c r="A421" s="8" t="s">
        <v>11</v>
      </c>
      <c r="B421" s="16">
        <v>0.68372156341079338</v>
      </c>
      <c r="C421" s="12">
        <v>6.8372156341079335E-3</v>
      </c>
      <c r="D421" s="14">
        <v>0.64408895926612331</v>
      </c>
      <c r="E421" s="14">
        <v>1.0800350386999493</v>
      </c>
    </row>
    <row r="422" spans="1:6" x14ac:dyDescent="0.25">
      <c r="A422" s="8" t="s">
        <v>12</v>
      </c>
      <c r="B422" s="16">
        <v>0</v>
      </c>
      <c r="C422" s="12">
        <v>0</v>
      </c>
      <c r="D422" s="14">
        <v>0</v>
      </c>
      <c r="E422" s="14">
        <v>0</v>
      </c>
    </row>
    <row r="423" spans="1:6" x14ac:dyDescent="0.25">
      <c r="A423" s="8" t="s">
        <v>13</v>
      </c>
      <c r="B423" s="16">
        <v>0</v>
      </c>
      <c r="C423" s="12">
        <v>0</v>
      </c>
      <c r="D423" s="14">
        <v>0</v>
      </c>
      <c r="E423" s="14">
        <v>0</v>
      </c>
    </row>
    <row r="424" spans="1:6" x14ac:dyDescent="0.25">
      <c r="A424" s="8" t="s">
        <v>22</v>
      </c>
      <c r="B424" s="16">
        <v>5.3843408092321967</v>
      </c>
      <c r="C424" s="12">
        <v>5.3843408092321965E-2</v>
      </c>
      <c r="D424" s="14">
        <v>0.96998899678318018</v>
      </c>
      <c r="E424" s="14">
        <v>1.62651771716893</v>
      </c>
    </row>
    <row r="425" spans="1:6" x14ac:dyDescent="0.25">
      <c r="A425" s="8" t="s">
        <v>14</v>
      </c>
      <c r="B425" s="16">
        <v>0</v>
      </c>
      <c r="C425" s="12">
        <v>0</v>
      </c>
      <c r="D425" s="14">
        <v>0</v>
      </c>
      <c r="E425" s="14">
        <v>0</v>
      </c>
    </row>
    <row r="426" spans="1:6" x14ac:dyDescent="0.25">
      <c r="A426" s="8" t="s">
        <v>15</v>
      </c>
      <c r="B426" s="16">
        <v>0</v>
      </c>
      <c r="C426" s="12">
        <v>0</v>
      </c>
      <c r="D426" s="14">
        <v>0</v>
      </c>
      <c r="E426" s="14">
        <v>0</v>
      </c>
    </row>
    <row r="427" spans="1:6" x14ac:dyDescent="0.25">
      <c r="A427" s="8" t="s">
        <v>16</v>
      </c>
      <c r="B427" s="16">
        <v>0</v>
      </c>
      <c r="C427" s="12">
        <v>0</v>
      </c>
      <c r="D427" s="14">
        <v>0</v>
      </c>
      <c r="E427" s="14">
        <v>0</v>
      </c>
    </row>
    <row r="428" spans="1:6" x14ac:dyDescent="0.25">
      <c r="A428" s="8" t="s">
        <v>17</v>
      </c>
      <c r="B428" s="16">
        <v>0</v>
      </c>
      <c r="C428" s="12">
        <v>0</v>
      </c>
      <c r="D428" s="14">
        <v>0</v>
      </c>
      <c r="E428" s="14">
        <v>0</v>
      </c>
    </row>
    <row r="429" spans="1:6" x14ac:dyDescent="0.25">
      <c r="A429" s="8" t="s">
        <v>18</v>
      </c>
      <c r="B429" s="16">
        <v>1.2552135310089414</v>
      </c>
      <c r="C429" s="12">
        <v>1.2552135310089413E-2</v>
      </c>
      <c r="D429" s="19">
        <v>0.20083416496143061</v>
      </c>
      <c r="E429" s="19">
        <v>0</v>
      </c>
    </row>
    <row r="430" spans="1:6" x14ac:dyDescent="0.25">
      <c r="A430" s="4" t="s">
        <v>19</v>
      </c>
      <c r="B430" s="23">
        <v>100.00000000000001</v>
      </c>
      <c r="C430" s="4"/>
      <c r="D430" s="4">
        <v>59.635931815825224</v>
      </c>
      <c r="E430" s="4">
        <v>100</v>
      </c>
    </row>
    <row r="432" spans="1:6" ht="15.75" thickBot="1" x14ac:dyDescent="0.3">
      <c r="A432" s="181" t="s">
        <v>158</v>
      </c>
      <c r="B432" s="181"/>
      <c r="C432" s="181"/>
      <c r="D432" s="181"/>
      <c r="E432" s="181"/>
      <c r="F432" t="s">
        <v>155</v>
      </c>
    </row>
    <row r="433" spans="1:5" x14ac:dyDescent="0.25">
      <c r="A433" s="8"/>
      <c r="B433" s="9" t="s">
        <v>32</v>
      </c>
      <c r="C433" s="10" t="s">
        <v>21</v>
      </c>
      <c r="D433" s="11" t="s">
        <v>20</v>
      </c>
      <c r="E433" s="11" t="s">
        <v>33</v>
      </c>
    </row>
    <row r="434" spans="1:5" x14ac:dyDescent="0.25">
      <c r="A434" s="8" t="s">
        <v>0</v>
      </c>
      <c r="B434" s="16">
        <v>49.689901042738548</v>
      </c>
      <c r="C434" s="12">
        <v>0.49689901042738549</v>
      </c>
      <c r="D434" s="14">
        <v>29.856077661727372</v>
      </c>
      <c r="E434" s="14">
        <v>50.064618973953912</v>
      </c>
    </row>
    <row r="435" spans="1:5" x14ac:dyDescent="0.25">
      <c r="A435" s="8" t="s">
        <v>1</v>
      </c>
      <c r="B435" s="16">
        <v>0.70058997050147476</v>
      </c>
      <c r="C435" s="12">
        <v>7.0058997050147474E-3</v>
      </c>
      <c r="D435" s="14">
        <v>0.55976297935103225</v>
      </c>
      <c r="E435" s="14">
        <v>0.93864708534233043</v>
      </c>
    </row>
    <row r="436" spans="1:5" x14ac:dyDescent="0.25">
      <c r="A436" s="8" t="s">
        <v>2</v>
      </c>
      <c r="B436" s="16">
        <v>7.8517849180215382</v>
      </c>
      <c r="C436" s="12">
        <v>7.8517849180215385E-2</v>
      </c>
      <c r="D436" s="14">
        <v>8.0057741238337776</v>
      </c>
      <c r="E436" s="14">
        <v>13.424604385159162</v>
      </c>
    </row>
    <row r="437" spans="1:5" x14ac:dyDescent="0.25">
      <c r="A437" s="8" t="s">
        <v>3</v>
      </c>
      <c r="B437" s="16">
        <v>0</v>
      </c>
      <c r="C437" s="12">
        <v>0</v>
      </c>
      <c r="D437" s="14">
        <v>0</v>
      </c>
      <c r="E437" s="14">
        <v>0</v>
      </c>
    </row>
    <row r="438" spans="1:5" x14ac:dyDescent="0.25">
      <c r="A438" s="8" t="s">
        <v>4</v>
      </c>
      <c r="B438" s="16">
        <v>12.423573952116344</v>
      </c>
      <c r="C438" s="12">
        <v>0.12423573952116344</v>
      </c>
      <c r="D438" s="14">
        <v>5.0081165901334277</v>
      </c>
      <c r="E438" s="14">
        <v>8.3979366513900278</v>
      </c>
    </row>
    <row r="439" spans="1:5" x14ac:dyDescent="0.25">
      <c r="A439" s="8" t="s">
        <v>5</v>
      </c>
      <c r="B439" s="16">
        <v>6.4938559031350742</v>
      </c>
      <c r="C439" s="12">
        <v>6.4938559031350748E-2</v>
      </c>
      <c r="D439" s="14">
        <v>3.641715427342731</v>
      </c>
      <c r="E439" s="14">
        <v>6.1066660311914216</v>
      </c>
    </row>
    <row r="440" spans="1:5" x14ac:dyDescent="0.25">
      <c r="A440" s="8" t="s">
        <v>6</v>
      </c>
      <c r="B440" s="16">
        <v>0</v>
      </c>
      <c r="C440" s="12">
        <v>0</v>
      </c>
      <c r="D440" s="14">
        <v>0</v>
      </c>
      <c r="E440" s="14">
        <v>0</v>
      </c>
    </row>
    <row r="441" spans="1:5" x14ac:dyDescent="0.25">
      <c r="A441" s="8" t="s">
        <v>34</v>
      </c>
      <c r="B441" s="16">
        <v>11.474947691568905</v>
      </c>
      <c r="C441" s="12">
        <v>0.11474947691568906</v>
      </c>
      <c r="D441" s="14">
        <v>6.4407138280202165</v>
      </c>
      <c r="E441" s="14">
        <v>10.800209169252685</v>
      </c>
    </row>
    <row r="442" spans="1:5" x14ac:dyDescent="0.25">
      <c r="A442" s="8" t="s">
        <v>8</v>
      </c>
      <c r="B442" s="20">
        <v>0</v>
      </c>
      <c r="C442" s="12">
        <v>1.2551879673458406E-2</v>
      </c>
      <c r="D442" s="14">
        <v>2.0044464530193782</v>
      </c>
      <c r="E442" s="14">
        <v>3.3611865919263071</v>
      </c>
    </row>
    <row r="443" spans="1:5" x14ac:dyDescent="0.25">
      <c r="A443" s="8" t="s">
        <v>9</v>
      </c>
      <c r="B443" s="16">
        <v>0</v>
      </c>
      <c r="C443" s="12">
        <v>0</v>
      </c>
      <c r="D443" s="14">
        <v>0</v>
      </c>
      <c r="E443" s="14">
        <v>0</v>
      </c>
    </row>
    <row r="444" spans="1:5" x14ac:dyDescent="0.25">
      <c r="A444" s="8" t="s">
        <v>10</v>
      </c>
      <c r="B444" s="16">
        <v>4.0401831652603404</v>
      </c>
      <c r="C444" s="12">
        <v>4.0401831652603401E-2</v>
      </c>
      <c r="D444" s="14">
        <v>2.504065123996706</v>
      </c>
      <c r="E444" s="14">
        <v>4.1989797768903756</v>
      </c>
    </row>
    <row r="445" spans="1:5" x14ac:dyDescent="0.25">
      <c r="A445" s="8" t="s">
        <v>11</v>
      </c>
      <c r="B445" s="16">
        <v>0.68370763874596951</v>
      </c>
      <c r="C445" s="12">
        <v>6.8370763874596955E-3</v>
      </c>
      <c r="D445" s="14">
        <v>0.6440758417584207</v>
      </c>
      <c r="E445" s="14">
        <v>1.0800283939942819</v>
      </c>
    </row>
    <row r="446" spans="1:5" x14ac:dyDescent="0.25">
      <c r="A446" s="8" t="s">
        <v>12</v>
      </c>
      <c r="B446" s="16">
        <v>0</v>
      </c>
      <c r="C446" s="12">
        <v>0</v>
      </c>
      <c r="D446" s="14">
        <v>0</v>
      </c>
      <c r="E446" s="14">
        <v>0</v>
      </c>
    </row>
    <row r="447" spans="1:5" x14ac:dyDescent="0.25">
      <c r="A447" s="8" t="s">
        <v>13</v>
      </c>
      <c r="B447" s="16">
        <v>0</v>
      </c>
      <c r="C447" s="12">
        <v>0</v>
      </c>
      <c r="D447" s="14">
        <v>0</v>
      </c>
      <c r="E447" s="14">
        <v>0</v>
      </c>
    </row>
    <row r="448" spans="1:5" x14ac:dyDescent="0.25">
      <c r="A448" s="8" t="s">
        <v>22</v>
      </c>
      <c r="B448" s="16">
        <v>5.3862677505659589</v>
      </c>
      <c r="C448" s="12">
        <v>5.3862677505659588E-2</v>
      </c>
      <c r="D448" s="14">
        <v>0.9703361352644575</v>
      </c>
      <c r="E448" s="14">
        <v>1.6271229408995118</v>
      </c>
    </row>
    <row r="449" spans="1:6" x14ac:dyDescent="0.25">
      <c r="A449" s="8" t="s">
        <v>14</v>
      </c>
      <c r="B449" s="16">
        <v>0</v>
      </c>
      <c r="C449" s="12">
        <v>0</v>
      </c>
      <c r="D449" s="14">
        <v>0</v>
      </c>
      <c r="E449" s="14">
        <v>0</v>
      </c>
    </row>
    <row r="450" spans="1:6" x14ac:dyDescent="0.25">
      <c r="A450" s="8" t="s">
        <v>15</v>
      </c>
      <c r="B450" s="16">
        <v>0</v>
      </c>
      <c r="C450" s="12">
        <v>0</v>
      </c>
      <c r="D450" s="14">
        <v>0</v>
      </c>
      <c r="E450" s="14">
        <v>0</v>
      </c>
    </row>
    <row r="451" spans="1:6" x14ac:dyDescent="0.25">
      <c r="A451" s="8" t="s">
        <v>16</v>
      </c>
      <c r="B451" s="16">
        <v>0</v>
      </c>
      <c r="C451" s="12">
        <v>0</v>
      </c>
      <c r="D451" s="14">
        <v>0</v>
      </c>
      <c r="E451" s="14">
        <v>0</v>
      </c>
    </row>
    <row r="452" spans="1:6" x14ac:dyDescent="0.25">
      <c r="A452" s="8" t="s">
        <v>17</v>
      </c>
      <c r="B452" s="16">
        <v>0</v>
      </c>
      <c r="C452" s="12">
        <v>0</v>
      </c>
      <c r="D452" s="14">
        <v>0</v>
      </c>
      <c r="E452" s="14">
        <v>0</v>
      </c>
    </row>
    <row r="453" spans="1:6" x14ac:dyDescent="0.25">
      <c r="A453" s="8" t="s">
        <v>18</v>
      </c>
      <c r="B453" s="16">
        <v>1.2551879673458406</v>
      </c>
      <c r="C453" s="12">
        <v>1.2551879673458406E-2</v>
      </c>
      <c r="D453" s="19">
        <v>0.20083007477533449</v>
      </c>
      <c r="E453" s="19">
        <v>0</v>
      </c>
    </row>
    <row r="454" spans="1:6" x14ac:dyDescent="0.25">
      <c r="A454" s="4" t="s">
        <v>19</v>
      </c>
      <c r="B454" s="23">
        <v>100</v>
      </c>
      <c r="C454" s="4"/>
      <c r="D454" s="4">
        <v>59.635084164447512</v>
      </c>
      <c r="E454" s="4">
        <v>100.00000000000001</v>
      </c>
    </row>
    <row r="456" spans="1:6" ht="15.75" thickBot="1" x14ac:dyDescent="0.3">
      <c r="A456" s="181" t="s">
        <v>160</v>
      </c>
      <c r="B456" s="181"/>
      <c r="C456" s="181"/>
      <c r="D456" s="181"/>
      <c r="E456" s="181"/>
      <c r="F456" t="s">
        <v>155</v>
      </c>
    </row>
    <row r="457" spans="1:6" x14ac:dyDescent="0.25">
      <c r="A457" s="8"/>
      <c r="B457" s="9" t="s">
        <v>32</v>
      </c>
      <c r="C457" s="10" t="s">
        <v>21</v>
      </c>
      <c r="D457" s="11" t="s">
        <v>20</v>
      </c>
      <c r="E457" s="11" t="s">
        <v>33</v>
      </c>
    </row>
    <row r="458" spans="1:6" x14ac:dyDescent="0.25">
      <c r="A458" s="8" t="s">
        <v>0</v>
      </c>
      <c r="B458" s="16">
        <v>48.602384349808077</v>
      </c>
      <c r="C458" s="12">
        <v>0.48602384349808075</v>
      </c>
      <c r="D458" s="14">
        <v>29.202645431813483</v>
      </c>
      <c r="E458" s="14">
        <v>49.728482228684797</v>
      </c>
    </row>
    <row r="459" spans="1:6" x14ac:dyDescent="0.25">
      <c r="A459" s="8" t="s">
        <v>1</v>
      </c>
      <c r="B459" s="16">
        <v>0.68525680879594619</v>
      </c>
      <c r="C459" s="12">
        <v>6.8525680879594616E-3</v>
      </c>
      <c r="D459" s="14">
        <v>0.54751196714625538</v>
      </c>
      <c r="E459" s="14">
        <v>0.93234495456235866</v>
      </c>
    </row>
    <row r="460" spans="1:6" x14ac:dyDescent="0.25">
      <c r="A460" s="8" t="s">
        <v>2</v>
      </c>
      <c r="B460" s="16">
        <v>7.6799401972944077</v>
      </c>
      <c r="C460" s="12">
        <v>7.6799401972944076E-2</v>
      </c>
      <c r="D460" s="14">
        <v>7.8305591844437457</v>
      </c>
      <c r="E460" s="14">
        <v>13.334470815443979</v>
      </c>
    </row>
    <row r="461" spans="1:6" x14ac:dyDescent="0.25">
      <c r="A461" s="8" t="s">
        <v>3</v>
      </c>
      <c r="B461" s="16">
        <v>0</v>
      </c>
      <c r="C461" s="12">
        <v>0</v>
      </c>
      <c r="D461" s="14">
        <v>0</v>
      </c>
      <c r="E461" s="14">
        <v>0</v>
      </c>
    </row>
    <row r="462" spans="1:6" x14ac:dyDescent="0.25">
      <c r="A462" s="8" t="s">
        <v>4</v>
      </c>
      <c r="B462" s="16">
        <v>12.151670732845249</v>
      </c>
      <c r="C462" s="12">
        <v>0.12151670732845249</v>
      </c>
      <c r="D462" s="14">
        <v>4.8985085958001795</v>
      </c>
      <c r="E462" s="14">
        <v>8.3415524193549633</v>
      </c>
    </row>
    <row r="463" spans="1:6" x14ac:dyDescent="0.25">
      <c r="A463" s="8" t="s">
        <v>5</v>
      </c>
      <c r="B463" s="16">
        <v>6.3517309129872723</v>
      </c>
      <c r="C463" s="12">
        <v>6.3517309129872718E-2</v>
      </c>
      <c r="D463" s="14">
        <v>3.5620125856177842</v>
      </c>
      <c r="E463" s="14">
        <v>6.0656655225240526</v>
      </c>
    </row>
    <row r="464" spans="1:6" x14ac:dyDescent="0.25">
      <c r="A464" s="8" t="s">
        <v>6</v>
      </c>
      <c r="B464" s="16">
        <v>0</v>
      </c>
      <c r="C464" s="12">
        <v>0</v>
      </c>
      <c r="D464" s="14">
        <v>0</v>
      </c>
      <c r="E464" s="14">
        <v>0</v>
      </c>
    </row>
    <row r="465" spans="1:6" x14ac:dyDescent="0.25">
      <c r="A465" s="8" t="s">
        <v>34</v>
      </c>
      <c r="B465" s="16">
        <v>11.223806173811571</v>
      </c>
      <c r="C465" s="12">
        <v>0.11223806173811571</v>
      </c>
      <c r="D465" s="14">
        <v>6.2997519090915475</v>
      </c>
      <c r="E465" s="14">
        <v>10.727695940693673</v>
      </c>
    </row>
    <row r="466" spans="1:6" x14ac:dyDescent="0.25">
      <c r="A466" s="8" t="s">
        <v>8</v>
      </c>
      <c r="B466" s="20">
        <v>0</v>
      </c>
      <c r="C466" s="12">
        <v>1.227716834608426E-2</v>
      </c>
      <c r="D466" s="14">
        <v>1.9605769960069983</v>
      </c>
      <c r="E466" s="14">
        <v>3.3386193908887831</v>
      </c>
    </row>
    <row r="467" spans="1:6" x14ac:dyDescent="0.25">
      <c r="A467" s="8" t="s">
        <v>9</v>
      </c>
      <c r="B467" s="16">
        <v>0</v>
      </c>
      <c r="C467" s="12">
        <v>0</v>
      </c>
      <c r="D467" s="14">
        <v>0</v>
      </c>
      <c r="E467" s="14">
        <v>0</v>
      </c>
    </row>
    <row r="468" spans="1:6" x14ac:dyDescent="0.25">
      <c r="A468" s="8" t="s">
        <v>10</v>
      </c>
      <c r="B468" s="16">
        <v>3.9517594304064878</v>
      </c>
      <c r="C468" s="12">
        <v>3.9517594304064881E-2</v>
      </c>
      <c r="D468" s="14">
        <v>2.4492609773716372</v>
      </c>
      <c r="E468" s="14">
        <v>4.170787583988858</v>
      </c>
    </row>
    <row r="469" spans="1:6" x14ac:dyDescent="0.25">
      <c r="A469" s="8" t="s">
        <v>11</v>
      </c>
      <c r="B469" s="16">
        <v>0.66874396494873667</v>
      </c>
      <c r="C469" s="12">
        <v>6.6874396494873665E-3</v>
      </c>
      <c r="D469" s="14">
        <v>0.62997955227651825</v>
      </c>
      <c r="E469" s="14">
        <v>1.0727770209369067</v>
      </c>
    </row>
    <row r="470" spans="1:6" x14ac:dyDescent="0.25">
      <c r="A470" s="8" t="s">
        <v>12</v>
      </c>
      <c r="B470" s="16">
        <v>0</v>
      </c>
      <c r="C470" s="12">
        <v>0</v>
      </c>
      <c r="D470" s="14">
        <v>0</v>
      </c>
      <c r="E470" s="14">
        <v>0</v>
      </c>
    </row>
    <row r="471" spans="1:6" x14ac:dyDescent="0.25">
      <c r="A471" s="8" t="s">
        <v>13</v>
      </c>
      <c r="B471" s="16">
        <v>0</v>
      </c>
      <c r="C471" s="12">
        <v>0</v>
      </c>
      <c r="D471" s="14">
        <v>0</v>
      </c>
      <c r="E471" s="14">
        <v>0</v>
      </c>
    </row>
    <row r="472" spans="1:6" x14ac:dyDescent="0.25">
      <c r="A472" s="8" t="s">
        <v>22</v>
      </c>
      <c r="B472" s="16">
        <v>7.4569905944938304</v>
      </c>
      <c r="C472" s="12">
        <v>7.45699059449383E-2</v>
      </c>
      <c r="D472" s="14">
        <v>1.3433768555980634</v>
      </c>
      <c r="E472" s="14">
        <v>2.2876041229216209</v>
      </c>
    </row>
    <row r="473" spans="1:6" x14ac:dyDescent="0.25">
      <c r="A473" s="8" t="s">
        <v>14</v>
      </c>
      <c r="B473" s="16">
        <v>0</v>
      </c>
      <c r="C473" s="12">
        <v>0</v>
      </c>
      <c r="D473" s="14">
        <v>0</v>
      </c>
      <c r="E473" s="14">
        <v>0</v>
      </c>
    </row>
    <row r="474" spans="1:6" x14ac:dyDescent="0.25">
      <c r="A474" s="8" t="s">
        <v>15</v>
      </c>
      <c r="B474" s="16">
        <v>0</v>
      </c>
      <c r="C474" s="12">
        <v>0</v>
      </c>
      <c r="D474" s="14">
        <v>0</v>
      </c>
      <c r="E474" s="14">
        <v>0</v>
      </c>
    </row>
    <row r="475" spans="1:6" x14ac:dyDescent="0.25">
      <c r="A475" s="8" t="s">
        <v>16</v>
      </c>
      <c r="B475" s="16">
        <v>0</v>
      </c>
      <c r="C475" s="12">
        <v>0</v>
      </c>
      <c r="D475" s="14">
        <v>0</v>
      </c>
      <c r="E475" s="14">
        <v>0</v>
      </c>
    </row>
    <row r="476" spans="1:6" x14ac:dyDescent="0.25">
      <c r="A476" s="8" t="s">
        <v>17</v>
      </c>
      <c r="B476" s="16">
        <v>0</v>
      </c>
      <c r="C476" s="12">
        <v>0</v>
      </c>
      <c r="D476" s="14">
        <v>0</v>
      </c>
      <c r="E476" s="14">
        <v>0</v>
      </c>
    </row>
    <row r="477" spans="1:6" x14ac:dyDescent="0.25">
      <c r="A477" s="8" t="s">
        <v>18</v>
      </c>
      <c r="B477" s="16">
        <v>1.227716834608426</v>
      </c>
      <c r="C477" s="12">
        <v>1.227716834608426E-2</v>
      </c>
      <c r="D477" s="19">
        <v>0.19643469353734816</v>
      </c>
      <c r="E477" s="19">
        <v>0</v>
      </c>
    </row>
    <row r="478" spans="1:6" x14ac:dyDescent="0.25">
      <c r="A478" s="4" t="s">
        <v>19</v>
      </c>
      <c r="B478" s="23">
        <v>100</v>
      </c>
      <c r="C478" s="4"/>
      <c r="D478" s="4">
        <v>58.724184055166219</v>
      </c>
      <c r="E478" s="4">
        <v>100</v>
      </c>
    </row>
    <row r="480" spans="1:6" ht="15.75" thickBot="1" x14ac:dyDescent="0.3">
      <c r="A480" s="181" t="s">
        <v>161</v>
      </c>
      <c r="B480" s="181"/>
      <c r="C480" s="181"/>
      <c r="D480" s="181"/>
      <c r="E480" s="181"/>
      <c r="F480" t="s">
        <v>155</v>
      </c>
    </row>
    <row r="481" spans="1:5" x14ac:dyDescent="0.25">
      <c r="A481" s="8"/>
      <c r="B481" s="9" t="s">
        <v>32</v>
      </c>
      <c r="C481" s="10" t="s">
        <v>21</v>
      </c>
      <c r="D481" s="11" t="s">
        <v>20</v>
      </c>
      <c r="E481" s="11" t="s">
        <v>33</v>
      </c>
    </row>
    <row r="482" spans="1:5" x14ac:dyDescent="0.25">
      <c r="A482" s="8" t="s">
        <v>0</v>
      </c>
      <c r="B482" s="16">
        <v>50.2378209553369</v>
      </c>
      <c r="C482" s="12">
        <v>0.50237820955336898</v>
      </c>
      <c r="D482" s="14">
        <v>30.185294245372265</v>
      </c>
      <c r="E482" s="14">
        <v>50.230113211760113</v>
      </c>
    </row>
    <row r="483" spans="1:5" x14ac:dyDescent="0.25">
      <c r="A483" s="8" t="s">
        <v>1</v>
      </c>
      <c r="B483" s="16">
        <v>0.70831522628482368</v>
      </c>
      <c r="C483" s="12">
        <v>7.0831522628482368E-3</v>
      </c>
      <c r="D483" s="14">
        <v>0.56593536601885863</v>
      </c>
      <c r="E483" s="14">
        <v>0.94174988902168266</v>
      </c>
    </row>
    <row r="484" spans="1:5" x14ac:dyDescent="0.25">
      <c r="A484" s="8" t="s">
        <v>2</v>
      </c>
      <c r="B484" s="16">
        <v>7.9383648712060522</v>
      </c>
      <c r="C484" s="12">
        <v>7.9383648712060523E-2</v>
      </c>
      <c r="D484" s="14">
        <v>8.094052083060145</v>
      </c>
      <c r="E484" s="14">
        <v>13.468980927238261</v>
      </c>
    </row>
    <row r="485" spans="1:5" x14ac:dyDescent="0.25">
      <c r="A485" s="8" t="s">
        <v>3</v>
      </c>
      <c r="B485" s="16">
        <v>0</v>
      </c>
      <c r="C485" s="12">
        <v>0</v>
      </c>
      <c r="D485" s="14">
        <v>0</v>
      </c>
      <c r="E485" s="14">
        <v>0</v>
      </c>
    </row>
    <row r="486" spans="1:5" x14ac:dyDescent="0.25">
      <c r="A486" s="8" t="s">
        <v>4</v>
      </c>
      <c r="B486" s="16">
        <v>12.560566045301394</v>
      </c>
      <c r="C486" s="12">
        <v>0.12560566045301394</v>
      </c>
      <c r="D486" s="14">
        <v>5.0633400207856258</v>
      </c>
      <c r="E486" s="14">
        <v>8.4256969770201824</v>
      </c>
    </row>
    <row r="487" spans="1:5" x14ac:dyDescent="0.25">
      <c r="A487" s="8" t="s">
        <v>5</v>
      </c>
      <c r="B487" s="16">
        <v>6.5654622634659541</v>
      </c>
      <c r="C487" s="12">
        <v>6.5654622634659543E-2</v>
      </c>
      <c r="D487" s="14">
        <v>3.6818718445781262</v>
      </c>
      <c r="E487" s="14">
        <v>6.1268523036744877</v>
      </c>
    </row>
    <row r="488" spans="1:5" x14ac:dyDescent="0.25">
      <c r="A488" s="8" t="s">
        <v>6</v>
      </c>
      <c r="B488" s="16">
        <v>0</v>
      </c>
      <c r="C488" s="12">
        <v>0</v>
      </c>
      <c r="D488" s="14">
        <v>0</v>
      </c>
      <c r="E488" s="14">
        <v>0</v>
      </c>
    </row>
    <row r="489" spans="1:5" x14ac:dyDescent="0.25">
      <c r="A489" s="8" t="s">
        <v>34</v>
      </c>
      <c r="B489" s="16">
        <v>11.601479485842905</v>
      </c>
      <c r="C489" s="12">
        <v>0.11601479485842905</v>
      </c>
      <c r="D489" s="14">
        <v>6.5117342020532529</v>
      </c>
      <c r="E489" s="14">
        <v>10.835910477307044</v>
      </c>
    </row>
    <row r="490" spans="1:5" x14ac:dyDescent="0.25">
      <c r="A490" s="8" t="s">
        <v>8</v>
      </c>
      <c r="B490" s="20">
        <v>0</v>
      </c>
      <c r="C490" s="12">
        <v>1.269028656639448E-2</v>
      </c>
      <c r="D490" s="14">
        <v>2.0265490554053609</v>
      </c>
      <c r="E490" s="14">
        <v>3.3722973728441588</v>
      </c>
    </row>
    <row r="491" spans="1:5" x14ac:dyDescent="0.25">
      <c r="A491" s="8" t="s">
        <v>9</v>
      </c>
      <c r="B491" s="16">
        <v>0</v>
      </c>
      <c r="C491" s="12">
        <v>0</v>
      </c>
      <c r="D491" s="14">
        <v>0</v>
      </c>
      <c r="E491" s="14">
        <v>0</v>
      </c>
    </row>
    <row r="492" spans="1:5" x14ac:dyDescent="0.25">
      <c r="A492" s="8" t="s">
        <v>10</v>
      </c>
      <c r="B492" s="16">
        <v>4.084733401029311</v>
      </c>
      <c r="C492" s="12">
        <v>4.0847334010293113E-2</v>
      </c>
      <c r="D492" s="14">
        <v>2.5316769146239566</v>
      </c>
      <c r="E492" s="14">
        <v>4.2128599775586713</v>
      </c>
    </row>
    <row r="493" spans="1:5" x14ac:dyDescent="0.25">
      <c r="A493" s="8" t="s">
        <v>11</v>
      </c>
      <c r="B493" s="16">
        <v>0.69124673666734215</v>
      </c>
      <c r="C493" s="12">
        <v>6.9124673666734219E-3</v>
      </c>
      <c r="D493" s="14">
        <v>0.65117792832968302</v>
      </c>
      <c r="E493" s="14">
        <v>1.0835985495160114</v>
      </c>
    </row>
    <row r="494" spans="1:5" x14ac:dyDescent="0.25">
      <c r="A494" s="8" t="s">
        <v>12</v>
      </c>
      <c r="B494" s="16">
        <v>0</v>
      </c>
      <c r="C494" s="12">
        <v>0</v>
      </c>
      <c r="D494" s="14">
        <v>0</v>
      </c>
      <c r="E494" s="14">
        <v>0</v>
      </c>
    </row>
    <row r="495" spans="1:5" x14ac:dyDescent="0.25">
      <c r="A495" s="8" t="s">
        <v>13</v>
      </c>
      <c r="B495" s="16">
        <v>0</v>
      </c>
      <c r="C495" s="12">
        <v>0</v>
      </c>
      <c r="D495" s="14">
        <v>0</v>
      </c>
      <c r="E495" s="14">
        <v>0</v>
      </c>
    </row>
    <row r="496" spans="1:5" x14ac:dyDescent="0.25">
      <c r="A496" s="8" t="s">
        <v>22</v>
      </c>
      <c r="B496" s="16">
        <v>4.3429823582258731</v>
      </c>
      <c r="C496" s="12">
        <v>4.3429823582258734E-2</v>
      </c>
      <c r="D496" s="14">
        <v>0.78238827183439108</v>
      </c>
      <c r="E496" s="14">
        <v>1.3019403140593817</v>
      </c>
    </row>
    <row r="497" spans="1:6" x14ac:dyDescent="0.25">
      <c r="A497" s="8" t="s">
        <v>14</v>
      </c>
      <c r="B497" s="16">
        <v>0</v>
      </c>
      <c r="C497" s="12">
        <v>0</v>
      </c>
      <c r="D497" s="14">
        <v>0</v>
      </c>
      <c r="E497" s="14">
        <v>0</v>
      </c>
    </row>
    <row r="498" spans="1:6" x14ac:dyDescent="0.25">
      <c r="A498" s="8" t="s">
        <v>15</v>
      </c>
      <c r="B498" s="16">
        <v>0</v>
      </c>
      <c r="C498" s="12">
        <v>0</v>
      </c>
      <c r="D498" s="14">
        <v>0</v>
      </c>
      <c r="E498" s="14">
        <v>0</v>
      </c>
    </row>
    <row r="499" spans="1:6" x14ac:dyDescent="0.25">
      <c r="A499" s="8" t="s">
        <v>16</v>
      </c>
      <c r="B499" s="16">
        <v>0</v>
      </c>
      <c r="C499" s="12">
        <v>0</v>
      </c>
      <c r="D499" s="14">
        <v>0</v>
      </c>
      <c r="E499" s="14">
        <v>0</v>
      </c>
    </row>
    <row r="500" spans="1:6" x14ac:dyDescent="0.25">
      <c r="A500" s="8" t="s">
        <v>17</v>
      </c>
      <c r="B500" s="16">
        <v>0</v>
      </c>
      <c r="C500" s="12">
        <v>0</v>
      </c>
      <c r="D500" s="14">
        <v>0</v>
      </c>
      <c r="E500" s="14">
        <v>0</v>
      </c>
    </row>
    <row r="501" spans="1:6" x14ac:dyDescent="0.25">
      <c r="A501" s="8" t="s">
        <v>18</v>
      </c>
      <c r="B501" s="16">
        <v>1.269028656639448</v>
      </c>
      <c r="C501" s="12">
        <v>1.269028656639448E-2</v>
      </c>
      <c r="D501" s="19">
        <v>0.20304458506231168</v>
      </c>
      <c r="E501" s="19">
        <v>0</v>
      </c>
    </row>
    <row r="502" spans="1:6" x14ac:dyDescent="0.25">
      <c r="A502" s="4" t="s">
        <v>19</v>
      </c>
      <c r="B502" s="23">
        <v>100</v>
      </c>
      <c r="C502" s="4"/>
      <c r="D502" s="4">
        <v>60.09401993206167</v>
      </c>
      <c r="E502" s="4">
        <v>99.999999999999972</v>
      </c>
    </row>
    <row r="504" spans="1:6" ht="15.75" thickBot="1" x14ac:dyDescent="0.3">
      <c r="A504" s="181" t="s">
        <v>163</v>
      </c>
      <c r="B504" s="181"/>
      <c r="C504" s="181"/>
      <c r="D504" s="181"/>
      <c r="E504" s="181"/>
      <c r="F504" t="s">
        <v>162</v>
      </c>
    </row>
    <row r="505" spans="1:6" x14ac:dyDescent="0.25">
      <c r="A505" s="8"/>
      <c r="B505" s="9" t="s">
        <v>32</v>
      </c>
      <c r="C505" s="10" t="s">
        <v>21</v>
      </c>
      <c r="D505" s="11" t="s">
        <v>20</v>
      </c>
      <c r="E505" s="11" t="s">
        <v>33</v>
      </c>
    </row>
    <row r="506" spans="1:6" x14ac:dyDescent="0.25">
      <c r="A506" s="8" t="s">
        <v>0</v>
      </c>
      <c r="B506" s="16">
        <v>49.793089933207384</v>
      </c>
      <c r="C506" s="12">
        <v>0.49793089933207385</v>
      </c>
      <c r="D506" s="14">
        <v>29.918078500187793</v>
      </c>
      <c r="E506" s="14">
        <v>49.169613239937703</v>
      </c>
    </row>
    <row r="507" spans="1:6" x14ac:dyDescent="0.25">
      <c r="A507" s="8" t="s">
        <v>1</v>
      </c>
      <c r="B507" s="16">
        <v>0.9611165849224016</v>
      </c>
      <c r="C507" s="12">
        <v>9.6111658492240154E-3</v>
      </c>
      <c r="D507" s="14">
        <v>0.7679206179539797</v>
      </c>
      <c r="E507" s="14">
        <v>1.2620583164635435</v>
      </c>
    </row>
    <row r="508" spans="1:6" x14ac:dyDescent="0.25">
      <c r="A508" s="8" t="s">
        <v>2</v>
      </c>
      <c r="B508" s="16">
        <v>10.78507155571765</v>
      </c>
      <c r="C508" s="12">
        <v>0.1078507155571765</v>
      </c>
      <c r="D508" s="14">
        <v>10.996588379068385</v>
      </c>
      <c r="E508" s="14">
        <v>18.072617783732067</v>
      </c>
    </row>
    <row r="509" spans="1:6" x14ac:dyDescent="0.25">
      <c r="A509" s="8" t="s">
        <v>3</v>
      </c>
      <c r="B509" s="16">
        <v>0</v>
      </c>
      <c r="C509" s="12">
        <v>0</v>
      </c>
      <c r="D509" s="14">
        <v>0</v>
      </c>
      <c r="E509" s="14">
        <v>0</v>
      </c>
    </row>
    <row r="510" spans="1:6" x14ac:dyDescent="0.25">
      <c r="A510" s="8" t="s">
        <v>4</v>
      </c>
      <c r="B510" s="16">
        <v>12.344164221596811</v>
      </c>
      <c r="C510" s="12">
        <v>0.12344164221596811</v>
      </c>
      <c r="D510" s="14">
        <v>4.9761054160247769</v>
      </c>
      <c r="E510" s="14">
        <v>8.1781047116900165</v>
      </c>
    </row>
    <row r="511" spans="1:6" x14ac:dyDescent="0.25">
      <c r="A511" s="8" t="s">
        <v>5</v>
      </c>
      <c r="B511" s="16">
        <v>11.283321448207156</v>
      </c>
      <c r="C511" s="12">
        <v>0.11283321448207156</v>
      </c>
      <c r="D511" s="14">
        <v>6.3276189682258837</v>
      </c>
      <c r="E511" s="14">
        <v>10.399283409708529</v>
      </c>
    </row>
    <row r="512" spans="1:6" x14ac:dyDescent="0.25">
      <c r="A512" s="8" t="s">
        <v>6</v>
      </c>
      <c r="B512" s="16">
        <v>0</v>
      </c>
      <c r="C512" s="12">
        <v>0</v>
      </c>
      <c r="D512" s="14">
        <v>0</v>
      </c>
      <c r="E512" s="14">
        <v>0</v>
      </c>
    </row>
    <row r="513" spans="1:6" x14ac:dyDescent="0.25">
      <c r="A513" s="8" t="s">
        <v>34</v>
      </c>
      <c r="B513" s="16">
        <v>7.5245368883469501</v>
      </c>
      <c r="C513" s="12">
        <v>7.5245368883469499E-2</v>
      </c>
      <c r="D513" s="14">
        <v>4.8654979838543735</v>
      </c>
      <c r="E513" s="14">
        <v>7.9963241651469881</v>
      </c>
    </row>
    <row r="514" spans="1:6" x14ac:dyDescent="0.25">
      <c r="A514" s="8" t="s">
        <v>8</v>
      </c>
      <c r="B514" s="20">
        <v>0</v>
      </c>
      <c r="C514" s="12">
        <v>3.7647724860239112E-3</v>
      </c>
      <c r="D514" s="14">
        <v>0.60080492484063952</v>
      </c>
      <c r="E514" s="14">
        <v>0.98740785732207559</v>
      </c>
    </row>
    <row r="515" spans="1:6" x14ac:dyDescent="0.25">
      <c r="A515" s="8" t="s">
        <v>9</v>
      </c>
      <c r="B515" s="16">
        <v>0</v>
      </c>
      <c r="C515" s="12">
        <v>0</v>
      </c>
      <c r="D515" s="14">
        <v>0</v>
      </c>
      <c r="E515" s="14">
        <v>0</v>
      </c>
    </row>
    <row r="516" spans="1:6" x14ac:dyDescent="0.25">
      <c r="A516" s="8" t="s">
        <v>10</v>
      </c>
      <c r="B516" s="16">
        <v>2.3788941933446912</v>
      </c>
      <c r="C516" s="12">
        <v>2.3788941933446911E-2</v>
      </c>
      <c r="D516" s="14">
        <v>1.4744148320931061</v>
      </c>
      <c r="E516" s="14">
        <v>2.4231638756075413</v>
      </c>
    </row>
    <row r="517" spans="1:6" x14ac:dyDescent="0.25">
      <c r="A517" s="8" t="s">
        <v>11</v>
      </c>
      <c r="B517" s="16">
        <v>0.13042791897791539</v>
      </c>
      <c r="C517" s="12">
        <v>1.304279189779154E-3</v>
      </c>
      <c r="D517" s="14">
        <v>0.12286753422644156</v>
      </c>
      <c r="E517" s="14">
        <v>0.20192971743225482</v>
      </c>
    </row>
    <row r="518" spans="1:6" x14ac:dyDescent="0.25">
      <c r="A518" s="8" t="s">
        <v>12</v>
      </c>
      <c r="B518" s="16">
        <v>0</v>
      </c>
      <c r="C518" s="12">
        <v>0</v>
      </c>
      <c r="D518" s="14">
        <v>0</v>
      </c>
      <c r="E518" s="14">
        <v>0</v>
      </c>
    </row>
    <row r="519" spans="1:6" x14ac:dyDescent="0.25">
      <c r="A519" s="8" t="s">
        <v>13</v>
      </c>
      <c r="B519" s="16">
        <v>0</v>
      </c>
      <c r="C519" s="12">
        <v>0</v>
      </c>
      <c r="D519" s="14">
        <v>0</v>
      </c>
      <c r="E519" s="14">
        <v>0</v>
      </c>
    </row>
    <row r="520" spans="1:6" x14ac:dyDescent="0.25">
      <c r="A520" s="8" t="s">
        <v>22</v>
      </c>
      <c r="B520" s="16">
        <v>4.4229000070766382</v>
      </c>
      <c r="C520" s="12">
        <v>4.4229000070766383E-2</v>
      </c>
      <c r="D520" s="14">
        <v>0.79678543627485643</v>
      </c>
      <c r="E520" s="14">
        <v>1.309496922959267</v>
      </c>
    </row>
    <row r="521" spans="1:6" x14ac:dyDescent="0.25">
      <c r="A521" s="8" t="s">
        <v>14</v>
      </c>
      <c r="B521" s="16">
        <v>0</v>
      </c>
      <c r="C521" s="12">
        <v>0</v>
      </c>
      <c r="D521" s="14">
        <v>0</v>
      </c>
      <c r="E521" s="14">
        <v>0</v>
      </c>
    </row>
    <row r="522" spans="1:6" x14ac:dyDescent="0.25">
      <c r="A522" s="8" t="s">
        <v>15</v>
      </c>
      <c r="B522" s="16">
        <v>0</v>
      </c>
      <c r="C522" s="12">
        <v>0</v>
      </c>
      <c r="D522" s="14">
        <v>0</v>
      </c>
      <c r="E522" s="14">
        <v>0</v>
      </c>
    </row>
    <row r="523" spans="1:6" x14ac:dyDescent="0.25">
      <c r="A523" s="8" t="s">
        <v>16</v>
      </c>
      <c r="B523" s="16">
        <v>0</v>
      </c>
      <c r="C523" s="12">
        <v>0</v>
      </c>
      <c r="D523" s="14">
        <v>0</v>
      </c>
      <c r="E523" s="14">
        <v>0</v>
      </c>
    </row>
    <row r="524" spans="1:6" x14ac:dyDescent="0.25">
      <c r="A524" s="8" t="s">
        <v>17</v>
      </c>
      <c r="B524" s="16">
        <v>0</v>
      </c>
      <c r="C524" s="12">
        <v>0</v>
      </c>
      <c r="D524" s="14">
        <v>0</v>
      </c>
      <c r="E524" s="14">
        <v>0</v>
      </c>
    </row>
    <row r="525" spans="1:6" x14ac:dyDescent="0.25">
      <c r="A525" s="8" t="s">
        <v>18</v>
      </c>
      <c r="B525" s="16">
        <v>0.37647724860239112</v>
      </c>
      <c r="C525" s="12">
        <v>3.7647724860239112E-3</v>
      </c>
      <c r="D525" s="19">
        <v>6.0236359776382579E-2</v>
      </c>
      <c r="E525" s="19">
        <v>0</v>
      </c>
    </row>
    <row r="526" spans="1:6" x14ac:dyDescent="0.25">
      <c r="A526" s="4" t="s">
        <v>19</v>
      </c>
      <c r="B526" s="23">
        <v>99.999999999999972</v>
      </c>
      <c r="C526" s="4"/>
      <c r="D526" s="4">
        <v>60.846682592750241</v>
      </c>
      <c r="E526" s="4">
        <v>99.999999999999972</v>
      </c>
    </row>
    <row r="528" spans="1:6" ht="15.75" thickBot="1" x14ac:dyDescent="0.3">
      <c r="A528" s="181" t="s">
        <v>166</v>
      </c>
      <c r="B528" s="181"/>
      <c r="C528" s="181"/>
      <c r="D528" s="181"/>
      <c r="E528" s="181"/>
      <c r="F528" t="s">
        <v>162</v>
      </c>
    </row>
    <row r="529" spans="1:5" x14ac:dyDescent="0.25">
      <c r="A529" s="8"/>
      <c r="B529" s="9" t="s">
        <v>32</v>
      </c>
      <c r="C529" s="10" t="s">
        <v>21</v>
      </c>
      <c r="D529" s="11" t="s">
        <v>20</v>
      </c>
      <c r="E529" s="11" t="s">
        <v>33</v>
      </c>
    </row>
    <row r="530" spans="1:5" x14ac:dyDescent="0.25">
      <c r="A530" s="8" t="s">
        <v>0</v>
      </c>
      <c r="B530" s="16">
        <v>49.544696247508433</v>
      </c>
      <c r="C530" s="12">
        <v>0.49544696247508435</v>
      </c>
      <c r="D530" s="14">
        <v>29.768831650922948</v>
      </c>
      <c r="E530" s="14">
        <v>49.0967357575081</v>
      </c>
    </row>
    <row r="531" spans="1:5" x14ac:dyDescent="0.25">
      <c r="A531" s="8" t="s">
        <v>1</v>
      </c>
      <c r="B531" s="16">
        <v>0.95632203830487883</v>
      </c>
      <c r="C531" s="12">
        <v>9.5632203830487879E-3</v>
      </c>
      <c r="D531" s="14">
        <v>0.7640898327411384</v>
      </c>
      <c r="E531" s="14">
        <v>1.2601877377316266</v>
      </c>
    </row>
    <row r="532" spans="1:5" x14ac:dyDescent="0.25">
      <c r="A532" s="8" t="s">
        <v>2</v>
      </c>
      <c r="B532" s="16">
        <v>10.731270040731429</v>
      </c>
      <c r="C532" s="12">
        <v>0.10731270040731429</v>
      </c>
      <c r="D532" s="14">
        <v>10.941731708770254</v>
      </c>
      <c r="E532" s="14">
        <v>18.04583118123097</v>
      </c>
    </row>
    <row r="533" spans="1:5" x14ac:dyDescent="0.25">
      <c r="A533" s="8" t="s">
        <v>3</v>
      </c>
      <c r="B533" s="16">
        <v>0</v>
      </c>
      <c r="C533" s="12">
        <v>0</v>
      </c>
      <c r="D533" s="14">
        <v>0</v>
      </c>
      <c r="E533" s="14">
        <v>0</v>
      </c>
    </row>
    <row r="534" spans="1:5" x14ac:dyDescent="0.25">
      <c r="A534" s="8" t="s">
        <v>4</v>
      </c>
      <c r="B534" s="16">
        <v>12.282585146026515</v>
      </c>
      <c r="C534" s="12">
        <v>0.12282585146026515</v>
      </c>
      <c r="D534" s="14">
        <v>4.9512820285553323</v>
      </c>
      <c r="E534" s="14">
        <v>8.1659834106839408</v>
      </c>
    </row>
    <row r="535" spans="1:5" x14ac:dyDescent="0.25">
      <c r="A535" s="8" t="s">
        <v>5</v>
      </c>
      <c r="B535" s="16">
        <v>11.227034405061092</v>
      </c>
      <c r="C535" s="12">
        <v>0.11227034405061093</v>
      </c>
      <c r="D535" s="14">
        <v>6.2960535321518307</v>
      </c>
      <c r="E535" s="14">
        <v>10.383869955259067</v>
      </c>
    </row>
    <row r="536" spans="1:5" x14ac:dyDescent="0.25">
      <c r="A536" s="8" t="s">
        <v>6</v>
      </c>
      <c r="B536" s="16">
        <v>0</v>
      </c>
      <c r="C536" s="12">
        <v>0</v>
      </c>
      <c r="D536" s="14">
        <v>0</v>
      </c>
      <c r="E536" s="14">
        <v>0</v>
      </c>
    </row>
    <row r="537" spans="1:5" x14ac:dyDescent="0.25">
      <c r="A537" s="8" t="s">
        <v>34</v>
      </c>
      <c r="B537" s="16">
        <v>7.4870006066383556</v>
      </c>
      <c r="C537" s="12">
        <v>7.4870006066383554E-2</v>
      </c>
      <c r="D537" s="14">
        <v>4.8412263634630381</v>
      </c>
      <c r="E537" s="14">
        <v>7.9844722929143712</v>
      </c>
    </row>
    <row r="538" spans="1:5" x14ac:dyDescent="0.25">
      <c r="A538" s="8" t="s">
        <v>8</v>
      </c>
      <c r="B538" s="20">
        <v>0</v>
      </c>
      <c r="C538" s="12">
        <v>3.7459918537137678E-3</v>
      </c>
      <c r="D538" s="14">
        <v>0.59780779913770687</v>
      </c>
      <c r="E538" s="14">
        <v>0.98594435590257701</v>
      </c>
    </row>
    <row r="539" spans="1:5" x14ac:dyDescent="0.25">
      <c r="A539" s="8" t="s">
        <v>9</v>
      </c>
      <c r="B539" s="16">
        <v>0</v>
      </c>
      <c r="C539" s="12">
        <v>0</v>
      </c>
      <c r="D539" s="14">
        <v>0</v>
      </c>
      <c r="E539" s="14">
        <v>0</v>
      </c>
    </row>
    <row r="540" spans="1:5" x14ac:dyDescent="0.25">
      <c r="A540" s="8" t="s">
        <v>10</v>
      </c>
      <c r="B540" s="16">
        <v>2.3670270387381915</v>
      </c>
      <c r="C540" s="12">
        <v>2.3670270387381915E-2</v>
      </c>
      <c r="D540" s="14">
        <v>1.4670596883395437</v>
      </c>
      <c r="E540" s="14">
        <v>2.4195723467926435</v>
      </c>
    </row>
    <row r="541" spans="1:5" x14ac:dyDescent="0.25">
      <c r="A541" s="8" t="s">
        <v>11</v>
      </c>
      <c r="B541" s="16">
        <v>0.12977727706040382</v>
      </c>
      <c r="C541" s="12">
        <v>1.2977727706040383E-3</v>
      </c>
      <c r="D541" s="14">
        <v>0.12225460741832046</v>
      </c>
      <c r="E541" s="14">
        <v>0.20163042426184957</v>
      </c>
    </row>
    <row r="542" spans="1:5" x14ac:dyDescent="0.25">
      <c r="A542" s="8" t="s">
        <v>12</v>
      </c>
      <c r="B542" s="16">
        <v>0</v>
      </c>
      <c r="C542" s="12">
        <v>0</v>
      </c>
      <c r="D542" s="14">
        <v>0</v>
      </c>
      <c r="E542" s="14">
        <v>0</v>
      </c>
    </row>
    <row r="543" spans="1:5" x14ac:dyDescent="0.25">
      <c r="A543" s="8" t="s">
        <v>13</v>
      </c>
      <c r="B543" s="16">
        <v>0</v>
      </c>
      <c r="C543" s="12">
        <v>0</v>
      </c>
      <c r="D543" s="14">
        <v>0</v>
      </c>
      <c r="E543" s="14">
        <v>0</v>
      </c>
    </row>
    <row r="544" spans="1:5" x14ac:dyDescent="0.25">
      <c r="A544" s="8" t="s">
        <v>22</v>
      </c>
      <c r="B544" s="16">
        <v>4.8996880145593185</v>
      </c>
      <c r="C544" s="12">
        <v>4.8996880145593183E-2</v>
      </c>
      <c r="D544" s="14">
        <v>0.88267879582286124</v>
      </c>
      <c r="E544" s="14">
        <v>1.4557725377148574</v>
      </c>
    </row>
    <row r="545" spans="1:6" x14ac:dyDescent="0.25">
      <c r="A545" s="8" t="s">
        <v>14</v>
      </c>
      <c r="B545" s="16">
        <v>0</v>
      </c>
      <c r="C545" s="12">
        <v>0</v>
      </c>
      <c r="D545" s="14">
        <v>0</v>
      </c>
      <c r="E545" s="14">
        <v>0</v>
      </c>
    </row>
    <row r="546" spans="1:6" x14ac:dyDescent="0.25">
      <c r="A546" s="8" t="s">
        <v>15</v>
      </c>
      <c r="B546" s="16">
        <v>0</v>
      </c>
      <c r="C546" s="12">
        <v>0</v>
      </c>
      <c r="D546" s="14">
        <v>0</v>
      </c>
      <c r="E546" s="14">
        <v>0</v>
      </c>
    </row>
    <row r="547" spans="1:6" x14ac:dyDescent="0.25">
      <c r="A547" s="8" t="s">
        <v>16</v>
      </c>
      <c r="B547" s="16">
        <v>0</v>
      </c>
      <c r="C547" s="12">
        <v>0</v>
      </c>
      <c r="D547" s="14">
        <v>0</v>
      </c>
      <c r="E547" s="14">
        <v>0</v>
      </c>
    </row>
    <row r="548" spans="1:6" x14ac:dyDescent="0.25">
      <c r="A548" s="8" t="s">
        <v>17</v>
      </c>
      <c r="B548" s="16">
        <v>0</v>
      </c>
      <c r="C548" s="12">
        <v>0</v>
      </c>
      <c r="D548" s="14">
        <v>0</v>
      </c>
      <c r="E548" s="14">
        <v>0</v>
      </c>
    </row>
    <row r="549" spans="1:6" x14ac:dyDescent="0.25">
      <c r="A549" s="8" t="s">
        <v>18</v>
      </c>
      <c r="B549" s="16">
        <v>0.37459918537137676</v>
      </c>
      <c r="C549" s="12">
        <v>3.7459918537137678E-3</v>
      </c>
      <c r="D549" s="19">
        <v>5.9935869659420285E-2</v>
      </c>
      <c r="E549" s="19">
        <v>0</v>
      </c>
    </row>
    <row r="550" spans="1:6" x14ac:dyDescent="0.25">
      <c r="A550" s="4" t="s">
        <v>19</v>
      </c>
      <c r="B550" s="23">
        <v>99.999999999999986</v>
      </c>
      <c r="C550" s="4"/>
      <c r="D550" s="4">
        <v>60.633016007322972</v>
      </c>
      <c r="E550" s="4">
        <v>100.00000000000001</v>
      </c>
    </row>
    <row r="551" spans="1:6" x14ac:dyDescent="0.25">
      <c r="A551" s="4"/>
      <c r="B551" s="23"/>
      <c r="C551" s="4"/>
      <c r="D551" s="4"/>
      <c r="E551" s="4"/>
    </row>
    <row r="552" spans="1:6" ht="15.75" thickBot="1" x14ac:dyDescent="0.3">
      <c r="A552" s="181" t="s">
        <v>168</v>
      </c>
      <c r="B552" s="181"/>
      <c r="C552" s="181"/>
      <c r="D552" s="181"/>
      <c r="E552" s="181"/>
      <c r="F552" t="s">
        <v>162</v>
      </c>
    </row>
    <row r="553" spans="1:6" x14ac:dyDescent="0.25">
      <c r="A553" s="8"/>
      <c r="B553" s="9" t="s">
        <v>32</v>
      </c>
      <c r="C553" s="10" t="s">
        <v>21</v>
      </c>
      <c r="D553" s="11" t="s">
        <v>20</v>
      </c>
      <c r="E553" s="11" t="s">
        <v>33</v>
      </c>
    </row>
    <row r="554" spans="1:6" x14ac:dyDescent="0.25">
      <c r="A554" s="8" t="s">
        <v>0</v>
      </c>
      <c r="B554" s="16">
        <v>49.08106541895603</v>
      </c>
      <c r="C554" s="12">
        <v>0.49081065418956027</v>
      </c>
      <c r="D554" s="14">
        <v>29.490259994848891</v>
      </c>
      <c r="E554" s="14">
        <v>48.959325597137386</v>
      </c>
    </row>
    <row r="555" spans="1:6" x14ac:dyDescent="0.25">
      <c r="A555" s="8" t="s">
        <v>1</v>
      </c>
      <c r="B555" s="16">
        <v>0.94737293956043933</v>
      </c>
      <c r="C555" s="12">
        <v>9.4737293956043932E-3</v>
      </c>
      <c r="D555" s="14">
        <v>0.75693961023351619</v>
      </c>
      <c r="E555" s="14">
        <v>1.2566607700734473</v>
      </c>
    </row>
    <row r="556" spans="1:6" x14ac:dyDescent="0.25">
      <c r="A556" s="8" t="s">
        <v>2</v>
      </c>
      <c r="B556" s="16">
        <v>10.630848643543953</v>
      </c>
      <c r="C556" s="12">
        <v>0.10630848643543953</v>
      </c>
      <c r="D556" s="14">
        <v>10.839340847141138</v>
      </c>
      <c r="E556" s="14">
        <v>17.995325164519738</v>
      </c>
    </row>
    <row r="557" spans="1:6" x14ac:dyDescent="0.25">
      <c r="A557" s="8" t="s">
        <v>3</v>
      </c>
      <c r="B557" s="16">
        <v>0</v>
      </c>
      <c r="C557" s="12">
        <v>0</v>
      </c>
      <c r="D557" s="14">
        <v>0</v>
      </c>
      <c r="E557" s="14">
        <v>0</v>
      </c>
    </row>
    <row r="558" spans="1:6" x14ac:dyDescent="0.25">
      <c r="A558" s="8" t="s">
        <v>4</v>
      </c>
      <c r="B558" s="16">
        <v>12.167646806318677</v>
      </c>
      <c r="C558" s="12">
        <v>0.12167646806318677</v>
      </c>
      <c r="D558" s="14">
        <v>4.9049487746823468</v>
      </c>
      <c r="E558" s="14">
        <v>8.1431287529814664</v>
      </c>
    </row>
    <row r="559" spans="1:6" x14ac:dyDescent="0.25">
      <c r="A559" s="8" t="s">
        <v>5</v>
      </c>
      <c r="B559" s="16">
        <v>11.1219737293956</v>
      </c>
      <c r="C559" s="12">
        <v>0.11121973729395601</v>
      </c>
      <c r="D559" s="14">
        <v>6.2371361356026771</v>
      </c>
      <c r="E559" s="14">
        <v>10.354807957270687</v>
      </c>
    </row>
    <row r="560" spans="1:6" x14ac:dyDescent="0.25">
      <c r="A560" s="8" t="s">
        <v>6</v>
      </c>
      <c r="B560" s="16">
        <v>0</v>
      </c>
      <c r="C560" s="12">
        <v>0</v>
      </c>
      <c r="D560" s="14">
        <v>0</v>
      </c>
      <c r="E560" s="14">
        <v>0</v>
      </c>
    </row>
    <row r="561" spans="1:6" x14ac:dyDescent="0.25">
      <c r="A561" s="8" t="s">
        <v>34</v>
      </c>
      <c r="B561" s="16">
        <v>7.4169385302197792</v>
      </c>
      <c r="C561" s="12">
        <v>7.4169385302197799E-2</v>
      </c>
      <c r="D561" s="14">
        <v>4.7959229917582418</v>
      </c>
      <c r="E561" s="14">
        <v>7.9621256419340742</v>
      </c>
    </row>
    <row r="562" spans="1:6" x14ac:dyDescent="0.25">
      <c r="A562" s="8" t="s">
        <v>8</v>
      </c>
      <c r="B562" s="20">
        <v>0</v>
      </c>
      <c r="C562" s="12">
        <v>3.7109375000002722E-3</v>
      </c>
      <c r="D562" s="14">
        <v>0.59221361557778163</v>
      </c>
      <c r="E562" s="14">
        <v>0.98318493065829371</v>
      </c>
    </row>
    <row r="563" spans="1:6" x14ac:dyDescent="0.25">
      <c r="A563" s="8" t="s">
        <v>9</v>
      </c>
      <c r="B563" s="16">
        <v>0</v>
      </c>
      <c r="C563" s="12">
        <v>0</v>
      </c>
      <c r="D563" s="14">
        <v>0</v>
      </c>
      <c r="E563" s="14">
        <v>0</v>
      </c>
    </row>
    <row r="564" spans="1:6" x14ac:dyDescent="0.25">
      <c r="A564" s="8" t="s">
        <v>10</v>
      </c>
      <c r="B564" s="16">
        <v>2.3448768028846145</v>
      </c>
      <c r="C564" s="12">
        <v>2.3448768028846146E-2</v>
      </c>
      <c r="D564" s="14">
        <v>1.4533311936598552</v>
      </c>
      <c r="E564" s="14">
        <v>2.412800535610665</v>
      </c>
    </row>
    <row r="565" spans="1:6" x14ac:dyDescent="0.25">
      <c r="A565" s="8" t="s">
        <v>11</v>
      </c>
      <c r="B565" s="16">
        <v>0.12856284340659338</v>
      </c>
      <c r="C565" s="12">
        <v>1.2856284340659338E-3</v>
      </c>
      <c r="D565" s="14">
        <v>0.1211105696256868</v>
      </c>
      <c r="E565" s="14">
        <v>0.20106610835558894</v>
      </c>
    </row>
    <row r="566" spans="1:6" x14ac:dyDescent="0.25">
      <c r="A566" s="8" t="s">
        <v>12</v>
      </c>
      <c r="B566" s="16">
        <v>0</v>
      </c>
      <c r="C566" s="12">
        <v>0</v>
      </c>
      <c r="D566" s="14">
        <v>0</v>
      </c>
      <c r="E566" s="14">
        <v>0</v>
      </c>
    </row>
    <row r="567" spans="1:6" x14ac:dyDescent="0.25">
      <c r="A567" s="8" t="s">
        <v>13</v>
      </c>
      <c r="B567" s="16">
        <v>0</v>
      </c>
      <c r="C567" s="12">
        <v>0</v>
      </c>
      <c r="D567" s="14">
        <v>0</v>
      </c>
      <c r="E567" s="14">
        <v>0</v>
      </c>
    </row>
    <row r="568" spans="1:6" x14ac:dyDescent="0.25">
      <c r="A568" s="8" t="s">
        <v>22</v>
      </c>
      <c r="B568" s="16">
        <v>5.7896205357142838</v>
      </c>
      <c r="C568" s="12">
        <v>5.7896205357142835E-2</v>
      </c>
      <c r="D568" s="14">
        <v>1.0430001395089281</v>
      </c>
      <c r="E568" s="14">
        <v>1.7315745414586665</v>
      </c>
    </row>
    <row r="569" spans="1:6" x14ac:dyDescent="0.25">
      <c r="A569" s="8" t="s">
        <v>14</v>
      </c>
      <c r="B569" s="16">
        <v>0</v>
      </c>
      <c r="C569" s="12">
        <v>0</v>
      </c>
      <c r="D569" s="14">
        <v>0</v>
      </c>
      <c r="E569" s="14">
        <v>0</v>
      </c>
    </row>
    <row r="570" spans="1:6" x14ac:dyDescent="0.25">
      <c r="A570" s="8" t="s">
        <v>15</v>
      </c>
      <c r="B570" s="16">
        <v>0</v>
      </c>
      <c r="C570" s="12">
        <v>0</v>
      </c>
      <c r="D570" s="14">
        <v>0</v>
      </c>
      <c r="E570" s="14">
        <v>0</v>
      </c>
    </row>
    <row r="571" spans="1:6" x14ac:dyDescent="0.25">
      <c r="A571" s="8" t="s">
        <v>16</v>
      </c>
      <c r="B571" s="16">
        <v>0</v>
      </c>
      <c r="C571" s="12">
        <v>0</v>
      </c>
      <c r="D571" s="14">
        <v>0</v>
      </c>
      <c r="E571" s="14">
        <v>0</v>
      </c>
    </row>
    <row r="572" spans="1:6" x14ac:dyDescent="0.25">
      <c r="A572" s="8" t="s">
        <v>17</v>
      </c>
      <c r="B572" s="16">
        <v>0</v>
      </c>
      <c r="C572" s="12">
        <v>0</v>
      </c>
      <c r="D572" s="14">
        <v>0</v>
      </c>
      <c r="E572" s="14">
        <v>0</v>
      </c>
    </row>
    <row r="573" spans="1:6" x14ac:dyDescent="0.25">
      <c r="A573" s="8" t="s">
        <v>18</v>
      </c>
      <c r="B573" s="16">
        <v>0.3710937500000272</v>
      </c>
      <c r="C573" s="12">
        <v>3.7109375000002722E-3</v>
      </c>
      <c r="D573" s="19">
        <v>5.9375000000004355E-2</v>
      </c>
      <c r="E573" s="19">
        <v>0</v>
      </c>
    </row>
    <row r="574" spans="1:6" x14ac:dyDescent="0.25">
      <c r="A574" s="4" t="s">
        <v>19</v>
      </c>
      <c r="B574" s="23">
        <v>100</v>
      </c>
      <c r="C574" s="4"/>
      <c r="D574" s="4">
        <v>60.234203872639057</v>
      </c>
      <c r="E574" s="4">
        <v>100.00000000000003</v>
      </c>
    </row>
    <row r="576" spans="1:6" ht="15.75" thickBot="1" x14ac:dyDescent="0.3">
      <c r="A576" s="181" t="s">
        <v>172</v>
      </c>
      <c r="B576" s="181"/>
      <c r="C576" s="181"/>
      <c r="D576" s="181"/>
      <c r="E576" s="181"/>
      <c r="F576" t="s">
        <v>162</v>
      </c>
    </row>
    <row r="577" spans="1:5" x14ac:dyDescent="0.25">
      <c r="A577" s="8"/>
      <c r="B577" s="9" t="s">
        <v>32</v>
      </c>
      <c r="C577" s="10" t="s">
        <v>21</v>
      </c>
      <c r="D577" s="11" t="s">
        <v>20</v>
      </c>
      <c r="E577" s="11" t="s">
        <v>33</v>
      </c>
    </row>
    <row r="578" spans="1:5" x14ac:dyDescent="0.25">
      <c r="A578" s="8" t="s">
        <v>0</v>
      </c>
      <c r="B578" s="16">
        <v>49.884602379939551</v>
      </c>
      <c r="C578" s="12">
        <v>0.49884602379939552</v>
      </c>
      <c r="D578" s="14">
        <v>29.973063570781921</v>
      </c>
      <c r="E578" s="14">
        <v>49.196333688967457</v>
      </c>
    </row>
    <row r="579" spans="1:5" x14ac:dyDescent="0.25">
      <c r="A579" s="8" t="s">
        <v>1</v>
      </c>
      <c r="B579" s="16">
        <v>0.96288297721496863</v>
      </c>
      <c r="C579" s="12">
        <v>9.6288297721496864E-3</v>
      </c>
      <c r="D579" s="14">
        <v>0.76933194419903328</v>
      </c>
      <c r="E579" s="14">
        <v>1.2627441621046938</v>
      </c>
    </row>
    <row r="580" spans="1:5" x14ac:dyDescent="0.25">
      <c r="A580" s="8" t="s">
        <v>2</v>
      </c>
      <c r="B580" s="16">
        <v>10.804892946347737</v>
      </c>
      <c r="C580" s="12">
        <v>0.10804892946347737</v>
      </c>
      <c r="D580" s="14">
        <v>11.01679850681151</v>
      </c>
      <c r="E580" s="14">
        <v>18.082439062170199</v>
      </c>
    </row>
    <row r="581" spans="1:5" x14ac:dyDescent="0.25">
      <c r="A581" s="8" t="s">
        <v>3</v>
      </c>
      <c r="B581" s="16">
        <v>0</v>
      </c>
      <c r="C581" s="12">
        <v>0</v>
      </c>
      <c r="D581" s="14">
        <v>0</v>
      </c>
      <c r="E581" s="14">
        <v>0</v>
      </c>
    </row>
    <row r="582" spans="1:5" x14ac:dyDescent="0.25">
      <c r="A582" s="8" t="s">
        <v>4</v>
      </c>
      <c r="B582" s="16">
        <v>12.366850997458629</v>
      </c>
      <c r="C582" s="12">
        <v>0.12366850997458628</v>
      </c>
      <c r="D582" s="14">
        <v>4.985250772989537</v>
      </c>
      <c r="E582" s="14">
        <v>8.1825489734140699</v>
      </c>
    </row>
    <row r="583" spans="1:5" x14ac:dyDescent="0.25">
      <c r="A583" s="8" t="s">
        <v>5</v>
      </c>
      <c r="B583" s="16">
        <v>11.304058549567525</v>
      </c>
      <c r="C583" s="12">
        <v>0.11304058549567525</v>
      </c>
      <c r="D583" s="14">
        <v>6.3392482102461702</v>
      </c>
      <c r="E583" s="14">
        <v>10.404934735883073</v>
      </c>
    </row>
    <row r="584" spans="1:5" x14ac:dyDescent="0.25">
      <c r="A584" s="8" t="s">
        <v>6</v>
      </c>
      <c r="B584" s="16">
        <v>0</v>
      </c>
      <c r="C584" s="12">
        <v>0</v>
      </c>
      <c r="D584" s="14">
        <v>0</v>
      </c>
      <c r="E584" s="14">
        <v>0</v>
      </c>
    </row>
    <row r="585" spans="1:5" x14ac:dyDescent="0.25">
      <c r="A585" s="8" t="s">
        <v>34</v>
      </c>
      <c r="B585" s="16">
        <v>7.538365891168481</v>
      </c>
      <c r="C585" s="12">
        <v>7.5383658911684803E-2</v>
      </c>
      <c r="D585" s="14">
        <v>4.8744400604692242</v>
      </c>
      <c r="E585" s="14">
        <v>8.0006696411066525</v>
      </c>
    </row>
    <row r="586" spans="1:5" x14ac:dyDescent="0.25">
      <c r="A586" s="8" t="s">
        <v>8</v>
      </c>
      <c r="B586" s="20">
        <v>0</v>
      </c>
      <c r="C586" s="12">
        <v>3.7716915894988744E-3</v>
      </c>
      <c r="D586" s="14">
        <v>0.60190911678282766</v>
      </c>
      <c r="E586" s="14">
        <v>0.98794444851294794</v>
      </c>
    </row>
    <row r="587" spans="1:5" x14ac:dyDescent="0.25">
      <c r="A587" s="8" t="s">
        <v>9</v>
      </c>
      <c r="B587" s="16">
        <v>0</v>
      </c>
      <c r="C587" s="12">
        <v>0</v>
      </c>
      <c r="D587" s="14">
        <v>0</v>
      </c>
      <c r="E587" s="14">
        <v>0</v>
      </c>
    </row>
    <row r="588" spans="1:5" x14ac:dyDescent="0.25">
      <c r="A588" s="8" t="s">
        <v>10</v>
      </c>
      <c r="B588" s="16">
        <v>2.3832662543764918</v>
      </c>
      <c r="C588" s="12">
        <v>2.3832662543764916E-2</v>
      </c>
      <c r="D588" s="14">
        <v>1.4771245918000058</v>
      </c>
      <c r="E588" s="14">
        <v>2.4244807057097626</v>
      </c>
    </row>
    <row r="589" spans="1:5" x14ac:dyDescent="0.25">
      <c r="A589" s="8" t="s">
        <v>11</v>
      </c>
      <c r="B589" s="16">
        <v>0.13066762649564254</v>
      </c>
      <c r="C589" s="12">
        <v>1.3066762649564254E-3</v>
      </c>
      <c r="D589" s="14">
        <v>0.12309334685819613</v>
      </c>
      <c r="E589" s="14">
        <v>0.20203945294503817</v>
      </c>
    </row>
    <row r="590" spans="1:5" x14ac:dyDescent="0.25">
      <c r="A590" s="8" t="s">
        <v>12</v>
      </c>
      <c r="B590" s="16">
        <v>0</v>
      </c>
      <c r="C590" s="12">
        <v>0</v>
      </c>
      <c r="D590" s="14">
        <v>0</v>
      </c>
      <c r="E590" s="14">
        <v>0</v>
      </c>
    </row>
    <row r="591" spans="1:5" x14ac:dyDescent="0.25">
      <c r="A591" s="8" t="s">
        <v>13</v>
      </c>
      <c r="B591" s="16">
        <v>0</v>
      </c>
      <c r="C591" s="12">
        <v>0</v>
      </c>
      <c r="D591" s="14">
        <v>0</v>
      </c>
      <c r="E591" s="14">
        <v>0</v>
      </c>
    </row>
    <row r="592" spans="1:5" x14ac:dyDescent="0.25">
      <c r="A592" s="8" t="s">
        <v>22</v>
      </c>
      <c r="B592" s="16">
        <v>4.2472432184810698</v>
      </c>
      <c r="C592" s="12">
        <v>4.2472432184810699E-2</v>
      </c>
      <c r="D592" s="14">
        <v>0.7651408658093648</v>
      </c>
      <c r="E592" s="14">
        <v>1.2558651291860921</v>
      </c>
    </row>
    <row r="593" spans="1:5" x14ac:dyDescent="0.25">
      <c r="A593" s="8" t="s">
        <v>14</v>
      </c>
      <c r="B593" s="16">
        <v>0</v>
      </c>
      <c r="C593" s="12">
        <v>0</v>
      </c>
      <c r="D593" s="14">
        <v>0</v>
      </c>
      <c r="E593" s="14">
        <v>0</v>
      </c>
    </row>
    <row r="594" spans="1:5" x14ac:dyDescent="0.25">
      <c r="A594" s="8" t="s">
        <v>15</v>
      </c>
      <c r="B594" s="16">
        <v>0</v>
      </c>
      <c r="C594" s="12">
        <v>0</v>
      </c>
      <c r="D594" s="14">
        <v>0</v>
      </c>
      <c r="E594" s="14">
        <v>0</v>
      </c>
    </row>
    <row r="595" spans="1:5" x14ac:dyDescent="0.25">
      <c r="A595" s="8" t="s">
        <v>16</v>
      </c>
      <c r="B595" s="16">
        <v>0</v>
      </c>
      <c r="C595" s="12">
        <v>0</v>
      </c>
      <c r="D595" s="14">
        <v>0</v>
      </c>
      <c r="E595" s="14">
        <v>0</v>
      </c>
    </row>
    <row r="596" spans="1:5" x14ac:dyDescent="0.25">
      <c r="A596" s="8" t="s">
        <v>17</v>
      </c>
      <c r="B596" s="16">
        <v>0</v>
      </c>
      <c r="C596" s="12">
        <v>0</v>
      </c>
      <c r="D596" s="14">
        <v>0</v>
      </c>
      <c r="E596" s="14">
        <v>0</v>
      </c>
    </row>
    <row r="597" spans="1:5" x14ac:dyDescent="0.25">
      <c r="A597" s="8" t="s">
        <v>18</v>
      </c>
      <c r="B597" s="16">
        <v>0.37716915894988745</v>
      </c>
      <c r="C597" s="12">
        <v>3.7716915894988744E-3</v>
      </c>
      <c r="D597" s="19">
        <v>6.034706543198199E-2</v>
      </c>
      <c r="E597" s="19">
        <v>0</v>
      </c>
    </row>
    <row r="598" spans="1:5" x14ac:dyDescent="0.25">
      <c r="A598" s="4" t="s">
        <v>19</v>
      </c>
      <c r="B598" s="23">
        <v>99.999999999999986</v>
      </c>
      <c r="C598" s="4"/>
      <c r="D598" s="4">
        <v>60.925400986747796</v>
      </c>
      <c r="E598" s="4">
        <v>100</v>
      </c>
    </row>
  </sheetData>
  <mergeCells count="46">
    <mergeCell ref="A456:E456"/>
    <mergeCell ref="A71:E71"/>
    <mergeCell ref="A408:E408"/>
    <mergeCell ref="A432:E432"/>
    <mergeCell ref="A216:E216"/>
    <mergeCell ref="A240:E240"/>
    <mergeCell ref="A264:E264"/>
    <mergeCell ref="A288:E288"/>
    <mergeCell ref="A312:E312"/>
    <mergeCell ref="A336:E336"/>
    <mergeCell ref="A360:E360"/>
    <mergeCell ref="A384:E384"/>
    <mergeCell ref="A144:E144"/>
    <mergeCell ref="A1:A2"/>
    <mergeCell ref="B1:B2"/>
    <mergeCell ref="G1:G2"/>
    <mergeCell ref="H1:H2"/>
    <mergeCell ref="A3:B3"/>
    <mergeCell ref="G3:H3"/>
    <mergeCell ref="A9:C9"/>
    <mergeCell ref="G9:I9"/>
    <mergeCell ref="A10:C10"/>
    <mergeCell ref="G10:I10"/>
    <mergeCell ref="A11:C11"/>
    <mergeCell ref="G11:I11"/>
    <mergeCell ref="B13:D14"/>
    <mergeCell ref="O14:S14"/>
    <mergeCell ref="T30:V30"/>
    <mergeCell ref="T36:V36"/>
    <mergeCell ref="T37:V37"/>
    <mergeCell ref="J38:K38"/>
    <mergeCell ref="A576:E576"/>
    <mergeCell ref="A480:E480"/>
    <mergeCell ref="O42:X42"/>
    <mergeCell ref="O41:X41"/>
    <mergeCell ref="T38:V38"/>
    <mergeCell ref="T39:V39"/>
    <mergeCell ref="A96:E96"/>
    <mergeCell ref="A120:E120"/>
    <mergeCell ref="A168:E168"/>
    <mergeCell ref="A192:E192"/>
    <mergeCell ref="A46:I46"/>
    <mergeCell ref="A504:E504"/>
    <mergeCell ref="A528:E528"/>
    <mergeCell ref="A552:E552"/>
    <mergeCell ref="A47:E47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4"/>
  <sheetViews>
    <sheetView workbookViewId="0">
      <selection activeCell="R23" sqref="R23"/>
    </sheetView>
  </sheetViews>
  <sheetFormatPr baseColWidth="10" defaultRowHeight="15" x14ac:dyDescent="0.25"/>
  <cols>
    <col min="2" max="2" width="11.7109375" bestFit="1" customWidth="1"/>
    <col min="3" max="4" width="11.7109375" customWidth="1"/>
    <col min="5" max="5" width="16.28515625" customWidth="1"/>
    <col min="8" max="8" width="13.42578125" customWidth="1"/>
    <col min="9" max="9" width="18.5703125" customWidth="1"/>
  </cols>
  <sheetData>
    <row r="1" spans="1:18" x14ac:dyDescent="0.25">
      <c r="A1" s="192" t="s">
        <v>74</v>
      </c>
      <c r="B1" s="194" t="s">
        <v>70</v>
      </c>
      <c r="C1" s="196" t="s">
        <v>75</v>
      </c>
      <c r="D1" s="196" t="s">
        <v>76</v>
      </c>
      <c r="E1" s="198" t="s">
        <v>72</v>
      </c>
      <c r="F1" s="200" t="s">
        <v>26</v>
      </c>
      <c r="G1" s="200" t="s">
        <v>20</v>
      </c>
      <c r="H1" s="202" t="s">
        <v>77</v>
      </c>
      <c r="I1" s="204" t="s">
        <v>73</v>
      </c>
    </row>
    <row r="2" spans="1:18" ht="15.75" thickBot="1" x14ac:dyDescent="0.3">
      <c r="A2" s="193"/>
      <c r="B2" s="195"/>
      <c r="C2" s="197"/>
      <c r="D2" s="197"/>
      <c r="E2" s="199"/>
      <c r="F2" s="201"/>
      <c r="G2" s="201"/>
      <c r="H2" s="203"/>
      <c r="I2" s="205"/>
      <c r="P2" t="s">
        <v>21</v>
      </c>
      <c r="Q2" t="s">
        <v>20</v>
      </c>
      <c r="R2" t="s">
        <v>33</v>
      </c>
    </row>
    <row r="3" spans="1:18" x14ac:dyDescent="0.25">
      <c r="A3" s="47" t="s">
        <v>54</v>
      </c>
      <c r="B3" s="48">
        <v>46.287500000000001</v>
      </c>
      <c r="C3" s="49" t="s">
        <v>0</v>
      </c>
      <c r="D3" s="51">
        <v>60.084800000000001</v>
      </c>
      <c r="E3" s="58">
        <f>B3*1</f>
        <v>46.287500000000001</v>
      </c>
      <c r="F3" s="38">
        <f>E3*100/$E$23</f>
        <v>52.146174895707645</v>
      </c>
      <c r="G3" s="38">
        <f>E3*D3</f>
        <v>2781.1751800000002</v>
      </c>
      <c r="H3" s="38">
        <f>G3*100/$G$23</f>
        <v>50.057468722461564</v>
      </c>
      <c r="I3" s="62">
        <f>H3*100/$H$24</f>
        <v>50.057468722461572</v>
      </c>
      <c r="P3">
        <f>F3/100</f>
        <v>0.52146174895707642</v>
      </c>
      <c r="Q3">
        <f>P3*D3</f>
        <v>31.331924893736147</v>
      </c>
      <c r="R3">
        <f>Q3*100/$Q$23</f>
        <v>48.426781463179019</v>
      </c>
    </row>
    <row r="4" spans="1:18" x14ac:dyDescent="0.25">
      <c r="A4" s="40" t="s">
        <v>55</v>
      </c>
      <c r="B4" s="43">
        <v>1.0478000000000001</v>
      </c>
      <c r="C4" s="50" t="s">
        <v>1</v>
      </c>
      <c r="D4" s="52">
        <v>79.898799999999994</v>
      </c>
      <c r="E4" s="59">
        <f>B4*1</f>
        <v>1.0478000000000001</v>
      </c>
      <c r="F4" s="14">
        <f t="shared" ref="F4:F22" si="0">E4*100/$E$23</f>
        <v>1.1804215404962997</v>
      </c>
      <c r="G4" s="38">
        <f t="shared" ref="G4:G10" si="1">E4*D4</f>
        <v>83.717962639999996</v>
      </c>
      <c r="H4" s="14">
        <f>G4*100/$G$23</f>
        <v>1.5068124174616018</v>
      </c>
      <c r="I4" s="63">
        <f t="shared" ref="I4:I21" si="2">H4*100/$H$24</f>
        <v>1.506812417461602</v>
      </c>
      <c r="P4">
        <f t="shared" ref="P4:P21" si="3">F4/100</f>
        <v>1.1804215404962997E-2</v>
      </c>
      <c r="Q4">
        <f t="shared" ref="Q4:Q22" si="4">P4*D4</f>
        <v>0.9431426457980574</v>
      </c>
      <c r="R4">
        <f t="shared" ref="R4:R22" si="5">Q4*100/$Q$23</f>
        <v>1.4577260398641503</v>
      </c>
    </row>
    <row r="5" spans="1:18" x14ac:dyDescent="0.25">
      <c r="A5" s="40" t="s">
        <v>56</v>
      </c>
      <c r="B5" s="43">
        <v>16.751799999999999</v>
      </c>
      <c r="C5" s="50" t="s">
        <v>2</v>
      </c>
      <c r="D5" s="52">
        <v>101.96120000000001</v>
      </c>
      <c r="E5" s="59">
        <f>B5*1/2</f>
        <v>8.3758999999999997</v>
      </c>
      <c r="F5" s="14">
        <f t="shared" si="0"/>
        <v>9.436049609699328</v>
      </c>
      <c r="G5" s="38">
        <f t="shared" si="1"/>
        <v>854.01681508000001</v>
      </c>
      <c r="H5" s="14">
        <f>G5*100/$G$23</f>
        <v>15.371171264847597</v>
      </c>
      <c r="I5" s="63">
        <f t="shared" si="2"/>
        <v>15.371171264847598</v>
      </c>
      <c r="P5">
        <f t="shared" si="3"/>
        <v>9.4360496096993277E-2</v>
      </c>
      <c r="Q5">
        <f t="shared" si="4"/>
        <v>9.6211094146447511</v>
      </c>
      <c r="R5">
        <f t="shared" si="5"/>
        <v>14.870435335094328</v>
      </c>
    </row>
    <row r="6" spans="1:18" x14ac:dyDescent="0.25">
      <c r="A6" s="40" t="s">
        <v>57</v>
      </c>
      <c r="B6" s="43">
        <v>0</v>
      </c>
      <c r="C6" s="50" t="s">
        <v>3</v>
      </c>
      <c r="D6" s="52">
        <v>151.99019999999999</v>
      </c>
      <c r="E6" s="59">
        <f>B6*1/2</f>
        <v>0</v>
      </c>
      <c r="F6" s="14">
        <f t="shared" si="0"/>
        <v>0</v>
      </c>
      <c r="G6" s="38">
        <f t="shared" si="1"/>
        <v>0</v>
      </c>
      <c r="H6" s="14">
        <f>G6*100/$G$23</f>
        <v>0</v>
      </c>
      <c r="I6" s="63">
        <f t="shared" si="2"/>
        <v>0</v>
      </c>
      <c r="P6">
        <f t="shared" si="3"/>
        <v>0</v>
      </c>
      <c r="Q6">
        <f t="shared" si="4"/>
        <v>0</v>
      </c>
      <c r="R6">
        <f t="shared" si="5"/>
        <v>0</v>
      </c>
    </row>
    <row r="7" spans="1:18" x14ac:dyDescent="0.25">
      <c r="A7" s="40" t="s">
        <v>58</v>
      </c>
      <c r="B7" s="43">
        <v>9.5055999999999994</v>
      </c>
      <c r="C7" s="50" t="s">
        <v>4</v>
      </c>
      <c r="D7" s="52">
        <v>40.311399999999999</v>
      </c>
      <c r="E7" s="59">
        <f>B7*1</f>
        <v>9.5055999999999994</v>
      </c>
      <c r="F7" s="14">
        <f t="shared" si="0"/>
        <v>10.708737350011095</v>
      </c>
      <c r="G7" s="38">
        <f t="shared" si="1"/>
        <v>383.18404383999996</v>
      </c>
      <c r="H7" s="14">
        <f>G7*100/$G$23</f>
        <v>6.8968051446033458</v>
      </c>
      <c r="I7" s="63">
        <f t="shared" si="2"/>
        <v>6.8968051446033476</v>
      </c>
      <c r="P7">
        <f t="shared" si="3"/>
        <v>0.10708737350011095</v>
      </c>
      <c r="Q7">
        <f t="shared" si="4"/>
        <v>4.3168419481123728</v>
      </c>
      <c r="R7">
        <f t="shared" si="5"/>
        <v>6.6721327317529449</v>
      </c>
    </row>
    <row r="8" spans="1:18" x14ac:dyDescent="0.25">
      <c r="A8" s="40" t="s">
        <v>59</v>
      </c>
      <c r="B8" s="43">
        <v>8.8065999999999995</v>
      </c>
      <c r="C8" s="50" t="s">
        <v>5</v>
      </c>
      <c r="D8" s="52">
        <v>56.0794</v>
      </c>
      <c r="E8" s="59">
        <f>B8*1</f>
        <v>8.8065999999999995</v>
      </c>
      <c r="F8" s="14">
        <f t="shared" si="0"/>
        <v>9.9212639230146138</v>
      </c>
      <c r="G8" s="38">
        <f t="shared" si="1"/>
        <v>493.86884404</v>
      </c>
      <c r="H8" s="14">
        <f>G8*100/$G$23</f>
        <v>8.8889849123170102</v>
      </c>
      <c r="I8" s="63">
        <f t="shared" si="2"/>
        <v>8.8889849123170102</v>
      </c>
      <c r="P8">
        <f t="shared" si="3"/>
        <v>9.9212639230146143E-2</v>
      </c>
      <c r="Q8">
        <f t="shared" si="4"/>
        <v>5.5637852804430574</v>
      </c>
      <c r="R8">
        <f t="shared" si="5"/>
        <v>8.5994146480905691</v>
      </c>
    </row>
    <row r="9" spans="1:18" x14ac:dyDescent="0.25">
      <c r="A9" s="40" t="s">
        <v>60</v>
      </c>
      <c r="B9" s="43">
        <v>0</v>
      </c>
      <c r="C9" s="50" t="s">
        <v>6</v>
      </c>
      <c r="D9" s="52">
        <v>70.9375</v>
      </c>
      <c r="E9" s="59">
        <f t="shared" ref="E9:E10" si="6">B9*1</f>
        <v>0</v>
      </c>
      <c r="F9" s="14">
        <f t="shared" si="0"/>
        <v>0</v>
      </c>
      <c r="G9" s="38">
        <f t="shared" si="1"/>
        <v>0</v>
      </c>
      <c r="H9" s="14">
        <f>G9*100/$G$23</f>
        <v>0</v>
      </c>
      <c r="I9" s="63">
        <f t="shared" si="2"/>
        <v>0</v>
      </c>
      <c r="P9">
        <f t="shared" si="3"/>
        <v>0</v>
      </c>
      <c r="Q9">
        <f t="shared" si="4"/>
        <v>0</v>
      </c>
      <c r="R9">
        <f t="shared" si="5"/>
        <v>0</v>
      </c>
    </row>
    <row r="10" spans="1:18" ht="15" customHeight="1" x14ac:dyDescent="0.25">
      <c r="A10" s="40" t="s">
        <v>64</v>
      </c>
      <c r="B10" s="43">
        <v>10.710800000000001</v>
      </c>
      <c r="C10" s="50" t="s">
        <v>7</v>
      </c>
      <c r="D10" s="52">
        <v>71.846400000000003</v>
      </c>
      <c r="E10" s="59">
        <f t="shared" si="6"/>
        <v>10.710800000000001</v>
      </c>
      <c r="F10" s="14">
        <f t="shared" si="0"/>
        <v>12.066481233009895</v>
      </c>
      <c r="G10" s="38">
        <f t="shared" si="1"/>
        <v>769.53242112000009</v>
      </c>
      <c r="H10" s="14">
        <f>G10*100/$G$23</f>
        <v>13.850564098998797</v>
      </c>
      <c r="I10" s="63">
        <f t="shared" si="2"/>
        <v>13.850564098998801</v>
      </c>
      <c r="J10" s="233" t="s">
        <v>213</v>
      </c>
      <c r="K10" s="234"/>
      <c r="L10" s="234"/>
      <c r="M10" s="234"/>
      <c r="N10" s="234"/>
      <c r="O10" s="234"/>
      <c r="P10">
        <f t="shared" si="3"/>
        <v>0.12066481233009896</v>
      </c>
      <c r="Q10">
        <f t="shared" si="4"/>
        <v>8.6693323725932228</v>
      </c>
      <c r="R10">
        <f t="shared" si="5"/>
        <v>13.399363928743712</v>
      </c>
    </row>
    <row r="11" spans="1:18" x14ac:dyDescent="0.25">
      <c r="A11" s="40" t="s">
        <v>63</v>
      </c>
      <c r="B11" s="44">
        <v>0</v>
      </c>
      <c r="C11" s="50" t="s">
        <v>8</v>
      </c>
      <c r="D11" s="52">
        <v>159.69220000000001</v>
      </c>
      <c r="E11" s="142">
        <f>E22</f>
        <v>1.1715499999999963</v>
      </c>
      <c r="F11" s="19">
        <v>0</v>
      </c>
      <c r="G11" s="141">
        <f t="shared" ref="G11" si="7">F11*D11</f>
        <v>0</v>
      </c>
      <c r="H11" s="19">
        <f>G11*100/$G$23</f>
        <v>0</v>
      </c>
      <c r="I11" s="64">
        <f t="shared" si="2"/>
        <v>0</v>
      </c>
      <c r="J11" s="233"/>
      <c r="K11" s="234"/>
      <c r="L11" s="234"/>
      <c r="M11" s="234"/>
      <c r="N11" s="234"/>
      <c r="O11" s="234"/>
      <c r="P11">
        <f>P22</f>
        <v>1.3198347545031831E-2</v>
      </c>
      <c r="Q11">
        <f t="shared" si="4"/>
        <v>2.1076731558307324</v>
      </c>
      <c r="R11">
        <f t="shared" si="5"/>
        <v>3.2576302815544236</v>
      </c>
    </row>
    <row r="12" spans="1:18" x14ac:dyDescent="0.25">
      <c r="A12" s="40" t="s">
        <v>61</v>
      </c>
      <c r="B12" s="43">
        <v>0</v>
      </c>
      <c r="C12" s="50" t="s">
        <v>9</v>
      </c>
      <c r="D12" s="52">
        <v>153.33940000000001</v>
      </c>
      <c r="E12" s="59">
        <f>B12*1</f>
        <v>0</v>
      </c>
      <c r="F12" s="14">
        <f t="shared" si="0"/>
        <v>0</v>
      </c>
      <c r="G12" s="38">
        <f>E12*D12</f>
        <v>0</v>
      </c>
      <c r="H12" s="14">
        <f>G12*100/$G$23</f>
        <v>0</v>
      </c>
      <c r="I12" s="63">
        <f t="shared" si="2"/>
        <v>0</v>
      </c>
      <c r="P12">
        <f t="shared" si="3"/>
        <v>0</v>
      </c>
      <c r="Q12">
        <f t="shared" si="4"/>
        <v>0</v>
      </c>
      <c r="R12">
        <f t="shared" si="5"/>
        <v>0</v>
      </c>
    </row>
    <row r="13" spans="1:18" x14ac:dyDescent="0.25">
      <c r="A13" s="40" t="s">
        <v>62</v>
      </c>
      <c r="B13" s="43">
        <v>4.8952</v>
      </c>
      <c r="C13" s="50" t="s">
        <v>10</v>
      </c>
      <c r="D13" s="52">
        <v>61.978999999999999</v>
      </c>
      <c r="E13" s="59">
        <f>B13/2</f>
        <v>2.4476</v>
      </c>
      <c r="F13" s="14">
        <f t="shared" si="0"/>
        <v>2.7573962230566358</v>
      </c>
      <c r="G13" s="38">
        <f t="shared" ref="G13:G21" si="8">E13*D13</f>
        <v>151.69980039999999</v>
      </c>
      <c r="H13" s="14">
        <f>G13*100/$G$23</f>
        <v>2.7303954343957075</v>
      </c>
      <c r="I13" s="63">
        <f t="shared" si="2"/>
        <v>2.730395434395708</v>
      </c>
      <c r="P13">
        <f t="shared" si="3"/>
        <v>2.7573962230566358E-2</v>
      </c>
      <c r="Q13">
        <f t="shared" si="4"/>
        <v>1.7090066050882722</v>
      </c>
      <c r="R13">
        <f t="shared" si="5"/>
        <v>2.641449245918654</v>
      </c>
    </row>
    <row r="14" spans="1:18" x14ac:dyDescent="0.25">
      <c r="A14" s="40" t="s">
        <v>52</v>
      </c>
      <c r="B14" s="43">
        <v>0.82310000000000005</v>
      </c>
      <c r="C14" s="50" t="s">
        <v>11</v>
      </c>
      <c r="D14" s="52">
        <v>94.203400000000002</v>
      </c>
      <c r="E14" s="59">
        <f>B14/2</f>
        <v>0.41155000000000003</v>
      </c>
      <c r="F14" s="14">
        <f t="shared" si="0"/>
        <v>0.46364047050129042</v>
      </c>
      <c r="G14" s="38">
        <f t="shared" si="8"/>
        <v>38.769409270000004</v>
      </c>
      <c r="H14" s="14">
        <f>G14*100/$G$23</f>
        <v>0.69779800491436017</v>
      </c>
      <c r="I14" s="63">
        <f t="shared" si="2"/>
        <v>0.69779800491436028</v>
      </c>
      <c r="P14">
        <f t="shared" si="3"/>
        <v>4.6364047050129042E-3</v>
      </c>
      <c r="Q14">
        <f t="shared" si="4"/>
        <v>0.43676508698821265</v>
      </c>
      <c r="R14">
        <f t="shared" si="5"/>
        <v>0.67506632580218739</v>
      </c>
    </row>
    <row r="15" spans="1:18" x14ac:dyDescent="0.25">
      <c r="A15" s="40" t="s">
        <v>65</v>
      </c>
      <c r="B15" s="43">
        <v>0</v>
      </c>
      <c r="C15" s="50" t="s">
        <v>12</v>
      </c>
      <c r="D15" s="52">
        <v>80.063999999999993</v>
      </c>
      <c r="E15" s="59">
        <f>B15*1</f>
        <v>0</v>
      </c>
      <c r="F15" s="14">
        <f t="shared" si="0"/>
        <v>0</v>
      </c>
      <c r="G15" s="38">
        <f t="shared" si="8"/>
        <v>0</v>
      </c>
      <c r="H15" s="14">
        <f>G15*100/$G$23</f>
        <v>0</v>
      </c>
      <c r="I15" s="63">
        <f t="shared" si="2"/>
        <v>0</v>
      </c>
      <c r="P15">
        <f t="shared" si="3"/>
        <v>0</v>
      </c>
      <c r="Q15">
        <f t="shared" si="4"/>
        <v>0</v>
      </c>
      <c r="R15">
        <f t="shared" si="5"/>
        <v>0</v>
      </c>
    </row>
    <row r="16" spans="1:18" x14ac:dyDescent="0.25">
      <c r="A16" s="41"/>
      <c r="B16" s="44">
        <v>0</v>
      </c>
      <c r="C16" s="50" t="s">
        <v>13</v>
      </c>
      <c r="D16" s="52">
        <v>32</v>
      </c>
      <c r="E16" s="59">
        <f>B16*1</f>
        <v>0</v>
      </c>
      <c r="F16" s="14">
        <f t="shared" si="0"/>
        <v>0</v>
      </c>
      <c r="G16" s="38">
        <f t="shared" si="8"/>
        <v>0</v>
      </c>
      <c r="H16" s="14">
        <f>G16*100/$G$23</f>
        <v>0</v>
      </c>
      <c r="I16" s="63">
        <f t="shared" si="2"/>
        <v>0</v>
      </c>
      <c r="P16">
        <f t="shared" si="3"/>
        <v>0</v>
      </c>
      <c r="Q16">
        <f t="shared" si="4"/>
        <v>0</v>
      </c>
      <c r="R16">
        <f t="shared" si="5"/>
        <v>0</v>
      </c>
    </row>
    <row r="17" spans="1:18" x14ac:dyDescent="0.25">
      <c r="A17" s="40" t="s">
        <v>51</v>
      </c>
      <c r="B17" s="43">
        <v>0</v>
      </c>
      <c r="C17" s="50" t="s">
        <v>22</v>
      </c>
      <c r="D17" s="52">
        <v>18.015000000000001</v>
      </c>
      <c r="E17" s="59">
        <f>B17*1/2</f>
        <v>0</v>
      </c>
      <c r="F17" s="14">
        <f t="shared" si="0"/>
        <v>0</v>
      </c>
      <c r="G17" s="38">
        <f t="shared" si="8"/>
        <v>0</v>
      </c>
      <c r="H17" s="14">
        <f>G17*100/$G$23</f>
        <v>0</v>
      </c>
      <c r="I17" s="64"/>
      <c r="P17">
        <f t="shared" si="3"/>
        <v>0</v>
      </c>
      <c r="Q17">
        <f t="shared" si="4"/>
        <v>0</v>
      </c>
      <c r="R17">
        <f t="shared" si="5"/>
        <v>0</v>
      </c>
    </row>
    <row r="18" spans="1:18" x14ac:dyDescent="0.25">
      <c r="A18" s="40" t="s">
        <v>66</v>
      </c>
      <c r="B18" s="43">
        <v>0</v>
      </c>
      <c r="C18" s="50" t="s">
        <v>14</v>
      </c>
      <c r="D18" s="52">
        <v>44.01</v>
      </c>
      <c r="E18" s="59">
        <f>B18*1</f>
        <v>0</v>
      </c>
      <c r="F18" s="14">
        <f t="shared" si="0"/>
        <v>0</v>
      </c>
      <c r="G18" s="38">
        <f t="shared" si="8"/>
        <v>0</v>
      </c>
      <c r="H18" s="14">
        <f>G18*100/$G$23</f>
        <v>0</v>
      </c>
      <c r="I18" s="63">
        <f t="shared" si="2"/>
        <v>0</v>
      </c>
      <c r="P18">
        <f t="shared" si="3"/>
        <v>0</v>
      </c>
      <c r="Q18">
        <f t="shared" si="4"/>
        <v>0</v>
      </c>
      <c r="R18">
        <f t="shared" si="5"/>
        <v>0</v>
      </c>
    </row>
    <row r="19" spans="1:18" x14ac:dyDescent="0.25">
      <c r="A19" s="40" t="s">
        <v>67</v>
      </c>
      <c r="B19" s="43">
        <v>0</v>
      </c>
      <c r="C19" s="50" t="s">
        <v>15</v>
      </c>
      <c r="D19" s="52">
        <v>69.62</v>
      </c>
      <c r="E19" s="59">
        <f>B19*1</f>
        <v>0</v>
      </c>
      <c r="F19" s="14">
        <f t="shared" si="0"/>
        <v>0</v>
      </c>
      <c r="G19" s="38">
        <f t="shared" si="8"/>
        <v>0</v>
      </c>
      <c r="H19" s="14">
        <f>G19*100/$G$23</f>
        <v>0</v>
      </c>
      <c r="I19" s="63">
        <f t="shared" si="2"/>
        <v>0</v>
      </c>
      <c r="P19">
        <f t="shared" si="3"/>
        <v>0</v>
      </c>
      <c r="Q19">
        <f t="shared" si="4"/>
        <v>0</v>
      </c>
      <c r="R19">
        <f t="shared" si="5"/>
        <v>0</v>
      </c>
    </row>
    <row r="20" spans="1:18" ht="15.75" thickBot="1" x14ac:dyDescent="0.3">
      <c r="A20" s="40" t="s">
        <v>68</v>
      </c>
      <c r="B20" s="43">
        <v>0</v>
      </c>
      <c r="C20" s="50" t="s">
        <v>16</v>
      </c>
      <c r="D20" s="52">
        <v>141.94</v>
      </c>
      <c r="E20" s="59">
        <f>B20*1/2</f>
        <v>0</v>
      </c>
      <c r="F20" s="14">
        <f t="shared" si="0"/>
        <v>0</v>
      </c>
      <c r="G20" s="38">
        <f t="shared" si="8"/>
        <v>0</v>
      </c>
      <c r="H20" s="14">
        <f>G20*100/$G$23</f>
        <v>0</v>
      </c>
      <c r="I20" s="63">
        <f t="shared" si="2"/>
        <v>0</v>
      </c>
      <c r="P20">
        <f t="shared" si="3"/>
        <v>0</v>
      </c>
      <c r="Q20">
        <f t="shared" si="4"/>
        <v>0</v>
      </c>
      <c r="R20">
        <f t="shared" si="5"/>
        <v>0</v>
      </c>
    </row>
    <row r="21" spans="1:18" x14ac:dyDescent="0.25">
      <c r="A21" s="40" t="s">
        <v>69</v>
      </c>
      <c r="B21" s="43">
        <v>0</v>
      </c>
      <c r="C21" s="50" t="s">
        <v>17</v>
      </c>
      <c r="D21" s="52">
        <v>29.88</v>
      </c>
      <c r="E21" s="59">
        <f>B21*1/2</f>
        <v>0</v>
      </c>
      <c r="F21" s="14">
        <f t="shared" si="0"/>
        <v>0</v>
      </c>
      <c r="G21" s="38">
        <f t="shared" si="8"/>
        <v>0</v>
      </c>
      <c r="H21" s="14">
        <f>G21*100/$G$23</f>
        <v>0</v>
      </c>
      <c r="I21" s="231">
        <f t="shared" si="2"/>
        <v>0</v>
      </c>
      <c r="J21" s="74">
        <f>B17/2</f>
        <v>0</v>
      </c>
      <c r="K21" t="s">
        <v>131</v>
      </c>
      <c r="P21">
        <f t="shared" si="3"/>
        <v>0</v>
      </c>
      <c r="Q21">
        <f t="shared" si="4"/>
        <v>0</v>
      </c>
      <c r="R21">
        <f t="shared" si="5"/>
        <v>0</v>
      </c>
    </row>
    <row r="22" spans="1:18" ht="15.75" thickBot="1" x14ac:dyDescent="0.3">
      <c r="A22" s="42" t="s">
        <v>18</v>
      </c>
      <c r="B22" s="45">
        <f>J23</f>
        <v>152.852</v>
      </c>
      <c r="C22" s="54" t="s">
        <v>18</v>
      </c>
      <c r="D22" s="55">
        <f>D16/2</f>
        <v>16</v>
      </c>
      <c r="E22" s="60">
        <f>B24*1</f>
        <v>1.1715499999999963</v>
      </c>
      <c r="F22" s="65">
        <f t="shared" si="0"/>
        <v>1.3198347545031832</v>
      </c>
      <c r="G22" s="69">
        <f t="shared" ref="G22" si="9">E22*D22</f>
        <v>18.744799999999941</v>
      </c>
      <c r="H22" s="69"/>
      <c r="I22" s="232"/>
      <c r="J22" s="237">
        <v>152.852</v>
      </c>
      <c r="K22" t="s">
        <v>132</v>
      </c>
      <c r="P22">
        <f>F22/100</f>
        <v>1.3198347545031831E-2</v>
      </c>
      <c r="Q22">
        <f t="shared" si="4"/>
        <v>0.2111735607205093</v>
      </c>
      <c r="R22">
        <f t="shared" si="5"/>
        <v>0.32639092269297298</v>
      </c>
    </row>
    <row r="23" spans="1:18" ht="15.75" thickBot="1" x14ac:dyDescent="0.3">
      <c r="A23" t="s">
        <v>71</v>
      </c>
      <c r="B23" s="53">
        <f>(B3*2)+(B4*2)+(B5*3/2)+(B6*3/2)+(B7*1)+(B8*1)+(B9*1)+(B10*1)+(B11*3/2)+(B12*1)+(B13*1/2)+(B14*1/2)+(B15*3)+(B17*1/2)+(B18*2)+(B19*3/2)+(B20*3/5)+(B21*1/2)</f>
        <v>151.68045000000001</v>
      </c>
      <c r="C23" s="187" t="s">
        <v>19</v>
      </c>
      <c r="D23" s="188"/>
      <c r="E23" s="61">
        <f>SUM(E3:E10,E12:E22)</f>
        <v>88.764900000000011</v>
      </c>
      <c r="F23" s="66">
        <f>SUM(F3:F10,F12:F22)</f>
        <v>99.999999999999957</v>
      </c>
      <c r="G23" s="70">
        <f>SUM(G3:G10,G12:G21)</f>
        <v>5555.9644763900014</v>
      </c>
      <c r="H23" s="70">
        <f>SUM(H3:H10,H12:H21)</f>
        <v>99.999999999999986</v>
      </c>
      <c r="I23" s="235">
        <f>SUM(I3:I10,I12:I16,I18:I21)</f>
        <v>100</v>
      </c>
      <c r="J23" s="236">
        <f>SUM(J21:J22)</f>
        <v>152.852</v>
      </c>
      <c r="K23" t="s">
        <v>133</v>
      </c>
      <c r="Q23">
        <f>SUM(Q3:Q21)</f>
        <v>64.699581403234831</v>
      </c>
      <c r="R23">
        <f>SUM(R3:R21)</f>
        <v>99.999999999999986</v>
      </c>
    </row>
    <row r="24" spans="1:18" ht="15.75" thickBot="1" x14ac:dyDescent="0.3">
      <c r="A24" t="s">
        <v>53</v>
      </c>
      <c r="B24" s="45">
        <f>B22-B23</f>
        <v>1.1715499999999963</v>
      </c>
      <c r="C24" s="56"/>
      <c r="D24" s="57"/>
      <c r="E24" s="4"/>
      <c r="F24" s="189" t="s">
        <v>80</v>
      </c>
      <c r="G24" s="190"/>
      <c r="H24" s="68">
        <f>SUM(H3:H16,H18:H21)</f>
        <v>99.999999999999986</v>
      </c>
    </row>
    <row r="26" spans="1:18" x14ac:dyDescent="0.25">
      <c r="E26" s="4"/>
    </row>
    <row r="28" spans="1:18" ht="18.75" x14ac:dyDescent="0.3">
      <c r="A28" s="173" t="s">
        <v>78</v>
      </c>
      <c r="B28" s="173"/>
      <c r="C28" s="173"/>
      <c r="D28" s="173"/>
      <c r="E28" s="173"/>
      <c r="F28" s="173"/>
      <c r="G28" s="173"/>
      <c r="H28" s="173"/>
      <c r="I28" s="173"/>
    </row>
    <row r="29" spans="1:18" ht="15.75" thickBot="1" x14ac:dyDescent="0.3">
      <c r="A29" s="191" t="s">
        <v>115</v>
      </c>
      <c r="B29" s="191"/>
      <c r="C29" s="191"/>
      <c r="D29" s="191"/>
      <c r="E29" s="191"/>
      <c r="F29" s="191"/>
      <c r="G29" s="191"/>
      <c r="H29" s="191"/>
      <c r="I29" s="191"/>
    </row>
    <row r="30" spans="1:18" x14ac:dyDescent="0.25">
      <c r="A30" s="192" t="s">
        <v>74</v>
      </c>
      <c r="B30" s="194" t="s">
        <v>70</v>
      </c>
      <c r="C30" s="196" t="s">
        <v>75</v>
      </c>
      <c r="D30" s="196" t="s">
        <v>76</v>
      </c>
      <c r="E30" s="198" t="s">
        <v>72</v>
      </c>
      <c r="F30" s="200" t="s">
        <v>26</v>
      </c>
      <c r="G30" s="200" t="s">
        <v>20</v>
      </c>
      <c r="H30" s="202" t="s">
        <v>77</v>
      </c>
      <c r="I30" s="204" t="s">
        <v>73</v>
      </c>
    </row>
    <row r="31" spans="1:18" ht="15.75" thickBot="1" x14ac:dyDescent="0.3">
      <c r="A31" s="193"/>
      <c r="B31" s="195"/>
      <c r="C31" s="197"/>
      <c r="D31" s="197"/>
      <c r="E31" s="199"/>
      <c r="F31" s="201"/>
      <c r="G31" s="201"/>
      <c r="H31" s="203"/>
      <c r="I31" s="205"/>
    </row>
    <row r="32" spans="1:18" x14ac:dyDescent="0.25">
      <c r="A32" s="47" t="s">
        <v>54</v>
      </c>
      <c r="B32" s="48">
        <v>47.114800000000002</v>
      </c>
      <c r="C32" s="49" t="s">
        <v>0</v>
      </c>
      <c r="D32" s="51">
        <v>60.084800000000001</v>
      </c>
      <c r="E32" s="58">
        <v>47.114800000000002</v>
      </c>
      <c r="F32" s="38">
        <v>50.794013579626693</v>
      </c>
      <c r="G32" s="38">
        <v>2830.88333504</v>
      </c>
      <c r="H32" s="38">
        <v>49.009972687504167</v>
      </c>
      <c r="I32" s="62">
        <v>49.659310224358528</v>
      </c>
      <c r="M32" t="s">
        <v>222</v>
      </c>
    </row>
    <row r="33" spans="1:9" x14ac:dyDescent="0.25">
      <c r="A33" s="40" t="s">
        <v>55</v>
      </c>
      <c r="B33" s="43">
        <v>1.0665</v>
      </c>
      <c r="C33" s="50" t="s">
        <v>1</v>
      </c>
      <c r="D33" s="52">
        <v>79.898799999999994</v>
      </c>
      <c r="E33" s="59">
        <v>1.0665</v>
      </c>
      <c r="F33" s="14">
        <v>1.149783411638633</v>
      </c>
      <c r="G33" s="14">
        <v>85.212070199999999</v>
      </c>
      <c r="H33" s="14">
        <v>1.4752431445885348</v>
      </c>
      <c r="I33" s="63">
        <v>1.4947887737174534</v>
      </c>
    </row>
    <row r="34" spans="1:9" x14ac:dyDescent="0.25">
      <c r="A34" s="40" t="s">
        <v>56</v>
      </c>
      <c r="B34" s="43">
        <v>17.051200000000001</v>
      </c>
      <c r="C34" s="50" t="s">
        <v>2</v>
      </c>
      <c r="D34" s="52">
        <v>101.96120000000001</v>
      </c>
      <c r="E34" s="59">
        <v>8.5256000000000007</v>
      </c>
      <c r="F34" s="14">
        <v>9.1913675145488334</v>
      </c>
      <c r="G34" s="14">
        <v>869.28040672000009</v>
      </c>
      <c r="H34" s="14">
        <v>15.049510682335391</v>
      </c>
      <c r="I34" s="63">
        <v>15.248903003152224</v>
      </c>
    </row>
    <row r="35" spans="1:9" x14ac:dyDescent="0.25">
      <c r="A35" s="40" t="s">
        <v>57</v>
      </c>
      <c r="B35" s="43">
        <v>0</v>
      </c>
      <c r="C35" s="50" t="s">
        <v>3</v>
      </c>
      <c r="D35" s="52">
        <v>151.99019999999999</v>
      </c>
      <c r="E35" s="59">
        <v>0</v>
      </c>
      <c r="F35" s="14">
        <v>0</v>
      </c>
      <c r="G35" s="14">
        <v>0</v>
      </c>
      <c r="H35" s="14">
        <v>0</v>
      </c>
      <c r="I35" s="63">
        <v>0</v>
      </c>
    </row>
    <row r="36" spans="1:9" x14ac:dyDescent="0.25">
      <c r="A36" s="40" t="s">
        <v>58</v>
      </c>
      <c r="B36" s="43">
        <v>9.6754999999999995</v>
      </c>
      <c r="C36" s="50" t="s">
        <v>4</v>
      </c>
      <c r="D36" s="52">
        <v>40.311399999999999</v>
      </c>
      <c r="E36" s="59">
        <v>9.6754999999999995</v>
      </c>
      <c r="F36" s="14">
        <v>10.431063665550486</v>
      </c>
      <c r="G36" s="14">
        <v>390.03295069999996</v>
      </c>
      <c r="H36" s="14">
        <v>6.7524874742899144</v>
      </c>
      <c r="I36" s="63">
        <v>6.8419517882603085</v>
      </c>
    </row>
    <row r="37" spans="1:9" x14ac:dyDescent="0.25">
      <c r="A37" s="40" t="s">
        <v>59</v>
      </c>
      <c r="B37" s="43">
        <v>8.9640000000000004</v>
      </c>
      <c r="C37" s="50" t="s">
        <v>5</v>
      </c>
      <c r="D37" s="52">
        <v>56.0794</v>
      </c>
      <c r="E37" s="59">
        <v>8.9640000000000004</v>
      </c>
      <c r="F37" s="14">
        <v>9.6640023459247146</v>
      </c>
      <c r="G37" s="14">
        <v>502.69574160000002</v>
      </c>
      <c r="H37" s="14">
        <v>8.7029741780554648</v>
      </c>
      <c r="I37" s="63">
        <v>8.8182806658210957</v>
      </c>
    </row>
    <row r="38" spans="1:9" x14ac:dyDescent="0.25">
      <c r="A38" s="40" t="s">
        <v>60</v>
      </c>
      <c r="B38" s="43">
        <v>0</v>
      </c>
      <c r="C38" s="50" t="s">
        <v>6</v>
      </c>
      <c r="D38" s="52">
        <v>70.9375</v>
      </c>
      <c r="E38" s="59">
        <v>0</v>
      </c>
      <c r="F38" s="14">
        <v>0</v>
      </c>
      <c r="G38" s="14">
        <v>0</v>
      </c>
      <c r="H38" s="14">
        <v>0</v>
      </c>
      <c r="I38" s="63">
        <v>0</v>
      </c>
    </row>
    <row r="39" spans="1:9" x14ac:dyDescent="0.25">
      <c r="A39" s="40" t="s">
        <v>64</v>
      </c>
      <c r="B39" s="43">
        <v>9.3048000000000002</v>
      </c>
      <c r="C39" s="50" t="s">
        <v>7</v>
      </c>
      <c r="D39" s="52">
        <v>71.846400000000003</v>
      </c>
      <c r="E39" s="59">
        <v>9.3048000000000002</v>
      </c>
      <c r="F39" s="14">
        <v>10.031415554257059</v>
      </c>
      <c r="G39" s="14">
        <v>668.51638272000002</v>
      </c>
      <c r="H39" s="14">
        <v>11.573761890047416</v>
      </c>
      <c r="I39" s="63">
        <v>11.727103702452434</v>
      </c>
    </row>
    <row r="40" spans="1:9" x14ac:dyDescent="0.25">
      <c r="A40" s="40" t="s">
        <v>63</v>
      </c>
      <c r="B40" s="44">
        <v>0</v>
      </c>
      <c r="C40" s="50" t="s">
        <v>8</v>
      </c>
      <c r="D40" s="52">
        <v>159.69220000000001</v>
      </c>
      <c r="E40" s="59">
        <v>1.0026499999999885</v>
      </c>
      <c r="F40" s="19">
        <v>1.0809473395963076</v>
      </c>
      <c r="G40" s="14">
        <v>160.11538432999816</v>
      </c>
      <c r="H40" s="14">
        <v>2.7720148392309367</v>
      </c>
      <c r="I40" s="63">
        <v>2.8087415131939459</v>
      </c>
    </row>
    <row r="41" spans="1:9" x14ac:dyDescent="0.25">
      <c r="A41" s="40" t="s">
        <v>61</v>
      </c>
      <c r="B41" s="43">
        <v>0</v>
      </c>
      <c r="C41" s="50" t="s">
        <v>9</v>
      </c>
      <c r="D41" s="52">
        <v>153.33940000000001</v>
      </c>
      <c r="E41" s="59">
        <v>0</v>
      </c>
      <c r="F41" s="14">
        <v>0</v>
      </c>
      <c r="G41" s="14">
        <v>0</v>
      </c>
      <c r="H41" s="14">
        <v>0</v>
      </c>
      <c r="I41" s="63">
        <v>0</v>
      </c>
    </row>
    <row r="42" spans="1:9" x14ac:dyDescent="0.25">
      <c r="A42" s="40" t="s">
        <v>62</v>
      </c>
      <c r="B42" s="43">
        <v>4.9827000000000004</v>
      </c>
      <c r="C42" s="50" t="s">
        <v>10</v>
      </c>
      <c r="D42" s="52">
        <v>61.978999999999999</v>
      </c>
      <c r="E42" s="59">
        <v>2.4913500000000002</v>
      </c>
      <c r="F42" s="14">
        <v>2.6859005181302473</v>
      </c>
      <c r="G42" s="14">
        <v>154.41138165000001</v>
      </c>
      <c r="H42" s="14">
        <v>2.6732636783844548</v>
      </c>
      <c r="I42" s="63">
        <v>2.7086819893341967</v>
      </c>
    </row>
    <row r="43" spans="1:9" x14ac:dyDescent="0.25">
      <c r="A43" s="40" t="s">
        <v>52</v>
      </c>
      <c r="B43" s="43">
        <v>0.83779999999999999</v>
      </c>
      <c r="C43" s="50" t="s">
        <v>11</v>
      </c>
      <c r="D43" s="52">
        <v>94.203400000000002</v>
      </c>
      <c r="E43" s="59">
        <v>0.41889999999999999</v>
      </c>
      <c r="F43" s="14">
        <v>0.45161206857517427</v>
      </c>
      <c r="G43" s="14">
        <v>39.461804260000001</v>
      </c>
      <c r="H43" s="14">
        <v>0.68318673717258938</v>
      </c>
      <c r="I43" s="63">
        <v>0.69223833970980764</v>
      </c>
    </row>
    <row r="44" spans="1:9" x14ac:dyDescent="0.25">
      <c r="A44" s="40" t="s">
        <v>65</v>
      </c>
      <c r="B44" s="43">
        <v>0</v>
      </c>
      <c r="C44" s="50" t="s">
        <v>12</v>
      </c>
      <c r="D44" s="52">
        <v>80.063999999999993</v>
      </c>
      <c r="E44" s="59">
        <v>0</v>
      </c>
      <c r="F44" s="14">
        <v>0</v>
      </c>
      <c r="G44" s="14">
        <v>0</v>
      </c>
      <c r="H44" s="14">
        <v>0</v>
      </c>
      <c r="I44" s="63">
        <v>0</v>
      </c>
    </row>
    <row r="45" spans="1:9" x14ac:dyDescent="0.25">
      <c r="A45" s="41"/>
      <c r="B45" s="44">
        <v>0</v>
      </c>
      <c r="C45" s="50" t="s">
        <v>13</v>
      </c>
      <c r="D45" s="52">
        <v>32</v>
      </c>
      <c r="E45" s="59">
        <v>0</v>
      </c>
      <c r="F45" s="14">
        <v>0</v>
      </c>
      <c r="G45" s="14">
        <v>0</v>
      </c>
      <c r="H45" s="14">
        <v>0</v>
      </c>
      <c r="I45" s="63">
        <v>0</v>
      </c>
    </row>
    <row r="46" spans="1:9" x14ac:dyDescent="0.25">
      <c r="A46" s="40" t="s">
        <v>51</v>
      </c>
      <c r="B46" s="43">
        <v>8.3849999999999998</v>
      </c>
      <c r="C46" s="50" t="s">
        <v>22</v>
      </c>
      <c r="D46" s="52">
        <v>18.015000000000001</v>
      </c>
      <c r="E46" s="59">
        <v>4.1924999999999999</v>
      </c>
      <c r="F46" s="14">
        <v>4.5198940021518696</v>
      </c>
      <c r="G46" s="14">
        <v>75.527887500000006</v>
      </c>
      <c r="H46" s="14">
        <v>1.3075846883911182</v>
      </c>
      <c r="I46" s="64"/>
    </row>
    <row r="47" spans="1:9" x14ac:dyDescent="0.25">
      <c r="A47" s="40" t="s">
        <v>66</v>
      </c>
      <c r="B47" s="43">
        <v>0</v>
      </c>
      <c r="C47" s="50" t="s">
        <v>14</v>
      </c>
      <c r="D47" s="52">
        <v>44.01</v>
      </c>
      <c r="E47" s="59">
        <v>0</v>
      </c>
      <c r="F47" s="14">
        <v>0</v>
      </c>
      <c r="G47" s="14">
        <v>0</v>
      </c>
      <c r="H47" s="14">
        <v>0</v>
      </c>
      <c r="I47" s="63">
        <v>0</v>
      </c>
    </row>
    <row r="48" spans="1:9" x14ac:dyDescent="0.25">
      <c r="A48" s="40" t="s">
        <v>67</v>
      </c>
      <c r="B48" s="43">
        <v>0</v>
      </c>
      <c r="C48" s="50" t="s">
        <v>15</v>
      </c>
      <c r="D48" s="52">
        <v>69.62</v>
      </c>
      <c r="E48" s="59">
        <v>0</v>
      </c>
      <c r="F48" s="14">
        <v>0</v>
      </c>
      <c r="G48" s="14">
        <v>0</v>
      </c>
      <c r="H48" s="14">
        <v>0</v>
      </c>
      <c r="I48" s="63">
        <v>0</v>
      </c>
    </row>
    <row r="49" spans="1:11" x14ac:dyDescent="0.25">
      <c r="A49" s="40" t="s">
        <v>68</v>
      </c>
      <c r="B49" s="43">
        <v>0</v>
      </c>
      <c r="C49" s="50" t="s">
        <v>16</v>
      </c>
      <c r="D49" s="52">
        <v>141.94</v>
      </c>
      <c r="E49" s="59">
        <v>0</v>
      </c>
      <c r="F49" s="14">
        <v>0</v>
      </c>
      <c r="G49" s="14">
        <v>0</v>
      </c>
      <c r="H49" s="14">
        <v>0</v>
      </c>
      <c r="I49" s="63">
        <v>0</v>
      </c>
    </row>
    <row r="50" spans="1:11" x14ac:dyDescent="0.25">
      <c r="A50" s="40" t="s">
        <v>69</v>
      </c>
      <c r="B50" s="43">
        <v>0</v>
      </c>
      <c r="C50" s="50" t="s">
        <v>17</v>
      </c>
      <c r="D50" s="52">
        <v>29.88</v>
      </c>
      <c r="E50" s="59">
        <v>0</v>
      </c>
      <c r="F50" s="14">
        <v>0</v>
      </c>
      <c r="G50" s="14">
        <v>0</v>
      </c>
      <c r="H50" s="14">
        <v>0</v>
      </c>
      <c r="I50" s="63">
        <v>0</v>
      </c>
      <c r="J50">
        <v>4.1924999999999999</v>
      </c>
      <c r="K50" t="s">
        <v>131</v>
      </c>
    </row>
    <row r="51" spans="1:11" ht="15.75" thickBot="1" x14ac:dyDescent="0.3">
      <c r="A51" s="42" t="s">
        <v>18</v>
      </c>
      <c r="B51" s="46">
        <v>157.98910000000001</v>
      </c>
      <c r="C51" s="54" t="s">
        <v>18</v>
      </c>
      <c r="D51" s="55">
        <v>16</v>
      </c>
      <c r="E51" s="60">
        <v>1.0026499999999885</v>
      </c>
      <c r="F51" s="65">
        <v>1.0809473395963076</v>
      </c>
      <c r="G51" s="69">
        <v>16.042399999999816</v>
      </c>
      <c r="H51" s="69"/>
      <c r="I51" s="67"/>
      <c r="J51">
        <v>153.79660000000001</v>
      </c>
      <c r="K51" t="s">
        <v>132</v>
      </c>
    </row>
    <row r="52" spans="1:11" ht="15.75" thickBot="1" x14ac:dyDescent="0.3">
      <c r="A52" t="s">
        <v>71</v>
      </c>
      <c r="B52" s="53">
        <v>156.98645000000002</v>
      </c>
      <c r="C52" s="187" t="s">
        <v>19</v>
      </c>
      <c r="D52" s="188"/>
      <c r="E52" s="61">
        <v>92.756599999999978</v>
      </c>
      <c r="F52" s="66">
        <v>100.00000000000001</v>
      </c>
      <c r="G52" s="70">
        <v>5776.1373447199985</v>
      </c>
      <c r="H52" s="70">
        <v>100</v>
      </c>
      <c r="I52" s="68">
        <v>99.999999999999986</v>
      </c>
      <c r="J52">
        <v>157.98910000000001</v>
      </c>
      <c r="K52" t="s">
        <v>133</v>
      </c>
    </row>
    <row r="53" spans="1:11" ht="15.75" thickBot="1" x14ac:dyDescent="0.3">
      <c r="A53" t="s">
        <v>53</v>
      </c>
      <c r="B53" s="45">
        <v>1.0026499999999885</v>
      </c>
      <c r="C53" s="56"/>
      <c r="D53" s="57"/>
      <c r="E53" s="4"/>
      <c r="F53" s="189" t="s">
        <v>80</v>
      </c>
      <c r="G53" s="190"/>
      <c r="H53" s="68">
        <v>98.692415311608883</v>
      </c>
    </row>
    <row r="54" spans="1:11" x14ac:dyDescent="0.25">
      <c r="A54" s="95"/>
      <c r="B54" s="95"/>
      <c r="C54" s="95"/>
      <c r="D54" s="95"/>
      <c r="E54" s="95"/>
      <c r="F54" s="95"/>
      <c r="G54" s="95"/>
      <c r="H54" s="95"/>
      <c r="I54" s="95"/>
    </row>
    <row r="56" spans="1:11" ht="15.75" thickBot="1" x14ac:dyDescent="0.3">
      <c r="A56" s="191" t="s">
        <v>117</v>
      </c>
      <c r="B56" s="191"/>
      <c r="C56" s="191"/>
      <c r="D56" s="191"/>
      <c r="E56" s="191"/>
      <c r="F56" s="191"/>
      <c r="G56" s="191"/>
      <c r="H56" s="191"/>
      <c r="I56" s="191"/>
    </row>
    <row r="57" spans="1:11" x14ac:dyDescent="0.25">
      <c r="A57" s="192" t="s">
        <v>74</v>
      </c>
      <c r="B57" s="194" t="s">
        <v>70</v>
      </c>
      <c r="C57" s="196" t="s">
        <v>75</v>
      </c>
      <c r="D57" s="196" t="s">
        <v>76</v>
      </c>
      <c r="E57" s="198" t="s">
        <v>72</v>
      </c>
      <c r="F57" s="200" t="s">
        <v>26</v>
      </c>
      <c r="G57" s="200" t="s">
        <v>20</v>
      </c>
      <c r="H57" s="202" t="s">
        <v>77</v>
      </c>
      <c r="I57" s="204" t="s">
        <v>73</v>
      </c>
    </row>
    <row r="58" spans="1:11" ht="15.75" thickBot="1" x14ac:dyDescent="0.3">
      <c r="A58" s="193"/>
      <c r="B58" s="195"/>
      <c r="C58" s="197"/>
      <c r="D58" s="197"/>
      <c r="E58" s="199"/>
      <c r="F58" s="201"/>
      <c r="G58" s="201"/>
      <c r="H58" s="203"/>
      <c r="I58" s="205"/>
    </row>
    <row r="59" spans="1:11" x14ac:dyDescent="0.25">
      <c r="A59" s="47" t="s">
        <v>54</v>
      </c>
      <c r="B59" s="48">
        <v>47.114800000000002</v>
      </c>
      <c r="C59" s="49" t="s">
        <v>0</v>
      </c>
      <c r="D59" s="51">
        <v>60.084800000000001</v>
      </c>
      <c r="E59" s="58">
        <v>47.114800000000002</v>
      </c>
      <c r="F59" s="38">
        <v>50.563428046482294</v>
      </c>
      <c r="G59" s="38">
        <v>2830.88333504</v>
      </c>
      <c r="H59" s="38">
        <v>48.94539997883362</v>
      </c>
      <c r="I59" s="62">
        <v>49.659310224358528</v>
      </c>
    </row>
    <row r="60" spans="1:11" x14ac:dyDescent="0.25">
      <c r="A60" s="40" t="s">
        <v>55</v>
      </c>
      <c r="B60" s="43">
        <v>1.0665</v>
      </c>
      <c r="C60" s="50" t="s">
        <v>1</v>
      </c>
      <c r="D60" s="52">
        <v>79.898799999999994</v>
      </c>
      <c r="E60" s="59">
        <v>1.0665</v>
      </c>
      <c r="F60" s="14">
        <v>1.1445638315682836</v>
      </c>
      <c r="G60" s="14">
        <v>85.212070199999999</v>
      </c>
      <c r="H60" s="14">
        <v>1.4732994494471165</v>
      </c>
      <c r="I60" s="63">
        <v>1.4947887737174537</v>
      </c>
    </row>
    <row r="61" spans="1:11" x14ac:dyDescent="0.25">
      <c r="A61" s="40" t="s">
        <v>56</v>
      </c>
      <c r="B61" s="43">
        <v>17.051200000000001</v>
      </c>
      <c r="C61" s="50" t="s">
        <v>2</v>
      </c>
      <c r="D61" s="52">
        <v>101.96120000000001</v>
      </c>
      <c r="E61" s="59">
        <v>8.5256000000000007</v>
      </c>
      <c r="F61" s="14">
        <v>9.1496421963605794</v>
      </c>
      <c r="G61" s="14">
        <v>869.28040672000009</v>
      </c>
      <c r="H61" s="14">
        <v>15.029682316481752</v>
      </c>
      <c r="I61" s="63">
        <v>15.248903003152225</v>
      </c>
    </row>
    <row r="62" spans="1:11" x14ac:dyDescent="0.25">
      <c r="A62" s="40" t="s">
        <v>57</v>
      </c>
      <c r="B62" s="43">
        <v>0</v>
      </c>
      <c r="C62" s="50" t="s">
        <v>3</v>
      </c>
      <c r="D62" s="52">
        <v>151.99019999999999</v>
      </c>
      <c r="E62" s="59">
        <v>0</v>
      </c>
      <c r="F62" s="14">
        <v>0</v>
      </c>
      <c r="G62" s="14">
        <v>0</v>
      </c>
      <c r="H62" s="14">
        <v>0</v>
      </c>
      <c r="I62" s="63">
        <v>0</v>
      </c>
    </row>
    <row r="63" spans="1:11" x14ac:dyDescent="0.25">
      <c r="A63" s="40" t="s">
        <v>58</v>
      </c>
      <c r="B63" s="43">
        <v>9.6754999999999995</v>
      </c>
      <c r="C63" s="50" t="s">
        <v>4</v>
      </c>
      <c r="D63" s="52">
        <v>40.311399999999999</v>
      </c>
      <c r="E63" s="59">
        <v>9.6754999999999995</v>
      </c>
      <c r="F63" s="14">
        <v>10.383710597598618</v>
      </c>
      <c r="G63" s="14">
        <v>390.03295069999996</v>
      </c>
      <c r="H63" s="14">
        <v>6.743590786890004</v>
      </c>
      <c r="I63" s="63">
        <v>6.8419517882603085</v>
      </c>
    </row>
    <row r="64" spans="1:11" x14ac:dyDescent="0.25">
      <c r="A64" s="40" t="s">
        <v>59</v>
      </c>
      <c r="B64" s="43">
        <v>8.9640000000000004</v>
      </c>
      <c r="C64" s="50" t="s">
        <v>5</v>
      </c>
      <c r="D64" s="52">
        <v>56.0794</v>
      </c>
      <c r="E64" s="59">
        <v>8.9640000000000004</v>
      </c>
      <c r="F64" s="14">
        <v>9.620131445080256</v>
      </c>
      <c r="G64" s="14">
        <v>502.69574160000002</v>
      </c>
      <c r="H64" s="14">
        <v>8.691507642055738</v>
      </c>
      <c r="I64" s="63">
        <v>8.8182806658210957</v>
      </c>
    </row>
    <row r="65" spans="1:11" x14ac:dyDescent="0.25">
      <c r="A65" s="40" t="s">
        <v>60</v>
      </c>
      <c r="B65" s="43">
        <v>0</v>
      </c>
      <c r="C65" s="50" t="s">
        <v>6</v>
      </c>
      <c r="D65" s="52">
        <v>70.9375</v>
      </c>
      <c r="E65" s="59">
        <v>0</v>
      </c>
      <c r="F65" s="14">
        <v>0</v>
      </c>
      <c r="G65" s="14">
        <v>0</v>
      </c>
      <c r="H65" s="14">
        <v>0</v>
      </c>
      <c r="I65" s="63">
        <v>0</v>
      </c>
    </row>
    <row r="66" spans="1:11" x14ac:dyDescent="0.25">
      <c r="A66" s="40" t="s">
        <v>64</v>
      </c>
      <c r="B66" s="43">
        <v>9.3048000000000002</v>
      </c>
      <c r="C66" s="50" t="s">
        <v>7</v>
      </c>
      <c r="D66" s="52">
        <v>71.846400000000003</v>
      </c>
      <c r="E66" s="59">
        <v>9.3048000000000002</v>
      </c>
      <c r="F66" s="14">
        <v>9.98587673696818</v>
      </c>
      <c r="G66" s="14">
        <v>668.51638272000002</v>
      </c>
      <c r="H66" s="14">
        <v>11.558512970005907</v>
      </c>
      <c r="I66" s="63">
        <v>11.727103702452434</v>
      </c>
    </row>
    <row r="67" spans="1:11" x14ac:dyDescent="0.25">
      <c r="A67" s="40" t="s">
        <v>63</v>
      </c>
      <c r="B67" s="44">
        <v>0</v>
      </c>
      <c r="C67" s="50" t="s">
        <v>8</v>
      </c>
      <c r="D67" s="52">
        <v>159.69220000000001</v>
      </c>
      <c r="E67" s="59">
        <v>1.0026499999999885</v>
      </c>
      <c r="F67" s="19">
        <v>1.0760402491532359</v>
      </c>
      <c r="G67" s="14">
        <v>160.11538432999816</v>
      </c>
      <c r="H67" s="14">
        <v>2.7683625926201212</v>
      </c>
      <c r="I67" s="63">
        <v>2.8087415131939459</v>
      </c>
    </row>
    <row r="68" spans="1:11" x14ac:dyDescent="0.25">
      <c r="A68" s="40" t="s">
        <v>61</v>
      </c>
      <c r="B68" s="43">
        <v>0</v>
      </c>
      <c r="C68" s="50" t="s">
        <v>9</v>
      </c>
      <c r="D68" s="52">
        <v>153.33940000000001</v>
      </c>
      <c r="E68" s="59">
        <v>0</v>
      </c>
      <c r="F68" s="14">
        <v>0</v>
      </c>
      <c r="G68" s="14">
        <v>0</v>
      </c>
      <c r="H68" s="14">
        <v>0</v>
      </c>
      <c r="I68" s="63">
        <v>0</v>
      </c>
    </row>
    <row r="69" spans="1:11" x14ac:dyDescent="0.25">
      <c r="A69" s="40" t="s">
        <v>62</v>
      </c>
      <c r="B69" s="43">
        <v>4.9827000000000004</v>
      </c>
      <c r="C69" s="50" t="s">
        <v>10</v>
      </c>
      <c r="D69" s="52">
        <v>61.978999999999999</v>
      </c>
      <c r="E69" s="59">
        <v>2.4913500000000002</v>
      </c>
      <c r="F69" s="14">
        <v>2.6737075497211844</v>
      </c>
      <c r="G69" s="14">
        <v>154.41138165000001</v>
      </c>
      <c r="H69" s="14">
        <v>2.6697415405982428</v>
      </c>
      <c r="I69" s="63">
        <v>2.7086819893341971</v>
      </c>
    </row>
    <row r="70" spans="1:11" x14ac:dyDescent="0.25">
      <c r="A70" s="40" t="s">
        <v>52</v>
      </c>
      <c r="B70" s="43">
        <v>0.83779999999999999</v>
      </c>
      <c r="C70" s="50" t="s">
        <v>11</v>
      </c>
      <c r="D70" s="52">
        <v>94.203400000000002</v>
      </c>
      <c r="E70" s="59">
        <v>0.41889999999999999</v>
      </c>
      <c r="F70" s="14">
        <v>0.44956192127890665</v>
      </c>
      <c r="G70" s="14">
        <v>39.461804260000001</v>
      </c>
      <c r="H70" s="14">
        <v>0.68228660979589584</v>
      </c>
      <c r="I70" s="63">
        <v>0.69223833970980775</v>
      </c>
    </row>
    <row r="71" spans="1:11" x14ac:dyDescent="0.25">
      <c r="A71" s="40" t="s">
        <v>65</v>
      </c>
      <c r="B71" s="43">
        <v>0</v>
      </c>
      <c r="C71" s="50" t="s">
        <v>12</v>
      </c>
      <c r="D71" s="52">
        <v>80.063999999999993</v>
      </c>
      <c r="E71" s="59">
        <v>0</v>
      </c>
      <c r="F71" s="14">
        <v>0</v>
      </c>
      <c r="G71" s="14">
        <v>0</v>
      </c>
      <c r="H71" s="14">
        <v>0</v>
      </c>
      <c r="I71" s="63">
        <v>0</v>
      </c>
    </row>
    <row r="72" spans="1:11" x14ac:dyDescent="0.25">
      <c r="A72" s="41"/>
      <c r="B72" s="44">
        <v>0</v>
      </c>
      <c r="C72" s="50" t="s">
        <v>13</v>
      </c>
      <c r="D72" s="52">
        <v>32</v>
      </c>
      <c r="E72" s="59">
        <v>0</v>
      </c>
      <c r="F72" s="14">
        <v>0</v>
      </c>
      <c r="G72" s="14">
        <v>0</v>
      </c>
      <c r="H72" s="14">
        <v>0</v>
      </c>
      <c r="I72" s="63">
        <v>0</v>
      </c>
    </row>
    <row r="73" spans="1:11" x14ac:dyDescent="0.25">
      <c r="A73" s="40" t="s">
        <v>51</v>
      </c>
      <c r="B73" s="43">
        <v>9.2309999999999999</v>
      </c>
      <c r="C73" s="50" t="s">
        <v>22</v>
      </c>
      <c r="D73" s="52">
        <v>18.015000000000001</v>
      </c>
      <c r="E73" s="59">
        <v>4.6154999999999999</v>
      </c>
      <c r="F73" s="14">
        <v>4.9533374257884786</v>
      </c>
      <c r="G73" s="14">
        <v>83.148232500000006</v>
      </c>
      <c r="H73" s="14">
        <v>1.4376161132716017</v>
      </c>
      <c r="I73" s="64"/>
    </row>
    <row r="74" spans="1:11" x14ac:dyDescent="0.25">
      <c r="A74" s="40" t="s">
        <v>66</v>
      </c>
      <c r="B74" s="43">
        <v>0</v>
      </c>
      <c r="C74" s="50" t="s">
        <v>14</v>
      </c>
      <c r="D74" s="52">
        <v>44.01</v>
      </c>
      <c r="E74" s="59">
        <v>0</v>
      </c>
      <c r="F74" s="14">
        <v>0</v>
      </c>
      <c r="G74" s="14">
        <v>0</v>
      </c>
      <c r="H74" s="14">
        <v>0</v>
      </c>
      <c r="I74" s="63">
        <v>0</v>
      </c>
    </row>
    <row r="75" spans="1:11" x14ac:dyDescent="0.25">
      <c r="A75" s="40" t="s">
        <v>67</v>
      </c>
      <c r="B75" s="43">
        <v>0</v>
      </c>
      <c r="C75" s="50" t="s">
        <v>15</v>
      </c>
      <c r="D75" s="52">
        <v>69.62</v>
      </c>
      <c r="E75" s="59">
        <v>0</v>
      </c>
      <c r="F75" s="14">
        <v>0</v>
      </c>
      <c r="G75" s="14">
        <v>0</v>
      </c>
      <c r="H75" s="14">
        <v>0</v>
      </c>
      <c r="I75" s="63">
        <v>0</v>
      </c>
    </row>
    <row r="76" spans="1:11" x14ac:dyDescent="0.25">
      <c r="A76" s="40" t="s">
        <v>68</v>
      </c>
      <c r="B76" s="43">
        <v>0</v>
      </c>
      <c r="C76" s="50" t="s">
        <v>16</v>
      </c>
      <c r="D76" s="52">
        <v>141.94</v>
      </c>
      <c r="E76" s="59">
        <v>0</v>
      </c>
      <c r="F76" s="14">
        <v>0</v>
      </c>
      <c r="G76" s="14">
        <v>0</v>
      </c>
      <c r="H76" s="14">
        <v>0</v>
      </c>
      <c r="I76" s="63">
        <v>0</v>
      </c>
    </row>
    <row r="77" spans="1:11" x14ac:dyDescent="0.25">
      <c r="A77" s="40" t="s">
        <v>69</v>
      </c>
      <c r="B77" s="43">
        <v>0</v>
      </c>
      <c r="C77" s="50" t="s">
        <v>17</v>
      </c>
      <c r="D77" s="52">
        <v>29.88</v>
      </c>
      <c r="E77" s="59">
        <v>0</v>
      </c>
      <c r="F77" s="14">
        <v>0</v>
      </c>
      <c r="G77" s="14">
        <v>0</v>
      </c>
      <c r="H77" s="14">
        <v>0</v>
      </c>
      <c r="I77" s="63">
        <v>0</v>
      </c>
      <c r="J77">
        <v>4.6154999999999999</v>
      </c>
      <c r="K77" t="s">
        <v>131</v>
      </c>
    </row>
    <row r="78" spans="1:11" ht="15.75" thickBot="1" x14ac:dyDescent="0.3">
      <c r="A78" s="42" t="s">
        <v>18</v>
      </c>
      <c r="B78" s="46">
        <v>158.41210000000001</v>
      </c>
      <c r="C78" s="54" t="s">
        <v>18</v>
      </c>
      <c r="D78" s="55">
        <v>16</v>
      </c>
      <c r="E78" s="60">
        <v>1.0026499999999885</v>
      </c>
      <c r="F78" s="65">
        <v>1.0760402491532359</v>
      </c>
      <c r="G78" s="69">
        <v>16.042399999999816</v>
      </c>
      <c r="H78" s="69"/>
      <c r="I78" s="67"/>
      <c r="J78">
        <v>153.79660000000001</v>
      </c>
      <c r="K78" t="s">
        <v>132</v>
      </c>
    </row>
    <row r="79" spans="1:11" ht="15.75" thickBot="1" x14ac:dyDescent="0.3">
      <c r="A79" t="s">
        <v>71</v>
      </c>
      <c r="B79" s="53">
        <v>157.40945000000002</v>
      </c>
      <c r="C79" s="187" t="s">
        <v>19</v>
      </c>
      <c r="D79" s="188"/>
      <c r="E79" s="61">
        <v>93.179599999999979</v>
      </c>
      <c r="F79" s="66">
        <v>100.00000000000003</v>
      </c>
      <c r="G79" s="70">
        <v>5783.7576897199979</v>
      </c>
      <c r="H79" s="70">
        <v>100</v>
      </c>
      <c r="I79" s="68">
        <v>99.999999999999986</v>
      </c>
      <c r="J79">
        <v>158.41210000000001</v>
      </c>
      <c r="K79" t="s">
        <v>133</v>
      </c>
    </row>
    <row r="80" spans="1:11" ht="15.75" thickBot="1" x14ac:dyDescent="0.3">
      <c r="A80" t="s">
        <v>53</v>
      </c>
      <c r="B80" s="45">
        <v>1.0026499999999885</v>
      </c>
      <c r="C80" s="56"/>
      <c r="D80" s="57"/>
      <c r="E80" s="4"/>
      <c r="F80" s="189" t="s">
        <v>80</v>
      </c>
      <c r="G80" s="190"/>
      <c r="H80" s="68">
        <v>98.562383886728398</v>
      </c>
    </row>
    <row r="82" spans="1:15" ht="15.75" thickBot="1" x14ac:dyDescent="0.3">
      <c r="A82" s="191" t="s">
        <v>216</v>
      </c>
      <c r="B82" s="191"/>
      <c r="C82" s="191"/>
      <c r="D82" s="191"/>
      <c r="E82" s="191"/>
      <c r="F82" s="191"/>
      <c r="G82" s="191"/>
      <c r="H82" s="191"/>
      <c r="I82" s="191"/>
    </row>
    <row r="83" spans="1:15" x14ac:dyDescent="0.25">
      <c r="A83" s="192" t="s">
        <v>74</v>
      </c>
      <c r="B83" s="194" t="s">
        <v>70</v>
      </c>
      <c r="C83" s="196" t="s">
        <v>75</v>
      </c>
      <c r="D83" s="196" t="s">
        <v>76</v>
      </c>
      <c r="E83" s="198" t="s">
        <v>72</v>
      </c>
      <c r="F83" s="200" t="s">
        <v>26</v>
      </c>
      <c r="G83" s="200" t="s">
        <v>20</v>
      </c>
      <c r="H83" s="202" t="s">
        <v>77</v>
      </c>
      <c r="I83" s="204" t="s">
        <v>73</v>
      </c>
    </row>
    <row r="84" spans="1:15" ht="15.75" thickBot="1" x14ac:dyDescent="0.3">
      <c r="A84" s="193"/>
      <c r="B84" s="195"/>
      <c r="C84" s="197"/>
      <c r="D84" s="197"/>
      <c r="E84" s="199"/>
      <c r="F84" s="201"/>
      <c r="G84" s="201"/>
      <c r="H84" s="203"/>
      <c r="I84" s="205"/>
    </row>
    <row r="85" spans="1:15" x14ac:dyDescent="0.25">
      <c r="A85" s="47" t="s">
        <v>54</v>
      </c>
      <c r="B85" s="48">
        <v>47.114800000000002</v>
      </c>
      <c r="C85" s="49" t="s">
        <v>0</v>
      </c>
      <c r="D85" s="51">
        <v>60.084800000000001</v>
      </c>
      <c r="E85" s="58">
        <f>B85*1</f>
        <v>47.114800000000002</v>
      </c>
      <c r="F85" s="38">
        <f>E85*100/$E$23</f>
        <v>53.078187436700766</v>
      </c>
      <c r="G85" s="38">
        <f>F85*D85</f>
        <v>3189.1922764966785</v>
      </c>
      <c r="H85" s="38">
        <f>G85*100/$G$23</f>
        <v>57.401235915908195</v>
      </c>
      <c r="I85" s="62">
        <f>H85*100/$H$24</f>
        <v>57.401235915908202</v>
      </c>
    </row>
    <row r="86" spans="1:15" x14ac:dyDescent="0.25">
      <c r="A86" s="40" t="s">
        <v>55</v>
      </c>
      <c r="B86" s="43">
        <v>1.0665</v>
      </c>
      <c r="C86" s="50" t="s">
        <v>1</v>
      </c>
      <c r="D86" s="52">
        <v>79.898799999999994</v>
      </c>
      <c r="E86" s="59">
        <f>B86*1</f>
        <v>1.0665</v>
      </c>
      <c r="F86" s="14">
        <f t="shared" ref="F86:F92" si="10">E86*100/$E$23</f>
        <v>1.2014884261684515</v>
      </c>
      <c r="G86" s="38">
        <f t="shared" ref="G86:G103" si="11">F86*D86</f>
        <v>95.997483464747873</v>
      </c>
      <c r="H86" s="14">
        <f t="shared" ref="H86:H103" si="12">G86*100/$G$23</f>
        <v>1.7278275243243173</v>
      </c>
      <c r="I86" s="63">
        <f t="shared" ref="I86:I98" si="13">H86*100/$H$24</f>
        <v>1.7278275243243175</v>
      </c>
    </row>
    <row r="87" spans="1:15" x14ac:dyDescent="0.25">
      <c r="A87" s="40" t="s">
        <v>56</v>
      </c>
      <c r="B87" s="43">
        <v>17.051200000000001</v>
      </c>
      <c r="C87" s="50" t="s">
        <v>2</v>
      </c>
      <c r="D87" s="52">
        <v>101.96120000000001</v>
      </c>
      <c r="E87" s="59">
        <f>B87*1/2</f>
        <v>8.5256000000000007</v>
      </c>
      <c r="F87" s="14">
        <f t="shared" si="10"/>
        <v>9.6046973522191763</v>
      </c>
      <c r="G87" s="38">
        <f t="shared" si="11"/>
        <v>979.3064676690899</v>
      </c>
      <c r="H87" s="14">
        <f t="shared" si="12"/>
        <v>17.626219026968943</v>
      </c>
      <c r="I87" s="63">
        <f t="shared" si="13"/>
        <v>17.626219026968947</v>
      </c>
    </row>
    <row r="88" spans="1:15" x14ac:dyDescent="0.25">
      <c r="A88" s="40" t="s">
        <v>57</v>
      </c>
      <c r="B88" s="43">
        <v>0</v>
      </c>
      <c r="C88" s="50" t="s">
        <v>3</v>
      </c>
      <c r="D88" s="52">
        <v>151.99019999999999</v>
      </c>
      <c r="E88" s="59">
        <f>B88*1/2</f>
        <v>0</v>
      </c>
      <c r="F88" s="14">
        <f t="shared" si="10"/>
        <v>0</v>
      </c>
      <c r="G88" s="38">
        <f t="shared" si="11"/>
        <v>0</v>
      </c>
      <c r="H88" s="14">
        <f t="shared" si="12"/>
        <v>0</v>
      </c>
      <c r="I88" s="63">
        <f t="shared" si="13"/>
        <v>0</v>
      </c>
    </row>
    <row r="89" spans="1:15" x14ac:dyDescent="0.25">
      <c r="A89" s="40" t="s">
        <v>58</v>
      </c>
      <c r="B89" s="43">
        <v>9.6754999999999995</v>
      </c>
      <c r="C89" s="50" t="s">
        <v>4</v>
      </c>
      <c r="D89" s="52">
        <v>40.311399999999999</v>
      </c>
      <c r="E89" s="59">
        <f>B89*1</f>
        <v>9.6754999999999995</v>
      </c>
      <c r="F89" s="14">
        <f t="shared" si="10"/>
        <v>10.900141835342572</v>
      </c>
      <c r="G89" s="38">
        <f t="shared" si="11"/>
        <v>439.39997758122854</v>
      </c>
      <c r="H89" s="14">
        <f t="shared" si="12"/>
        <v>7.9086174767396908</v>
      </c>
      <c r="I89" s="63">
        <f t="shared" si="13"/>
        <v>7.9086174767396917</v>
      </c>
    </row>
    <row r="90" spans="1:15" x14ac:dyDescent="0.25">
      <c r="A90" s="40" t="s">
        <v>59</v>
      </c>
      <c r="B90" s="43">
        <v>8.9640000000000004</v>
      </c>
      <c r="C90" s="50" t="s">
        <v>5</v>
      </c>
      <c r="D90" s="52">
        <v>56.0794</v>
      </c>
      <c r="E90" s="59">
        <f>B90*1</f>
        <v>8.9640000000000004</v>
      </c>
      <c r="F90" s="14">
        <f t="shared" si="10"/>
        <v>10.098586265517113</v>
      </c>
      <c r="G90" s="38">
        <f t="shared" si="11"/>
        <v>566.32265861844041</v>
      </c>
      <c r="H90" s="14">
        <f t="shared" si="12"/>
        <v>10.193057587481366</v>
      </c>
      <c r="I90" s="63">
        <f t="shared" si="13"/>
        <v>10.193057587481368</v>
      </c>
    </row>
    <row r="91" spans="1:15" x14ac:dyDescent="0.25">
      <c r="A91" s="40" t="s">
        <v>60</v>
      </c>
      <c r="B91" s="43">
        <v>0</v>
      </c>
      <c r="C91" s="50" t="s">
        <v>6</v>
      </c>
      <c r="D91" s="52">
        <v>70.9375</v>
      </c>
      <c r="E91" s="59">
        <f t="shared" ref="E91:E92" si="14">B91*1</f>
        <v>0</v>
      </c>
      <c r="F91" s="14">
        <f t="shared" si="10"/>
        <v>0</v>
      </c>
      <c r="G91" s="38">
        <f t="shared" si="11"/>
        <v>0</v>
      </c>
      <c r="H91" s="14">
        <f t="shared" si="12"/>
        <v>0</v>
      </c>
      <c r="I91" s="63">
        <f t="shared" si="13"/>
        <v>0</v>
      </c>
    </row>
    <row r="92" spans="1:15" ht="15" customHeight="1" x14ac:dyDescent="0.25">
      <c r="A92" s="40" t="s">
        <v>64</v>
      </c>
      <c r="B92" s="43">
        <v>9.3048000000000002</v>
      </c>
      <c r="C92" s="50" t="s">
        <v>7</v>
      </c>
      <c r="D92" s="52">
        <v>71.846400000000003</v>
      </c>
      <c r="E92" s="59">
        <f t="shared" si="14"/>
        <v>9.3048000000000002</v>
      </c>
      <c r="F92" s="14">
        <f t="shared" si="10"/>
        <v>10.482521807606384</v>
      </c>
      <c r="G92" s="38">
        <f t="shared" si="11"/>
        <v>753.1314547980113</v>
      </c>
      <c r="H92" s="14">
        <f t="shared" si="12"/>
        <v>13.555368433301428</v>
      </c>
      <c r="I92" s="63">
        <f t="shared" si="13"/>
        <v>13.55536843330143</v>
      </c>
      <c r="J92" s="185" t="s">
        <v>213</v>
      </c>
      <c r="K92" s="186"/>
      <c r="L92" s="186"/>
      <c r="M92" s="186"/>
      <c r="N92" s="186"/>
      <c r="O92" s="186"/>
    </row>
    <row r="93" spans="1:15" x14ac:dyDescent="0.25">
      <c r="A93" s="40" t="s">
        <v>63</v>
      </c>
      <c r="B93" s="44">
        <v>0</v>
      </c>
      <c r="C93" s="50" t="s">
        <v>8</v>
      </c>
      <c r="D93" s="52">
        <v>159.69220000000001</v>
      </c>
      <c r="E93" s="142">
        <f>E104</f>
        <v>1.0026499999999885</v>
      </c>
      <c r="F93" s="19">
        <v>0</v>
      </c>
      <c r="G93" s="141">
        <f t="shared" si="11"/>
        <v>0</v>
      </c>
      <c r="H93" s="19">
        <f t="shared" si="12"/>
        <v>0</v>
      </c>
      <c r="I93" s="64">
        <f t="shared" si="13"/>
        <v>0</v>
      </c>
      <c r="J93" s="185"/>
      <c r="K93" s="186"/>
      <c r="L93" s="186"/>
      <c r="M93" s="186"/>
      <c r="N93" s="186"/>
      <c r="O93" s="186"/>
    </row>
    <row r="94" spans="1:15" x14ac:dyDescent="0.25">
      <c r="A94" s="40" t="s">
        <v>61</v>
      </c>
      <c r="B94" s="43">
        <v>0</v>
      </c>
      <c r="C94" s="50" t="s">
        <v>9</v>
      </c>
      <c r="D94" s="52">
        <v>153.33940000000001</v>
      </c>
      <c r="E94" s="59">
        <f>B94*1</f>
        <v>0</v>
      </c>
      <c r="F94" s="14">
        <f t="shared" ref="F94:F104" si="15">E94*100/$E$23</f>
        <v>0</v>
      </c>
      <c r="G94" s="38">
        <f t="shared" si="11"/>
        <v>0</v>
      </c>
      <c r="H94" s="14">
        <f t="shared" si="12"/>
        <v>0</v>
      </c>
      <c r="I94" s="63">
        <f t="shared" si="13"/>
        <v>0</v>
      </c>
    </row>
    <row r="95" spans="1:15" x14ac:dyDescent="0.25">
      <c r="A95" s="40" t="s">
        <v>62</v>
      </c>
      <c r="B95" s="43">
        <v>4.9827000000000004</v>
      </c>
      <c r="C95" s="50" t="s">
        <v>10</v>
      </c>
      <c r="D95" s="52">
        <v>61.978999999999999</v>
      </c>
      <c r="E95" s="59">
        <f>B95/2</f>
        <v>2.4913500000000002</v>
      </c>
      <c r="F95" s="14">
        <f t="shared" si="15"/>
        <v>2.806683722958061</v>
      </c>
      <c r="G95" s="38">
        <f t="shared" si="11"/>
        <v>173.95545046521767</v>
      </c>
      <c r="H95" s="14">
        <f t="shared" si="12"/>
        <v>3.130967651151102</v>
      </c>
      <c r="I95" s="63">
        <f t="shared" si="13"/>
        <v>3.1309676511511024</v>
      </c>
    </row>
    <row r="96" spans="1:15" x14ac:dyDescent="0.25">
      <c r="A96" s="40" t="s">
        <v>52</v>
      </c>
      <c r="B96" s="43">
        <v>0.83779999999999999</v>
      </c>
      <c r="C96" s="50" t="s">
        <v>11</v>
      </c>
      <c r="D96" s="52">
        <v>94.203400000000002</v>
      </c>
      <c r="E96" s="59">
        <f>B96/2</f>
        <v>0.41889999999999999</v>
      </c>
      <c r="F96" s="14">
        <f t="shared" si="15"/>
        <v>0.47192077048472986</v>
      </c>
      <c r="G96" s="38">
        <f t="shared" si="11"/>
        <v>44.456541110281201</v>
      </c>
      <c r="H96" s="14">
        <f t="shared" si="12"/>
        <v>0.80015884369309231</v>
      </c>
      <c r="I96" s="63">
        <f t="shared" si="13"/>
        <v>0.80015884369309243</v>
      </c>
    </row>
    <row r="97" spans="1:11" x14ac:dyDescent="0.25">
      <c r="A97" s="40" t="s">
        <v>65</v>
      </c>
      <c r="B97" s="43">
        <v>0</v>
      </c>
      <c r="C97" s="50" t="s">
        <v>12</v>
      </c>
      <c r="D97" s="52">
        <v>80.063999999999993</v>
      </c>
      <c r="E97" s="59">
        <f>B97*1</f>
        <v>0</v>
      </c>
      <c r="F97" s="14">
        <f t="shared" si="15"/>
        <v>0</v>
      </c>
      <c r="G97" s="38">
        <f t="shared" si="11"/>
        <v>0</v>
      </c>
      <c r="H97" s="14">
        <f t="shared" si="12"/>
        <v>0</v>
      </c>
      <c r="I97" s="63">
        <f t="shared" si="13"/>
        <v>0</v>
      </c>
    </row>
    <row r="98" spans="1:11" x14ac:dyDescent="0.25">
      <c r="A98" s="41"/>
      <c r="B98" s="44">
        <v>0</v>
      </c>
      <c r="C98" s="50" t="s">
        <v>13</v>
      </c>
      <c r="D98" s="52">
        <v>32</v>
      </c>
      <c r="E98" s="59">
        <f>B98*1</f>
        <v>0</v>
      </c>
      <c r="F98" s="14">
        <f t="shared" si="15"/>
        <v>0</v>
      </c>
      <c r="G98" s="38">
        <f t="shared" si="11"/>
        <v>0</v>
      </c>
      <c r="H98" s="14">
        <f t="shared" si="12"/>
        <v>0</v>
      </c>
      <c r="I98" s="63">
        <f t="shared" si="13"/>
        <v>0</v>
      </c>
    </row>
    <row r="99" spans="1:11" x14ac:dyDescent="0.25">
      <c r="A99" s="40" t="s">
        <v>51</v>
      </c>
      <c r="B99" s="43">
        <v>9.92</v>
      </c>
      <c r="C99" s="50" t="s">
        <v>22</v>
      </c>
      <c r="D99" s="52">
        <v>18.015000000000001</v>
      </c>
      <c r="E99" s="59">
        <f>B99*1/2</f>
        <v>4.96</v>
      </c>
      <c r="F99" s="14">
        <f t="shared" si="15"/>
        <v>5.5877942745386964</v>
      </c>
      <c r="G99" s="38">
        <f t="shared" si="11"/>
        <v>100.66411385581462</v>
      </c>
      <c r="H99" s="14">
        <f t="shared" si="12"/>
        <v>1.8118206889836221</v>
      </c>
      <c r="I99" s="64"/>
    </row>
    <row r="100" spans="1:11" x14ac:dyDescent="0.25">
      <c r="A100" s="40" t="s">
        <v>66</v>
      </c>
      <c r="B100" s="43">
        <v>0</v>
      </c>
      <c r="C100" s="50" t="s">
        <v>14</v>
      </c>
      <c r="D100" s="52">
        <v>44.01</v>
      </c>
      <c r="E100" s="59">
        <f>B100*1</f>
        <v>0</v>
      </c>
      <c r="F100" s="14">
        <f t="shared" si="15"/>
        <v>0</v>
      </c>
      <c r="G100" s="38">
        <f t="shared" si="11"/>
        <v>0</v>
      </c>
      <c r="H100" s="14">
        <f t="shared" si="12"/>
        <v>0</v>
      </c>
      <c r="I100" s="63">
        <f t="shared" ref="I100:I103" si="16">H100*100/$H$24</f>
        <v>0</v>
      </c>
    </row>
    <row r="101" spans="1:11" x14ac:dyDescent="0.25">
      <c r="A101" s="40" t="s">
        <v>67</v>
      </c>
      <c r="B101" s="43">
        <v>0</v>
      </c>
      <c r="C101" s="50" t="s">
        <v>15</v>
      </c>
      <c r="D101" s="52">
        <v>69.62</v>
      </c>
      <c r="E101" s="59">
        <f>B101*1</f>
        <v>0</v>
      </c>
      <c r="F101" s="14">
        <f t="shared" si="15"/>
        <v>0</v>
      </c>
      <c r="G101" s="38">
        <f t="shared" si="11"/>
        <v>0</v>
      </c>
      <c r="H101" s="14">
        <f t="shared" si="12"/>
        <v>0</v>
      </c>
      <c r="I101" s="63">
        <f t="shared" si="16"/>
        <v>0</v>
      </c>
    </row>
    <row r="102" spans="1:11" x14ac:dyDescent="0.25">
      <c r="A102" s="40" t="s">
        <v>68</v>
      </c>
      <c r="B102" s="43">
        <v>0</v>
      </c>
      <c r="C102" s="50" t="s">
        <v>16</v>
      </c>
      <c r="D102" s="52">
        <v>141.94</v>
      </c>
      <c r="E102" s="59">
        <f>B102*1/2</f>
        <v>0</v>
      </c>
      <c r="F102" s="14">
        <f t="shared" si="15"/>
        <v>0</v>
      </c>
      <c r="G102" s="38">
        <f t="shared" si="11"/>
        <v>0</v>
      </c>
      <c r="H102" s="14">
        <f t="shared" si="12"/>
        <v>0</v>
      </c>
      <c r="I102" s="63">
        <f t="shared" si="16"/>
        <v>0</v>
      </c>
    </row>
    <row r="103" spans="1:11" x14ac:dyDescent="0.25">
      <c r="A103" s="40" t="s">
        <v>69</v>
      </c>
      <c r="B103" s="43">
        <v>0</v>
      </c>
      <c r="C103" s="50" t="s">
        <v>17</v>
      </c>
      <c r="D103" s="52">
        <v>29.88</v>
      </c>
      <c r="E103" s="59">
        <f>B103*1/2</f>
        <v>0</v>
      </c>
      <c r="F103" s="14">
        <f t="shared" si="15"/>
        <v>0</v>
      </c>
      <c r="G103" s="38">
        <f t="shared" si="11"/>
        <v>0</v>
      </c>
      <c r="H103" s="14">
        <f t="shared" si="12"/>
        <v>0</v>
      </c>
      <c r="I103" s="63">
        <f t="shared" si="16"/>
        <v>0</v>
      </c>
      <c r="J103" s="25">
        <f>B99/2</f>
        <v>4.96</v>
      </c>
      <c r="K103" t="s">
        <v>131</v>
      </c>
    </row>
    <row r="104" spans="1:11" ht="15.75" thickBot="1" x14ac:dyDescent="0.3">
      <c r="A104" s="42" t="s">
        <v>18</v>
      </c>
      <c r="B104" s="46">
        <f>J105</f>
        <v>158.75660000000002</v>
      </c>
      <c r="C104" s="54" t="s">
        <v>18</v>
      </c>
      <c r="D104" s="55">
        <f>D98/2</f>
        <v>16</v>
      </c>
      <c r="E104" s="60">
        <f>B106*1</f>
        <v>1.0026499999999885</v>
      </c>
      <c r="F104" s="65">
        <f t="shared" si="15"/>
        <v>1.1295568405980161</v>
      </c>
      <c r="G104" s="69">
        <f t="shared" ref="G104" si="17">E104*D104</f>
        <v>16.042399999999816</v>
      </c>
      <c r="H104" s="69"/>
      <c r="I104" s="67"/>
      <c r="J104">
        <v>153.79660000000001</v>
      </c>
      <c r="K104" t="s">
        <v>132</v>
      </c>
    </row>
    <row r="105" spans="1:11" ht="15.75" thickBot="1" x14ac:dyDescent="0.3">
      <c r="A105" t="s">
        <v>71</v>
      </c>
      <c r="B105" s="53">
        <f>(B85*2)+(B86*2)+(B87*3/2)+(B88*3/2)+(B89*1)+(B90*1)+(B91*1)+(B92*1)+(B93*3/2)+(B94*1)+(B95*1/2)+(B96*1/2)+(B97*3)+(B99*1/2)+(B100*2)+(B101*3/2)+(B102*3/5)+(B103*1/2)</f>
        <v>157.75395000000003</v>
      </c>
      <c r="C105" s="187" t="s">
        <v>19</v>
      </c>
      <c r="D105" s="188"/>
      <c r="E105" s="61">
        <f>SUM(E85:E92,E94:E104)</f>
        <v>93.524099999999976</v>
      </c>
      <c r="F105" s="66">
        <f>SUM(F85:F92,F94:F104)</f>
        <v>105.36157873213396</v>
      </c>
      <c r="G105" s="70">
        <f>SUM(G85:G92,G94:G103)</f>
        <v>6342.4264240595085</v>
      </c>
      <c r="H105" s="70">
        <f>SUM(H85:H92,H94:H103)</f>
        <v>114.15527314855174</v>
      </c>
      <c r="I105" s="68">
        <f>SUM(I85:I92,I94:I98,I100:I103)</f>
        <v>112.34345245956814</v>
      </c>
      <c r="J105">
        <f>SUM(J103:J104)</f>
        <v>158.75660000000002</v>
      </c>
      <c r="K105" t="s">
        <v>133</v>
      </c>
    </row>
    <row r="106" spans="1:11" ht="15.75" thickBot="1" x14ac:dyDescent="0.3">
      <c r="A106" t="s">
        <v>53</v>
      </c>
      <c r="B106" s="45">
        <f>B104-B105</f>
        <v>1.0026499999999885</v>
      </c>
      <c r="C106" s="56"/>
      <c r="D106" s="57"/>
      <c r="E106" s="4"/>
      <c r="F106" s="189" t="s">
        <v>80</v>
      </c>
      <c r="G106" s="190"/>
      <c r="H106" s="68">
        <f>SUM(H85:H98,H100:H103)</f>
        <v>112.34345245956813</v>
      </c>
    </row>
    <row r="108" spans="1:11" ht="15.75" thickBot="1" x14ac:dyDescent="0.3">
      <c r="A108" s="191" t="s">
        <v>118</v>
      </c>
      <c r="B108" s="191"/>
      <c r="C108" s="191"/>
      <c r="D108" s="191"/>
      <c r="E108" s="191"/>
      <c r="F108" s="191"/>
      <c r="G108" s="191"/>
      <c r="H108" s="191"/>
      <c r="I108" s="191"/>
    </row>
    <row r="109" spans="1:11" ht="15" customHeight="1" x14ac:dyDescent="0.25">
      <c r="A109" s="192" t="s">
        <v>74</v>
      </c>
      <c r="B109" s="194" t="s">
        <v>70</v>
      </c>
      <c r="C109" s="196" t="s">
        <v>75</v>
      </c>
      <c r="D109" s="196" t="s">
        <v>76</v>
      </c>
      <c r="E109" s="198" t="s">
        <v>72</v>
      </c>
      <c r="F109" s="200" t="s">
        <v>26</v>
      </c>
      <c r="G109" s="200" t="s">
        <v>20</v>
      </c>
      <c r="H109" s="202" t="s">
        <v>77</v>
      </c>
      <c r="I109" s="204" t="s">
        <v>73</v>
      </c>
    </row>
    <row r="110" spans="1:11" ht="15.75" thickBot="1" x14ac:dyDescent="0.3">
      <c r="A110" s="193"/>
      <c r="B110" s="195"/>
      <c r="C110" s="197"/>
      <c r="D110" s="197"/>
      <c r="E110" s="199"/>
      <c r="F110" s="201"/>
      <c r="G110" s="201"/>
      <c r="H110" s="203"/>
      <c r="I110" s="205"/>
    </row>
    <row r="111" spans="1:11" x14ac:dyDescent="0.25">
      <c r="A111" s="47" t="s">
        <v>54</v>
      </c>
      <c r="B111" s="48">
        <v>47.114800000000002</v>
      </c>
      <c r="C111" s="49" t="s">
        <v>0</v>
      </c>
      <c r="D111" s="51">
        <v>60.084800000000001</v>
      </c>
      <c r="E111" s="58">
        <v>47.114800000000002</v>
      </c>
      <c r="F111" s="38">
        <v>50.009552963753947</v>
      </c>
      <c r="G111" s="38">
        <v>2830.88333504</v>
      </c>
      <c r="H111" s="38">
        <v>48.788572563215958</v>
      </c>
      <c r="I111" s="62">
        <v>49.659310224358535</v>
      </c>
    </row>
    <row r="112" spans="1:11" x14ac:dyDescent="0.25">
      <c r="A112" s="40" t="s">
        <v>55</v>
      </c>
      <c r="B112" s="43">
        <v>1.0665</v>
      </c>
      <c r="C112" s="50" t="s">
        <v>1</v>
      </c>
      <c r="D112" s="52">
        <v>79.898799999999994</v>
      </c>
      <c r="E112" s="59">
        <v>1.0665</v>
      </c>
      <c r="F112" s="14">
        <v>1.1320262048410179</v>
      </c>
      <c r="G112" s="14">
        <v>85.212070199999999</v>
      </c>
      <c r="H112" s="14">
        <v>1.4685788067475445</v>
      </c>
      <c r="I112" s="63">
        <v>1.4947887737174537</v>
      </c>
    </row>
    <row r="113" spans="1:9" x14ac:dyDescent="0.25">
      <c r="A113" s="40" t="s">
        <v>56</v>
      </c>
      <c r="B113" s="43">
        <v>17.051200000000001</v>
      </c>
      <c r="C113" s="50" t="s">
        <v>2</v>
      </c>
      <c r="D113" s="52">
        <v>101.96120000000001</v>
      </c>
      <c r="E113" s="59">
        <v>8.5256000000000007</v>
      </c>
      <c r="F113" s="14">
        <v>9.0494164200586802</v>
      </c>
      <c r="G113" s="14">
        <v>869.28040672000009</v>
      </c>
      <c r="H113" s="14">
        <v>14.981525263188335</v>
      </c>
      <c r="I113" s="63">
        <v>15.248903003152225</v>
      </c>
    </row>
    <row r="114" spans="1:9" x14ac:dyDescent="0.25">
      <c r="A114" s="40" t="s">
        <v>57</v>
      </c>
      <c r="B114" s="43">
        <v>0</v>
      </c>
      <c r="C114" s="50" t="s">
        <v>3</v>
      </c>
      <c r="D114" s="52">
        <v>151.99019999999999</v>
      </c>
      <c r="E114" s="59">
        <v>0</v>
      </c>
      <c r="F114" s="14">
        <v>0</v>
      </c>
      <c r="G114" s="14">
        <v>0</v>
      </c>
      <c r="H114" s="14">
        <v>0</v>
      </c>
      <c r="I114" s="63">
        <v>0</v>
      </c>
    </row>
    <row r="115" spans="1:9" x14ac:dyDescent="0.25">
      <c r="A115" s="40" t="s">
        <v>58</v>
      </c>
      <c r="B115" s="43">
        <v>9.6754999999999995</v>
      </c>
      <c r="C115" s="50" t="s">
        <v>4</v>
      </c>
      <c r="D115" s="52">
        <v>40.311399999999999</v>
      </c>
      <c r="E115" s="59">
        <v>9.6754999999999995</v>
      </c>
      <c r="F115" s="14">
        <v>10.269966755686138</v>
      </c>
      <c r="G115" s="14">
        <v>390.03295069999996</v>
      </c>
      <c r="H115" s="14">
        <v>6.7219834465567265</v>
      </c>
      <c r="I115" s="63">
        <v>6.8419517882603085</v>
      </c>
    </row>
    <row r="116" spans="1:9" x14ac:dyDescent="0.25">
      <c r="A116" s="40" t="s">
        <v>59</v>
      </c>
      <c r="B116" s="43">
        <v>8.9640000000000004</v>
      </c>
      <c r="C116" s="50" t="s">
        <v>5</v>
      </c>
      <c r="D116" s="52">
        <v>56.0794</v>
      </c>
      <c r="E116" s="59">
        <v>8.9640000000000004</v>
      </c>
      <c r="F116" s="14">
        <v>9.5147518989169093</v>
      </c>
      <c r="G116" s="14">
        <v>502.69574160000002</v>
      </c>
      <c r="H116" s="14">
        <v>8.663658923240197</v>
      </c>
      <c r="I116" s="63">
        <v>8.8182806658210975</v>
      </c>
    </row>
    <row r="117" spans="1:9" x14ac:dyDescent="0.25">
      <c r="A117" s="40" t="s">
        <v>60</v>
      </c>
      <c r="B117" s="43">
        <v>0</v>
      </c>
      <c r="C117" s="50" t="s">
        <v>6</v>
      </c>
      <c r="D117" s="52">
        <v>70.9375</v>
      </c>
      <c r="E117" s="59">
        <v>0</v>
      </c>
      <c r="F117" s="14">
        <v>0</v>
      </c>
      <c r="G117" s="14">
        <v>0</v>
      </c>
      <c r="H117" s="14">
        <v>0</v>
      </c>
      <c r="I117" s="63">
        <v>0</v>
      </c>
    </row>
    <row r="118" spans="1:9" x14ac:dyDescent="0.25">
      <c r="A118" s="40" t="s">
        <v>64</v>
      </c>
      <c r="B118" s="43">
        <v>9.3048000000000002</v>
      </c>
      <c r="C118" s="50" t="s">
        <v>7</v>
      </c>
      <c r="D118" s="52">
        <v>71.846400000000003</v>
      </c>
      <c r="E118" s="59">
        <v>9.3048000000000002</v>
      </c>
      <c r="F118" s="14">
        <v>9.876490793065825</v>
      </c>
      <c r="G118" s="14">
        <v>668.51638272000002</v>
      </c>
      <c r="H118" s="14">
        <v>11.521477993925352</v>
      </c>
      <c r="I118" s="63">
        <v>11.727103702452434</v>
      </c>
    </row>
    <row r="119" spans="1:9" x14ac:dyDescent="0.25">
      <c r="A119" s="40" t="s">
        <v>63</v>
      </c>
      <c r="B119" s="44">
        <v>0</v>
      </c>
      <c r="C119" s="50" t="s">
        <v>8</v>
      </c>
      <c r="D119" s="52">
        <v>159.69220000000001</v>
      </c>
      <c r="E119" s="59">
        <v>1.0026499999999885</v>
      </c>
      <c r="F119" s="19">
        <v>1.064253234208939</v>
      </c>
      <c r="G119" s="14">
        <v>160.11538432999816</v>
      </c>
      <c r="H119" s="14">
        <v>2.7594923994848934</v>
      </c>
      <c r="I119" s="63">
        <v>2.8087415131939459</v>
      </c>
    </row>
    <row r="120" spans="1:9" x14ac:dyDescent="0.25">
      <c r="A120" s="40" t="s">
        <v>61</v>
      </c>
      <c r="B120" s="43">
        <v>0</v>
      </c>
      <c r="C120" s="50" t="s">
        <v>9</v>
      </c>
      <c r="D120" s="52">
        <v>153.33940000000001</v>
      </c>
      <c r="E120" s="59">
        <v>0</v>
      </c>
      <c r="F120" s="14">
        <v>0</v>
      </c>
      <c r="G120" s="14">
        <v>0</v>
      </c>
      <c r="H120" s="14">
        <v>0</v>
      </c>
      <c r="I120" s="63">
        <v>0</v>
      </c>
    </row>
    <row r="121" spans="1:9" x14ac:dyDescent="0.25">
      <c r="A121" s="40" t="s">
        <v>62</v>
      </c>
      <c r="B121" s="43">
        <v>4.9827000000000004</v>
      </c>
      <c r="C121" s="50" t="s">
        <v>10</v>
      </c>
      <c r="D121" s="52">
        <v>61.978999999999999</v>
      </c>
      <c r="E121" s="59">
        <v>2.4913500000000002</v>
      </c>
      <c r="F121" s="14">
        <v>2.6444195831511204</v>
      </c>
      <c r="G121" s="14">
        <v>154.41138165000001</v>
      </c>
      <c r="H121" s="14">
        <v>2.6611873421166652</v>
      </c>
      <c r="I121" s="63">
        <v>2.7086819893341967</v>
      </c>
    </row>
    <row r="122" spans="1:9" x14ac:dyDescent="0.25">
      <c r="A122" s="40" t="s">
        <v>52</v>
      </c>
      <c r="B122" s="43">
        <v>0.83779999999999999</v>
      </c>
      <c r="C122" s="50" t="s">
        <v>11</v>
      </c>
      <c r="D122" s="52">
        <v>94.203400000000002</v>
      </c>
      <c r="E122" s="59">
        <v>0.41889999999999999</v>
      </c>
      <c r="F122" s="14">
        <v>0.4446373907247092</v>
      </c>
      <c r="G122" s="14">
        <v>39.461804260000001</v>
      </c>
      <c r="H122" s="14">
        <v>0.68010047492375048</v>
      </c>
      <c r="I122" s="63">
        <v>0.69223833970980786</v>
      </c>
    </row>
    <row r="123" spans="1:9" x14ac:dyDescent="0.25">
      <c r="A123" s="40" t="s">
        <v>65</v>
      </c>
      <c r="B123" s="43">
        <v>0</v>
      </c>
      <c r="C123" s="50" t="s">
        <v>12</v>
      </c>
      <c r="D123" s="52">
        <v>80.063999999999993</v>
      </c>
      <c r="E123" s="59">
        <v>0</v>
      </c>
      <c r="F123" s="14">
        <v>0</v>
      </c>
      <c r="G123" s="14">
        <v>0</v>
      </c>
      <c r="H123" s="14">
        <v>0</v>
      </c>
      <c r="I123" s="63">
        <v>0</v>
      </c>
    </row>
    <row r="124" spans="1:9" x14ac:dyDescent="0.25">
      <c r="A124" s="41"/>
      <c r="B124" s="44">
        <v>0</v>
      </c>
      <c r="C124" s="50" t="s">
        <v>13</v>
      </c>
      <c r="D124" s="52">
        <v>32</v>
      </c>
      <c r="E124" s="59">
        <v>0</v>
      </c>
      <c r="F124" s="14">
        <v>0</v>
      </c>
      <c r="G124" s="14">
        <v>0</v>
      </c>
      <c r="H124" s="14">
        <v>0</v>
      </c>
      <c r="I124" s="63">
        <v>0</v>
      </c>
    </row>
    <row r="125" spans="1:9" x14ac:dyDescent="0.25">
      <c r="A125" s="40" t="s">
        <v>51</v>
      </c>
      <c r="B125" s="43">
        <v>11.295</v>
      </c>
      <c r="C125" s="50" t="s">
        <v>22</v>
      </c>
      <c r="D125" s="52">
        <v>18.015000000000001</v>
      </c>
      <c r="E125" s="59">
        <v>5.6475</v>
      </c>
      <c r="F125" s="14">
        <v>5.9944847555927314</v>
      </c>
      <c r="G125" s="14">
        <v>101.7397125</v>
      </c>
      <c r="H125" s="14">
        <v>1.7534227866005796</v>
      </c>
      <c r="I125" s="64"/>
    </row>
    <row r="126" spans="1:9" x14ac:dyDescent="0.25">
      <c r="A126" s="40" t="s">
        <v>66</v>
      </c>
      <c r="B126" s="43">
        <v>0</v>
      </c>
      <c r="C126" s="50" t="s">
        <v>14</v>
      </c>
      <c r="D126" s="52">
        <v>44.01</v>
      </c>
      <c r="E126" s="59">
        <v>0</v>
      </c>
      <c r="F126" s="14">
        <v>0</v>
      </c>
      <c r="G126" s="14">
        <v>0</v>
      </c>
      <c r="H126" s="14">
        <v>0</v>
      </c>
      <c r="I126" s="63">
        <v>0</v>
      </c>
    </row>
    <row r="127" spans="1:9" x14ac:dyDescent="0.25">
      <c r="A127" s="40" t="s">
        <v>67</v>
      </c>
      <c r="B127" s="43">
        <v>0</v>
      </c>
      <c r="C127" s="50" t="s">
        <v>15</v>
      </c>
      <c r="D127" s="52">
        <v>69.62</v>
      </c>
      <c r="E127" s="59">
        <v>0</v>
      </c>
      <c r="F127" s="14">
        <v>0</v>
      </c>
      <c r="G127" s="14">
        <v>0</v>
      </c>
      <c r="H127" s="14">
        <v>0</v>
      </c>
      <c r="I127" s="63">
        <v>0</v>
      </c>
    </row>
    <row r="128" spans="1:9" x14ac:dyDescent="0.25">
      <c r="A128" s="40" t="s">
        <v>68</v>
      </c>
      <c r="B128" s="43">
        <v>0</v>
      </c>
      <c r="C128" s="50" t="s">
        <v>16</v>
      </c>
      <c r="D128" s="52">
        <v>141.94</v>
      </c>
      <c r="E128" s="59">
        <v>0</v>
      </c>
      <c r="F128" s="14">
        <v>0</v>
      </c>
      <c r="G128" s="14">
        <v>0</v>
      </c>
      <c r="H128" s="14">
        <v>0</v>
      </c>
      <c r="I128" s="63">
        <v>0</v>
      </c>
    </row>
    <row r="129" spans="1:11" x14ac:dyDescent="0.25">
      <c r="A129" s="40" t="s">
        <v>69</v>
      </c>
      <c r="B129" s="43">
        <v>0</v>
      </c>
      <c r="C129" s="50" t="s">
        <v>17</v>
      </c>
      <c r="D129" s="52">
        <v>29.88</v>
      </c>
      <c r="E129" s="59">
        <v>0</v>
      </c>
      <c r="F129" s="14">
        <v>0</v>
      </c>
      <c r="G129" s="14">
        <v>0</v>
      </c>
      <c r="H129" s="14">
        <v>0</v>
      </c>
      <c r="I129" s="63">
        <v>0</v>
      </c>
      <c r="J129" s="25">
        <v>5.6475</v>
      </c>
      <c r="K129" t="s">
        <v>131</v>
      </c>
    </row>
    <row r="130" spans="1:11" ht="15.75" thickBot="1" x14ac:dyDescent="0.3">
      <c r="A130" s="42" t="s">
        <v>18</v>
      </c>
      <c r="B130" s="46">
        <v>159.44410000000002</v>
      </c>
      <c r="C130" s="54" t="s">
        <v>18</v>
      </c>
      <c r="D130" s="55">
        <v>16</v>
      </c>
      <c r="E130" s="60">
        <v>1.0026499999999885</v>
      </c>
      <c r="F130" s="65">
        <v>1.064253234208939</v>
      </c>
      <c r="G130" s="69">
        <v>16.042399999999816</v>
      </c>
      <c r="H130" s="69"/>
      <c r="I130" s="67"/>
      <c r="J130">
        <v>153.79660000000001</v>
      </c>
      <c r="K130" t="s">
        <v>132</v>
      </c>
    </row>
    <row r="131" spans="1:11" ht="15.75" thickBot="1" x14ac:dyDescent="0.3">
      <c r="A131" t="s">
        <v>71</v>
      </c>
      <c r="B131" s="53">
        <v>158.44145000000003</v>
      </c>
      <c r="C131" s="187" t="s">
        <v>19</v>
      </c>
      <c r="D131" s="188"/>
      <c r="E131" s="61">
        <v>94.211599999999976</v>
      </c>
      <c r="F131" s="66">
        <v>100.00000000000003</v>
      </c>
      <c r="G131" s="70">
        <v>5802.3491697199979</v>
      </c>
      <c r="H131" s="70">
        <v>100</v>
      </c>
      <c r="I131" s="68">
        <v>100</v>
      </c>
      <c r="J131">
        <v>159.44410000000002</v>
      </c>
      <c r="K131" t="s">
        <v>133</v>
      </c>
    </row>
    <row r="132" spans="1:11" ht="15.75" thickBot="1" x14ac:dyDescent="0.3">
      <c r="A132" t="s">
        <v>53</v>
      </c>
      <c r="B132" s="45">
        <v>1.0026499999999885</v>
      </c>
      <c r="C132" s="56"/>
      <c r="D132" s="57"/>
      <c r="E132" s="4"/>
      <c r="F132" s="189" t="s">
        <v>80</v>
      </c>
      <c r="G132" s="190"/>
      <c r="H132" s="68">
        <v>98.246577213399419</v>
      </c>
    </row>
    <row r="134" spans="1:11" ht="15.75" thickBot="1" x14ac:dyDescent="0.3">
      <c r="A134" s="191" t="s">
        <v>138</v>
      </c>
      <c r="B134" s="191"/>
      <c r="C134" s="191"/>
      <c r="D134" s="191"/>
      <c r="E134" s="191"/>
      <c r="F134" s="191"/>
      <c r="G134" s="191"/>
      <c r="H134" s="191"/>
      <c r="I134" s="191"/>
    </row>
    <row r="135" spans="1:11" x14ac:dyDescent="0.25">
      <c r="A135" s="192" t="s">
        <v>74</v>
      </c>
      <c r="B135" s="194" t="s">
        <v>70</v>
      </c>
      <c r="C135" s="196" t="s">
        <v>75</v>
      </c>
      <c r="D135" s="196" t="s">
        <v>76</v>
      </c>
      <c r="E135" s="198" t="s">
        <v>72</v>
      </c>
      <c r="F135" s="200" t="s">
        <v>26</v>
      </c>
      <c r="G135" s="200" t="s">
        <v>20</v>
      </c>
      <c r="H135" s="202" t="s">
        <v>77</v>
      </c>
      <c r="I135" s="204" t="s">
        <v>73</v>
      </c>
    </row>
    <row r="136" spans="1:11" ht="15.75" thickBot="1" x14ac:dyDescent="0.3">
      <c r="A136" s="193"/>
      <c r="B136" s="195"/>
      <c r="C136" s="197"/>
      <c r="D136" s="197"/>
      <c r="E136" s="199"/>
      <c r="F136" s="201"/>
      <c r="G136" s="201"/>
      <c r="H136" s="203"/>
      <c r="I136" s="205"/>
    </row>
    <row r="137" spans="1:11" x14ac:dyDescent="0.25">
      <c r="A137" s="47" t="s">
        <v>54</v>
      </c>
      <c r="B137" s="48">
        <v>47.114800000000002</v>
      </c>
      <c r="C137" s="49" t="s">
        <v>0</v>
      </c>
      <c r="D137" s="51">
        <v>60.084800000000001</v>
      </c>
      <c r="E137" s="58">
        <v>47.114800000000002</v>
      </c>
      <c r="F137" s="38">
        <v>51.629771925075985</v>
      </c>
      <c r="G137" s="38">
        <v>2830.88333504</v>
      </c>
      <c r="H137" s="38">
        <v>49.240565157114965</v>
      </c>
      <c r="I137" s="62">
        <v>49.659310224358528</v>
      </c>
    </row>
    <row r="138" spans="1:11" x14ac:dyDescent="0.25">
      <c r="A138" s="40" t="s">
        <v>55</v>
      </c>
      <c r="B138" s="43">
        <v>1.0665</v>
      </c>
      <c r="C138" s="50" t="s">
        <v>1</v>
      </c>
      <c r="D138" s="52">
        <v>79.898799999999994</v>
      </c>
      <c r="E138" s="59">
        <v>1.0665</v>
      </c>
      <c r="F138" s="14">
        <v>1.168701804063554</v>
      </c>
      <c r="G138" s="14">
        <v>85.212070199999999</v>
      </c>
      <c r="H138" s="14">
        <v>1.4821841800825986</v>
      </c>
      <c r="I138" s="63">
        <v>1.4947887737174537</v>
      </c>
    </row>
    <row r="139" spans="1:11" x14ac:dyDescent="0.25">
      <c r="A139" s="40" t="s">
        <v>56</v>
      </c>
      <c r="B139" s="43">
        <v>17.051200000000001</v>
      </c>
      <c r="C139" s="50" t="s">
        <v>2</v>
      </c>
      <c r="D139" s="52">
        <v>101.96120000000001</v>
      </c>
      <c r="E139" s="59">
        <v>8.5256000000000007</v>
      </c>
      <c r="F139" s="14">
        <v>9.3426011258548858</v>
      </c>
      <c r="G139" s="14">
        <v>869.28040672000009</v>
      </c>
      <c r="H139" s="14">
        <v>15.120318798405991</v>
      </c>
      <c r="I139" s="63">
        <v>15.248903003152225</v>
      </c>
    </row>
    <row r="140" spans="1:11" x14ac:dyDescent="0.25">
      <c r="A140" s="40" t="s">
        <v>57</v>
      </c>
      <c r="B140" s="43">
        <v>0</v>
      </c>
      <c r="C140" s="50" t="s">
        <v>3</v>
      </c>
      <c r="D140" s="52">
        <v>151.99019999999999</v>
      </c>
      <c r="E140" s="59">
        <v>0</v>
      </c>
      <c r="F140" s="14">
        <v>0</v>
      </c>
      <c r="G140" s="14">
        <v>0</v>
      </c>
      <c r="H140" s="14">
        <v>0</v>
      </c>
      <c r="I140" s="63">
        <v>0</v>
      </c>
    </row>
    <row r="141" spans="1:11" x14ac:dyDescent="0.25">
      <c r="A141" s="40" t="s">
        <v>58</v>
      </c>
      <c r="B141" s="43">
        <v>9.6754999999999995</v>
      </c>
      <c r="C141" s="50" t="s">
        <v>4</v>
      </c>
      <c r="D141" s="52">
        <v>40.311399999999999</v>
      </c>
      <c r="E141" s="59">
        <v>9.6754999999999995</v>
      </c>
      <c r="F141" s="14">
        <v>10.602695082247459</v>
      </c>
      <c r="G141" s="14">
        <v>390.03295069999996</v>
      </c>
      <c r="H141" s="14">
        <v>6.7842580033746911</v>
      </c>
      <c r="I141" s="63">
        <v>6.8419517882603094</v>
      </c>
    </row>
    <row r="142" spans="1:11" x14ac:dyDescent="0.25">
      <c r="A142" s="40" t="s">
        <v>59</v>
      </c>
      <c r="B142" s="43">
        <v>8.9640000000000004</v>
      </c>
      <c r="C142" s="50" t="s">
        <v>5</v>
      </c>
      <c r="D142" s="52">
        <v>56.0794</v>
      </c>
      <c r="E142" s="59">
        <v>8.9640000000000004</v>
      </c>
      <c r="F142" s="14">
        <v>9.8230126316227828</v>
      </c>
      <c r="G142" s="14">
        <v>502.69574160000002</v>
      </c>
      <c r="H142" s="14">
        <v>8.7439217688952464</v>
      </c>
      <c r="I142" s="63">
        <v>8.8182806658210975</v>
      </c>
    </row>
    <row r="143" spans="1:11" x14ac:dyDescent="0.25">
      <c r="A143" s="40" t="s">
        <v>60</v>
      </c>
      <c r="B143" s="43">
        <v>0</v>
      </c>
      <c r="C143" s="50" t="s">
        <v>6</v>
      </c>
      <c r="D143" s="52">
        <v>70.9375</v>
      </c>
      <c r="E143" s="59">
        <v>0</v>
      </c>
      <c r="F143" s="14">
        <v>0</v>
      </c>
      <c r="G143" s="14">
        <v>0</v>
      </c>
      <c r="H143" s="14">
        <v>0</v>
      </c>
      <c r="I143" s="63">
        <v>0</v>
      </c>
    </row>
    <row r="144" spans="1:11" x14ac:dyDescent="0.25">
      <c r="A144" s="40" t="s">
        <v>64</v>
      </c>
      <c r="B144" s="43">
        <v>9.3048000000000002</v>
      </c>
      <c r="C144" s="50" t="s">
        <v>7</v>
      </c>
      <c r="D144" s="52">
        <v>71.846400000000003</v>
      </c>
      <c r="E144" s="59">
        <v>9.3048000000000002</v>
      </c>
      <c r="F144" s="14">
        <v>10.196471210924104</v>
      </c>
      <c r="G144" s="14">
        <v>668.51638272000002</v>
      </c>
      <c r="H144" s="14">
        <v>11.62821656917834</v>
      </c>
      <c r="I144" s="63">
        <v>11.727103702452434</v>
      </c>
    </row>
    <row r="145" spans="1:13" x14ac:dyDescent="0.25">
      <c r="A145" s="40" t="s">
        <v>63</v>
      </c>
      <c r="B145" s="44">
        <v>0</v>
      </c>
      <c r="C145" s="50" t="s">
        <v>8</v>
      </c>
      <c r="D145" s="52">
        <v>159.69220000000001</v>
      </c>
      <c r="E145" s="59">
        <v>1.0026499999999885</v>
      </c>
      <c r="F145" s="19">
        <v>1.0987331119027743</v>
      </c>
      <c r="G145" s="14">
        <v>160.11538432999816</v>
      </c>
      <c r="H145" s="14">
        <v>2.7850572000510847</v>
      </c>
      <c r="I145" s="63">
        <v>2.8087415131939459</v>
      </c>
    </row>
    <row r="146" spans="1:13" x14ac:dyDescent="0.25">
      <c r="A146" s="40" t="s">
        <v>61</v>
      </c>
      <c r="B146" s="43">
        <v>0</v>
      </c>
      <c r="C146" s="50" t="s">
        <v>9</v>
      </c>
      <c r="D146" s="52">
        <v>153.33940000000001</v>
      </c>
      <c r="E146" s="59">
        <v>0</v>
      </c>
      <c r="F146" s="14">
        <v>0</v>
      </c>
      <c r="G146" s="14">
        <v>0</v>
      </c>
      <c r="H146" s="14">
        <v>0</v>
      </c>
      <c r="I146" s="63">
        <v>0</v>
      </c>
    </row>
    <row r="147" spans="1:13" x14ac:dyDescent="0.25">
      <c r="A147" s="40" t="s">
        <v>62</v>
      </c>
      <c r="B147" s="43">
        <v>4.9827000000000004</v>
      </c>
      <c r="C147" s="50" t="s">
        <v>10</v>
      </c>
      <c r="D147" s="52">
        <v>61.978999999999999</v>
      </c>
      <c r="E147" s="59">
        <v>2.4913500000000002</v>
      </c>
      <c r="F147" s="14">
        <v>2.7300939892674498</v>
      </c>
      <c r="G147" s="14">
        <v>154.41138165000001</v>
      </c>
      <c r="H147" s="14">
        <v>2.6858414138884101</v>
      </c>
      <c r="I147" s="63">
        <v>2.7086819893341971</v>
      </c>
    </row>
    <row r="148" spans="1:13" x14ac:dyDescent="0.25">
      <c r="A148" s="40" t="s">
        <v>52</v>
      </c>
      <c r="B148" s="43">
        <v>0.83779999999999999</v>
      </c>
      <c r="C148" s="50" t="s">
        <v>11</v>
      </c>
      <c r="D148" s="52">
        <v>94.203400000000002</v>
      </c>
      <c r="E148" s="59">
        <v>0.41889999999999999</v>
      </c>
      <c r="F148" s="14">
        <v>0.45904283705787413</v>
      </c>
      <c r="G148" s="14">
        <v>39.461804260000001</v>
      </c>
      <c r="H148" s="14">
        <v>0.68640113841158734</v>
      </c>
      <c r="I148" s="63">
        <v>0.69223833970980786</v>
      </c>
    </row>
    <row r="149" spans="1:13" x14ac:dyDescent="0.25">
      <c r="A149" s="40" t="s">
        <v>65</v>
      </c>
      <c r="B149" s="43">
        <v>0</v>
      </c>
      <c r="C149" s="50" t="s">
        <v>12</v>
      </c>
      <c r="D149" s="52">
        <v>80.063999999999993</v>
      </c>
      <c r="E149" s="59">
        <v>0</v>
      </c>
      <c r="F149" s="14">
        <v>0</v>
      </c>
      <c r="G149" s="14">
        <v>0</v>
      </c>
      <c r="H149" s="14">
        <v>0</v>
      </c>
      <c r="I149" s="63">
        <v>0</v>
      </c>
    </row>
    <row r="150" spans="1:13" x14ac:dyDescent="0.25">
      <c r="A150" s="41"/>
      <c r="B150" s="44">
        <v>0</v>
      </c>
      <c r="C150" s="50" t="s">
        <v>13</v>
      </c>
      <c r="D150" s="52">
        <v>32</v>
      </c>
      <c r="E150" s="59">
        <v>0</v>
      </c>
      <c r="F150" s="14">
        <v>0</v>
      </c>
      <c r="G150" s="14">
        <v>0</v>
      </c>
      <c r="H150" s="14">
        <v>0</v>
      </c>
      <c r="I150" s="63">
        <v>0</v>
      </c>
    </row>
    <row r="151" spans="1:13" x14ac:dyDescent="0.25">
      <c r="A151" s="40" t="s">
        <v>51</v>
      </c>
      <c r="B151" s="43">
        <v>5.3819999999999997</v>
      </c>
      <c r="C151" s="50" t="s">
        <v>22</v>
      </c>
      <c r="D151" s="52">
        <v>18.015000000000001</v>
      </c>
      <c r="E151" s="59">
        <v>2.6909999999999998</v>
      </c>
      <c r="F151" s="14">
        <v>2.9488762819831442</v>
      </c>
      <c r="G151" s="14">
        <v>48.478364999999997</v>
      </c>
      <c r="H151" s="14">
        <v>0.84323577059708532</v>
      </c>
      <c r="I151" s="64"/>
      <c r="M151">
        <v>20291.428571428602</v>
      </c>
    </row>
    <row r="152" spans="1:13" x14ac:dyDescent="0.25">
      <c r="A152" s="40" t="s">
        <v>66</v>
      </c>
      <c r="B152" s="43">
        <v>0</v>
      </c>
      <c r="C152" s="50" t="s">
        <v>14</v>
      </c>
      <c r="D152" s="52">
        <v>44.01</v>
      </c>
      <c r="E152" s="59">
        <v>0</v>
      </c>
      <c r="F152" s="14">
        <v>0</v>
      </c>
      <c r="G152" s="14">
        <v>0</v>
      </c>
      <c r="H152" s="14">
        <v>0</v>
      </c>
      <c r="I152" s="63">
        <v>0</v>
      </c>
    </row>
    <row r="153" spans="1:13" x14ac:dyDescent="0.25">
      <c r="A153" s="40" t="s">
        <v>67</v>
      </c>
      <c r="B153" s="43">
        <v>0</v>
      </c>
      <c r="C153" s="50" t="s">
        <v>15</v>
      </c>
      <c r="D153" s="52">
        <v>69.62</v>
      </c>
      <c r="E153" s="59">
        <v>0</v>
      </c>
      <c r="F153" s="14">
        <v>0</v>
      </c>
      <c r="G153" s="14">
        <v>0</v>
      </c>
      <c r="H153" s="14">
        <v>0</v>
      </c>
      <c r="I153" s="63">
        <v>0</v>
      </c>
    </row>
    <row r="154" spans="1:13" x14ac:dyDescent="0.25">
      <c r="A154" s="40" t="s">
        <v>68</v>
      </c>
      <c r="B154" s="43">
        <v>0</v>
      </c>
      <c r="C154" s="50" t="s">
        <v>16</v>
      </c>
      <c r="D154" s="52">
        <v>141.94</v>
      </c>
      <c r="E154" s="59">
        <v>0</v>
      </c>
      <c r="F154" s="14">
        <v>0</v>
      </c>
      <c r="G154" s="14">
        <v>0</v>
      </c>
      <c r="H154" s="14">
        <v>0</v>
      </c>
      <c r="I154" s="63">
        <v>0</v>
      </c>
    </row>
    <row r="155" spans="1:13" x14ac:dyDescent="0.25">
      <c r="A155" s="40" t="s">
        <v>69</v>
      </c>
      <c r="B155" s="43">
        <v>0</v>
      </c>
      <c r="C155" s="50" t="s">
        <v>17</v>
      </c>
      <c r="D155" s="52">
        <v>29.88</v>
      </c>
      <c r="E155" s="59">
        <v>0</v>
      </c>
      <c r="F155" s="14">
        <v>0</v>
      </c>
      <c r="G155" s="14">
        <v>0</v>
      </c>
      <c r="H155" s="14">
        <v>0</v>
      </c>
      <c r="I155" s="63">
        <v>0</v>
      </c>
      <c r="J155" s="25">
        <f>B151/2</f>
        <v>2.6909999999999998</v>
      </c>
      <c r="K155" t="s">
        <v>131</v>
      </c>
    </row>
    <row r="156" spans="1:13" ht="15.75" thickBot="1" x14ac:dyDescent="0.3">
      <c r="A156" s="42" t="s">
        <v>18</v>
      </c>
      <c r="B156" s="46">
        <v>156.48760000000001</v>
      </c>
      <c r="C156" s="54" t="s">
        <v>18</v>
      </c>
      <c r="D156" s="55">
        <v>16</v>
      </c>
      <c r="E156" s="60">
        <v>1.0026499999999885</v>
      </c>
      <c r="F156" s="65">
        <v>1.0987331119027743</v>
      </c>
      <c r="G156" s="69">
        <v>16.042399999999816</v>
      </c>
      <c r="H156" s="69"/>
      <c r="I156" s="67"/>
      <c r="J156">
        <v>153.79660000000001</v>
      </c>
      <c r="K156" t="s">
        <v>132</v>
      </c>
    </row>
    <row r="157" spans="1:13" ht="15.75" thickBot="1" x14ac:dyDescent="0.3">
      <c r="A157" t="s">
        <v>71</v>
      </c>
      <c r="B157" s="53">
        <v>155.48495000000003</v>
      </c>
      <c r="C157" s="187" t="s">
        <v>19</v>
      </c>
      <c r="D157" s="188"/>
      <c r="E157" s="61">
        <v>91.255099999999985</v>
      </c>
      <c r="F157" s="66">
        <v>100.00000000000001</v>
      </c>
      <c r="G157" s="70">
        <v>5749.0878222199981</v>
      </c>
      <c r="H157" s="70">
        <v>100</v>
      </c>
      <c r="I157" s="68">
        <v>99.999999999999986</v>
      </c>
      <c r="J157">
        <f>SUM(J155:J156)</f>
        <v>156.48760000000001</v>
      </c>
      <c r="K157" t="s">
        <v>133</v>
      </c>
    </row>
    <row r="158" spans="1:13" ht="15.75" thickBot="1" x14ac:dyDescent="0.3">
      <c r="A158" t="s">
        <v>53</v>
      </c>
      <c r="B158" s="45">
        <v>1.0026499999999885</v>
      </c>
      <c r="C158" s="56"/>
      <c r="D158" s="57"/>
      <c r="E158" s="4"/>
      <c r="F158" s="189" t="s">
        <v>80</v>
      </c>
      <c r="G158" s="190"/>
      <c r="H158" s="68">
        <v>99.15676422940291</v>
      </c>
    </row>
    <row r="160" spans="1:13" ht="15.75" thickBot="1" x14ac:dyDescent="0.3">
      <c r="A160" s="191" t="s">
        <v>137</v>
      </c>
      <c r="B160" s="191"/>
      <c r="C160" s="191"/>
      <c r="D160" s="191"/>
      <c r="E160" s="191"/>
      <c r="F160" s="191"/>
      <c r="G160" s="191"/>
      <c r="H160" s="191"/>
      <c r="I160" s="191"/>
    </row>
    <row r="161" spans="1:9" ht="15" customHeight="1" x14ac:dyDescent="0.25">
      <c r="A161" s="192" t="s">
        <v>74</v>
      </c>
      <c r="B161" s="194" t="s">
        <v>70</v>
      </c>
      <c r="C161" s="196" t="s">
        <v>75</v>
      </c>
      <c r="D161" s="196" t="s">
        <v>76</v>
      </c>
      <c r="E161" s="198" t="s">
        <v>72</v>
      </c>
      <c r="F161" s="200" t="s">
        <v>26</v>
      </c>
      <c r="G161" s="200" t="s">
        <v>20</v>
      </c>
      <c r="H161" s="202" t="s">
        <v>77</v>
      </c>
      <c r="I161" s="204" t="s">
        <v>73</v>
      </c>
    </row>
    <row r="162" spans="1:9" ht="15.75" thickBot="1" x14ac:dyDescent="0.3">
      <c r="A162" s="193"/>
      <c r="B162" s="195"/>
      <c r="C162" s="197"/>
      <c r="D162" s="197"/>
      <c r="E162" s="199"/>
      <c r="F162" s="201"/>
      <c r="G162" s="201"/>
      <c r="H162" s="203"/>
      <c r="I162" s="205"/>
    </row>
    <row r="163" spans="1:9" x14ac:dyDescent="0.25">
      <c r="A163" s="47" t="s">
        <v>54</v>
      </c>
      <c r="B163" s="48">
        <v>47.022100000000002</v>
      </c>
      <c r="C163" s="49" t="s">
        <v>0</v>
      </c>
      <c r="D163" s="51">
        <v>60.084800000000001</v>
      </c>
      <c r="E163" s="58">
        <v>47.022100000000002</v>
      </c>
      <c r="F163" s="38">
        <v>50.434389955617142</v>
      </c>
      <c r="G163" s="38">
        <v>2825.3134740800001</v>
      </c>
      <c r="H163" s="38">
        <v>49.66502331995644</v>
      </c>
      <c r="I163" s="62">
        <v>50.28930409726447</v>
      </c>
    </row>
    <row r="164" spans="1:9" x14ac:dyDescent="0.25">
      <c r="A164" s="40" t="s">
        <v>55</v>
      </c>
      <c r="B164" s="43">
        <v>1.1771</v>
      </c>
      <c r="C164" s="50" t="s">
        <v>1</v>
      </c>
      <c r="D164" s="52">
        <v>79.898799999999994</v>
      </c>
      <c r="E164" s="59">
        <v>1.1771</v>
      </c>
      <c r="F164" s="14">
        <v>1.2625195475480029</v>
      </c>
      <c r="G164" s="14">
        <v>94.048877480000002</v>
      </c>
      <c r="H164" s="14">
        <v>1.6532465286107456</v>
      </c>
      <c r="I164" s="63">
        <v>1.6740275523367167</v>
      </c>
    </row>
    <row r="165" spans="1:9" x14ac:dyDescent="0.25">
      <c r="A165" s="40" t="s">
        <v>56</v>
      </c>
      <c r="B165" s="43">
        <v>16.1416</v>
      </c>
      <c r="C165" s="50" t="s">
        <v>2</v>
      </c>
      <c r="D165" s="52">
        <v>101.96120000000001</v>
      </c>
      <c r="E165" s="59">
        <v>8.0708000000000002</v>
      </c>
      <c r="F165" s="14">
        <v>8.6564801328267951</v>
      </c>
      <c r="G165" s="14">
        <v>822.90845296000009</v>
      </c>
      <c r="H165" s="14">
        <v>14.465569177153343</v>
      </c>
      <c r="I165" s="63">
        <v>14.647398886805121</v>
      </c>
    </row>
    <row r="166" spans="1:9" x14ac:dyDescent="0.25">
      <c r="A166" s="40" t="s">
        <v>57</v>
      </c>
      <c r="B166" s="43">
        <v>0</v>
      </c>
      <c r="C166" s="50" t="s">
        <v>3</v>
      </c>
      <c r="D166" s="52">
        <v>151.99019999999999</v>
      </c>
      <c r="E166" s="59">
        <v>0</v>
      </c>
      <c r="F166" s="14">
        <v>0</v>
      </c>
      <c r="G166" s="14">
        <v>0</v>
      </c>
      <c r="H166" s="14">
        <v>0</v>
      </c>
      <c r="I166" s="63">
        <v>0</v>
      </c>
    </row>
    <row r="167" spans="1:9" x14ac:dyDescent="0.25">
      <c r="A167" s="40" t="s">
        <v>58</v>
      </c>
      <c r="B167" s="43">
        <v>10.526300000000001</v>
      </c>
      <c r="C167" s="50" t="s">
        <v>4</v>
      </c>
      <c r="D167" s="52">
        <v>40.311399999999999</v>
      </c>
      <c r="E167" s="59">
        <v>10.526300000000001</v>
      </c>
      <c r="F167" s="14">
        <v>11.290170345216671</v>
      </c>
      <c r="G167" s="14">
        <v>424.32988982000001</v>
      </c>
      <c r="H167" s="14">
        <v>7.4591205778067637</v>
      </c>
      <c r="I167" s="63">
        <v>7.5528804369806632</v>
      </c>
    </row>
    <row r="168" spans="1:9" x14ac:dyDescent="0.25">
      <c r="A168" s="40" t="s">
        <v>59</v>
      </c>
      <c r="B168" s="43">
        <v>11.3698</v>
      </c>
      <c r="C168" s="50" t="s">
        <v>5</v>
      </c>
      <c r="D168" s="52">
        <v>56.0794</v>
      </c>
      <c r="E168" s="59">
        <v>11.3698</v>
      </c>
      <c r="F168" s="14">
        <v>12.194881277471143</v>
      </c>
      <c r="G168" s="14">
        <v>637.61156212000003</v>
      </c>
      <c r="H168" s="14">
        <v>11.208311358114093</v>
      </c>
      <c r="I168" s="63">
        <v>11.34919789876618</v>
      </c>
    </row>
    <row r="169" spans="1:9" x14ac:dyDescent="0.25">
      <c r="A169" s="40" t="s">
        <v>60</v>
      </c>
      <c r="B169" s="43">
        <v>0</v>
      </c>
      <c r="C169" s="50" t="s">
        <v>6</v>
      </c>
      <c r="D169" s="52">
        <v>70.9375</v>
      </c>
      <c r="E169" s="59">
        <v>0</v>
      </c>
      <c r="F169" s="14">
        <v>0</v>
      </c>
      <c r="G169" s="14">
        <v>0</v>
      </c>
      <c r="H169" s="14">
        <v>0</v>
      </c>
      <c r="I169" s="63">
        <v>0</v>
      </c>
    </row>
    <row r="170" spans="1:9" x14ac:dyDescent="0.25">
      <c r="A170" s="40" t="s">
        <v>64</v>
      </c>
      <c r="B170" s="43">
        <v>8.1266999999999996</v>
      </c>
      <c r="C170" s="50" t="s">
        <v>7</v>
      </c>
      <c r="D170" s="52">
        <v>71.846400000000003</v>
      </c>
      <c r="E170" s="59">
        <v>8.1266999999999996</v>
      </c>
      <c r="F170" s="14">
        <v>8.7164366723798778</v>
      </c>
      <c r="G170" s="14">
        <v>583.87413888000003</v>
      </c>
      <c r="H170" s="14">
        <v>10.263683300783914</v>
      </c>
      <c r="I170" s="63">
        <v>10.392696029677213</v>
      </c>
    </row>
    <row r="171" spans="1:9" x14ac:dyDescent="0.25">
      <c r="A171" s="40" t="s">
        <v>63</v>
      </c>
      <c r="B171" s="44">
        <v>0</v>
      </c>
      <c r="C171" s="50" t="s">
        <v>8</v>
      </c>
      <c r="D171" s="52">
        <v>159.69220000000001</v>
      </c>
      <c r="E171" s="59">
        <v>0.40635000000000332</v>
      </c>
      <c r="F171" s="19">
        <v>0.43583792213587214</v>
      </c>
      <c r="G171" s="14">
        <v>64.890925470000539</v>
      </c>
      <c r="H171" s="14">
        <v>1.1406908848479431</v>
      </c>
      <c r="I171" s="63">
        <v>1.1550291725332913</v>
      </c>
    </row>
    <row r="172" spans="1:9" x14ac:dyDescent="0.25">
      <c r="A172" s="40" t="s">
        <v>61</v>
      </c>
      <c r="B172" s="43">
        <v>0</v>
      </c>
      <c r="C172" s="50" t="s">
        <v>9</v>
      </c>
      <c r="D172" s="52">
        <v>153.33940000000001</v>
      </c>
      <c r="E172" s="59">
        <v>0</v>
      </c>
      <c r="F172" s="14">
        <v>0</v>
      </c>
      <c r="G172" s="14">
        <v>0</v>
      </c>
      <c r="H172" s="14">
        <v>0</v>
      </c>
      <c r="I172" s="63">
        <v>0</v>
      </c>
    </row>
    <row r="173" spans="1:9" x14ac:dyDescent="0.25">
      <c r="A173" s="40" t="s">
        <v>62</v>
      </c>
      <c r="B173" s="43">
        <v>5.0399000000000003</v>
      </c>
      <c r="C173" s="50" t="s">
        <v>10</v>
      </c>
      <c r="D173" s="52">
        <v>61.978999999999999</v>
      </c>
      <c r="E173" s="59">
        <v>2.5199500000000001</v>
      </c>
      <c r="F173" s="14">
        <v>2.7028172065615408</v>
      </c>
      <c r="G173" s="14">
        <v>156.18398105</v>
      </c>
      <c r="H173" s="14">
        <v>2.7454939539329306</v>
      </c>
      <c r="I173" s="63">
        <v>2.7800043394131495</v>
      </c>
    </row>
    <row r="174" spans="1:9" x14ac:dyDescent="0.25">
      <c r="A174" s="40" t="s">
        <v>52</v>
      </c>
      <c r="B174" s="43">
        <v>0.19020000000000001</v>
      </c>
      <c r="C174" s="50" t="s">
        <v>11</v>
      </c>
      <c r="D174" s="52">
        <v>94.203400000000002</v>
      </c>
      <c r="E174" s="59">
        <v>9.5100000000000004E-2</v>
      </c>
      <c r="F174" s="14">
        <v>0.10200119698565548</v>
      </c>
      <c r="G174" s="14">
        <v>8.9587433399999998</v>
      </c>
      <c r="H174" s="14">
        <v>0.15748206384195576</v>
      </c>
      <c r="I174" s="63">
        <v>0.15946158622320925</v>
      </c>
    </row>
    <row r="175" spans="1:9" x14ac:dyDescent="0.25">
      <c r="A175" s="40" t="s">
        <v>65</v>
      </c>
      <c r="B175" s="43">
        <v>0</v>
      </c>
      <c r="C175" s="50" t="s">
        <v>12</v>
      </c>
      <c r="D175" s="52">
        <v>80.063999999999993</v>
      </c>
      <c r="E175" s="59">
        <v>0</v>
      </c>
      <c r="F175" s="14">
        <v>0</v>
      </c>
      <c r="G175" s="14">
        <v>0</v>
      </c>
      <c r="H175" s="14">
        <v>0</v>
      </c>
      <c r="I175" s="63">
        <v>0</v>
      </c>
    </row>
    <row r="176" spans="1:9" x14ac:dyDescent="0.25">
      <c r="A176" s="41"/>
      <c r="B176" s="44">
        <v>0</v>
      </c>
      <c r="C176" s="50" t="s">
        <v>13</v>
      </c>
      <c r="D176" s="52">
        <v>32</v>
      </c>
      <c r="E176" s="59">
        <v>0</v>
      </c>
      <c r="F176" s="14">
        <v>0</v>
      </c>
      <c r="G176" s="14">
        <v>0</v>
      </c>
      <c r="H176" s="14">
        <v>0</v>
      </c>
      <c r="I176" s="63">
        <v>0</v>
      </c>
    </row>
    <row r="177" spans="1:11" x14ac:dyDescent="0.25">
      <c r="A177" s="40" t="s">
        <v>51</v>
      </c>
      <c r="B177" s="43">
        <v>7.84</v>
      </c>
      <c r="C177" s="50" t="s">
        <v>22</v>
      </c>
      <c r="D177" s="52">
        <v>18.015000000000001</v>
      </c>
      <c r="E177" s="59">
        <v>3.92</v>
      </c>
      <c r="F177" s="14">
        <v>4.2044657432573027</v>
      </c>
      <c r="G177" s="14">
        <v>70.618800000000007</v>
      </c>
      <c r="H177" s="14">
        <v>1.2413788349519015</v>
      </c>
      <c r="I177" s="64"/>
    </row>
    <row r="178" spans="1:11" x14ac:dyDescent="0.25">
      <c r="A178" s="40" t="s">
        <v>66</v>
      </c>
      <c r="B178" s="43">
        <v>0</v>
      </c>
      <c r="C178" s="50" t="s">
        <v>14</v>
      </c>
      <c r="D178" s="52">
        <v>44.01</v>
      </c>
      <c r="E178" s="59">
        <v>0</v>
      </c>
      <c r="F178" s="14">
        <v>0</v>
      </c>
      <c r="G178" s="14">
        <v>0</v>
      </c>
      <c r="H178" s="14">
        <v>0</v>
      </c>
      <c r="I178" s="63">
        <v>0</v>
      </c>
    </row>
    <row r="179" spans="1:11" x14ac:dyDescent="0.25">
      <c r="A179" s="40" t="s">
        <v>67</v>
      </c>
      <c r="B179" s="43">
        <v>0</v>
      </c>
      <c r="C179" s="50" t="s">
        <v>15</v>
      </c>
      <c r="D179" s="52">
        <v>69.62</v>
      </c>
      <c r="E179" s="59">
        <v>0</v>
      </c>
      <c r="F179" s="14">
        <v>0</v>
      </c>
      <c r="G179" s="14">
        <v>0</v>
      </c>
      <c r="H179" s="14">
        <v>0</v>
      </c>
      <c r="I179" s="63">
        <v>0</v>
      </c>
    </row>
    <row r="180" spans="1:11" x14ac:dyDescent="0.25">
      <c r="A180" s="40" t="s">
        <v>68</v>
      </c>
      <c r="B180" s="43">
        <v>0</v>
      </c>
      <c r="C180" s="50" t="s">
        <v>16</v>
      </c>
      <c r="D180" s="52">
        <v>141.94</v>
      </c>
      <c r="E180" s="59">
        <v>0</v>
      </c>
      <c r="F180" s="14">
        <v>0</v>
      </c>
      <c r="G180" s="14">
        <v>0</v>
      </c>
      <c r="H180" s="14">
        <v>0</v>
      </c>
      <c r="I180" s="63">
        <v>0</v>
      </c>
    </row>
    <row r="181" spans="1:11" x14ac:dyDescent="0.25">
      <c r="A181" s="40" t="s">
        <v>69</v>
      </c>
      <c r="B181" s="43">
        <v>0</v>
      </c>
      <c r="C181" s="50" t="s">
        <v>17</v>
      </c>
      <c r="D181" s="52">
        <v>29.88</v>
      </c>
      <c r="E181" s="59">
        <v>0</v>
      </c>
      <c r="F181" s="14">
        <v>0</v>
      </c>
      <c r="G181" s="14">
        <v>0</v>
      </c>
      <c r="H181" s="14">
        <v>0</v>
      </c>
      <c r="I181" s="63">
        <v>0</v>
      </c>
      <c r="J181" s="25">
        <v>3.92</v>
      </c>
      <c r="K181" t="s">
        <v>131</v>
      </c>
    </row>
    <row r="182" spans="1:11" ht="15.75" thickBot="1" x14ac:dyDescent="0.3">
      <c r="A182" s="42" t="s">
        <v>18</v>
      </c>
      <c r="B182" s="46">
        <v>157.57499999999999</v>
      </c>
      <c r="C182" s="54" t="s">
        <v>18</v>
      </c>
      <c r="D182" s="55">
        <v>16</v>
      </c>
      <c r="E182" s="60">
        <v>0.40635000000000332</v>
      </c>
      <c r="F182" s="65">
        <v>0.43583792213587214</v>
      </c>
      <c r="G182" s="69">
        <v>6.5016000000000531</v>
      </c>
      <c r="H182" s="69"/>
      <c r="I182" s="67"/>
      <c r="J182">
        <v>153.655</v>
      </c>
      <c r="K182" t="s">
        <v>132</v>
      </c>
    </row>
    <row r="183" spans="1:11" ht="15.75" thickBot="1" x14ac:dyDescent="0.3">
      <c r="A183" t="s">
        <v>71</v>
      </c>
      <c r="B183" s="53">
        <v>157.16864999999999</v>
      </c>
      <c r="C183" s="187" t="s">
        <v>19</v>
      </c>
      <c r="D183" s="188"/>
      <c r="E183" s="61">
        <v>93.234200000000001</v>
      </c>
      <c r="F183" s="66">
        <v>100</v>
      </c>
      <c r="G183" s="70">
        <v>5688.7388451999996</v>
      </c>
      <c r="H183" s="70">
        <v>100.00000000000001</v>
      </c>
      <c r="I183" s="68">
        <v>100.00000000000001</v>
      </c>
      <c r="J183">
        <v>157.57499999999999</v>
      </c>
      <c r="K183" t="s">
        <v>133</v>
      </c>
    </row>
    <row r="184" spans="1:11" ht="15.75" thickBot="1" x14ac:dyDescent="0.3">
      <c r="A184" t="s">
        <v>53</v>
      </c>
      <c r="B184" s="45">
        <v>0.40635000000000332</v>
      </c>
      <c r="C184" s="56"/>
      <c r="D184" s="57"/>
      <c r="E184" s="4"/>
      <c r="F184" s="189" t="s">
        <v>80</v>
      </c>
      <c r="G184" s="190"/>
      <c r="H184" s="68">
        <v>98.758621165048112</v>
      </c>
    </row>
    <row r="186" spans="1:11" ht="15.75" thickBot="1" x14ac:dyDescent="0.3">
      <c r="A186" s="191" t="s">
        <v>139</v>
      </c>
      <c r="B186" s="191"/>
      <c r="C186" s="191"/>
      <c r="D186" s="191"/>
      <c r="E186" s="191"/>
      <c r="F186" s="191"/>
      <c r="G186" s="191"/>
      <c r="H186" s="191"/>
      <c r="I186" s="191"/>
    </row>
    <row r="187" spans="1:11" x14ac:dyDescent="0.25">
      <c r="A187" s="192" t="s">
        <v>74</v>
      </c>
      <c r="B187" s="194" t="s">
        <v>70</v>
      </c>
      <c r="C187" s="196" t="s">
        <v>75</v>
      </c>
      <c r="D187" s="196" t="s">
        <v>76</v>
      </c>
      <c r="E187" s="198" t="s">
        <v>72</v>
      </c>
      <c r="F187" s="200" t="s">
        <v>26</v>
      </c>
      <c r="G187" s="200" t="s">
        <v>20</v>
      </c>
      <c r="H187" s="202" t="s">
        <v>77</v>
      </c>
      <c r="I187" s="204" t="s">
        <v>73</v>
      </c>
    </row>
    <row r="188" spans="1:11" ht="15.75" thickBot="1" x14ac:dyDescent="0.3">
      <c r="A188" s="193"/>
      <c r="B188" s="195"/>
      <c r="C188" s="197"/>
      <c r="D188" s="197"/>
      <c r="E188" s="199"/>
      <c r="F188" s="201"/>
      <c r="G188" s="201"/>
      <c r="H188" s="203"/>
      <c r="I188" s="205"/>
    </row>
    <row r="189" spans="1:11" x14ac:dyDescent="0.25">
      <c r="A189" s="47" t="s">
        <v>54</v>
      </c>
      <c r="B189" s="48">
        <v>47.022100000000002</v>
      </c>
      <c r="C189" s="49" t="s">
        <v>0</v>
      </c>
      <c r="D189" s="51">
        <v>60.084800000000001</v>
      </c>
      <c r="E189" s="58">
        <v>47.022100000000002</v>
      </c>
      <c r="F189" s="38">
        <v>50.364111335917478</v>
      </c>
      <c r="G189" s="38">
        <v>2825.3134740800001</v>
      </c>
      <c r="H189" s="38">
        <v>49.644569834889964</v>
      </c>
      <c r="I189" s="62">
        <v>50.289304097264463</v>
      </c>
    </row>
    <row r="190" spans="1:11" x14ac:dyDescent="0.25">
      <c r="A190" s="40" t="s">
        <v>55</v>
      </c>
      <c r="B190" s="43">
        <v>1.1771</v>
      </c>
      <c r="C190" s="50" t="s">
        <v>1</v>
      </c>
      <c r="D190" s="52">
        <v>79.898799999999994</v>
      </c>
      <c r="E190" s="59">
        <v>1.1771</v>
      </c>
      <c r="F190" s="14">
        <v>1.2607602691821178</v>
      </c>
      <c r="G190" s="14">
        <v>94.048877480000002</v>
      </c>
      <c r="H190" s="14">
        <v>1.6525656741396566</v>
      </c>
      <c r="I190" s="63">
        <v>1.6740275523367165</v>
      </c>
    </row>
    <row r="191" spans="1:11" x14ac:dyDescent="0.25">
      <c r="A191" s="40" t="s">
        <v>56</v>
      </c>
      <c r="B191" s="43">
        <v>16.1416</v>
      </c>
      <c r="C191" s="50" t="s">
        <v>2</v>
      </c>
      <c r="D191" s="52">
        <v>101.96120000000001</v>
      </c>
      <c r="E191" s="59">
        <v>8.0708000000000002</v>
      </c>
      <c r="F191" s="14">
        <v>8.6444176200110761</v>
      </c>
      <c r="G191" s="14">
        <v>822.90845296000009</v>
      </c>
      <c r="H191" s="14">
        <v>14.459611839708097</v>
      </c>
      <c r="I191" s="63">
        <v>14.647398886805117</v>
      </c>
    </row>
    <row r="192" spans="1:11" x14ac:dyDescent="0.25">
      <c r="A192" s="40" t="s">
        <v>57</v>
      </c>
      <c r="B192" s="43">
        <v>0</v>
      </c>
      <c r="C192" s="50" t="s">
        <v>3</v>
      </c>
      <c r="D192" s="52">
        <v>151.99019999999999</v>
      </c>
      <c r="E192" s="59">
        <v>0</v>
      </c>
      <c r="F192" s="14">
        <v>0</v>
      </c>
      <c r="G192" s="14">
        <v>0</v>
      </c>
      <c r="H192" s="14">
        <v>0</v>
      </c>
      <c r="I192" s="63">
        <v>0</v>
      </c>
    </row>
    <row r="193" spans="1:11" x14ac:dyDescent="0.25">
      <c r="A193" s="40" t="s">
        <v>58</v>
      </c>
      <c r="B193" s="43">
        <v>10.526300000000001</v>
      </c>
      <c r="C193" s="50" t="s">
        <v>4</v>
      </c>
      <c r="D193" s="52">
        <v>40.311399999999999</v>
      </c>
      <c r="E193" s="59">
        <v>10.526300000000001</v>
      </c>
      <c r="F193" s="14">
        <v>11.274437874005375</v>
      </c>
      <c r="G193" s="14">
        <v>424.32988982000001</v>
      </c>
      <c r="H193" s="14">
        <v>7.4560486974139106</v>
      </c>
      <c r="I193" s="63">
        <v>7.5528804369806632</v>
      </c>
    </row>
    <row r="194" spans="1:11" x14ac:dyDescent="0.25">
      <c r="A194" s="40" t="s">
        <v>59</v>
      </c>
      <c r="B194" s="43">
        <v>11.3698</v>
      </c>
      <c r="C194" s="50" t="s">
        <v>5</v>
      </c>
      <c r="D194" s="52">
        <v>56.0794</v>
      </c>
      <c r="E194" s="59">
        <v>11.3698</v>
      </c>
      <c r="F194" s="14">
        <v>12.177888122119482</v>
      </c>
      <c r="G194" s="14">
        <v>637.61156212000003</v>
      </c>
      <c r="H194" s="14">
        <v>11.20369545312384</v>
      </c>
      <c r="I194" s="63">
        <v>11.349197898766178</v>
      </c>
    </row>
    <row r="195" spans="1:11" x14ac:dyDescent="0.25">
      <c r="A195" s="40" t="s">
        <v>60</v>
      </c>
      <c r="B195" s="43">
        <v>0</v>
      </c>
      <c r="C195" s="50" t="s">
        <v>6</v>
      </c>
      <c r="D195" s="52">
        <v>70.9375</v>
      </c>
      <c r="E195" s="59">
        <v>0</v>
      </c>
      <c r="F195" s="14">
        <v>0</v>
      </c>
      <c r="G195" s="14">
        <v>0</v>
      </c>
      <c r="H195" s="14">
        <v>0</v>
      </c>
      <c r="I195" s="63">
        <v>0</v>
      </c>
    </row>
    <row r="196" spans="1:11" x14ac:dyDescent="0.25">
      <c r="A196" s="40" t="s">
        <v>64</v>
      </c>
      <c r="B196" s="43">
        <v>8.1266999999999996</v>
      </c>
      <c r="C196" s="50" t="s">
        <v>7</v>
      </c>
      <c r="D196" s="52">
        <v>71.846400000000003</v>
      </c>
      <c r="E196" s="59">
        <v>8.1266999999999996</v>
      </c>
      <c r="F196" s="14">
        <v>8.7042906121504675</v>
      </c>
      <c r="G196" s="14">
        <v>583.87413888000003</v>
      </c>
      <c r="H196" s="14">
        <v>10.259456420797024</v>
      </c>
      <c r="I196" s="63">
        <v>10.392696029677211</v>
      </c>
    </row>
    <row r="197" spans="1:11" x14ac:dyDescent="0.25">
      <c r="A197" s="40" t="s">
        <v>63</v>
      </c>
      <c r="B197" s="44">
        <v>0</v>
      </c>
      <c r="C197" s="50" t="s">
        <v>8</v>
      </c>
      <c r="D197" s="52">
        <v>159.69220000000001</v>
      </c>
      <c r="E197" s="59">
        <v>0.40635000000000332</v>
      </c>
      <c r="F197" s="19">
        <v>0.43523059670559661</v>
      </c>
      <c r="G197" s="14">
        <v>64.890925470000539</v>
      </c>
      <c r="H197" s="14">
        <v>1.1402211155330595</v>
      </c>
      <c r="I197" s="63">
        <v>1.1550291725332913</v>
      </c>
    </row>
    <row r="198" spans="1:11" x14ac:dyDescent="0.25">
      <c r="A198" s="40" t="s">
        <v>61</v>
      </c>
      <c r="B198" s="43">
        <v>0</v>
      </c>
      <c r="C198" s="50" t="s">
        <v>9</v>
      </c>
      <c r="D198" s="52">
        <v>153.33940000000001</v>
      </c>
      <c r="E198" s="59">
        <v>0</v>
      </c>
      <c r="F198" s="14">
        <v>0</v>
      </c>
      <c r="G198" s="14">
        <v>0</v>
      </c>
      <c r="H198" s="14">
        <v>0</v>
      </c>
      <c r="I198" s="63">
        <v>0</v>
      </c>
    </row>
    <row r="199" spans="1:11" x14ac:dyDescent="0.25">
      <c r="A199" s="40" t="s">
        <v>62</v>
      </c>
      <c r="B199" s="43">
        <v>5.0399000000000003</v>
      </c>
      <c r="C199" s="50" t="s">
        <v>10</v>
      </c>
      <c r="D199" s="52">
        <v>61.978999999999999</v>
      </c>
      <c r="E199" s="59">
        <v>2.5199500000000001</v>
      </c>
      <c r="F199" s="14">
        <v>2.699050922033368</v>
      </c>
      <c r="G199" s="14">
        <v>156.18398105</v>
      </c>
      <c r="H199" s="14">
        <v>2.7443632805569194</v>
      </c>
      <c r="I199" s="63">
        <v>2.7800043394131495</v>
      </c>
    </row>
    <row r="200" spans="1:11" x14ac:dyDescent="0.25">
      <c r="A200" s="40" t="s">
        <v>52</v>
      </c>
      <c r="B200" s="43">
        <v>0.19020000000000001</v>
      </c>
      <c r="C200" s="50" t="s">
        <v>11</v>
      </c>
      <c r="D200" s="52">
        <v>94.203400000000002</v>
      </c>
      <c r="E200" s="59">
        <v>9.5100000000000004E-2</v>
      </c>
      <c r="F200" s="14">
        <v>0.1018590617612942</v>
      </c>
      <c r="G200" s="14">
        <v>8.9587433399999998</v>
      </c>
      <c r="H200" s="14">
        <v>0.15741720819857313</v>
      </c>
      <c r="I200" s="63">
        <v>0.15946158622320922</v>
      </c>
    </row>
    <row r="201" spans="1:11" x14ac:dyDescent="0.25">
      <c r="A201" s="40" t="s">
        <v>65</v>
      </c>
      <c r="B201" s="43">
        <v>0</v>
      </c>
      <c r="C201" s="50" t="s">
        <v>12</v>
      </c>
      <c r="D201" s="52">
        <v>80.063999999999993</v>
      </c>
      <c r="E201" s="59">
        <v>0</v>
      </c>
      <c r="F201" s="14">
        <v>0</v>
      </c>
      <c r="G201" s="14">
        <v>0</v>
      </c>
      <c r="H201" s="14">
        <v>0</v>
      </c>
      <c r="I201" s="63">
        <v>0</v>
      </c>
    </row>
    <row r="202" spans="1:11" x14ac:dyDescent="0.25">
      <c r="A202" s="41"/>
      <c r="B202" s="44">
        <v>0</v>
      </c>
      <c r="C202" s="50" t="s">
        <v>13</v>
      </c>
      <c r="D202" s="52">
        <v>32</v>
      </c>
      <c r="E202" s="59">
        <v>0</v>
      </c>
      <c r="F202" s="14">
        <v>0</v>
      </c>
      <c r="G202" s="14">
        <v>0</v>
      </c>
      <c r="H202" s="14">
        <v>0</v>
      </c>
      <c r="I202" s="63">
        <v>0</v>
      </c>
    </row>
    <row r="203" spans="1:11" x14ac:dyDescent="0.25">
      <c r="A203" s="40" t="s">
        <v>51</v>
      </c>
      <c r="B203" s="43">
        <v>8.1001999999999992</v>
      </c>
      <c r="C203" s="50" t="s">
        <v>22</v>
      </c>
      <c r="D203" s="52">
        <v>18.015000000000001</v>
      </c>
      <c r="E203" s="59">
        <v>4.0500999999999996</v>
      </c>
      <c r="F203" s="14">
        <v>4.3379535861137493</v>
      </c>
      <c r="G203" s="14">
        <v>72.962551499999989</v>
      </c>
      <c r="H203" s="14">
        <v>1.2820504756389877</v>
      </c>
      <c r="I203" s="64"/>
    </row>
    <row r="204" spans="1:11" x14ac:dyDescent="0.25">
      <c r="A204" s="40" t="s">
        <v>66</v>
      </c>
      <c r="B204" s="43">
        <v>0</v>
      </c>
      <c r="C204" s="50" t="s">
        <v>14</v>
      </c>
      <c r="D204" s="52">
        <v>44.01</v>
      </c>
      <c r="E204" s="59">
        <v>0</v>
      </c>
      <c r="F204" s="14">
        <v>0</v>
      </c>
      <c r="G204" s="14">
        <v>0</v>
      </c>
      <c r="H204" s="14">
        <v>0</v>
      </c>
      <c r="I204" s="63">
        <v>0</v>
      </c>
    </row>
    <row r="205" spans="1:11" x14ac:dyDescent="0.25">
      <c r="A205" s="40" t="s">
        <v>67</v>
      </c>
      <c r="B205" s="43">
        <v>0</v>
      </c>
      <c r="C205" s="50" t="s">
        <v>15</v>
      </c>
      <c r="D205" s="52">
        <v>69.62</v>
      </c>
      <c r="E205" s="59">
        <v>0</v>
      </c>
      <c r="F205" s="14">
        <v>0</v>
      </c>
      <c r="G205" s="14">
        <v>0</v>
      </c>
      <c r="H205" s="14">
        <v>0</v>
      </c>
      <c r="I205" s="63">
        <v>0</v>
      </c>
    </row>
    <row r="206" spans="1:11" x14ac:dyDescent="0.25">
      <c r="A206" s="40" t="s">
        <v>68</v>
      </c>
      <c r="B206" s="43">
        <v>0</v>
      </c>
      <c r="C206" s="50" t="s">
        <v>16</v>
      </c>
      <c r="D206" s="52">
        <v>141.94</v>
      </c>
      <c r="E206" s="59">
        <v>0</v>
      </c>
      <c r="F206" s="14">
        <v>0</v>
      </c>
      <c r="G206" s="14">
        <v>0</v>
      </c>
      <c r="H206" s="14">
        <v>0</v>
      </c>
      <c r="I206" s="63">
        <v>0</v>
      </c>
    </row>
    <row r="207" spans="1:11" x14ac:dyDescent="0.25">
      <c r="A207" s="40" t="s">
        <v>69</v>
      </c>
      <c r="B207" s="43">
        <v>0</v>
      </c>
      <c r="C207" s="50" t="s">
        <v>17</v>
      </c>
      <c r="D207" s="52">
        <v>29.88</v>
      </c>
      <c r="E207" s="59">
        <v>0</v>
      </c>
      <c r="F207" s="14">
        <v>0</v>
      </c>
      <c r="G207" s="14">
        <v>0</v>
      </c>
      <c r="H207" s="14">
        <v>0</v>
      </c>
      <c r="I207" s="63">
        <v>0</v>
      </c>
      <c r="J207" s="25">
        <v>4.0500999999999996</v>
      </c>
      <c r="K207" t="s">
        <v>131</v>
      </c>
    </row>
    <row r="208" spans="1:11" ht="15.75" thickBot="1" x14ac:dyDescent="0.3">
      <c r="A208" s="42" t="s">
        <v>18</v>
      </c>
      <c r="B208" s="46">
        <v>157.70509999999999</v>
      </c>
      <c r="C208" s="54" t="s">
        <v>18</v>
      </c>
      <c r="D208" s="55">
        <v>16</v>
      </c>
      <c r="E208" s="60">
        <v>0.40635000000000332</v>
      </c>
      <c r="F208" s="65">
        <v>0.43523059670559661</v>
      </c>
      <c r="G208" s="69">
        <v>6.5016000000000531</v>
      </c>
      <c r="H208" s="69"/>
      <c r="I208" s="67"/>
      <c r="J208">
        <v>153.655</v>
      </c>
      <c r="K208" t="s">
        <v>132</v>
      </c>
    </row>
    <row r="209" spans="1:11" ht="15.75" thickBot="1" x14ac:dyDescent="0.3">
      <c r="A209" t="s">
        <v>71</v>
      </c>
      <c r="B209" s="53">
        <v>157.29874999999998</v>
      </c>
      <c r="C209" s="187" t="s">
        <v>19</v>
      </c>
      <c r="D209" s="188"/>
      <c r="E209" s="61">
        <v>93.3643</v>
      </c>
      <c r="F209" s="66">
        <v>100.00000000000001</v>
      </c>
      <c r="G209" s="70">
        <v>5691.0825966999992</v>
      </c>
      <c r="H209" s="70">
        <v>100.00000000000003</v>
      </c>
      <c r="I209" s="68">
        <v>100</v>
      </c>
      <c r="J209">
        <v>157.70509999999999</v>
      </c>
      <c r="K209" t="s">
        <v>133</v>
      </c>
    </row>
    <row r="210" spans="1:11" ht="15.75" thickBot="1" x14ac:dyDescent="0.3">
      <c r="A210" t="s">
        <v>53</v>
      </c>
      <c r="B210" s="45">
        <v>0.40635000000000332</v>
      </c>
      <c r="C210" s="56"/>
      <c r="D210" s="57"/>
      <c r="E210" s="4"/>
      <c r="F210" s="189" t="s">
        <v>80</v>
      </c>
      <c r="G210" s="190"/>
      <c r="H210" s="68">
        <v>98.717949524361046</v>
      </c>
    </row>
    <row r="212" spans="1:11" ht="15.75" thickBot="1" x14ac:dyDescent="0.3">
      <c r="A212" s="191" t="s">
        <v>142</v>
      </c>
      <c r="B212" s="191"/>
      <c r="C212" s="191"/>
      <c r="D212" s="191"/>
      <c r="E212" s="191"/>
      <c r="F212" s="191"/>
      <c r="G212" s="191"/>
      <c r="H212" s="191"/>
      <c r="I212" s="191"/>
    </row>
    <row r="213" spans="1:11" x14ac:dyDescent="0.25">
      <c r="A213" s="192" t="s">
        <v>74</v>
      </c>
      <c r="B213" s="194" t="s">
        <v>70</v>
      </c>
      <c r="C213" s="196" t="s">
        <v>75</v>
      </c>
      <c r="D213" s="196" t="s">
        <v>76</v>
      </c>
      <c r="E213" s="198" t="s">
        <v>72</v>
      </c>
      <c r="F213" s="200" t="s">
        <v>26</v>
      </c>
      <c r="G213" s="200" t="s">
        <v>20</v>
      </c>
      <c r="H213" s="202" t="s">
        <v>77</v>
      </c>
      <c r="I213" s="204" t="s">
        <v>73</v>
      </c>
    </row>
    <row r="214" spans="1:11" ht="15.75" thickBot="1" x14ac:dyDescent="0.3">
      <c r="A214" s="193"/>
      <c r="B214" s="195"/>
      <c r="C214" s="197"/>
      <c r="D214" s="197"/>
      <c r="E214" s="199"/>
      <c r="F214" s="201"/>
      <c r="G214" s="201"/>
      <c r="H214" s="203"/>
      <c r="I214" s="205"/>
    </row>
    <row r="215" spans="1:11" x14ac:dyDescent="0.25">
      <c r="A215" s="47" t="s">
        <v>54</v>
      </c>
      <c r="B215" s="48">
        <v>47.022100000000002</v>
      </c>
      <c r="C215" s="49" t="s">
        <v>0</v>
      </c>
      <c r="D215" s="51">
        <v>60.084800000000001</v>
      </c>
      <c r="E215" s="58">
        <v>47.022100000000002</v>
      </c>
      <c r="F215" s="38">
        <v>49.953257227601185</v>
      </c>
      <c r="G215" s="38">
        <v>2825.3134740800001</v>
      </c>
      <c r="H215" s="38">
        <v>49.524187875505277</v>
      </c>
      <c r="I215" s="62">
        <v>50.289304097264477</v>
      </c>
    </row>
    <row r="216" spans="1:11" x14ac:dyDescent="0.25">
      <c r="A216" s="40" t="s">
        <v>55</v>
      </c>
      <c r="B216" s="43">
        <v>1.1771</v>
      </c>
      <c r="C216" s="50" t="s">
        <v>1</v>
      </c>
      <c r="D216" s="52">
        <v>79.898799999999994</v>
      </c>
      <c r="E216" s="59">
        <v>1.1771</v>
      </c>
      <c r="F216" s="14">
        <v>1.2504753952420109</v>
      </c>
      <c r="G216" s="14">
        <v>94.048877480000002</v>
      </c>
      <c r="H216" s="14">
        <v>1.648558406184139</v>
      </c>
      <c r="I216" s="63">
        <v>1.6740275523367172</v>
      </c>
    </row>
    <row r="217" spans="1:11" x14ac:dyDescent="0.25">
      <c r="A217" s="40" t="s">
        <v>56</v>
      </c>
      <c r="B217" s="43">
        <v>16.1416</v>
      </c>
      <c r="C217" s="50" t="s">
        <v>2</v>
      </c>
      <c r="D217" s="52">
        <v>101.96120000000001</v>
      </c>
      <c r="E217" s="59">
        <v>8.0708000000000002</v>
      </c>
      <c r="F217" s="14">
        <v>8.5738992608267957</v>
      </c>
      <c r="G217" s="14">
        <v>822.90845296000009</v>
      </c>
      <c r="H217" s="14">
        <v>14.424549064242516</v>
      </c>
      <c r="I217" s="63">
        <v>14.647398886805123</v>
      </c>
    </row>
    <row r="218" spans="1:11" x14ac:dyDescent="0.25">
      <c r="A218" s="40" t="s">
        <v>57</v>
      </c>
      <c r="B218" s="43">
        <v>0</v>
      </c>
      <c r="C218" s="50" t="s">
        <v>3</v>
      </c>
      <c r="D218" s="52">
        <v>151.99019999999999</v>
      </c>
      <c r="E218" s="59">
        <v>0</v>
      </c>
      <c r="F218" s="14">
        <v>0</v>
      </c>
      <c r="G218" s="14">
        <v>0</v>
      </c>
      <c r="H218" s="14">
        <v>0</v>
      </c>
      <c r="I218" s="63">
        <v>0</v>
      </c>
    </row>
    <row r="219" spans="1:11" x14ac:dyDescent="0.25">
      <c r="A219" s="40" t="s">
        <v>58</v>
      </c>
      <c r="B219" s="43">
        <v>10.526300000000001</v>
      </c>
      <c r="C219" s="50" t="s">
        <v>4</v>
      </c>
      <c r="D219" s="52">
        <v>40.311399999999999</v>
      </c>
      <c r="E219" s="59">
        <v>10.526300000000001</v>
      </c>
      <c r="F219" s="14">
        <v>11.182464661401733</v>
      </c>
      <c r="G219" s="14">
        <v>424.32988982000001</v>
      </c>
      <c r="H219" s="14">
        <v>7.4379686988471478</v>
      </c>
      <c r="I219" s="63">
        <v>7.5528804369806641</v>
      </c>
    </row>
    <row r="220" spans="1:11" x14ac:dyDescent="0.25">
      <c r="A220" s="40" t="s">
        <v>59</v>
      </c>
      <c r="B220" s="43">
        <v>11.3698</v>
      </c>
      <c r="C220" s="50" t="s">
        <v>5</v>
      </c>
      <c r="D220" s="52">
        <v>56.0794</v>
      </c>
      <c r="E220" s="59">
        <v>11.3698</v>
      </c>
      <c r="F220" s="14">
        <v>12.078544855001796</v>
      </c>
      <c r="G220" s="14">
        <v>637.61156212000003</v>
      </c>
      <c r="H220" s="14">
        <v>11.176527873356667</v>
      </c>
      <c r="I220" s="63">
        <v>11.349197898766182</v>
      </c>
    </row>
    <row r="221" spans="1:11" x14ac:dyDescent="0.25">
      <c r="A221" s="40" t="s">
        <v>60</v>
      </c>
      <c r="B221" s="43">
        <v>0</v>
      </c>
      <c r="C221" s="50" t="s">
        <v>6</v>
      </c>
      <c r="D221" s="52">
        <v>70.9375</v>
      </c>
      <c r="E221" s="59">
        <v>0</v>
      </c>
      <c r="F221" s="14">
        <v>0</v>
      </c>
      <c r="G221" s="14">
        <v>0</v>
      </c>
      <c r="H221" s="14">
        <v>0</v>
      </c>
      <c r="I221" s="63">
        <v>0</v>
      </c>
    </row>
    <row r="222" spans="1:11" x14ac:dyDescent="0.25">
      <c r="A222" s="40" t="s">
        <v>64</v>
      </c>
      <c r="B222" s="43">
        <v>8.1266999999999996</v>
      </c>
      <c r="C222" s="50" t="s">
        <v>7</v>
      </c>
      <c r="D222" s="52">
        <v>71.846400000000003</v>
      </c>
      <c r="E222" s="59">
        <v>8.1266999999999996</v>
      </c>
      <c r="F222" s="14">
        <v>8.63328382848802</v>
      </c>
      <c r="G222" s="14">
        <v>583.87413888000003</v>
      </c>
      <c r="H222" s="14">
        <v>10.234578504234044</v>
      </c>
      <c r="I222" s="63">
        <v>10.392696029677213</v>
      </c>
    </row>
    <row r="223" spans="1:11" x14ac:dyDescent="0.25">
      <c r="A223" s="40" t="s">
        <v>63</v>
      </c>
      <c r="B223" s="44">
        <v>0</v>
      </c>
      <c r="C223" s="50" t="s">
        <v>8</v>
      </c>
      <c r="D223" s="52">
        <v>159.69220000000001</v>
      </c>
      <c r="E223" s="59">
        <v>0.40635000000000332</v>
      </c>
      <c r="F223" s="19">
        <v>0.43168012646044956</v>
      </c>
      <c r="G223" s="14">
        <v>64.890925470000539</v>
      </c>
      <c r="H223" s="14">
        <v>1.1374562199467713</v>
      </c>
      <c r="I223" s="63">
        <v>1.1550291725332915</v>
      </c>
    </row>
    <row r="224" spans="1:11" x14ac:dyDescent="0.25">
      <c r="A224" s="40" t="s">
        <v>61</v>
      </c>
      <c r="B224" s="43">
        <v>0</v>
      </c>
      <c r="C224" s="50" t="s">
        <v>9</v>
      </c>
      <c r="D224" s="52">
        <v>153.33940000000001</v>
      </c>
      <c r="E224" s="59">
        <v>0</v>
      </c>
      <c r="F224" s="14">
        <v>0</v>
      </c>
      <c r="G224" s="14">
        <v>0</v>
      </c>
      <c r="H224" s="14">
        <v>0</v>
      </c>
      <c r="I224" s="63">
        <v>0</v>
      </c>
    </row>
    <row r="225" spans="1:11" x14ac:dyDescent="0.25">
      <c r="A225" s="40" t="s">
        <v>62</v>
      </c>
      <c r="B225" s="43">
        <v>5.0399000000000003</v>
      </c>
      <c r="C225" s="50" t="s">
        <v>10</v>
      </c>
      <c r="D225" s="52">
        <v>61.978999999999999</v>
      </c>
      <c r="E225" s="59">
        <v>2.5199500000000001</v>
      </c>
      <c r="F225" s="14">
        <v>2.6770329387818408</v>
      </c>
      <c r="G225" s="14">
        <v>156.18398105</v>
      </c>
      <c r="H225" s="14">
        <v>2.7377085380528428</v>
      </c>
      <c r="I225" s="63">
        <v>2.7800043394131499</v>
      </c>
    </row>
    <row r="226" spans="1:11" x14ac:dyDescent="0.25">
      <c r="A226" s="40" t="s">
        <v>52</v>
      </c>
      <c r="B226" s="43">
        <v>0.19020000000000001</v>
      </c>
      <c r="C226" s="50" t="s">
        <v>11</v>
      </c>
      <c r="D226" s="52">
        <v>94.203400000000002</v>
      </c>
      <c r="E226" s="59">
        <v>9.5100000000000004E-2</v>
      </c>
      <c r="F226" s="14">
        <v>0.10102812852562673</v>
      </c>
      <c r="G226" s="14">
        <v>8.9587433399999998</v>
      </c>
      <c r="H226" s="14">
        <v>0.15703549088232208</v>
      </c>
      <c r="I226" s="63">
        <v>0.15946158622320925</v>
      </c>
    </row>
    <row r="227" spans="1:11" x14ac:dyDescent="0.25">
      <c r="A227" s="40" t="s">
        <v>65</v>
      </c>
      <c r="B227" s="43">
        <v>0</v>
      </c>
      <c r="C227" s="50" t="s">
        <v>12</v>
      </c>
      <c r="D227" s="52">
        <v>80.063999999999993</v>
      </c>
      <c r="E227" s="59">
        <v>0</v>
      </c>
      <c r="F227" s="14">
        <v>0</v>
      </c>
      <c r="G227" s="14">
        <v>0</v>
      </c>
      <c r="H227" s="14">
        <v>0</v>
      </c>
      <c r="I227" s="63">
        <v>0</v>
      </c>
    </row>
    <row r="228" spans="1:11" x14ac:dyDescent="0.25">
      <c r="A228" s="41"/>
      <c r="B228" s="44">
        <v>0</v>
      </c>
      <c r="C228" s="50" t="s">
        <v>13</v>
      </c>
      <c r="D228" s="52">
        <v>32</v>
      </c>
      <c r="E228" s="59">
        <v>0</v>
      </c>
      <c r="F228" s="14">
        <v>0</v>
      </c>
      <c r="G228" s="14">
        <v>0</v>
      </c>
      <c r="H228" s="14">
        <v>0</v>
      </c>
      <c r="I228" s="63">
        <v>0</v>
      </c>
    </row>
    <row r="229" spans="1:11" x14ac:dyDescent="0.25">
      <c r="A229" s="40" t="s">
        <v>51</v>
      </c>
      <c r="B229" s="43">
        <v>9.6359999999999992</v>
      </c>
      <c r="C229" s="50" t="s">
        <v>22</v>
      </c>
      <c r="D229" s="52">
        <v>18.015000000000001</v>
      </c>
      <c r="E229" s="59">
        <v>4.8179999999999996</v>
      </c>
      <c r="F229" s="14">
        <v>5.1183335776705521</v>
      </c>
      <c r="G229" s="14">
        <v>86.796269999999993</v>
      </c>
      <c r="H229" s="14">
        <v>1.5214293287483067</v>
      </c>
      <c r="I229" s="64"/>
    </row>
    <row r="230" spans="1:11" x14ac:dyDescent="0.25">
      <c r="A230" s="40" t="s">
        <v>66</v>
      </c>
      <c r="B230" s="43">
        <v>0</v>
      </c>
      <c r="C230" s="50" t="s">
        <v>14</v>
      </c>
      <c r="D230" s="52">
        <v>44.01</v>
      </c>
      <c r="E230" s="59">
        <v>0</v>
      </c>
      <c r="F230" s="14">
        <v>0</v>
      </c>
      <c r="G230" s="14">
        <v>0</v>
      </c>
      <c r="H230" s="14">
        <v>0</v>
      </c>
      <c r="I230" s="63">
        <v>0</v>
      </c>
    </row>
    <row r="231" spans="1:11" x14ac:dyDescent="0.25">
      <c r="A231" s="40" t="s">
        <v>67</v>
      </c>
      <c r="B231" s="43">
        <v>0</v>
      </c>
      <c r="C231" s="50" t="s">
        <v>15</v>
      </c>
      <c r="D231" s="52">
        <v>69.62</v>
      </c>
      <c r="E231" s="59">
        <v>0</v>
      </c>
      <c r="F231" s="14">
        <v>0</v>
      </c>
      <c r="G231" s="14">
        <v>0</v>
      </c>
      <c r="H231" s="14">
        <v>0</v>
      </c>
      <c r="I231" s="63">
        <v>0</v>
      </c>
    </row>
    <row r="232" spans="1:11" x14ac:dyDescent="0.25">
      <c r="A232" s="40" t="s">
        <v>68</v>
      </c>
      <c r="B232" s="43">
        <v>0</v>
      </c>
      <c r="C232" s="50" t="s">
        <v>16</v>
      </c>
      <c r="D232" s="52">
        <v>141.94</v>
      </c>
      <c r="E232" s="59">
        <v>0</v>
      </c>
      <c r="F232" s="14">
        <v>0</v>
      </c>
      <c r="G232" s="14">
        <v>0</v>
      </c>
      <c r="H232" s="14">
        <v>0</v>
      </c>
      <c r="I232" s="63">
        <v>0</v>
      </c>
    </row>
    <row r="233" spans="1:11" x14ac:dyDescent="0.25">
      <c r="A233" s="40" t="s">
        <v>69</v>
      </c>
      <c r="B233" s="43">
        <v>0</v>
      </c>
      <c r="C233" s="50" t="s">
        <v>17</v>
      </c>
      <c r="D233" s="52">
        <v>29.88</v>
      </c>
      <c r="E233" s="59">
        <v>0</v>
      </c>
      <c r="F233" s="14">
        <v>0</v>
      </c>
      <c r="G233" s="14">
        <v>0</v>
      </c>
      <c r="H233" s="14">
        <v>0</v>
      </c>
      <c r="I233" s="63">
        <v>0</v>
      </c>
      <c r="J233" s="25">
        <v>4.8179999999999996</v>
      </c>
      <c r="K233" t="s">
        <v>131</v>
      </c>
    </row>
    <row r="234" spans="1:11" ht="15.75" thickBot="1" x14ac:dyDescent="0.3">
      <c r="A234" s="42" t="s">
        <v>18</v>
      </c>
      <c r="B234" s="46">
        <v>158.47300000000001</v>
      </c>
      <c r="C234" s="54" t="s">
        <v>18</v>
      </c>
      <c r="D234" s="55">
        <v>16</v>
      </c>
      <c r="E234" s="60">
        <v>0.40635000000000332</v>
      </c>
      <c r="F234" s="65">
        <v>0.43168012646044956</v>
      </c>
      <c r="G234" s="69">
        <v>6.5016000000000531</v>
      </c>
      <c r="H234" s="69"/>
      <c r="I234" s="67"/>
      <c r="J234">
        <v>153.655</v>
      </c>
      <c r="K234" t="s">
        <v>132</v>
      </c>
    </row>
    <row r="235" spans="1:11" ht="15.75" thickBot="1" x14ac:dyDescent="0.3">
      <c r="A235" t="s">
        <v>71</v>
      </c>
      <c r="B235" s="53">
        <v>158.06665000000001</v>
      </c>
      <c r="C235" s="187" t="s">
        <v>19</v>
      </c>
      <c r="D235" s="188"/>
      <c r="E235" s="61">
        <v>94.132199999999997</v>
      </c>
      <c r="F235" s="66">
        <v>100.00000000000001</v>
      </c>
      <c r="G235" s="70">
        <v>5704.9163151999992</v>
      </c>
      <c r="H235" s="70">
        <v>100.00000000000001</v>
      </c>
      <c r="I235" s="68">
        <v>100.00000000000003</v>
      </c>
      <c r="J235">
        <v>158.47300000000001</v>
      </c>
      <c r="K235" t="s">
        <v>133</v>
      </c>
    </row>
    <row r="236" spans="1:11" ht="15.75" thickBot="1" x14ac:dyDescent="0.3">
      <c r="A236" t="s">
        <v>53</v>
      </c>
      <c r="B236" s="45">
        <v>0.40635000000000332</v>
      </c>
      <c r="C236" s="56"/>
      <c r="D236" s="57"/>
      <c r="E236" s="4"/>
      <c r="F236" s="189" t="s">
        <v>80</v>
      </c>
      <c r="G236" s="190"/>
      <c r="H236" s="68">
        <v>98.478570671251703</v>
      </c>
    </row>
    <row r="238" spans="1:11" ht="15.75" thickBot="1" x14ac:dyDescent="0.3">
      <c r="A238" s="191" t="s">
        <v>143</v>
      </c>
      <c r="B238" s="191"/>
      <c r="C238" s="191"/>
      <c r="D238" s="191"/>
      <c r="E238" s="191"/>
      <c r="F238" s="191"/>
      <c r="G238" s="191"/>
      <c r="H238" s="191"/>
      <c r="I238" s="191"/>
    </row>
    <row r="239" spans="1:11" x14ac:dyDescent="0.25">
      <c r="A239" s="192" t="s">
        <v>74</v>
      </c>
      <c r="B239" s="194" t="s">
        <v>70</v>
      </c>
      <c r="C239" s="196" t="s">
        <v>75</v>
      </c>
      <c r="D239" s="196" t="s">
        <v>76</v>
      </c>
      <c r="E239" s="198" t="s">
        <v>72</v>
      </c>
      <c r="F239" s="200" t="s">
        <v>26</v>
      </c>
      <c r="G239" s="200" t="s">
        <v>20</v>
      </c>
      <c r="H239" s="202" t="s">
        <v>77</v>
      </c>
      <c r="I239" s="204" t="s">
        <v>73</v>
      </c>
    </row>
    <row r="240" spans="1:11" ht="15.75" thickBot="1" x14ac:dyDescent="0.3">
      <c r="A240" s="193"/>
      <c r="B240" s="195"/>
      <c r="C240" s="197"/>
      <c r="D240" s="197"/>
      <c r="E240" s="199"/>
      <c r="F240" s="201"/>
      <c r="G240" s="201"/>
      <c r="H240" s="203"/>
      <c r="I240" s="205"/>
    </row>
    <row r="241" spans="1:9" x14ac:dyDescent="0.25">
      <c r="A241" s="47" t="s">
        <v>54</v>
      </c>
      <c r="B241" s="48">
        <v>47.022100000000002</v>
      </c>
      <c r="C241" s="49" t="s">
        <v>0</v>
      </c>
      <c r="D241" s="51">
        <v>60.084800000000001</v>
      </c>
      <c r="E241" s="58">
        <v>47.022100000000002</v>
      </c>
      <c r="F241" s="38">
        <v>51.438507365376502</v>
      </c>
      <c r="G241" s="38">
        <v>2825.3134740800001</v>
      </c>
      <c r="H241" s="38">
        <v>49.952929255162047</v>
      </c>
      <c r="I241" s="62">
        <v>50.28930409726447</v>
      </c>
    </row>
    <row r="242" spans="1:9" x14ac:dyDescent="0.25">
      <c r="A242" s="40" t="s">
        <v>55</v>
      </c>
      <c r="B242" s="43">
        <v>1.1771</v>
      </c>
      <c r="C242" s="50" t="s">
        <v>1</v>
      </c>
      <c r="D242" s="52">
        <v>79.898799999999994</v>
      </c>
      <c r="E242" s="59">
        <v>1.1771</v>
      </c>
      <c r="F242" s="14">
        <v>1.2876555283533633</v>
      </c>
      <c r="G242" s="14">
        <v>94.048877480000002</v>
      </c>
      <c r="H242" s="14">
        <v>1.6628303253378447</v>
      </c>
      <c r="I242" s="63">
        <v>1.6740275523367167</v>
      </c>
    </row>
    <row r="243" spans="1:9" x14ac:dyDescent="0.25">
      <c r="A243" s="40" t="s">
        <v>56</v>
      </c>
      <c r="B243" s="43">
        <v>16.1416</v>
      </c>
      <c r="C243" s="50" t="s">
        <v>2</v>
      </c>
      <c r="D243" s="52">
        <v>101.96120000000001</v>
      </c>
      <c r="E243" s="59">
        <v>8.0708000000000002</v>
      </c>
      <c r="F243" s="14">
        <v>8.8288252809738541</v>
      </c>
      <c r="G243" s="14">
        <v>822.90845296000009</v>
      </c>
      <c r="H243" s="14">
        <v>14.549425439444802</v>
      </c>
      <c r="I243" s="63">
        <v>14.647398886805117</v>
      </c>
    </row>
    <row r="244" spans="1:9" x14ac:dyDescent="0.25">
      <c r="A244" s="40" t="s">
        <v>57</v>
      </c>
      <c r="B244" s="43">
        <v>0</v>
      </c>
      <c r="C244" s="50" t="s">
        <v>3</v>
      </c>
      <c r="D244" s="52">
        <v>151.99019999999999</v>
      </c>
      <c r="E244" s="59">
        <v>0</v>
      </c>
      <c r="F244" s="14">
        <v>0</v>
      </c>
      <c r="G244" s="14">
        <v>0</v>
      </c>
      <c r="H244" s="14">
        <v>0</v>
      </c>
      <c r="I244" s="63">
        <v>0</v>
      </c>
    </row>
    <row r="245" spans="1:9" x14ac:dyDescent="0.25">
      <c r="A245" s="40" t="s">
        <v>58</v>
      </c>
      <c r="B245" s="43">
        <v>10.526300000000001</v>
      </c>
      <c r="C245" s="50" t="s">
        <v>4</v>
      </c>
      <c r="D245" s="52">
        <v>40.311399999999999</v>
      </c>
      <c r="E245" s="59">
        <v>10.526300000000001</v>
      </c>
      <c r="F245" s="14">
        <v>11.51495063130236</v>
      </c>
      <c r="G245" s="14">
        <v>424.32988982000001</v>
      </c>
      <c r="H245" s="14">
        <v>7.5023607686334115</v>
      </c>
      <c r="I245" s="63">
        <v>7.5528804369806624</v>
      </c>
    </row>
    <row r="246" spans="1:9" x14ac:dyDescent="0.25">
      <c r="A246" s="40" t="s">
        <v>59</v>
      </c>
      <c r="B246" s="43">
        <v>11.3698</v>
      </c>
      <c r="C246" s="50" t="s">
        <v>5</v>
      </c>
      <c r="D246" s="52">
        <v>56.0794</v>
      </c>
      <c r="E246" s="59">
        <v>11.3698</v>
      </c>
      <c r="F246" s="14">
        <v>12.437673796849943</v>
      </c>
      <c r="G246" s="14">
        <v>637.61156212000003</v>
      </c>
      <c r="H246" s="14">
        <v>11.273285441441198</v>
      </c>
      <c r="I246" s="63">
        <v>11.34919789876618</v>
      </c>
    </row>
    <row r="247" spans="1:9" x14ac:dyDescent="0.25">
      <c r="A247" s="40" t="s">
        <v>60</v>
      </c>
      <c r="B247" s="43">
        <v>0</v>
      </c>
      <c r="C247" s="50" t="s">
        <v>6</v>
      </c>
      <c r="D247" s="52">
        <v>70.9375</v>
      </c>
      <c r="E247" s="59">
        <v>0</v>
      </c>
      <c r="F247" s="14">
        <v>0</v>
      </c>
      <c r="G247" s="14">
        <v>0</v>
      </c>
      <c r="H247" s="14">
        <v>0</v>
      </c>
      <c r="I247" s="63">
        <v>0</v>
      </c>
    </row>
    <row r="248" spans="1:9" x14ac:dyDescent="0.25">
      <c r="A248" s="40" t="s">
        <v>64</v>
      </c>
      <c r="B248" s="43">
        <v>8.1266999999999996</v>
      </c>
      <c r="C248" s="50" t="s">
        <v>7</v>
      </c>
      <c r="D248" s="52">
        <v>71.846400000000003</v>
      </c>
      <c r="E248" s="59">
        <v>8.1266999999999996</v>
      </c>
      <c r="F248" s="14">
        <v>8.8899755180267395</v>
      </c>
      <c r="G248" s="14">
        <v>583.87413888000003</v>
      </c>
      <c r="H248" s="14">
        <v>10.323181417201369</v>
      </c>
      <c r="I248" s="63">
        <v>10.392696029677211</v>
      </c>
    </row>
    <row r="249" spans="1:9" x14ac:dyDescent="0.25">
      <c r="A249" s="40" t="s">
        <v>63</v>
      </c>
      <c r="B249" s="44">
        <v>0</v>
      </c>
      <c r="C249" s="50" t="s">
        <v>8</v>
      </c>
      <c r="D249" s="52">
        <v>159.69220000000001</v>
      </c>
      <c r="E249" s="59">
        <v>0.40635000000000332</v>
      </c>
      <c r="F249" s="19">
        <v>0.44451518473060353</v>
      </c>
      <c r="G249" s="14">
        <v>64.890925470000539</v>
      </c>
      <c r="H249" s="14">
        <v>1.1473034192641043</v>
      </c>
      <c r="I249" s="63">
        <v>1.1550291725332913</v>
      </c>
    </row>
    <row r="250" spans="1:9" x14ac:dyDescent="0.25">
      <c r="A250" s="40" t="s">
        <v>61</v>
      </c>
      <c r="B250" s="43">
        <v>0</v>
      </c>
      <c r="C250" s="50" t="s">
        <v>9</v>
      </c>
      <c r="D250" s="52">
        <v>153.33940000000001</v>
      </c>
      <c r="E250" s="59">
        <v>0</v>
      </c>
      <c r="F250" s="14">
        <v>0</v>
      </c>
      <c r="G250" s="14">
        <v>0</v>
      </c>
      <c r="H250" s="14">
        <v>0</v>
      </c>
      <c r="I250" s="63">
        <v>0</v>
      </c>
    </row>
    <row r="251" spans="1:9" x14ac:dyDescent="0.25">
      <c r="A251" s="40" t="s">
        <v>62</v>
      </c>
      <c r="B251" s="43">
        <v>5.0399000000000003</v>
      </c>
      <c r="C251" s="50" t="s">
        <v>10</v>
      </c>
      <c r="D251" s="52">
        <v>61.978999999999999</v>
      </c>
      <c r="E251" s="59">
        <v>2.5199500000000001</v>
      </c>
      <c r="F251" s="14">
        <v>2.7566286200612162</v>
      </c>
      <c r="G251" s="14">
        <v>156.18398105</v>
      </c>
      <c r="H251" s="14">
        <v>2.7614094604920663</v>
      </c>
      <c r="I251" s="63">
        <v>2.7800043394131491</v>
      </c>
    </row>
    <row r="252" spans="1:9" x14ac:dyDescent="0.25">
      <c r="A252" s="40" t="s">
        <v>52</v>
      </c>
      <c r="B252" s="43">
        <v>0.19020000000000001</v>
      </c>
      <c r="C252" s="50" t="s">
        <v>11</v>
      </c>
      <c r="D252" s="52">
        <v>94.203400000000002</v>
      </c>
      <c r="E252" s="59">
        <v>9.5100000000000004E-2</v>
      </c>
      <c r="F252" s="14">
        <v>0.10403197752646745</v>
      </c>
      <c r="G252" s="14">
        <v>8.9587433399999998</v>
      </c>
      <c r="H252" s="14">
        <v>0.1583949803743096</v>
      </c>
      <c r="I252" s="63">
        <v>0.15946158622320922</v>
      </c>
    </row>
    <row r="253" spans="1:9" x14ac:dyDescent="0.25">
      <c r="A253" s="40" t="s">
        <v>65</v>
      </c>
      <c r="B253" s="43">
        <v>0</v>
      </c>
      <c r="C253" s="50" t="s">
        <v>12</v>
      </c>
      <c r="D253" s="52">
        <v>80.063999999999993</v>
      </c>
      <c r="E253" s="59">
        <v>0</v>
      </c>
      <c r="F253" s="14">
        <v>0</v>
      </c>
      <c r="G253" s="14">
        <v>0</v>
      </c>
      <c r="H253" s="14">
        <v>0</v>
      </c>
      <c r="I253" s="63">
        <v>0</v>
      </c>
    </row>
    <row r="254" spans="1:9" x14ac:dyDescent="0.25">
      <c r="A254" s="41"/>
      <c r="B254" s="44">
        <v>0</v>
      </c>
      <c r="C254" s="50" t="s">
        <v>13</v>
      </c>
      <c r="D254" s="52">
        <v>32</v>
      </c>
      <c r="E254" s="59">
        <v>0</v>
      </c>
      <c r="F254" s="14">
        <v>0</v>
      </c>
      <c r="G254" s="14">
        <v>0</v>
      </c>
      <c r="H254" s="14">
        <v>0</v>
      </c>
      <c r="I254" s="63">
        <v>0</v>
      </c>
    </row>
    <row r="255" spans="1:9" x14ac:dyDescent="0.25">
      <c r="A255" s="40" t="s">
        <v>51</v>
      </c>
      <c r="B255" s="43">
        <v>4.2</v>
      </c>
      <c r="C255" s="50" t="s">
        <v>22</v>
      </c>
      <c r="D255" s="52">
        <v>18.015000000000001</v>
      </c>
      <c r="E255" s="59">
        <v>2.1</v>
      </c>
      <c r="F255" s="14">
        <v>2.2972360967989656</v>
      </c>
      <c r="G255" s="14">
        <v>37.831500000000005</v>
      </c>
      <c r="H255" s="14">
        <v>0.6688794926488757</v>
      </c>
      <c r="I255" s="64"/>
    </row>
    <row r="256" spans="1:9" x14ac:dyDescent="0.25">
      <c r="A256" s="40" t="s">
        <v>66</v>
      </c>
      <c r="B256" s="43">
        <v>0</v>
      </c>
      <c r="C256" s="50" t="s">
        <v>14</v>
      </c>
      <c r="D256" s="52">
        <v>44.01</v>
      </c>
      <c r="E256" s="59">
        <v>0</v>
      </c>
      <c r="F256" s="14">
        <v>0</v>
      </c>
      <c r="G256" s="14">
        <v>0</v>
      </c>
      <c r="H256" s="14">
        <v>0</v>
      </c>
      <c r="I256" s="63">
        <v>0</v>
      </c>
    </row>
    <row r="257" spans="1:11" x14ac:dyDescent="0.25">
      <c r="A257" s="40" t="s">
        <v>67</v>
      </c>
      <c r="B257" s="43">
        <v>0</v>
      </c>
      <c r="C257" s="50" t="s">
        <v>15</v>
      </c>
      <c r="D257" s="52">
        <v>69.62</v>
      </c>
      <c r="E257" s="59">
        <v>0</v>
      </c>
      <c r="F257" s="14">
        <v>0</v>
      </c>
      <c r="G257" s="14">
        <v>0</v>
      </c>
      <c r="H257" s="14">
        <v>0</v>
      </c>
      <c r="I257" s="63">
        <v>0</v>
      </c>
    </row>
    <row r="258" spans="1:11" x14ac:dyDescent="0.25">
      <c r="A258" s="40" t="s">
        <v>68</v>
      </c>
      <c r="B258" s="43">
        <v>0</v>
      </c>
      <c r="C258" s="50" t="s">
        <v>16</v>
      </c>
      <c r="D258" s="52">
        <v>141.94</v>
      </c>
      <c r="E258" s="59">
        <v>0</v>
      </c>
      <c r="F258" s="14">
        <v>0</v>
      </c>
      <c r="G258" s="14">
        <v>0</v>
      </c>
      <c r="H258" s="14">
        <v>0</v>
      </c>
      <c r="I258" s="63">
        <v>0</v>
      </c>
    </row>
    <row r="259" spans="1:11" x14ac:dyDescent="0.25">
      <c r="A259" s="40" t="s">
        <v>69</v>
      </c>
      <c r="B259" s="43">
        <v>0</v>
      </c>
      <c r="C259" s="50" t="s">
        <v>17</v>
      </c>
      <c r="D259" s="52">
        <v>29.88</v>
      </c>
      <c r="E259" s="59">
        <v>0</v>
      </c>
      <c r="F259" s="14">
        <v>0</v>
      </c>
      <c r="G259" s="14">
        <v>0</v>
      </c>
      <c r="H259" s="14">
        <v>0</v>
      </c>
      <c r="I259" s="63">
        <v>0</v>
      </c>
      <c r="J259" s="25">
        <v>2.1</v>
      </c>
      <c r="K259" t="s">
        <v>131</v>
      </c>
    </row>
    <row r="260" spans="1:11" ht="15.75" thickBot="1" x14ac:dyDescent="0.3">
      <c r="A260" s="42" t="s">
        <v>18</v>
      </c>
      <c r="B260" s="46">
        <v>155.755</v>
      </c>
      <c r="C260" s="54" t="s">
        <v>18</v>
      </c>
      <c r="D260" s="55">
        <v>16</v>
      </c>
      <c r="E260" s="60">
        <v>0.40635000000000332</v>
      </c>
      <c r="F260" s="65">
        <v>0.44451518473060353</v>
      </c>
      <c r="G260" s="69">
        <v>6.5016000000000531</v>
      </c>
      <c r="H260" s="69"/>
      <c r="I260" s="67"/>
      <c r="J260">
        <v>153.655</v>
      </c>
      <c r="K260" t="s">
        <v>132</v>
      </c>
    </row>
    <row r="261" spans="1:11" ht="15.75" thickBot="1" x14ac:dyDescent="0.3">
      <c r="A261" t="s">
        <v>71</v>
      </c>
      <c r="B261" s="53">
        <v>155.34864999999999</v>
      </c>
      <c r="C261" s="187" t="s">
        <v>19</v>
      </c>
      <c r="D261" s="188"/>
      <c r="E261" s="61">
        <v>91.414199999999994</v>
      </c>
      <c r="F261" s="66">
        <v>100.00000000000003</v>
      </c>
      <c r="G261" s="70">
        <v>5655.9515451999996</v>
      </c>
      <c r="H261" s="70">
        <v>100.00000000000001</v>
      </c>
      <c r="I261" s="68">
        <v>100.00000000000001</v>
      </c>
      <c r="J261">
        <v>155.755</v>
      </c>
      <c r="K261" t="s">
        <v>133</v>
      </c>
    </row>
    <row r="262" spans="1:11" ht="15.75" thickBot="1" x14ac:dyDescent="0.3">
      <c r="A262" t="s">
        <v>53</v>
      </c>
      <c r="B262" s="45">
        <v>0.40635000000000332</v>
      </c>
      <c r="C262" s="56"/>
      <c r="D262" s="57"/>
      <c r="E262" s="4"/>
      <c r="F262" s="189" t="s">
        <v>80</v>
      </c>
      <c r="G262" s="190"/>
      <c r="H262" s="68">
        <v>99.331120507351145</v>
      </c>
    </row>
    <row r="264" spans="1:11" ht="15.75" thickBot="1" x14ac:dyDescent="0.3">
      <c r="A264" s="191" t="s">
        <v>147</v>
      </c>
      <c r="B264" s="191"/>
      <c r="C264" s="191"/>
      <c r="D264" s="191"/>
      <c r="E264" s="191"/>
      <c r="F264" s="191"/>
      <c r="G264" s="191"/>
      <c r="H264" s="191"/>
      <c r="I264" s="191"/>
    </row>
    <row r="265" spans="1:11" x14ac:dyDescent="0.25">
      <c r="A265" s="192" t="s">
        <v>74</v>
      </c>
      <c r="B265" s="194" t="s">
        <v>70</v>
      </c>
      <c r="C265" s="196" t="s">
        <v>75</v>
      </c>
      <c r="D265" s="196" t="s">
        <v>76</v>
      </c>
      <c r="E265" s="198" t="s">
        <v>72</v>
      </c>
      <c r="F265" s="200" t="s">
        <v>26</v>
      </c>
      <c r="G265" s="200" t="s">
        <v>20</v>
      </c>
      <c r="H265" s="202" t="s">
        <v>77</v>
      </c>
      <c r="I265" s="204" t="s">
        <v>73</v>
      </c>
    </row>
    <row r="266" spans="1:11" ht="15.75" thickBot="1" x14ac:dyDescent="0.3">
      <c r="A266" s="193"/>
      <c r="B266" s="195"/>
      <c r="C266" s="197"/>
      <c r="D266" s="197"/>
      <c r="E266" s="199"/>
      <c r="F266" s="201"/>
      <c r="G266" s="201"/>
      <c r="H266" s="203"/>
      <c r="I266" s="205"/>
    </row>
    <row r="267" spans="1:11" x14ac:dyDescent="0.25">
      <c r="A267" s="47" t="s">
        <v>54</v>
      </c>
      <c r="B267" s="48">
        <v>44.082299999999996</v>
      </c>
      <c r="C267" s="49" t="s">
        <v>0</v>
      </c>
      <c r="D267" s="51">
        <v>60.084800000000001</v>
      </c>
      <c r="E267" s="58">
        <v>44.082299999999996</v>
      </c>
      <c r="F267" s="38">
        <v>44.286594058391366</v>
      </c>
      <c r="G267" s="38">
        <v>2648.6761790399996</v>
      </c>
      <c r="H267" s="38">
        <v>43.449734083067796</v>
      </c>
      <c r="I267" s="62">
        <v>44.287364292916088</v>
      </c>
    </row>
    <row r="268" spans="1:11" x14ac:dyDescent="0.25">
      <c r="A268" s="40" t="s">
        <v>55</v>
      </c>
      <c r="B268" s="43">
        <v>0.49030000000000001</v>
      </c>
      <c r="C268" s="50" t="s">
        <v>1</v>
      </c>
      <c r="D268" s="52">
        <v>79.898799999999994</v>
      </c>
      <c r="E268" s="59">
        <v>0.49030000000000001</v>
      </c>
      <c r="F268" s="14">
        <v>0.49257223572339215</v>
      </c>
      <c r="G268" s="14">
        <v>39.17438164</v>
      </c>
      <c r="H268" s="14">
        <v>0.64262912869308819</v>
      </c>
      <c r="I268" s="63">
        <v>0.65501782527044161</v>
      </c>
    </row>
    <row r="269" spans="1:11" x14ac:dyDescent="0.25">
      <c r="A269" s="40" t="s">
        <v>56</v>
      </c>
      <c r="B269" s="43">
        <v>9.0031999999999996</v>
      </c>
      <c r="C269" s="50" t="s">
        <v>2</v>
      </c>
      <c r="D269" s="52">
        <v>101.96120000000001</v>
      </c>
      <c r="E269" s="59">
        <v>4.5015999999999998</v>
      </c>
      <c r="F269" s="14">
        <v>4.5224621177491775</v>
      </c>
      <c r="G269" s="14">
        <v>458.98853792</v>
      </c>
      <c r="H269" s="14">
        <v>7.5293952796556276</v>
      </c>
      <c r="I269" s="63">
        <v>7.6745480425257329</v>
      </c>
    </row>
    <row r="270" spans="1:11" x14ac:dyDescent="0.25">
      <c r="A270" s="40" t="s">
        <v>57</v>
      </c>
      <c r="B270" s="43">
        <v>0</v>
      </c>
      <c r="C270" s="50" t="s">
        <v>3</v>
      </c>
      <c r="D270" s="52">
        <v>151.99019999999999</v>
      </c>
      <c r="E270" s="59">
        <v>0</v>
      </c>
      <c r="F270" s="14">
        <v>0</v>
      </c>
      <c r="G270" s="14">
        <v>0</v>
      </c>
      <c r="H270" s="14">
        <v>0</v>
      </c>
      <c r="I270" s="63">
        <v>0</v>
      </c>
    </row>
    <row r="271" spans="1:11" x14ac:dyDescent="0.25">
      <c r="A271" s="40" t="s">
        <v>58</v>
      </c>
      <c r="B271" s="43">
        <v>17.4054</v>
      </c>
      <c r="C271" s="50" t="s">
        <v>4</v>
      </c>
      <c r="D271" s="52">
        <v>40.311399999999999</v>
      </c>
      <c r="E271" s="59">
        <v>17.4054</v>
      </c>
      <c r="F271" s="14">
        <v>17.486063209585822</v>
      </c>
      <c r="G271" s="14">
        <v>701.63604155999997</v>
      </c>
      <c r="H271" s="14">
        <v>11.509862802453931</v>
      </c>
      <c r="I271" s="63">
        <v>11.731751589531724</v>
      </c>
    </row>
    <row r="272" spans="1:11" x14ac:dyDescent="0.25">
      <c r="A272" s="40" t="s">
        <v>59</v>
      </c>
      <c r="B272" s="43">
        <v>6.0472000000000001</v>
      </c>
      <c r="C272" s="50" t="s">
        <v>5</v>
      </c>
      <c r="D272" s="52">
        <v>56.0794</v>
      </c>
      <c r="E272" s="59">
        <v>6.0472000000000001</v>
      </c>
      <c r="F272" s="14">
        <v>6.0752250129849008</v>
      </c>
      <c r="G272" s="14">
        <v>339.12334767999999</v>
      </c>
      <c r="H272" s="14">
        <v>5.5630882305123119</v>
      </c>
      <c r="I272" s="63">
        <v>5.6703342438715634</v>
      </c>
    </row>
    <row r="273" spans="1:11" x14ac:dyDescent="0.25">
      <c r="A273" s="40" t="s">
        <v>60</v>
      </c>
      <c r="B273" s="43">
        <v>0</v>
      </c>
      <c r="C273" s="50" t="s">
        <v>6</v>
      </c>
      <c r="D273" s="52">
        <v>70.9375</v>
      </c>
      <c r="E273" s="59">
        <v>0</v>
      </c>
      <c r="F273" s="14">
        <v>0</v>
      </c>
      <c r="G273" s="14">
        <v>0</v>
      </c>
      <c r="H273" s="14">
        <v>0</v>
      </c>
      <c r="I273" s="63">
        <v>0</v>
      </c>
    </row>
    <row r="274" spans="1:11" x14ac:dyDescent="0.25">
      <c r="A274" s="40" t="s">
        <v>64</v>
      </c>
      <c r="B274" s="43">
        <v>14.485900000000001</v>
      </c>
      <c r="C274" s="50" t="s">
        <v>7</v>
      </c>
      <c r="D274" s="52">
        <v>71.846400000000003</v>
      </c>
      <c r="E274" s="59">
        <v>14.485900000000001</v>
      </c>
      <c r="F274" s="14">
        <v>14.553033141883514</v>
      </c>
      <c r="G274" s="14">
        <v>1040.7597657600002</v>
      </c>
      <c r="H274" s="14">
        <v>17.072957209521164</v>
      </c>
      <c r="I274" s="63">
        <v>17.40209212903072</v>
      </c>
    </row>
    <row r="275" spans="1:11" x14ac:dyDescent="0.25">
      <c r="A275" s="40" t="s">
        <v>63</v>
      </c>
      <c r="B275" s="44">
        <v>0</v>
      </c>
      <c r="C275" s="50" t="s">
        <v>8</v>
      </c>
      <c r="D275" s="52">
        <v>159.69220000000001</v>
      </c>
      <c r="E275" s="59">
        <v>3.7662999999999727</v>
      </c>
      <c r="F275" s="19">
        <v>3.7837544593208206</v>
      </c>
      <c r="G275" s="14">
        <v>601.44873285999574</v>
      </c>
      <c r="H275" s="14">
        <v>9.866358037333427</v>
      </c>
      <c r="I275" s="63">
        <v>10.056563103662489</v>
      </c>
    </row>
    <row r="276" spans="1:11" x14ac:dyDescent="0.25">
      <c r="A276" s="40" t="s">
        <v>61</v>
      </c>
      <c r="B276" s="43">
        <v>0</v>
      </c>
      <c r="C276" s="50" t="s">
        <v>9</v>
      </c>
      <c r="D276" s="52">
        <v>153.33940000000001</v>
      </c>
      <c r="E276" s="59">
        <v>0</v>
      </c>
      <c r="F276" s="14">
        <v>0</v>
      </c>
      <c r="G276" s="14">
        <v>0</v>
      </c>
      <c r="H276" s="14">
        <v>0</v>
      </c>
      <c r="I276" s="63">
        <v>0</v>
      </c>
    </row>
    <row r="277" spans="1:11" x14ac:dyDescent="0.25">
      <c r="A277" s="40" t="s">
        <v>62</v>
      </c>
      <c r="B277" s="43">
        <v>4.4339000000000004</v>
      </c>
      <c r="C277" s="50" t="s">
        <v>10</v>
      </c>
      <c r="D277" s="52">
        <v>61.978999999999999</v>
      </c>
      <c r="E277" s="59">
        <v>2.2169500000000002</v>
      </c>
      <c r="F277" s="14">
        <v>2.2272241851661723</v>
      </c>
      <c r="G277" s="14">
        <v>137.40434405000002</v>
      </c>
      <c r="H277" s="14">
        <v>2.254024957099408</v>
      </c>
      <c r="I277" s="63">
        <v>2.2974783737350286</v>
      </c>
    </row>
    <row r="278" spans="1:11" x14ac:dyDescent="0.25">
      <c r="A278" s="40" t="s">
        <v>52</v>
      </c>
      <c r="B278" s="43">
        <v>0.28549999999999998</v>
      </c>
      <c r="C278" s="50" t="s">
        <v>11</v>
      </c>
      <c r="D278" s="52">
        <v>94.203400000000002</v>
      </c>
      <c r="E278" s="59">
        <v>0.14274999999999999</v>
      </c>
      <c r="F278" s="14">
        <v>0.14341155751481585</v>
      </c>
      <c r="G278" s="14">
        <v>13.447535349999999</v>
      </c>
      <c r="H278" s="14">
        <v>0.22059768561135612</v>
      </c>
      <c r="I278" s="63">
        <v>0.22485039945621935</v>
      </c>
    </row>
    <row r="279" spans="1:11" x14ac:dyDescent="0.25">
      <c r="A279" s="40" t="s">
        <v>65</v>
      </c>
      <c r="B279" s="43">
        <v>0</v>
      </c>
      <c r="C279" s="50" t="s">
        <v>12</v>
      </c>
      <c r="D279" s="52">
        <v>80.063999999999993</v>
      </c>
      <c r="E279" s="59">
        <v>0</v>
      </c>
      <c r="F279" s="14">
        <v>0</v>
      </c>
      <c r="G279" s="14">
        <v>0</v>
      </c>
      <c r="H279" s="14">
        <v>0</v>
      </c>
      <c r="I279" s="63">
        <v>0</v>
      </c>
    </row>
    <row r="280" spans="1:11" x14ac:dyDescent="0.25">
      <c r="A280" s="41"/>
      <c r="B280" s="44">
        <v>0</v>
      </c>
      <c r="C280" s="50" t="s">
        <v>13</v>
      </c>
      <c r="D280" s="52">
        <v>32</v>
      </c>
      <c r="E280" s="59">
        <v>0</v>
      </c>
      <c r="F280" s="14">
        <v>0</v>
      </c>
      <c r="G280" s="14">
        <v>0</v>
      </c>
      <c r="H280" s="14">
        <v>0</v>
      </c>
      <c r="I280" s="63">
        <v>0</v>
      </c>
    </row>
    <row r="281" spans="1:11" x14ac:dyDescent="0.25">
      <c r="A281" s="40" t="s">
        <v>51</v>
      </c>
      <c r="B281" s="43">
        <v>12.8</v>
      </c>
      <c r="C281" s="50" t="s">
        <v>22</v>
      </c>
      <c r="D281" s="52">
        <v>18.015000000000001</v>
      </c>
      <c r="E281" s="59">
        <v>6.4</v>
      </c>
      <c r="F281" s="14">
        <v>6.4296600216800117</v>
      </c>
      <c r="G281" s="14">
        <v>115.29600000000001</v>
      </c>
      <c r="H281" s="14">
        <v>1.8913525860519058</v>
      </c>
      <c r="I281" s="64"/>
    </row>
    <row r="282" spans="1:11" x14ac:dyDescent="0.25">
      <c r="A282" s="40" t="s">
        <v>66</v>
      </c>
      <c r="B282" s="43">
        <v>0</v>
      </c>
      <c r="C282" s="50" t="s">
        <v>14</v>
      </c>
      <c r="D282" s="52">
        <v>44.01</v>
      </c>
      <c r="E282" s="59">
        <v>0</v>
      </c>
      <c r="F282" s="14">
        <v>0</v>
      </c>
      <c r="G282" s="14">
        <v>0</v>
      </c>
      <c r="H282" s="14">
        <v>0</v>
      </c>
      <c r="I282" s="63">
        <v>0</v>
      </c>
    </row>
    <row r="283" spans="1:11" x14ac:dyDescent="0.25">
      <c r="A283" s="40" t="s">
        <v>67</v>
      </c>
      <c r="B283" s="43">
        <v>0</v>
      </c>
      <c r="C283" s="50" t="s">
        <v>15</v>
      </c>
      <c r="D283" s="52">
        <v>69.62</v>
      </c>
      <c r="E283" s="59">
        <v>0</v>
      </c>
      <c r="F283" s="14">
        <v>0</v>
      </c>
      <c r="G283" s="14">
        <v>0</v>
      </c>
      <c r="H283" s="14">
        <v>0</v>
      </c>
      <c r="I283" s="63">
        <v>0</v>
      </c>
    </row>
    <row r="284" spans="1:11" x14ac:dyDescent="0.25">
      <c r="A284" s="40" t="s">
        <v>68</v>
      </c>
      <c r="B284" s="43">
        <v>0</v>
      </c>
      <c r="C284" s="50" t="s">
        <v>16</v>
      </c>
      <c r="D284" s="52">
        <v>141.94</v>
      </c>
      <c r="E284" s="59">
        <v>0</v>
      </c>
      <c r="F284" s="14">
        <v>0</v>
      </c>
      <c r="G284" s="14">
        <v>0</v>
      </c>
      <c r="H284" s="14">
        <v>0</v>
      </c>
      <c r="I284" s="63">
        <v>0</v>
      </c>
    </row>
    <row r="285" spans="1:11" x14ac:dyDescent="0.25">
      <c r="A285" s="40" t="s">
        <v>69</v>
      </c>
      <c r="B285" s="43">
        <v>0</v>
      </c>
      <c r="C285" s="50" t="s">
        <v>17</v>
      </c>
      <c r="D285" s="52">
        <v>29.88</v>
      </c>
      <c r="E285" s="59">
        <v>0</v>
      </c>
      <c r="F285" s="14">
        <v>0</v>
      </c>
      <c r="G285" s="14">
        <v>0</v>
      </c>
      <c r="H285" s="14">
        <v>0</v>
      </c>
      <c r="I285" s="63">
        <v>0</v>
      </c>
      <c r="J285" s="25">
        <v>6.4</v>
      </c>
      <c r="K285" t="s">
        <v>131</v>
      </c>
    </row>
    <row r="286" spans="1:11" ht="15.75" thickBot="1" x14ac:dyDescent="0.3">
      <c r="A286" s="42" t="s">
        <v>18</v>
      </c>
      <c r="B286" s="46">
        <v>153.11449999999999</v>
      </c>
      <c r="C286" s="54" t="s">
        <v>18</v>
      </c>
      <c r="D286" s="55">
        <v>16</v>
      </c>
      <c r="E286" s="60">
        <v>3.7662999999999727</v>
      </c>
      <c r="F286" s="65">
        <v>3.7837544593208206</v>
      </c>
      <c r="G286" s="69">
        <v>60.260799999999563</v>
      </c>
      <c r="H286" s="69"/>
      <c r="I286" s="67"/>
      <c r="J286">
        <v>146.71449999999999</v>
      </c>
      <c r="K286" t="s">
        <v>132</v>
      </c>
    </row>
    <row r="287" spans="1:11" ht="15.75" thickBot="1" x14ac:dyDescent="0.3">
      <c r="A287" t="s">
        <v>71</v>
      </c>
      <c r="B287" s="53">
        <v>149.34820000000002</v>
      </c>
      <c r="C287" s="187" t="s">
        <v>19</v>
      </c>
      <c r="D287" s="188"/>
      <c r="E287" s="61">
        <v>99.538699999999977</v>
      </c>
      <c r="F287" s="66">
        <v>100</v>
      </c>
      <c r="G287" s="70">
        <v>6095.9548658599952</v>
      </c>
      <c r="H287" s="70">
        <v>100.00000000000001</v>
      </c>
      <c r="I287" s="68">
        <v>100</v>
      </c>
      <c r="J287">
        <v>153.11449999999999</v>
      </c>
      <c r="K287" t="s">
        <v>133</v>
      </c>
    </row>
    <row r="288" spans="1:11" ht="15.75" thickBot="1" x14ac:dyDescent="0.3">
      <c r="A288" t="s">
        <v>53</v>
      </c>
      <c r="B288" s="45">
        <v>3.7662999999999727</v>
      </c>
      <c r="C288" s="56"/>
      <c r="D288" s="57"/>
      <c r="E288" s="4"/>
      <c r="F288" s="189" t="s">
        <v>80</v>
      </c>
      <c r="G288" s="190"/>
      <c r="H288" s="68">
        <v>98.108647413948106</v>
      </c>
    </row>
    <row r="290" spans="1:9" ht="15.75" thickBot="1" x14ac:dyDescent="0.3">
      <c r="A290" s="191" t="s">
        <v>148</v>
      </c>
      <c r="B290" s="191"/>
      <c r="C290" s="191"/>
      <c r="D290" s="191"/>
      <c r="E290" s="191"/>
      <c r="F290" s="191"/>
      <c r="G290" s="191"/>
      <c r="H290" s="191"/>
      <c r="I290" s="191"/>
    </row>
    <row r="291" spans="1:9" x14ac:dyDescent="0.25">
      <c r="A291" s="192" t="s">
        <v>74</v>
      </c>
      <c r="B291" s="194" t="s">
        <v>70</v>
      </c>
      <c r="C291" s="196" t="s">
        <v>75</v>
      </c>
      <c r="D291" s="196" t="s">
        <v>76</v>
      </c>
      <c r="E291" s="198" t="s">
        <v>72</v>
      </c>
      <c r="F291" s="200" t="s">
        <v>26</v>
      </c>
      <c r="G291" s="200" t="s">
        <v>20</v>
      </c>
      <c r="H291" s="202" t="s">
        <v>77</v>
      </c>
      <c r="I291" s="204" t="s">
        <v>73</v>
      </c>
    </row>
    <row r="292" spans="1:9" ht="15.75" thickBot="1" x14ac:dyDescent="0.3">
      <c r="A292" s="193"/>
      <c r="B292" s="195"/>
      <c r="C292" s="197"/>
      <c r="D292" s="197"/>
      <c r="E292" s="199"/>
      <c r="F292" s="201"/>
      <c r="G292" s="201"/>
      <c r="H292" s="203"/>
      <c r="I292" s="205"/>
    </row>
    <row r="293" spans="1:9" x14ac:dyDescent="0.25">
      <c r="A293" s="47" t="s">
        <v>54</v>
      </c>
      <c r="B293" s="48">
        <v>44.082299999999996</v>
      </c>
      <c r="C293" s="49" t="s">
        <v>0</v>
      </c>
      <c r="D293" s="51">
        <v>60.084800000000001</v>
      </c>
      <c r="E293" s="58">
        <v>44.082299999999996</v>
      </c>
      <c r="F293" s="38">
        <v>44.713792897085547</v>
      </c>
      <c r="G293" s="38">
        <v>2648.6761790399996</v>
      </c>
      <c r="H293" s="38">
        <v>43.572190750644396</v>
      </c>
      <c r="I293" s="62">
        <v>44.287364292916081</v>
      </c>
    </row>
    <row r="294" spans="1:9" x14ac:dyDescent="0.25">
      <c r="A294" s="40" t="s">
        <v>55</v>
      </c>
      <c r="B294" s="43">
        <v>0.49030000000000001</v>
      </c>
      <c r="C294" s="50" t="s">
        <v>1</v>
      </c>
      <c r="D294" s="52">
        <v>79.898799999999994</v>
      </c>
      <c r="E294" s="59">
        <v>0.49030000000000001</v>
      </c>
      <c r="F294" s="14">
        <v>0.49732370265256232</v>
      </c>
      <c r="G294" s="14">
        <v>39.17438164</v>
      </c>
      <c r="H294" s="14">
        <v>0.64444028411781329</v>
      </c>
      <c r="I294" s="63">
        <v>0.65501782527044161</v>
      </c>
    </row>
    <row r="295" spans="1:9" x14ac:dyDescent="0.25">
      <c r="A295" s="40" t="s">
        <v>56</v>
      </c>
      <c r="B295" s="43">
        <v>9.0031999999999996</v>
      </c>
      <c r="C295" s="50" t="s">
        <v>2</v>
      </c>
      <c r="D295" s="52">
        <v>101.96120000000001</v>
      </c>
      <c r="E295" s="59">
        <v>4.5015999999999998</v>
      </c>
      <c r="F295" s="14">
        <v>4.5660868445049445</v>
      </c>
      <c r="G295" s="14">
        <v>458.98853792</v>
      </c>
      <c r="H295" s="14">
        <v>7.5506157698213645</v>
      </c>
      <c r="I295" s="63">
        <v>7.674548042525732</v>
      </c>
    </row>
    <row r="296" spans="1:9" x14ac:dyDescent="0.25">
      <c r="A296" s="40" t="s">
        <v>57</v>
      </c>
      <c r="B296" s="43">
        <v>0</v>
      </c>
      <c r="C296" s="50" t="s">
        <v>3</v>
      </c>
      <c r="D296" s="52">
        <v>151.99019999999999</v>
      </c>
      <c r="E296" s="59">
        <v>0</v>
      </c>
      <c r="F296" s="14">
        <v>0</v>
      </c>
      <c r="G296" s="14">
        <v>0</v>
      </c>
      <c r="H296" s="14">
        <v>0</v>
      </c>
      <c r="I296" s="63">
        <v>0</v>
      </c>
    </row>
    <row r="297" spans="1:9" x14ac:dyDescent="0.25">
      <c r="A297" s="40" t="s">
        <v>58</v>
      </c>
      <c r="B297" s="43">
        <v>17.4054</v>
      </c>
      <c r="C297" s="50" t="s">
        <v>4</v>
      </c>
      <c r="D297" s="52">
        <v>40.311399999999999</v>
      </c>
      <c r="E297" s="59">
        <v>17.4054</v>
      </c>
      <c r="F297" s="14">
        <v>17.65473786283685</v>
      </c>
      <c r="G297" s="14">
        <v>701.63604155999997</v>
      </c>
      <c r="H297" s="14">
        <v>11.542301653296096</v>
      </c>
      <c r="I297" s="63">
        <v>11.731751589531722</v>
      </c>
    </row>
    <row r="298" spans="1:9" x14ac:dyDescent="0.25">
      <c r="A298" s="40" t="s">
        <v>59</v>
      </c>
      <c r="B298" s="43">
        <v>6.0472000000000001</v>
      </c>
      <c r="C298" s="50" t="s">
        <v>5</v>
      </c>
      <c r="D298" s="52">
        <v>56.0794</v>
      </c>
      <c r="E298" s="59">
        <v>6.0472000000000001</v>
      </c>
      <c r="F298" s="14">
        <v>6.1338280536010092</v>
      </c>
      <c r="G298" s="14">
        <v>339.12334767999999</v>
      </c>
      <c r="H298" s="14">
        <v>5.5787669742496337</v>
      </c>
      <c r="I298" s="63">
        <v>5.6703342438715634</v>
      </c>
    </row>
    <row r="299" spans="1:9" x14ac:dyDescent="0.25">
      <c r="A299" s="40" t="s">
        <v>60</v>
      </c>
      <c r="B299" s="43">
        <v>0</v>
      </c>
      <c r="C299" s="50" t="s">
        <v>6</v>
      </c>
      <c r="D299" s="52">
        <v>70.9375</v>
      </c>
      <c r="E299" s="59">
        <v>0</v>
      </c>
      <c r="F299" s="14">
        <v>0</v>
      </c>
      <c r="G299" s="14">
        <v>0</v>
      </c>
      <c r="H299" s="14">
        <v>0</v>
      </c>
      <c r="I299" s="63">
        <v>0</v>
      </c>
    </row>
    <row r="300" spans="1:9" x14ac:dyDescent="0.25">
      <c r="A300" s="40" t="s">
        <v>64</v>
      </c>
      <c r="B300" s="43">
        <v>14.485900000000001</v>
      </c>
      <c r="C300" s="50" t="s">
        <v>7</v>
      </c>
      <c r="D300" s="52">
        <v>71.846400000000003</v>
      </c>
      <c r="E300" s="59">
        <v>14.485900000000001</v>
      </c>
      <c r="F300" s="14">
        <v>14.693415101478182</v>
      </c>
      <c r="G300" s="14">
        <v>1040.7597657600002</v>
      </c>
      <c r="H300" s="14">
        <v>17.121074821508358</v>
      </c>
      <c r="I300" s="63">
        <v>17.40209212903072</v>
      </c>
    </row>
    <row r="301" spans="1:9" x14ac:dyDescent="0.25">
      <c r="A301" s="40" t="s">
        <v>63</v>
      </c>
      <c r="B301" s="44">
        <v>0</v>
      </c>
      <c r="C301" s="50" t="s">
        <v>8</v>
      </c>
      <c r="D301" s="52">
        <v>159.69220000000001</v>
      </c>
      <c r="E301" s="59">
        <v>3.7662999999999727</v>
      </c>
      <c r="F301" s="19">
        <v>3.8202534393235403</v>
      </c>
      <c r="G301" s="14">
        <v>601.44873285999574</v>
      </c>
      <c r="H301" s="14">
        <v>9.894164912378038</v>
      </c>
      <c r="I301" s="63">
        <v>10.056563103662487</v>
      </c>
    </row>
    <row r="302" spans="1:9" x14ac:dyDescent="0.25">
      <c r="A302" s="40" t="s">
        <v>61</v>
      </c>
      <c r="B302" s="43">
        <v>0</v>
      </c>
      <c r="C302" s="50" t="s">
        <v>9</v>
      </c>
      <c r="D302" s="52">
        <v>153.33940000000001</v>
      </c>
      <c r="E302" s="59">
        <v>0</v>
      </c>
      <c r="F302" s="14">
        <v>0</v>
      </c>
      <c r="G302" s="14">
        <v>0</v>
      </c>
      <c r="H302" s="14">
        <v>0</v>
      </c>
      <c r="I302" s="63">
        <v>0</v>
      </c>
    </row>
    <row r="303" spans="1:9" x14ac:dyDescent="0.25">
      <c r="A303" s="40" t="s">
        <v>62</v>
      </c>
      <c r="B303" s="43">
        <v>4.4339000000000004</v>
      </c>
      <c r="C303" s="50" t="s">
        <v>10</v>
      </c>
      <c r="D303" s="52">
        <v>61.978999999999999</v>
      </c>
      <c r="E303" s="59">
        <v>2.2169500000000002</v>
      </c>
      <c r="F303" s="14">
        <v>2.2487085102908386</v>
      </c>
      <c r="G303" s="14">
        <v>137.40434405000002</v>
      </c>
      <c r="H303" s="14">
        <v>2.2603775940189617</v>
      </c>
      <c r="I303" s="63">
        <v>2.2974783737350282</v>
      </c>
    </row>
    <row r="304" spans="1:9" x14ac:dyDescent="0.25">
      <c r="A304" s="40" t="s">
        <v>52</v>
      </c>
      <c r="B304" s="43">
        <v>0.28549999999999998</v>
      </c>
      <c r="C304" s="50" t="s">
        <v>11</v>
      </c>
      <c r="D304" s="52">
        <v>94.203400000000002</v>
      </c>
      <c r="E304" s="59">
        <v>0.14274999999999999</v>
      </c>
      <c r="F304" s="14">
        <v>0.14479493892240111</v>
      </c>
      <c r="G304" s="14">
        <v>13.447535349999999</v>
      </c>
      <c r="H304" s="14">
        <v>0.2212194076546587</v>
      </c>
      <c r="I304" s="63">
        <v>0.22485039945621935</v>
      </c>
    </row>
    <row r="305" spans="1:11" x14ac:dyDescent="0.25">
      <c r="A305" s="40" t="s">
        <v>65</v>
      </c>
      <c r="B305" s="43">
        <v>0</v>
      </c>
      <c r="C305" s="50" t="s">
        <v>12</v>
      </c>
      <c r="D305" s="52">
        <v>80.063999999999993</v>
      </c>
      <c r="E305" s="59">
        <v>0</v>
      </c>
      <c r="F305" s="14">
        <v>0</v>
      </c>
      <c r="G305" s="14">
        <v>0</v>
      </c>
      <c r="H305" s="14">
        <v>0</v>
      </c>
      <c r="I305" s="63">
        <v>0</v>
      </c>
    </row>
    <row r="306" spans="1:11" x14ac:dyDescent="0.25">
      <c r="A306" s="41"/>
      <c r="B306" s="44">
        <v>0</v>
      </c>
      <c r="C306" s="50" t="s">
        <v>13</v>
      </c>
      <c r="D306" s="52">
        <v>32</v>
      </c>
      <c r="E306" s="59">
        <v>0</v>
      </c>
      <c r="F306" s="14">
        <v>0</v>
      </c>
      <c r="G306" s="14">
        <v>0</v>
      </c>
      <c r="H306" s="14">
        <v>0</v>
      </c>
      <c r="I306" s="63">
        <v>0</v>
      </c>
    </row>
    <row r="307" spans="1:11" x14ac:dyDescent="0.25">
      <c r="A307" s="40" t="s">
        <v>51</v>
      </c>
      <c r="B307" s="43">
        <v>10.898</v>
      </c>
      <c r="C307" s="50" t="s">
        <v>22</v>
      </c>
      <c r="D307" s="52">
        <v>18.015000000000001</v>
      </c>
      <c r="E307" s="59">
        <v>5.4489999999999998</v>
      </c>
      <c r="F307" s="14">
        <v>5.5270586493041236</v>
      </c>
      <c r="G307" s="14">
        <v>98.163735000000003</v>
      </c>
      <c r="H307" s="14">
        <v>1.614847832310691</v>
      </c>
      <c r="I307" s="64"/>
    </row>
    <row r="308" spans="1:11" x14ac:dyDescent="0.25">
      <c r="A308" s="40" t="s">
        <v>66</v>
      </c>
      <c r="B308" s="43">
        <v>0</v>
      </c>
      <c r="C308" s="50" t="s">
        <v>14</v>
      </c>
      <c r="D308" s="52">
        <v>44.01</v>
      </c>
      <c r="E308" s="59">
        <v>0</v>
      </c>
      <c r="F308" s="14">
        <v>0</v>
      </c>
      <c r="G308" s="14">
        <v>0</v>
      </c>
      <c r="H308" s="14">
        <v>0</v>
      </c>
      <c r="I308" s="63">
        <v>0</v>
      </c>
    </row>
    <row r="309" spans="1:11" x14ac:dyDescent="0.25">
      <c r="A309" s="40" t="s">
        <v>67</v>
      </c>
      <c r="B309" s="43">
        <v>0</v>
      </c>
      <c r="C309" s="50" t="s">
        <v>15</v>
      </c>
      <c r="D309" s="52">
        <v>69.62</v>
      </c>
      <c r="E309" s="59">
        <v>0</v>
      </c>
      <c r="F309" s="14">
        <v>0</v>
      </c>
      <c r="G309" s="14">
        <v>0</v>
      </c>
      <c r="H309" s="14">
        <v>0</v>
      </c>
      <c r="I309" s="63">
        <v>0</v>
      </c>
    </row>
    <row r="310" spans="1:11" x14ac:dyDescent="0.25">
      <c r="A310" s="40" t="s">
        <v>68</v>
      </c>
      <c r="B310" s="43">
        <v>0</v>
      </c>
      <c r="C310" s="50" t="s">
        <v>16</v>
      </c>
      <c r="D310" s="52">
        <v>141.94</v>
      </c>
      <c r="E310" s="59">
        <v>0</v>
      </c>
      <c r="F310" s="14">
        <v>0</v>
      </c>
      <c r="G310" s="14">
        <v>0</v>
      </c>
      <c r="H310" s="14">
        <v>0</v>
      </c>
      <c r="I310" s="63">
        <v>0</v>
      </c>
    </row>
    <row r="311" spans="1:11" x14ac:dyDescent="0.25">
      <c r="A311" s="40" t="s">
        <v>69</v>
      </c>
      <c r="B311" s="43">
        <v>0</v>
      </c>
      <c r="C311" s="50" t="s">
        <v>17</v>
      </c>
      <c r="D311" s="52">
        <v>29.88</v>
      </c>
      <c r="E311" s="59">
        <v>0</v>
      </c>
      <c r="F311" s="14">
        <v>0</v>
      </c>
      <c r="G311" s="14">
        <v>0</v>
      </c>
      <c r="H311" s="14">
        <v>0</v>
      </c>
      <c r="I311" s="63">
        <v>0</v>
      </c>
      <c r="J311" s="25">
        <v>5.4489999999999998</v>
      </c>
      <c r="K311" t="s">
        <v>131</v>
      </c>
    </row>
    <row r="312" spans="1:11" ht="15.75" thickBot="1" x14ac:dyDescent="0.3">
      <c r="A312" s="42" t="s">
        <v>18</v>
      </c>
      <c r="B312" s="46">
        <v>152.1635</v>
      </c>
      <c r="C312" s="54" t="s">
        <v>18</v>
      </c>
      <c r="D312" s="55">
        <v>16</v>
      </c>
      <c r="E312" s="60">
        <v>3.7662999999999727</v>
      </c>
      <c r="F312" s="65">
        <v>3.8202534393235403</v>
      </c>
      <c r="G312" s="69">
        <v>60.260799999999563</v>
      </c>
      <c r="H312" s="69"/>
      <c r="I312" s="67"/>
      <c r="J312">
        <v>146.71449999999999</v>
      </c>
      <c r="K312" t="s">
        <v>132</v>
      </c>
    </row>
    <row r="313" spans="1:11" ht="15.75" thickBot="1" x14ac:dyDescent="0.3">
      <c r="A313" t="s">
        <v>71</v>
      </c>
      <c r="B313" s="53">
        <v>148.39720000000003</v>
      </c>
      <c r="C313" s="187" t="s">
        <v>19</v>
      </c>
      <c r="D313" s="188"/>
      <c r="E313" s="61">
        <v>98.58769999999997</v>
      </c>
      <c r="F313" s="66">
        <v>100</v>
      </c>
      <c r="G313" s="70">
        <v>6078.822600859995</v>
      </c>
      <c r="H313" s="70">
        <v>100.00000000000001</v>
      </c>
      <c r="I313" s="68">
        <v>100</v>
      </c>
      <c r="J313">
        <v>152.1635</v>
      </c>
      <c r="K313" t="s">
        <v>133</v>
      </c>
    </row>
    <row r="314" spans="1:11" ht="15.75" thickBot="1" x14ac:dyDescent="0.3">
      <c r="A314" t="s">
        <v>53</v>
      </c>
      <c r="B314" s="45">
        <v>3.7662999999999727</v>
      </c>
      <c r="C314" s="56"/>
      <c r="D314" s="57"/>
      <c r="E314" s="4"/>
      <c r="F314" s="189" t="s">
        <v>80</v>
      </c>
      <c r="G314" s="190"/>
      <c r="H314" s="68">
        <v>98.385152167689327</v>
      </c>
    </row>
    <row r="316" spans="1:11" ht="15.75" thickBot="1" x14ac:dyDescent="0.3">
      <c r="A316" s="191" t="s">
        <v>151</v>
      </c>
      <c r="B316" s="191"/>
      <c r="C316" s="191"/>
      <c r="D316" s="191"/>
      <c r="E316" s="191"/>
      <c r="F316" s="191"/>
      <c r="G316" s="191"/>
      <c r="H316" s="191"/>
      <c r="I316" s="191"/>
    </row>
    <row r="317" spans="1:11" x14ac:dyDescent="0.25">
      <c r="A317" s="192" t="s">
        <v>74</v>
      </c>
      <c r="B317" s="194" t="s">
        <v>70</v>
      </c>
      <c r="C317" s="196" t="s">
        <v>75</v>
      </c>
      <c r="D317" s="196" t="s">
        <v>76</v>
      </c>
      <c r="E317" s="198" t="s">
        <v>72</v>
      </c>
      <c r="F317" s="200" t="s">
        <v>26</v>
      </c>
      <c r="G317" s="200" t="s">
        <v>20</v>
      </c>
      <c r="H317" s="202" t="s">
        <v>77</v>
      </c>
      <c r="I317" s="204" t="s">
        <v>73</v>
      </c>
    </row>
    <row r="318" spans="1:11" ht="15.75" thickBot="1" x14ac:dyDescent="0.3">
      <c r="A318" s="193"/>
      <c r="B318" s="195"/>
      <c r="C318" s="197"/>
      <c r="D318" s="197"/>
      <c r="E318" s="199"/>
      <c r="F318" s="201"/>
      <c r="G318" s="201"/>
      <c r="H318" s="203"/>
      <c r="I318" s="205"/>
    </row>
    <row r="319" spans="1:11" x14ac:dyDescent="0.25">
      <c r="A319" s="47" t="s">
        <v>54</v>
      </c>
      <c r="B319" s="48">
        <v>44.082299999999996</v>
      </c>
      <c r="C319" s="49" t="s">
        <v>0</v>
      </c>
      <c r="D319" s="51">
        <v>60.084800000000001</v>
      </c>
      <c r="E319" s="58">
        <v>44.082299999999996</v>
      </c>
      <c r="F319" s="38">
        <v>44.674822166392879</v>
      </c>
      <c r="G319" s="38">
        <v>2648.6761790399996</v>
      </c>
      <c r="H319" s="38">
        <v>43.561088475879011</v>
      </c>
      <c r="I319" s="62">
        <v>44.287364292916088</v>
      </c>
    </row>
    <row r="320" spans="1:11" x14ac:dyDescent="0.25">
      <c r="A320" s="40" t="s">
        <v>55</v>
      </c>
      <c r="B320" s="43">
        <v>0.49030000000000001</v>
      </c>
      <c r="C320" s="50" t="s">
        <v>1</v>
      </c>
      <c r="D320" s="52">
        <v>79.898799999999994</v>
      </c>
      <c r="E320" s="59">
        <v>0.49030000000000001</v>
      </c>
      <c r="F320" s="14">
        <v>0.49689025545814153</v>
      </c>
      <c r="G320" s="14">
        <v>39.17438164</v>
      </c>
      <c r="H320" s="14">
        <v>0.64427607954189225</v>
      </c>
      <c r="I320" s="63">
        <v>0.6550178252704415</v>
      </c>
    </row>
    <row r="321" spans="1:9" x14ac:dyDescent="0.25">
      <c r="A321" s="40" t="s">
        <v>56</v>
      </c>
      <c r="B321" s="43">
        <v>9.0031999999999996</v>
      </c>
      <c r="C321" s="50" t="s">
        <v>2</v>
      </c>
      <c r="D321" s="52">
        <v>101.96120000000001</v>
      </c>
      <c r="E321" s="59">
        <v>4.5015999999999998</v>
      </c>
      <c r="F321" s="14">
        <v>4.5621072281671822</v>
      </c>
      <c r="G321" s="14">
        <v>458.98853792</v>
      </c>
      <c r="H321" s="14">
        <v>7.5486918589626208</v>
      </c>
      <c r="I321" s="63">
        <v>7.6745480425257329</v>
      </c>
    </row>
    <row r="322" spans="1:9" x14ac:dyDescent="0.25">
      <c r="A322" s="40" t="s">
        <v>57</v>
      </c>
      <c r="B322" s="43">
        <v>0</v>
      </c>
      <c r="C322" s="50" t="s">
        <v>3</v>
      </c>
      <c r="D322" s="52">
        <v>151.99019999999999</v>
      </c>
      <c r="E322" s="59">
        <v>0</v>
      </c>
      <c r="F322" s="14">
        <v>0</v>
      </c>
      <c r="G322" s="14">
        <v>0</v>
      </c>
      <c r="H322" s="14">
        <v>0</v>
      </c>
      <c r="I322" s="63">
        <v>0</v>
      </c>
    </row>
    <row r="323" spans="1:9" x14ac:dyDescent="0.25">
      <c r="A323" s="40" t="s">
        <v>58</v>
      </c>
      <c r="B323" s="43">
        <v>17.4054</v>
      </c>
      <c r="C323" s="50" t="s">
        <v>4</v>
      </c>
      <c r="D323" s="52">
        <v>40.311399999999999</v>
      </c>
      <c r="E323" s="59">
        <v>17.4054</v>
      </c>
      <c r="F323" s="14">
        <v>17.639350708446127</v>
      </c>
      <c r="G323" s="14">
        <v>701.63604155999997</v>
      </c>
      <c r="H323" s="14">
        <v>11.539360653493878</v>
      </c>
      <c r="I323" s="63">
        <v>11.731751589531722</v>
      </c>
    </row>
    <row r="324" spans="1:9" x14ac:dyDescent="0.25">
      <c r="A324" s="40" t="s">
        <v>59</v>
      </c>
      <c r="B324" s="43">
        <v>6.0472000000000001</v>
      </c>
      <c r="C324" s="50" t="s">
        <v>5</v>
      </c>
      <c r="D324" s="52">
        <v>56.0794</v>
      </c>
      <c r="E324" s="59">
        <v>6.0472000000000001</v>
      </c>
      <c r="F324" s="14">
        <v>6.1284820575290091</v>
      </c>
      <c r="G324" s="14">
        <v>339.12334767999999</v>
      </c>
      <c r="H324" s="14">
        <v>5.5773454941098199</v>
      </c>
      <c r="I324" s="63">
        <v>5.6703342438715625</v>
      </c>
    </row>
    <row r="325" spans="1:9" x14ac:dyDescent="0.25">
      <c r="A325" s="40" t="s">
        <v>60</v>
      </c>
      <c r="B325" s="43">
        <v>0</v>
      </c>
      <c r="C325" s="50" t="s">
        <v>6</v>
      </c>
      <c r="D325" s="52">
        <v>70.9375</v>
      </c>
      <c r="E325" s="59">
        <v>0</v>
      </c>
      <c r="F325" s="14">
        <v>0</v>
      </c>
      <c r="G325" s="14">
        <v>0</v>
      </c>
      <c r="H325" s="14">
        <v>0</v>
      </c>
      <c r="I325" s="63">
        <v>0</v>
      </c>
    </row>
    <row r="326" spans="1:9" x14ac:dyDescent="0.25">
      <c r="A326" s="40" t="s">
        <v>64</v>
      </c>
      <c r="B326" s="43">
        <v>14.485900000000001</v>
      </c>
      <c r="C326" s="50" t="s">
        <v>7</v>
      </c>
      <c r="D326" s="52">
        <v>71.846400000000003</v>
      </c>
      <c r="E326" s="59">
        <v>14.485900000000001</v>
      </c>
      <c r="F326" s="14">
        <v>14.680608916053625</v>
      </c>
      <c r="G326" s="14">
        <v>1040.7597657600002</v>
      </c>
      <c r="H326" s="14">
        <v>17.116712339988094</v>
      </c>
      <c r="I326" s="63">
        <v>17.402092129030716</v>
      </c>
    </row>
    <row r="327" spans="1:9" x14ac:dyDescent="0.25">
      <c r="A327" s="40" t="s">
        <v>63</v>
      </c>
      <c r="B327" s="44">
        <v>0</v>
      </c>
      <c r="C327" s="50" t="s">
        <v>8</v>
      </c>
      <c r="D327" s="52">
        <v>159.69220000000001</v>
      </c>
      <c r="E327" s="59">
        <v>3.7662999999999727</v>
      </c>
      <c r="F327" s="19">
        <v>3.8169238611706806</v>
      </c>
      <c r="G327" s="14">
        <v>601.44873285999574</v>
      </c>
      <c r="H327" s="14">
        <v>9.8916438608647024</v>
      </c>
      <c r="I327" s="63">
        <v>10.056563103662487</v>
      </c>
    </row>
    <row r="328" spans="1:9" x14ac:dyDescent="0.25">
      <c r="A328" s="40" t="s">
        <v>61</v>
      </c>
      <c r="B328" s="43">
        <v>0</v>
      </c>
      <c r="C328" s="50" t="s">
        <v>9</v>
      </c>
      <c r="D328" s="52">
        <v>153.33940000000001</v>
      </c>
      <c r="E328" s="59">
        <v>0</v>
      </c>
      <c r="F328" s="14">
        <v>0</v>
      </c>
      <c r="G328" s="14">
        <v>0</v>
      </c>
      <c r="H328" s="14">
        <v>0</v>
      </c>
      <c r="I328" s="63">
        <v>0</v>
      </c>
    </row>
    <row r="329" spans="1:9" x14ac:dyDescent="0.25">
      <c r="A329" s="40" t="s">
        <v>62</v>
      </c>
      <c r="B329" s="43">
        <v>4.4339000000000004</v>
      </c>
      <c r="C329" s="50" t="s">
        <v>10</v>
      </c>
      <c r="D329" s="52">
        <v>61.978999999999999</v>
      </c>
      <c r="E329" s="59">
        <v>2.2169500000000002</v>
      </c>
      <c r="F329" s="14">
        <v>2.2467486270404384</v>
      </c>
      <c r="G329" s="14">
        <v>137.40434405000002</v>
      </c>
      <c r="H329" s="14">
        <v>2.2598016456287158</v>
      </c>
      <c r="I329" s="63">
        <v>2.2974783737350282</v>
      </c>
    </row>
    <row r="330" spans="1:9" x14ac:dyDescent="0.25">
      <c r="A330" s="40" t="s">
        <v>52</v>
      </c>
      <c r="B330" s="43">
        <v>0.28549999999999998</v>
      </c>
      <c r="C330" s="50" t="s">
        <v>11</v>
      </c>
      <c r="D330" s="52">
        <v>94.203400000000002</v>
      </c>
      <c r="E330" s="59">
        <v>0.14274999999999999</v>
      </c>
      <c r="F330" s="14">
        <v>0.14466874151876338</v>
      </c>
      <c r="G330" s="14">
        <v>13.447535349999999</v>
      </c>
      <c r="H330" s="14">
        <v>0.22116304054056812</v>
      </c>
      <c r="I330" s="63">
        <v>0.22485039945621935</v>
      </c>
    </row>
    <row r="331" spans="1:9" x14ac:dyDescent="0.25">
      <c r="A331" s="40" t="s">
        <v>65</v>
      </c>
      <c r="B331" s="43">
        <v>0</v>
      </c>
      <c r="C331" s="50" t="s">
        <v>12</v>
      </c>
      <c r="D331" s="52">
        <v>80.063999999999993</v>
      </c>
      <c r="E331" s="59">
        <v>0</v>
      </c>
      <c r="F331" s="14">
        <v>0</v>
      </c>
      <c r="G331" s="14">
        <v>0</v>
      </c>
      <c r="H331" s="14">
        <v>0</v>
      </c>
      <c r="I331" s="63">
        <v>0</v>
      </c>
    </row>
    <row r="332" spans="1:9" x14ac:dyDescent="0.25">
      <c r="A332" s="41"/>
      <c r="B332" s="44">
        <v>0</v>
      </c>
      <c r="C332" s="50" t="s">
        <v>13</v>
      </c>
      <c r="D332" s="52">
        <v>32</v>
      </c>
      <c r="E332" s="59">
        <v>0</v>
      </c>
      <c r="F332" s="14">
        <v>0</v>
      </c>
      <c r="G332" s="14">
        <v>0</v>
      </c>
      <c r="H332" s="14">
        <v>0</v>
      </c>
      <c r="I332" s="63">
        <v>0</v>
      </c>
    </row>
    <row r="333" spans="1:9" x14ac:dyDescent="0.25">
      <c r="A333" s="40" t="s">
        <v>51</v>
      </c>
      <c r="B333" s="43">
        <v>11.07</v>
      </c>
      <c r="C333" s="50" t="s">
        <v>22</v>
      </c>
      <c r="D333" s="52">
        <v>18.015000000000001</v>
      </c>
      <c r="E333" s="59">
        <v>5.5350000000000001</v>
      </c>
      <c r="F333" s="14">
        <v>5.6093974382231551</v>
      </c>
      <c r="G333" s="14">
        <v>99.713025000000002</v>
      </c>
      <c r="H333" s="14">
        <v>1.6399165509907125</v>
      </c>
      <c r="I333" s="64"/>
    </row>
    <row r="334" spans="1:9" x14ac:dyDescent="0.25">
      <c r="A334" s="40" t="s">
        <v>66</v>
      </c>
      <c r="B334" s="43">
        <v>0</v>
      </c>
      <c r="C334" s="50" t="s">
        <v>14</v>
      </c>
      <c r="D334" s="52">
        <v>44.01</v>
      </c>
      <c r="E334" s="59">
        <v>0</v>
      </c>
      <c r="F334" s="14">
        <v>0</v>
      </c>
      <c r="G334" s="14">
        <v>0</v>
      </c>
      <c r="H334" s="14">
        <v>0</v>
      </c>
      <c r="I334" s="63">
        <v>0</v>
      </c>
    </row>
    <row r="335" spans="1:9" x14ac:dyDescent="0.25">
      <c r="A335" s="40" t="s">
        <v>67</v>
      </c>
      <c r="B335" s="43">
        <v>0</v>
      </c>
      <c r="C335" s="50" t="s">
        <v>15</v>
      </c>
      <c r="D335" s="52">
        <v>69.62</v>
      </c>
      <c r="E335" s="59">
        <v>0</v>
      </c>
      <c r="F335" s="14">
        <v>0</v>
      </c>
      <c r="G335" s="14">
        <v>0</v>
      </c>
      <c r="H335" s="14">
        <v>0</v>
      </c>
      <c r="I335" s="63">
        <v>0</v>
      </c>
    </row>
    <row r="336" spans="1:9" x14ac:dyDescent="0.25">
      <c r="A336" s="40" t="s">
        <v>68</v>
      </c>
      <c r="B336" s="43">
        <v>0</v>
      </c>
      <c r="C336" s="50" t="s">
        <v>16</v>
      </c>
      <c r="D336" s="52">
        <v>141.94</v>
      </c>
      <c r="E336" s="59">
        <v>0</v>
      </c>
      <c r="F336" s="14">
        <v>0</v>
      </c>
      <c r="G336" s="14">
        <v>0</v>
      </c>
      <c r="H336" s="14">
        <v>0</v>
      </c>
      <c r="I336" s="63">
        <v>0</v>
      </c>
    </row>
    <row r="337" spans="1:11" x14ac:dyDescent="0.25">
      <c r="A337" s="40" t="s">
        <v>69</v>
      </c>
      <c r="B337" s="43">
        <v>0</v>
      </c>
      <c r="C337" s="50" t="s">
        <v>17</v>
      </c>
      <c r="D337" s="52">
        <v>29.88</v>
      </c>
      <c r="E337" s="59">
        <v>0</v>
      </c>
      <c r="F337" s="14">
        <v>0</v>
      </c>
      <c r="G337" s="14">
        <v>0</v>
      </c>
      <c r="H337" s="14">
        <v>0</v>
      </c>
      <c r="I337" s="63">
        <v>0</v>
      </c>
      <c r="J337" s="25">
        <v>5.5350000000000001</v>
      </c>
      <c r="K337" t="s">
        <v>131</v>
      </c>
    </row>
    <row r="338" spans="1:11" ht="15.75" thickBot="1" x14ac:dyDescent="0.3">
      <c r="A338" s="42" t="s">
        <v>18</v>
      </c>
      <c r="B338" s="46">
        <v>152.24949999999998</v>
      </c>
      <c r="C338" s="54" t="s">
        <v>18</v>
      </c>
      <c r="D338" s="55">
        <v>16</v>
      </c>
      <c r="E338" s="60">
        <v>3.7662999999999727</v>
      </c>
      <c r="F338" s="65">
        <v>3.8169238611706806</v>
      </c>
      <c r="G338" s="69">
        <v>60.260799999999563</v>
      </c>
      <c r="H338" s="69"/>
      <c r="I338" s="67"/>
      <c r="J338">
        <v>146.71449999999999</v>
      </c>
      <c r="K338" t="s">
        <v>132</v>
      </c>
    </row>
    <row r="339" spans="1:11" ht="15.75" thickBot="1" x14ac:dyDescent="0.3">
      <c r="A339" t="s">
        <v>71</v>
      </c>
      <c r="B339" s="53">
        <v>148.48320000000001</v>
      </c>
      <c r="C339" s="187" t="s">
        <v>19</v>
      </c>
      <c r="D339" s="188"/>
      <c r="E339" s="61">
        <v>98.673699999999968</v>
      </c>
      <c r="F339" s="66">
        <v>100</v>
      </c>
      <c r="G339" s="70">
        <v>6080.3718908599949</v>
      </c>
      <c r="H339" s="70">
        <v>100.00000000000003</v>
      </c>
      <c r="I339" s="68">
        <v>100</v>
      </c>
      <c r="J339">
        <v>152.24949999999998</v>
      </c>
      <c r="K339" t="s">
        <v>133</v>
      </c>
    </row>
    <row r="340" spans="1:11" ht="15.75" thickBot="1" x14ac:dyDescent="0.3">
      <c r="A340" t="s">
        <v>53</v>
      </c>
      <c r="B340" s="45">
        <v>3.7662999999999727</v>
      </c>
      <c r="C340" s="56"/>
      <c r="D340" s="57"/>
      <c r="E340" s="4"/>
      <c r="F340" s="189" t="s">
        <v>80</v>
      </c>
      <c r="G340" s="190"/>
      <c r="H340" s="68">
        <v>98.360083449009309</v>
      </c>
    </row>
    <row r="342" spans="1:11" ht="15.75" thickBot="1" x14ac:dyDescent="0.3">
      <c r="A342" s="191" t="s">
        <v>152</v>
      </c>
      <c r="B342" s="191"/>
      <c r="C342" s="191"/>
      <c r="D342" s="191"/>
      <c r="E342" s="191"/>
      <c r="F342" s="191"/>
      <c r="G342" s="191"/>
      <c r="H342" s="191"/>
      <c r="I342" s="191"/>
    </row>
    <row r="343" spans="1:11" x14ac:dyDescent="0.25">
      <c r="A343" s="192" t="s">
        <v>74</v>
      </c>
      <c r="B343" s="194" t="s">
        <v>70</v>
      </c>
      <c r="C343" s="196" t="s">
        <v>75</v>
      </c>
      <c r="D343" s="196" t="s">
        <v>76</v>
      </c>
      <c r="E343" s="198" t="s">
        <v>72</v>
      </c>
      <c r="F343" s="200" t="s">
        <v>26</v>
      </c>
      <c r="G343" s="200" t="s">
        <v>20</v>
      </c>
      <c r="H343" s="202" t="s">
        <v>77</v>
      </c>
      <c r="I343" s="204" t="s">
        <v>73</v>
      </c>
    </row>
    <row r="344" spans="1:11" ht="15.75" thickBot="1" x14ac:dyDescent="0.3">
      <c r="A344" s="193"/>
      <c r="B344" s="195"/>
      <c r="C344" s="197"/>
      <c r="D344" s="197"/>
      <c r="E344" s="199"/>
      <c r="F344" s="201"/>
      <c r="G344" s="201"/>
      <c r="H344" s="203"/>
      <c r="I344" s="205"/>
    </row>
    <row r="345" spans="1:11" x14ac:dyDescent="0.25">
      <c r="A345" s="47" t="s">
        <v>54</v>
      </c>
      <c r="B345" s="48">
        <v>44.082299999999996</v>
      </c>
      <c r="C345" s="49" t="s">
        <v>0</v>
      </c>
      <c r="D345" s="51">
        <v>60.084800000000001</v>
      </c>
      <c r="E345" s="58">
        <v>44.082299999999996</v>
      </c>
      <c r="F345" s="38">
        <v>47.00397295066761</v>
      </c>
      <c r="G345" s="38">
        <v>2648.6761790399996</v>
      </c>
      <c r="H345" s="38">
        <v>44.201419869527214</v>
      </c>
      <c r="I345" s="62">
        <v>44.287364292916095</v>
      </c>
    </row>
    <row r="346" spans="1:11" x14ac:dyDescent="0.25">
      <c r="A346" s="40" t="s">
        <v>55</v>
      </c>
      <c r="B346" s="43">
        <v>0.49030000000000001</v>
      </c>
      <c r="C346" s="50" t="s">
        <v>1</v>
      </c>
      <c r="D346" s="52">
        <v>79.898799999999994</v>
      </c>
      <c r="E346" s="59">
        <v>0.49030000000000001</v>
      </c>
      <c r="F346" s="14">
        <v>0.5227959507038501</v>
      </c>
      <c r="G346" s="14">
        <v>39.17438164</v>
      </c>
      <c r="H346" s="14">
        <v>0.65374669229151861</v>
      </c>
      <c r="I346" s="63">
        <v>0.65501782527044161</v>
      </c>
    </row>
    <row r="347" spans="1:11" x14ac:dyDescent="0.25">
      <c r="A347" s="40" t="s">
        <v>56</v>
      </c>
      <c r="B347" s="43">
        <v>9.0031999999999996</v>
      </c>
      <c r="C347" s="50" t="s">
        <v>2</v>
      </c>
      <c r="D347" s="52">
        <v>101.96120000000001</v>
      </c>
      <c r="E347" s="59">
        <v>4.5015999999999998</v>
      </c>
      <c r="F347" s="14">
        <v>4.7999556428481567</v>
      </c>
      <c r="G347" s="14">
        <v>458.98853792</v>
      </c>
      <c r="H347" s="14">
        <v>7.6596547514749815</v>
      </c>
      <c r="I347" s="63">
        <v>7.6745480425257346</v>
      </c>
    </row>
    <row r="348" spans="1:11" x14ac:dyDescent="0.25">
      <c r="A348" s="40" t="s">
        <v>57</v>
      </c>
      <c r="B348" s="43">
        <v>0</v>
      </c>
      <c r="C348" s="50" t="s">
        <v>3</v>
      </c>
      <c r="D348" s="52">
        <v>151.99019999999999</v>
      </c>
      <c r="E348" s="59">
        <v>0</v>
      </c>
      <c r="F348" s="14">
        <v>0</v>
      </c>
      <c r="G348" s="14">
        <v>0</v>
      </c>
      <c r="H348" s="14">
        <v>0</v>
      </c>
      <c r="I348" s="63">
        <v>0</v>
      </c>
    </row>
    <row r="349" spans="1:11" x14ac:dyDescent="0.25">
      <c r="A349" s="40" t="s">
        <v>58</v>
      </c>
      <c r="B349" s="43">
        <v>17.4054</v>
      </c>
      <c r="C349" s="50" t="s">
        <v>4</v>
      </c>
      <c r="D349" s="52">
        <v>40.311399999999999</v>
      </c>
      <c r="E349" s="59">
        <v>17.4054</v>
      </c>
      <c r="F349" s="14">
        <v>18.558989680564537</v>
      </c>
      <c r="G349" s="14">
        <v>701.63604155999997</v>
      </c>
      <c r="H349" s="14">
        <v>11.708984855909126</v>
      </c>
      <c r="I349" s="63">
        <v>11.731751589531724</v>
      </c>
    </row>
    <row r="350" spans="1:11" x14ac:dyDescent="0.25">
      <c r="A350" s="40" t="s">
        <v>59</v>
      </c>
      <c r="B350" s="43">
        <v>6.0472000000000001</v>
      </c>
      <c r="C350" s="50" t="s">
        <v>5</v>
      </c>
      <c r="D350" s="52">
        <v>56.0794</v>
      </c>
      <c r="E350" s="59">
        <v>6.0472000000000001</v>
      </c>
      <c r="F350" s="14">
        <v>6.4479944382955789</v>
      </c>
      <c r="G350" s="14">
        <v>339.12334767999999</v>
      </c>
      <c r="H350" s="14">
        <v>5.6593303466021645</v>
      </c>
      <c r="I350" s="63">
        <v>5.6703342438715643</v>
      </c>
    </row>
    <row r="351" spans="1:11" x14ac:dyDescent="0.25">
      <c r="A351" s="40" t="s">
        <v>60</v>
      </c>
      <c r="B351" s="43">
        <v>0</v>
      </c>
      <c r="C351" s="50" t="s">
        <v>6</v>
      </c>
      <c r="D351" s="52">
        <v>70.9375</v>
      </c>
      <c r="E351" s="59">
        <v>0</v>
      </c>
      <c r="F351" s="14">
        <v>0</v>
      </c>
      <c r="G351" s="14">
        <v>0</v>
      </c>
      <c r="H351" s="14">
        <v>0</v>
      </c>
      <c r="I351" s="63">
        <v>0</v>
      </c>
    </row>
    <row r="352" spans="1:11" x14ac:dyDescent="0.25">
      <c r="A352" s="40" t="s">
        <v>64</v>
      </c>
      <c r="B352" s="43">
        <v>14.485900000000001</v>
      </c>
      <c r="C352" s="50" t="s">
        <v>7</v>
      </c>
      <c r="D352" s="52">
        <v>71.846400000000003</v>
      </c>
      <c r="E352" s="59">
        <v>14.485900000000001</v>
      </c>
      <c r="F352" s="14">
        <v>15.445991968796456</v>
      </c>
      <c r="G352" s="14">
        <v>1040.7597657600002</v>
      </c>
      <c r="H352" s="14">
        <v>17.368321485921374</v>
      </c>
      <c r="I352" s="63">
        <v>17.40209212903072</v>
      </c>
    </row>
    <row r="353" spans="1:11" x14ac:dyDescent="0.25">
      <c r="A353" s="40" t="s">
        <v>63</v>
      </c>
      <c r="B353" s="44">
        <v>0</v>
      </c>
      <c r="C353" s="50" t="s">
        <v>8</v>
      </c>
      <c r="D353" s="52">
        <v>159.69220000000001</v>
      </c>
      <c r="E353" s="59">
        <v>3.7662999999999727</v>
      </c>
      <c r="F353" s="19">
        <v>4.0159216584456381</v>
      </c>
      <c r="G353" s="14">
        <v>601.44873285999574</v>
      </c>
      <c r="H353" s="14">
        <v>10.037047254593178</v>
      </c>
      <c r="I353" s="63">
        <v>10.056563103662489</v>
      </c>
    </row>
    <row r="354" spans="1:11" x14ac:dyDescent="0.25">
      <c r="A354" s="40" t="s">
        <v>61</v>
      </c>
      <c r="B354" s="43">
        <v>0</v>
      </c>
      <c r="C354" s="50" t="s">
        <v>9</v>
      </c>
      <c r="D354" s="52">
        <v>153.33940000000001</v>
      </c>
      <c r="E354" s="59">
        <v>0</v>
      </c>
      <c r="F354" s="14">
        <v>0</v>
      </c>
      <c r="G354" s="14">
        <v>0</v>
      </c>
      <c r="H354" s="14">
        <v>0</v>
      </c>
      <c r="I354" s="63">
        <v>0</v>
      </c>
    </row>
    <row r="355" spans="1:11" x14ac:dyDescent="0.25">
      <c r="A355" s="40" t="s">
        <v>62</v>
      </c>
      <c r="B355" s="43">
        <v>4.4339000000000004</v>
      </c>
      <c r="C355" s="50" t="s">
        <v>10</v>
      </c>
      <c r="D355" s="52">
        <v>61.978999999999999</v>
      </c>
      <c r="E355" s="59">
        <v>2.2169500000000002</v>
      </c>
      <c r="F355" s="14">
        <v>2.3638843216661241</v>
      </c>
      <c r="G355" s="14">
        <v>137.40434405000002</v>
      </c>
      <c r="H355" s="14">
        <v>2.2930198683073155</v>
      </c>
      <c r="I355" s="63">
        <v>2.2974783737350286</v>
      </c>
    </row>
    <row r="356" spans="1:11" x14ac:dyDescent="0.25">
      <c r="A356" s="40" t="s">
        <v>52</v>
      </c>
      <c r="B356" s="43">
        <v>0.28549999999999998</v>
      </c>
      <c r="C356" s="50" t="s">
        <v>11</v>
      </c>
      <c r="D356" s="52">
        <v>94.203400000000002</v>
      </c>
      <c r="E356" s="59">
        <v>0.14274999999999999</v>
      </c>
      <c r="F356" s="14">
        <v>0.15221114004277908</v>
      </c>
      <c r="G356" s="14">
        <v>13.447535349999999</v>
      </c>
      <c r="H356" s="14">
        <v>0.2244140529217494</v>
      </c>
      <c r="I356" s="63">
        <v>0.2248503994562194</v>
      </c>
    </row>
    <row r="357" spans="1:11" x14ac:dyDescent="0.25">
      <c r="A357" s="40" t="s">
        <v>65</v>
      </c>
      <c r="B357" s="43">
        <v>0</v>
      </c>
      <c r="C357" s="50" t="s">
        <v>12</v>
      </c>
      <c r="D357" s="52">
        <v>80.063999999999993</v>
      </c>
      <c r="E357" s="59">
        <v>0</v>
      </c>
      <c r="F357" s="14">
        <v>0</v>
      </c>
      <c r="G357" s="14">
        <v>0</v>
      </c>
      <c r="H357" s="14">
        <v>0</v>
      </c>
      <c r="I357" s="63">
        <v>0</v>
      </c>
    </row>
    <row r="358" spans="1:11" x14ac:dyDescent="0.25">
      <c r="A358" s="41"/>
      <c r="B358" s="44">
        <v>0</v>
      </c>
      <c r="C358" s="50" t="s">
        <v>13</v>
      </c>
      <c r="D358" s="52">
        <v>32</v>
      </c>
      <c r="E358" s="59">
        <v>0</v>
      </c>
      <c r="F358" s="14">
        <v>0</v>
      </c>
      <c r="G358" s="14">
        <v>0</v>
      </c>
      <c r="H358" s="14">
        <v>0</v>
      </c>
      <c r="I358" s="63">
        <v>0</v>
      </c>
    </row>
    <row r="359" spans="1:11" x14ac:dyDescent="0.25">
      <c r="A359" s="40" t="s">
        <v>51</v>
      </c>
      <c r="B359" s="43">
        <v>1.2909999999999999</v>
      </c>
      <c r="C359" s="50" t="s">
        <v>22</v>
      </c>
      <c r="D359" s="52">
        <v>18.015000000000001</v>
      </c>
      <c r="E359" s="59">
        <v>0.64549999999999996</v>
      </c>
      <c r="F359" s="14">
        <v>0.68828224796927429</v>
      </c>
      <c r="G359" s="14">
        <v>11.6286825</v>
      </c>
      <c r="H359" s="14">
        <v>0.194060822451396</v>
      </c>
      <c r="I359" s="64"/>
    </row>
    <row r="360" spans="1:11" x14ac:dyDescent="0.25">
      <c r="A360" s="40" t="s">
        <v>66</v>
      </c>
      <c r="B360" s="43">
        <v>0</v>
      </c>
      <c r="C360" s="50" t="s">
        <v>14</v>
      </c>
      <c r="D360" s="52">
        <v>44.01</v>
      </c>
      <c r="E360" s="59">
        <v>0</v>
      </c>
      <c r="F360" s="14">
        <v>0</v>
      </c>
      <c r="G360" s="14">
        <v>0</v>
      </c>
      <c r="H360" s="14">
        <v>0</v>
      </c>
      <c r="I360" s="63">
        <v>0</v>
      </c>
    </row>
    <row r="361" spans="1:11" x14ac:dyDescent="0.25">
      <c r="A361" s="40" t="s">
        <v>67</v>
      </c>
      <c r="B361" s="43">
        <v>0</v>
      </c>
      <c r="C361" s="50" t="s">
        <v>15</v>
      </c>
      <c r="D361" s="52">
        <v>69.62</v>
      </c>
      <c r="E361" s="59">
        <v>0</v>
      </c>
      <c r="F361" s="14">
        <v>0</v>
      </c>
      <c r="G361" s="14">
        <v>0</v>
      </c>
      <c r="H361" s="14">
        <v>0</v>
      </c>
      <c r="I361" s="63">
        <v>0</v>
      </c>
    </row>
    <row r="362" spans="1:11" x14ac:dyDescent="0.25">
      <c r="A362" s="40" t="s">
        <v>68</v>
      </c>
      <c r="B362" s="43">
        <v>0</v>
      </c>
      <c r="C362" s="50" t="s">
        <v>16</v>
      </c>
      <c r="D362" s="52">
        <v>141.94</v>
      </c>
      <c r="E362" s="59">
        <v>0</v>
      </c>
      <c r="F362" s="14">
        <v>0</v>
      </c>
      <c r="G362" s="14">
        <v>0</v>
      </c>
      <c r="H362" s="14">
        <v>0</v>
      </c>
      <c r="I362" s="63">
        <v>0</v>
      </c>
    </row>
    <row r="363" spans="1:11" x14ac:dyDescent="0.25">
      <c r="A363" s="40" t="s">
        <v>69</v>
      </c>
      <c r="B363" s="43">
        <v>0</v>
      </c>
      <c r="C363" s="50" t="s">
        <v>17</v>
      </c>
      <c r="D363" s="52">
        <v>29.88</v>
      </c>
      <c r="E363" s="59">
        <v>0</v>
      </c>
      <c r="F363" s="14">
        <v>0</v>
      </c>
      <c r="G363" s="14">
        <v>0</v>
      </c>
      <c r="H363" s="14">
        <v>0</v>
      </c>
      <c r="I363" s="63">
        <v>0</v>
      </c>
      <c r="J363" s="25">
        <v>0.64549999999999996</v>
      </c>
      <c r="K363" t="s">
        <v>131</v>
      </c>
    </row>
    <row r="364" spans="1:11" ht="15.75" thickBot="1" x14ac:dyDescent="0.3">
      <c r="A364" s="42" t="s">
        <v>18</v>
      </c>
      <c r="B364" s="46">
        <v>147.35999999999999</v>
      </c>
      <c r="C364" s="54" t="s">
        <v>18</v>
      </c>
      <c r="D364" s="55">
        <v>16</v>
      </c>
      <c r="E364" s="60">
        <v>3.7662999999999727</v>
      </c>
      <c r="F364" s="65">
        <v>4.0159216584456381</v>
      </c>
      <c r="G364" s="69">
        <v>60.260799999999563</v>
      </c>
      <c r="H364" s="69"/>
      <c r="I364" s="67"/>
      <c r="J364">
        <v>146.71449999999999</v>
      </c>
      <c r="K364" t="s">
        <v>132</v>
      </c>
    </row>
    <row r="365" spans="1:11" ht="15.75" thickBot="1" x14ac:dyDescent="0.3">
      <c r="A365" t="s">
        <v>71</v>
      </c>
      <c r="B365" s="53">
        <v>143.59370000000001</v>
      </c>
      <c r="C365" s="187" t="s">
        <v>19</v>
      </c>
      <c r="D365" s="188"/>
      <c r="E365" s="61">
        <v>93.78419999999997</v>
      </c>
      <c r="F365" s="66">
        <v>99.999999999999986</v>
      </c>
      <c r="G365" s="70">
        <v>5992.2875483599946</v>
      </c>
      <c r="H365" s="70">
        <v>100</v>
      </c>
      <c r="I365" s="68">
        <v>100.00000000000001</v>
      </c>
      <c r="J365">
        <v>147.35999999999999</v>
      </c>
      <c r="K365" t="s">
        <v>133</v>
      </c>
    </row>
    <row r="366" spans="1:11" ht="15.75" thickBot="1" x14ac:dyDescent="0.3">
      <c r="A366" t="s">
        <v>53</v>
      </c>
      <c r="B366" s="45">
        <v>3.7662999999999727</v>
      </c>
      <c r="C366" s="56"/>
      <c r="D366" s="57"/>
      <c r="E366" s="4"/>
      <c r="F366" s="189" t="s">
        <v>80</v>
      </c>
      <c r="G366" s="190"/>
      <c r="H366" s="68">
        <v>99.805939177548609</v>
      </c>
    </row>
    <row r="368" spans="1:11" ht="15.75" thickBot="1" x14ac:dyDescent="0.3">
      <c r="A368" s="191" t="s">
        <v>156</v>
      </c>
      <c r="B368" s="191"/>
      <c r="C368" s="191"/>
      <c r="D368" s="191"/>
      <c r="E368" s="191"/>
      <c r="F368" s="191"/>
      <c r="G368" s="191"/>
      <c r="H368" s="191"/>
      <c r="I368" s="191"/>
    </row>
    <row r="369" spans="1:9" x14ac:dyDescent="0.25">
      <c r="A369" s="192" t="s">
        <v>74</v>
      </c>
      <c r="B369" s="194" t="s">
        <v>70</v>
      </c>
      <c r="C369" s="196" t="s">
        <v>75</v>
      </c>
      <c r="D369" s="196" t="s">
        <v>76</v>
      </c>
      <c r="E369" s="198" t="s">
        <v>72</v>
      </c>
      <c r="F369" s="200" t="s">
        <v>26</v>
      </c>
      <c r="G369" s="200" t="s">
        <v>20</v>
      </c>
      <c r="H369" s="202" t="s">
        <v>77</v>
      </c>
      <c r="I369" s="204" t="s">
        <v>73</v>
      </c>
    </row>
    <row r="370" spans="1:9" ht="15.75" thickBot="1" x14ac:dyDescent="0.3">
      <c r="A370" s="193"/>
      <c r="B370" s="195"/>
      <c r="C370" s="197"/>
      <c r="D370" s="197"/>
      <c r="E370" s="199"/>
      <c r="F370" s="201"/>
      <c r="G370" s="201"/>
      <c r="H370" s="203"/>
      <c r="I370" s="205"/>
    </row>
    <row r="371" spans="1:9" x14ac:dyDescent="0.25">
      <c r="A371" s="47" t="s">
        <v>54</v>
      </c>
      <c r="B371" s="48">
        <v>46.357100000000003</v>
      </c>
      <c r="C371" s="49" t="s">
        <v>0</v>
      </c>
      <c r="D371" s="51">
        <v>60.084800000000001</v>
      </c>
      <c r="E371" s="58">
        <v>46.357100000000003</v>
      </c>
      <c r="F371" s="38">
        <v>49.690913047253261</v>
      </c>
      <c r="G371" s="38">
        <v>2785.3570820800001</v>
      </c>
      <c r="H371" s="38">
        <v>48.595196407848476</v>
      </c>
      <c r="I371" s="62">
        <v>49.374708939457676</v>
      </c>
    </row>
    <row r="372" spans="1:9" x14ac:dyDescent="0.25">
      <c r="A372" s="40" t="s">
        <v>55</v>
      </c>
      <c r="B372" s="43">
        <v>0.65359999999999996</v>
      </c>
      <c r="C372" s="50" t="s">
        <v>1</v>
      </c>
      <c r="D372" s="52">
        <v>79.898799999999994</v>
      </c>
      <c r="E372" s="59">
        <v>0.65359999999999996</v>
      </c>
      <c r="F372" s="14">
        <v>0.70060423899865887</v>
      </c>
      <c r="G372" s="14">
        <v>52.22185567999999</v>
      </c>
      <c r="H372" s="14">
        <v>0.91109730593566651</v>
      </c>
      <c r="I372" s="63">
        <v>0.92571216131214418</v>
      </c>
    </row>
    <row r="373" spans="1:9" x14ac:dyDescent="0.25">
      <c r="A373" s="40" t="s">
        <v>56</v>
      </c>
      <c r="B373" s="43">
        <v>14.6503</v>
      </c>
      <c r="C373" s="50" t="s">
        <v>2</v>
      </c>
      <c r="D373" s="52">
        <v>101.96120000000001</v>
      </c>
      <c r="E373" s="59">
        <v>7.3251499999999998</v>
      </c>
      <c r="F373" s="14">
        <v>7.8519448306319246</v>
      </c>
      <c r="G373" s="14">
        <v>746.88108418000002</v>
      </c>
      <c r="H373" s="14">
        <v>13.030585274879837</v>
      </c>
      <c r="I373" s="63">
        <v>13.239608085091806</v>
      </c>
    </row>
    <row r="374" spans="1:9" x14ac:dyDescent="0.25">
      <c r="A374" s="40" t="s">
        <v>57</v>
      </c>
      <c r="B374" s="43">
        <v>0</v>
      </c>
      <c r="C374" s="50" t="s">
        <v>3</v>
      </c>
      <c r="D374" s="52">
        <v>151.99019999999999</v>
      </c>
      <c r="E374" s="59">
        <v>0</v>
      </c>
      <c r="F374" s="14">
        <v>0</v>
      </c>
      <c r="G374" s="14">
        <v>0</v>
      </c>
      <c r="H374" s="14">
        <v>0</v>
      </c>
      <c r="I374" s="63">
        <v>0</v>
      </c>
    </row>
    <row r="375" spans="1:9" x14ac:dyDescent="0.25">
      <c r="A375" s="40" t="s">
        <v>58</v>
      </c>
      <c r="B375" s="43">
        <v>11.590299999999999</v>
      </c>
      <c r="C375" s="50" t="s">
        <v>4</v>
      </c>
      <c r="D375" s="52">
        <v>40.311399999999999</v>
      </c>
      <c r="E375" s="59">
        <v>11.590299999999999</v>
      </c>
      <c r="F375" s="14">
        <v>12.423826975621413</v>
      </c>
      <c r="G375" s="14">
        <v>467.22121941999995</v>
      </c>
      <c r="H375" s="14">
        <v>8.1514528495119727</v>
      </c>
      <c r="I375" s="63">
        <v>8.282209799101949</v>
      </c>
    </row>
    <row r="376" spans="1:9" x14ac:dyDescent="0.25">
      <c r="A376" s="40" t="s">
        <v>59</v>
      </c>
      <c r="B376" s="43">
        <v>6.0583</v>
      </c>
      <c r="C376" s="50" t="s">
        <v>5</v>
      </c>
      <c r="D376" s="52">
        <v>56.0794</v>
      </c>
      <c r="E376" s="59">
        <v>6.0583</v>
      </c>
      <c r="F376" s="14">
        <v>6.4939881596168529</v>
      </c>
      <c r="G376" s="14">
        <v>339.74582901999997</v>
      </c>
      <c r="H376" s="14">
        <v>5.9274322119033824</v>
      </c>
      <c r="I376" s="63">
        <v>6.0225137843835883</v>
      </c>
    </row>
    <row r="377" spans="1:9" x14ac:dyDescent="0.25">
      <c r="A377" s="40" t="s">
        <v>60</v>
      </c>
      <c r="B377" s="43">
        <v>0</v>
      </c>
      <c r="C377" s="50" t="s">
        <v>6</v>
      </c>
      <c r="D377" s="52">
        <v>70.9375</v>
      </c>
      <c r="E377" s="59">
        <v>0</v>
      </c>
      <c r="F377" s="14">
        <v>0</v>
      </c>
      <c r="G377" s="14">
        <v>0</v>
      </c>
      <c r="H377" s="14">
        <v>0</v>
      </c>
      <c r="I377" s="63">
        <v>0</v>
      </c>
    </row>
    <row r="378" spans="1:9" x14ac:dyDescent="0.25">
      <c r="A378" s="40" t="s">
        <v>64</v>
      </c>
      <c r="B378" s="43">
        <v>10.705299999999999</v>
      </c>
      <c r="C378" s="50" t="s">
        <v>7</v>
      </c>
      <c r="D378" s="52">
        <v>71.846400000000003</v>
      </c>
      <c r="E378" s="59">
        <v>10.705299999999999</v>
      </c>
      <c r="F378" s="14">
        <v>11.475181394969924</v>
      </c>
      <c r="G378" s="14">
        <v>769.13726592</v>
      </c>
      <c r="H378" s="14">
        <v>13.418881457765091</v>
      </c>
      <c r="I378" s="63">
        <v>13.634132902963833</v>
      </c>
    </row>
    <row r="379" spans="1:9" x14ac:dyDescent="0.25">
      <c r="A379" s="40" t="s">
        <v>63</v>
      </c>
      <c r="B379" s="44">
        <v>0</v>
      </c>
      <c r="C379" s="50" t="s">
        <v>8</v>
      </c>
      <c r="D379" s="52">
        <v>159.69220000000001</v>
      </c>
      <c r="E379" s="59">
        <v>1.1710000000000207</v>
      </c>
      <c r="F379" s="19">
        <v>1.2552135310089414</v>
      </c>
      <c r="G379" s="14">
        <v>186.99956620000333</v>
      </c>
      <c r="H379" s="14">
        <v>3.2625190881757917</v>
      </c>
      <c r="I379" s="63">
        <v>3.3148529545214069</v>
      </c>
    </row>
    <row r="380" spans="1:9" x14ac:dyDescent="0.25">
      <c r="A380" s="40" t="s">
        <v>61</v>
      </c>
      <c r="B380" s="43">
        <v>0</v>
      </c>
      <c r="C380" s="50" t="s">
        <v>9</v>
      </c>
      <c r="D380" s="52">
        <v>153.33940000000001</v>
      </c>
      <c r="E380" s="59">
        <v>0</v>
      </c>
      <c r="F380" s="14">
        <v>0</v>
      </c>
      <c r="G380" s="14">
        <v>0</v>
      </c>
      <c r="H380" s="14">
        <v>0</v>
      </c>
      <c r="I380" s="63">
        <v>0</v>
      </c>
    </row>
    <row r="381" spans="1:9" x14ac:dyDescent="0.25">
      <c r="A381" s="40" t="s">
        <v>62</v>
      </c>
      <c r="B381" s="43">
        <v>7.5384000000000002</v>
      </c>
      <c r="C381" s="50" t="s">
        <v>10</v>
      </c>
      <c r="D381" s="52">
        <v>61.978999999999999</v>
      </c>
      <c r="E381" s="59">
        <v>3.7692000000000001</v>
      </c>
      <c r="F381" s="14">
        <v>4.0402654492560357</v>
      </c>
      <c r="G381" s="14">
        <v>233.6112468</v>
      </c>
      <c r="H381" s="14">
        <v>4.0757375398528186</v>
      </c>
      <c r="I381" s="63">
        <v>4.141116192944386</v>
      </c>
    </row>
    <row r="382" spans="1:9" x14ac:dyDescent="0.25">
      <c r="A382" s="40" t="s">
        <v>52</v>
      </c>
      <c r="B382" s="43">
        <v>1.2757000000000001</v>
      </c>
      <c r="C382" s="50" t="s">
        <v>11</v>
      </c>
      <c r="D382" s="52">
        <v>94.203400000000002</v>
      </c>
      <c r="E382" s="59">
        <v>0.63785000000000003</v>
      </c>
      <c r="F382" s="14">
        <v>0.68372156341079338</v>
      </c>
      <c r="G382" s="14">
        <v>60.087638690000006</v>
      </c>
      <c r="H382" s="14">
        <v>1.0483289997574965</v>
      </c>
      <c r="I382" s="63">
        <v>1.0651451802231922</v>
      </c>
    </row>
    <row r="383" spans="1:9" x14ac:dyDescent="0.25">
      <c r="A383" s="40" t="s">
        <v>65</v>
      </c>
      <c r="B383" s="43">
        <v>0</v>
      </c>
      <c r="C383" s="50" t="s">
        <v>12</v>
      </c>
      <c r="D383" s="52">
        <v>80.063999999999993</v>
      </c>
      <c r="E383" s="59">
        <v>0</v>
      </c>
      <c r="F383" s="14">
        <v>0</v>
      </c>
      <c r="G383" s="14">
        <v>0</v>
      </c>
      <c r="H383" s="14">
        <v>0</v>
      </c>
      <c r="I383" s="63">
        <v>0</v>
      </c>
    </row>
    <row r="384" spans="1:9" x14ac:dyDescent="0.25">
      <c r="A384" s="41"/>
      <c r="B384" s="44">
        <v>0</v>
      </c>
      <c r="C384" s="50" t="s">
        <v>13</v>
      </c>
      <c r="D384" s="52">
        <v>32</v>
      </c>
      <c r="E384" s="59">
        <v>0</v>
      </c>
      <c r="F384" s="14">
        <v>0</v>
      </c>
      <c r="G384" s="14">
        <v>0</v>
      </c>
      <c r="H384" s="14">
        <v>0</v>
      </c>
      <c r="I384" s="63">
        <v>0</v>
      </c>
    </row>
    <row r="385" spans="1:11" x14ac:dyDescent="0.25">
      <c r="A385" s="40" t="s">
        <v>51</v>
      </c>
      <c r="B385" s="43">
        <v>10.046200000000001</v>
      </c>
      <c r="C385" s="50" t="s">
        <v>22</v>
      </c>
      <c r="D385" s="52">
        <v>18.015000000000001</v>
      </c>
      <c r="E385" s="59">
        <v>5.0231000000000003</v>
      </c>
      <c r="F385" s="14">
        <v>5.3843408092321967</v>
      </c>
      <c r="G385" s="14">
        <v>90.491146500000013</v>
      </c>
      <c r="H385" s="14">
        <v>1.578768864369466</v>
      </c>
      <c r="I385" s="64"/>
    </row>
    <row r="386" spans="1:11" x14ac:dyDescent="0.25">
      <c r="A386" s="40" t="s">
        <v>66</v>
      </c>
      <c r="B386" s="43">
        <v>0</v>
      </c>
      <c r="C386" s="50" t="s">
        <v>14</v>
      </c>
      <c r="D386" s="52">
        <v>44.01</v>
      </c>
      <c r="E386" s="59">
        <v>0</v>
      </c>
      <c r="F386" s="14">
        <v>0</v>
      </c>
      <c r="G386" s="14">
        <v>0</v>
      </c>
      <c r="H386" s="14">
        <v>0</v>
      </c>
      <c r="I386" s="63">
        <v>0</v>
      </c>
    </row>
    <row r="387" spans="1:11" x14ac:dyDescent="0.25">
      <c r="A387" s="40" t="s">
        <v>67</v>
      </c>
      <c r="B387" s="43">
        <v>0</v>
      </c>
      <c r="C387" s="50" t="s">
        <v>15</v>
      </c>
      <c r="D387" s="52">
        <v>69.62</v>
      </c>
      <c r="E387" s="59">
        <v>0</v>
      </c>
      <c r="F387" s="14">
        <v>0</v>
      </c>
      <c r="G387" s="14">
        <v>0</v>
      </c>
      <c r="H387" s="14">
        <v>0</v>
      </c>
      <c r="I387" s="63">
        <v>0</v>
      </c>
    </row>
    <row r="388" spans="1:11" x14ac:dyDescent="0.25">
      <c r="A388" s="40" t="s">
        <v>68</v>
      </c>
      <c r="B388" s="43">
        <v>0</v>
      </c>
      <c r="C388" s="50" t="s">
        <v>16</v>
      </c>
      <c r="D388" s="52">
        <v>141.94</v>
      </c>
      <c r="E388" s="59">
        <v>0</v>
      </c>
      <c r="F388" s="14">
        <v>0</v>
      </c>
      <c r="G388" s="14">
        <v>0</v>
      </c>
      <c r="H388" s="14">
        <v>0</v>
      </c>
      <c r="I388" s="63">
        <v>0</v>
      </c>
    </row>
    <row r="389" spans="1:11" x14ac:dyDescent="0.25">
      <c r="A389" s="40" t="s">
        <v>69</v>
      </c>
      <c r="B389" s="43">
        <v>0</v>
      </c>
      <c r="C389" s="50" t="s">
        <v>17</v>
      </c>
      <c r="D389" s="52">
        <v>29.88</v>
      </c>
      <c r="E389" s="59">
        <v>0</v>
      </c>
      <c r="F389" s="14">
        <v>0</v>
      </c>
      <c r="G389" s="14">
        <v>0</v>
      </c>
      <c r="H389" s="14">
        <v>0</v>
      </c>
      <c r="I389" s="63">
        <v>0</v>
      </c>
      <c r="J389" s="25">
        <v>5.0231000000000003</v>
      </c>
      <c r="K389" t="s">
        <v>131</v>
      </c>
    </row>
    <row r="390" spans="1:11" ht="15.75" thickBot="1" x14ac:dyDescent="0.3">
      <c r="A390" s="42" t="s">
        <v>18</v>
      </c>
      <c r="B390" s="46">
        <v>154.95189999999999</v>
      </c>
      <c r="C390" s="54" t="s">
        <v>18</v>
      </c>
      <c r="D390" s="55">
        <v>16</v>
      </c>
      <c r="E390" s="60">
        <v>1.1710000000000207</v>
      </c>
      <c r="F390" s="65">
        <v>1.2552135310089414</v>
      </c>
      <c r="G390" s="69">
        <v>18.736000000000331</v>
      </c>
      <c r="H390" s="69"/>
      <c r="I390" s="67"/>
      <c r="J390">
        <v>149.9288</v>
      </c>
      <c r="K390" t="s">
        <v>132</v>
      </c>
    </row>
    <row r="391" spans="1:11" ht="15.75" thickBot="1" x14ac:dyDescent="0.3">
      <c r="A391" t="s">
        <v>71</v>
      </c>
      <c r="B391" s="53">
        <v>153.78089999999997</v>
      </c>
      <c r="C391" s="187" t="s">
        <v>19</v>
      </c>
      <c r="D391" s="188"/>
      <c r="E391" s="61">
        <v>93.290900000000022</v>
      </c>
      <c r="F391" s="66">
        <v>100.00000000000001</v>
      </c>
      <c r="G391" s="70">
        <v>5731.7539344900033</v>
      </c>
      <c r="H391" s="70">
        <v>100.00000000000001</v>
      </c>
      <c r="I391" s="68">
        <v>99.999999999999986</v>
      </c>
      <c r="J391">
        <v>154.95189999999999</v>
      </c>
      <c r="K391" t="s">
        <v>133</v>
      </c>
    </row>
    <row r="392" spans="1:11" ht="15.75" thickBot="1" x14ac:dyDescent="0.3">
      <c r="A392" t="s">
        <v>53</v>
      </c>
      <c r="B392" s="45">
        <v>1.1710000000000207</v>
      </c>
      <c r="C392" s="56"/>
      <c r="D392" s="57"/>
      <c r="E392" s="4"/>
      <c r="F392" s="189" t="s">
        <v>80</v>
      </c>
      <c r="G392" s="190"/>
      <c r="H392" s="68">
        <v>98.421231135630549</v>
      </c>
    </row>
    <row r="394" spans="1:11" ht="15.75" thickBot="1" x14ac:dyDescent="0.3">
      <c r="A394" s="191" t="s">
        <v>157</v>
      </c>
      <c r="B394" s="191"/>
      <c r="C394" s="191"/>
      <c r="D394" s="191"/>
      <c r="E394" s="191"/>
      <c r="F394" s="191"/>
      <c r="G394" s="191"/>
      <c r="H394" s="191"/>
      <c r="I394" s="191"/>
    </row>
    <row r="395" spans="1:11" x14ac:dyDescent="0.25">
      <c r="A395" s="192" t="s">
        <v>74</v>
      </c>
      <c r="B395" s="194" t="s">
        <v>70</v>
      </c>
      <c r="C395" s="196" t="s">
        <v>75</v>
      </c>
      <c r="D395" s="196" t="s">
        <v>76</v>
      </c>
      <c r="E395" s="198" t="s">
        <v>72</v>
      </c>
      <c r="F395" s="200" t="s">
        <v>26</v>
      </c>
      <c r="G395" s="200" t="s">
        <v>20</v>
      </c>
      <c r="H395" s="202" t="s">
        <v>77</v>
      </c>
      <c r="I395" s="204" t="s">
        <v>73</v>
      </c>
    </row>
    <row r="396" spans="1:11" ht="15.75" thickBot="1" x14ac:dyDescent="0.3">
      <c r="A396" s="193"/>
      <c r="B396" s="195"/>
      <c r="C396" s="197"/>
      <c r="D396" s="197"/>
      <c r="E396" s="199"/>
      <c r="F396" s="201"/>
      <c r="G396" s="201"/>
      <c r="H396" s="203"/>
      <c r="I396" s="205"/>
    </row>
    <row r="397" spans="1:11" x14ac:dyDescent="0.25">
      <c r="A397" s="47" t="s">
        <v>54</v>
      </c>
      <c r="B397" s="48">
        <v>46.357100000000003</v>
      </c>
      <c r="C397" s="49" t="s">
        <v>0</v>
      </c>
      <c r="D397" s="51">
        <v>60.084800000000001</v>
      </c>
      <c r="E397" s="58">
        <v>46.357100000000003</v>
      </c>
      <c r="F397" s="38">
        <v>49.689901042738548</v>
      </c>
      <c r="G397" s="38">
        <v>2785.3570820800001</v>
      </c>
      <c r="H397" s="38">
        <v>48.594906212078335</v>
      </c>
      <c r="I397" s="62">
        <v>49.374708939457676</v>
      </c>
    </row>
    <row r="398" spans="1:11" x14ac:dyDescent="0.25">
      <c r="A398" s="40" t="s">
        <v>55</v>
      </c>
      <c r="B398" s="43">
        <v>0.65359999999999996</v>
      </c>
      <c r="C398" s="50" t="s">
        <v>1</v>
      </c>
      <c r="D398" s="52">
        <v>79.898799999999994</v>
      </c>
      <c r="E398" s="59">
        <v>0.65359999999999996</v>
      </c>
      <c r="F398" s="14">
        <v>0.70058997050147476</v>
      </c>
      <c r="G398" s="14">
        <v>52.22185567999999</v>
      </c>
      <c r="H398" s="14">
        <v>0.91109186513896401</v>
      </c>
      <c r="I398" s="63">
        <v>0.92571216131214418</v>
      </c>
    </row>
    <row r="399" spans="1:11" x14ac:dyDescent="0.25">
      <c r="A399" s="40" t="s">
        <v>56</v>
      </c>
      <c r="B399" s="43">
        <v>14.6503</v>
      </c>
      <c r="C399" s="50" t="s">
        <v>2</v>
      </c>
      <c r="D399" s="52">
        <v>101.96120000000001</v>
      </c>
      <c r="E399" s="59">
        <v>7.3251499999999998</v>
      </c>
      <c r="F399" s="14">
        <v>7.8517849180215382</v>
      </c>
      <c r="G399" s="14">
        <v>746.88108418000002</v>
      </c>
      <c r="H399" s="14">
        <v>13.030507460177791</v>
      </c>
      <c r="I399" s="63">
        <v>13.239608085091806</v>
      </c>
    </row>
    <row r="400" spans="1:11" x14ac:dyDescent="0.25">
      <c r="A400" s="40" t="s">
        <v>57</v>
      </c>
      <c r="B400" s="43">
        <v>0</v>
      </c>
      <c r="C400" s="50" t="s">
        <v>3</v>
      </c>
      <c r="D400" s="52">
        <v>151.99019999999999</v>
      </c>
      <c r="E400" s="59">
        <v>0</v>
      </c>
      <c r="F400" s="14">
        <v>0</v>
      </c>
      <c r="G400" s="14">
        <v>0</v>
      </c>
      <c r="H400" s="14">
        <v>0</v>
      </c>
      <c r="I400" s="63">
        <v>0</v>
      </c>
    </row>
    <row r="401" spans="1:11" x14ac:dyDescent="0.25">
      <c r="A401" s="40" t="s">
        <v>58</v>
      </c>
      <c r="B401" s="43">
        <v>11.590299999999999</v>
      </c>
      <c r="C401" s="50" t="s">
        <v>4</v>
      </c>
      <c r="D401" s="52">
        <v>40.311399999999999</v>
      </c>
      <c r="E401" s="59">
        <v>11.590299999999999</v>
      </c>
      <c r="F401" s="14">
        <v>12.423573952116344</v>
      </c>
      <c r="G401" s="14">
        <v>467.22121941999995</v>
      </c>
      <c r="H401" s="14">
        <v>8.1514041715085419</v>
      </c>
      <c r="I401" s="63">
        <v>8.2822097991019508</v>
      </c>
    </row>
    <row r="402" spans="1:11" x14ac:dyDescent="0.25">
      <c r="A402" s="40" t="s">
        <v>59</v>
      </c>
      <c r="B402" s="43">
        <v>6.0583</v>
      </c>
      <c r="C402" s="50" t="s">
        <v>5</v>
      </c>
      <c r="D402" s="52">
        <v>56.0794</v>
      </c>
      <c r="E402" s="59">
        <v>6.0583</v>
      </c>
      <c r="F402" s="14">
        <v>6.4938559031350742</v>
      </c>
      <c r="G402" s="14">
        <v>339.74582901999997</v>
      </c>
      <c r="H402" s="14">
        <v>5.9273968150764764</v>
      </c>
      <c r="I402" s="63">
        <v>6.0225137843835892</v>
      </c>
    </row>
    <row r="403" spans="1:11" x14ac:dyDescent="0.25">
      <c r="A403" s="40" t="s">
        <v>60</v>
      </c>
      <c r="B403" s="43">
        <v>0</v>
      </c>
      <c r="C403" s="50" t="s">
        <v>6</v>
      </c>
      <c r="D403" s="52">
        <v>70.9375</v>
      </c>
      <c r="E403" s="59">
        <v>0</v>
      </c>
      <c r="F403" s="14">
        <v>0</v>
      </c>
      <c r="G403" s="14">
        <v>0</v>
      </c>
      <c r="H403" s="14">
        <v>0</v>
      </c>
      <c r="I403" s="63">
        <v>0</v>
      </c>
    </row>
    <row r="404" spans="1:11" x14ac:dyDescent="0.25">
      <c r="A404" s="40" t="s">
        <v>64</v>
      </c>
      <c r="B404" s="43">
        <v>10.705299999999999</v>
      </c>
      <c r="C404" s="50" t="s">
        <v>7</v>
      </c>
      <c r="D404" s="52">
        <v>71.846400000000003</v>
      </c>
      <c r="E404" s="59">
        <v>10.705299999999999</v>
      </c>
      <c r="F404" s="14">
        <v>11.474947691568905</v>
      </c>
      <c r="G404" s="14">
        <v>769.13726592</v>
      </c>
      <c r="H404" s="14">
        <v>13.418801324276043</v>
      </c>
      <c r="I404" s="63">
        <v>13.634132902963833</v>
      </c>
    </row>
    <row r="405" spans="1:11" x14ac:dyDescent="0.25">
      <c r="A405" s="40" t="s">
        <v>63</v>
      </c>
      <c r="B405" s="44">
        <v>0</v>
      </c>
      <c r="C405" s="50" t="s">
        <v>8</v>
      </c>
      <c r="D405" s="52">
        <v>159.69220000000001</v>
      </c>
      <c r="E405" s="59">
        <v>1.1710000000000207</v>
      </c>
      <c r="F405" s="19">
        <v>1.2551879673458406</v>
      </c>
      <c r="G405" s="14">
        <v>186.99956620000333</v>
      </c>
      <c r="H405" s="14">
        <v>3.2624996054015796</v>
      </c>
      <c r="I405" s="63">
        <v>3.3148529545214069</v>
      </c>
    </row>
    <row r="406" spans="1:11" x14ac:dyDescent="0.25">
      <c r="A406" s="40" t="s">
        <v>61</v>
      </c>
      <c r="B406" s="43">
        <v>0</v>
      </c>
      <c r="C406" s="50" t="s">
        <v>9</v>
      </c>
      <c r="D406" s="52">
        <v>153.33940000000001</v>
      </c>
      <c r="E406" s="59">
        <v>0</v>
      </c>
      <c r="F406" s="14">
        <v>0</v>
      </c>
      <c r="G406" s="14">
        <v>0</v>
      </c>
      <c r="H406" s="14">
        <v>0</v>
      </c>
      <c r="I406" s="63">
        <v>0</v>
      </c>
    </row>
    <row r="407" spans="1:11" x14ac:dyDescent="0.25">
      <c r="A407" s="40" t="s">
        <v>62</v>
      </c>
      <c r="B407" s="43">
        <v>7.5384000000000002</v>
      </c>
      <c r="C407" s="50" t="s">
        <v>10</v>
      </c>
      <c r="D407" s="52">
        <v>61.978999999999999</v>
      </c>
      <c r="E407" s="59">
        <v>3.7692000000000001</v>
      </c>
      <c r="F407" s="14">
        <v>4.0401831652603404</v>
      </c>
      <c r="G407" s="14">
        <v>233.6112468</v>
      </c>
      <c r="H407" s="14">
        <v>4.075713200784727</v>
      </c>
      <c r="I407" s="63">
        <v>4.141116192944386</v>
      </c>
    </row>
    <row r="408" spans="1:11" x14ac:dyDescent="0.25">
      <c r="A408" s="40" t="s">
        <v>52</v>
      </c>
      <c r="B408" s="43">
        <v>1.2757000000000001</v>
      </c>
      <c r="C408" s="50" t="s">
        <v>11</v>
      </c>
      <c r="D408" s="52">
        <v>94.203400000000002</v>
      </c>
      <c r="E408" s="59">
        <v>0.63785000000000003</v>
      </c>
      <c r="F408" s="14">
        <v>0.68370763874596951</v>
      </c>
      <c r="G408" s="14">
        <v>60.087638690000006</v>
      </c>
      <c r="H408" s="14">
        <v>1.0483227394547519</v>
      </c>
      <c r="I408" s="63">
        <v>1.0651451802231922</v>
      </c>
    </row>
    <row r="409" spans="1:11" x14ac:dyDescent="0.25">
      <c r="A409" s="40" t="s">
        <v>65</v>
      </c>
      <c r="B409" s="43">
        <v>0</v>
      </c>
      <c r="C409" s="50" t="s">
        <v>12</v>
      </c>
      <c r="D409" s="52">
        <v>80.063999999999993</v>
      </c>
      <c r="E409" s="59">
        <v>0</v>
      </c>
      <c r="F409" s="14">
        <v>0</v>
      </c>
      <c r="G409" s="14">
        <v>0</v>
      </c>
      <c r="H409" s="14">
        <v>0</v>
      </c>
      <c r="I409" s="63">
        <v>0</v>
      </c>
    </row>
    <row r="410" spans="1:11" x14ac:dyDescent="0.25">
      <c r="A410" s="41"/>
      <c r="B410" s="44">
        <v>0</v>
      </c>
      <c r="C410" s="50" t="s">
        <v>13</v>
      </c>
      <c r="D410" s="52">
        <v>32</v>
      </c>
      <c r="E410" s="59">
        <v>0</v>
      </c>
      <c r="F410" s="14">
        <v>0</v>
      </c>
      <c r="G410" s="14">
        <v>0</v>
      </c>
      <c r="H410" s="14">
        <v>0</v>
      </c>
      <c r="I410" s="63">
        <v>0</v>
      </c>
    </row>
    <row r="411" spans="1:11" x14ac:dyDescent="0.25">
      <c r="A411" s="40" t="s">
        <v>51</v>
      </c>
      <c r="B411" s="43">
        <v>10.050000000000001</v>
      </c>
      <c r="C411" s="50" t="s">
        <v>22</v>
      </c>
      <c r="D411" s="52">
        <v>18.015000000000001</v>
      </c>
      <c r="E411" s="59">
        <v>5.0250000000000004</v>
      </c>
      <c r="F411" s="14">
        <v>5.3862677505659589</v>
      </c>
      <c r="G411" s="14">
        <v>90.525375000000011</v>
      </c>
      <c r="H411" s="14">
        <v>1.5793566061027835</v>
      </c>
      <c r="I411" s="64"/>
    </row>
    <row r="412" spans="1:11" x14ac:dyDescent="0.25">
      <c r="A412" s="40" t="s">
        <v>66</v>
      </c>
      <c r="B412" s="43">
        <v>0</v>
      </c>
      <c r="C412" s="50" t="s">
        <v>14</v>
      </c>
      <c r="D412" s="52">
        <v>44.01</v>
      </c>
      <c r="E412" s="59">
        <v>0</v>
      </c>
      <c r="F412" s="14">
        <v>0</v>
      </c>
      <c r="G412" s="14">
        <v>0</v>
      </c>
      <c r="H412" s="14">
        <v>0</v>
      </c>
      <c r="I412" s="63">
        <v>0</v>
      </c>
    </row>
    <row r="413" spans="1:11" x14ac:dyDescent="0.25">
      <c r="A413" s="40" t="s">
        <v>67</v>
      </c>
      <c r="B413" s="43">
        <v>0</v>
      </c>
      <c r="C413" s="50" t="s">
        <v>15</v>
      </c>
      <c r="D413" s="52">
        <v>69.62</v>
      </c>
      <c r="E413" s="59">
        <v>0</v>
      </c>
      <c r="F413" s="14">
        <v>0</v>
      </c>
      <c r="G413" s="14">
        <v>0</v>
      </c>
      <c r="H413" s="14">
        <v>0</v>
      </c>
      <c r="I413" s="63">
        <v>0</v>
      </c>
    </row>
    <row r="414" spans="1:11" x14ac:dyDescent="0.25">
      <c r="A414" s="40" t="s">
        <v>68</v>
      </c>
      <c r="B414" s="43">
        <v>0</v>
      </c>
      <c r="C414" s="50" t="s">
        <v>16</v>
      </c>
      <c r="D414" s="52">
        <v>141.94</v>
      </c>
      <c r="E414" s="59">
        <v>0</v>
      </c>
      <c r="F414" s="14">
        <v>0</v>
      </c>
      <c r="G414" s="14">
        <v>0</v>
      </c>
      <c r="H414" s="14">
        <v>0</v>
      </c>
      <c r="I414" s="63">
        <v>0</v>
      </c>
    </row>
    <row r="415" spans="1:11" x14ac:dyDescent="0.25">
      <c r="A415" s="40" t="s">
        <v>69</v>
      </c>
      <c r="B415" s="43">
        <v>0</v>
      </c>
      <c r="C415" s="50" t="s">
        <v>17</v>
      </c>
      <c r="D415" s="52">
        <v>29.88</v>
      </c>
      <c r="E415" s="59">
        <v>0</v>
      </c>
      <c r="F415" s="14">
        <v>0</v>
      </c>
      <c r="G415" s="14">
        <v>0</v>
      </c>
      <c r="H415" s="14">
        <v>0</v>
      </c>
      <c r="I415" s="63">
        <v>0</v>
      </c>
      <c r="J415" s="25">
        <v>5.0250000000000004</v>
      </c>
      <c r="K415" t="s">
        <v>131</v>
      </c>
    </row>
    <row r="416" spans="1:11" ht="15.75" thickBot="1" x14ac:dyDescent="0.3">
      <c r="A416" s="42" t="s">
        <v>18</v>
      </c>
      <c r="B416" s="46">
        <v>154.9538</v>
      </c>
      <c r="C416" s="54" t="s">
        <v>18</v>
      </c>
      <c r="D416" s="55">
        <v>16</v>
      </c>
      <c r="E416" s="60">
        <v>1.1710000000000207</v>
      </c>
      <c r="F416" s="65">
        <v>1.2551879673458406</v>
      </c>
      <c r="G416" s="69">
        <v>18.736000000000331</v>
      </c>
      <c r="H416" s="69"/>
      <c r="I416" s="67"/>
      <c r="J416">
        <v>149.9288</v>
      </c>
      <c r="K416" t="s">
        <v>132</v>
      </c>
    </row>
    <row r="417" spans="1:11" ht="15.75" thickBot="1" x14ac:dyDescent="0.3">
      <c r="A417" t="s">
        <v>71</v>
      </c>
      <c r="B417" s="53">
        <v>153.78279999999998</v>
      </c>
      <c r="C417" s="187" t="s">
        <v>19</v>
      </c>
      <c r="D417" s="188"/>
      <c r="E417" s="61">
        <v>93.292800000000028</v>
      </c>
      <c r="F417" s="66">
        <v>100</v>
      </c>
      <c r="G417" s="70">
        <v>5731.7881629900039</v>
      </c>
      <c r="H417" s="70">
        <v>100</v>
      </c>
      <c r="I417" s="68">
        <v>99.999999999999986</v>
      </c>
      <c r="J417">
        <v>154.9538</v>
      </c>
      <c r="K417" t="s">
        <v>133</v>
      </c>
    </row>
    <row r="418" spans="1:11" ht="15.75" thickBot="1" x14ac:dyDescent="0.3">
      <c r="A418" t="s">
        <v>53</v>
      </c>
      <c r="B418" s="45">
        <v>1.1710000000000207</v>
      </c>
      <c r="C418" s="56"/>
      <c r="D418" s="57"/>
      <c r="E418" s="4"/>
      <c r="F418" s="189" t="s">
        <v>80</v>
      </c>
      <c r="G418" s="190"/>
      <c r="H418" s="68">
        <v>98.420643393897222</v>
      </c>
    </row>
    <row r="420" spans="1:11" ht="15.75" thickBot="1" x14ac:dyDescent="0.3">
      <c r="A420" s="191" t="s">
        <v>159</v>
      </c>
      <c r="B420" s="191"/>
      <c r="C420" s="191"/>
      <c r="D420" s="191"/>
      <c r="E420" s="191"/>
      <c r="F420" s="191"/>
      <c r="G420" s="191"/>
      <c r="H420" s="191"/>
      <c r="I420" s="191"/>
    </row>
    <row r="421" spans="1:11" ht="15" customHeight="1" x14ac:dyDescent="0.25">
      <c r="A421" s="192" t="s">
        <v>74</v>
      </c>
      <c r="B421" s="194" t="s">
        <v>70</v>
      </c>
      <c r="C421" s="196" t="s">
        <v>75</v>
      </c>
      <c r="D421" s="196" t="s">
        <v>76</v>
      </c>
      <c r="E421" s="198" t="s">
        <v>72</v>
      </c>
      <c r="F421" s="200" t="s">
        <v>26</v>
      </c>
      <c r="G421" s="200" t="s">
        <v>20</v>
      </c>
      <c r="H421" s="202" t="s">
        <v>77</v>
      </c>
      <c r="I421" s="204" t="s">
        <v>73</v>
      </c>
    </row>
    <row r="422" spans="1:11" ht="15.75" thickBot="1" x14ac:dyDescent="0.3">
      <c r="A422" s="193"/>
      <c r="B422" s="195"/>
      <c r="C422" s="197"/>
      <c r="D422" s="197"/>
      <c r="E422" s="199"/>
      <c r="F422" s="201"/>
      <c r="G422" s="201"/>
      <c r="H422" s="203"/>
      <c r="I422" s="205"/>
    </row>
    <row r="423" spans="1:11" x14ac:dyDescent="0.25">
      <c r="A423" s="47" t="s">
        <v>54</v>
      </c>
      <c r="B423" s="48">
        <v>46.357100000000003</v>
      </c>
      <c r="C423" s="49" t="s">
        <v>0</v>
      </c>
      <c r="D423" s="51">
        <v>60.084800000000001</v>
      </c>
      <c r="E423" s="58">
        <v>46.357100000000003</v>
      </c>
      <c r="F423" s="38">
        <v>48.602384349808077</v>
      </c>
      <c r="G423" s="38">
        <v>2785.3570820800001</v>
      </c>
      <c r="H423" s="38">
        <v>48.278152827180968</v>
      </c>
      <c r="I423" s="62">
        <v>49.374708939457676</v>
      </c>
    </row>
    <row r="424" spans="1:11" ht="15.75" customHeight="1" x14ac:dyDescent="0.25">
      <c r="A424" s="40" t="s">
        <v>55</v>
      </c>
      <c r="B424" s="43">
        <v>0.65359999999999996</v>
      </c>
      <c r="C424" s="50" t="s">
        <v>1</v>
      </c>
      <c r="D424" s="52">
        <v>79.898799999999994</v>
      </c>
      <c r="E424" s="59">
        <v>0.65359999999999996</v>
      </c>
      <c r="F424" s="14">
        <v>0.68525680879594619</v>
      </c>
      <c r="G424" s="14">
        <v>52.22185567999999</v>
      </c>
      <c r="H424" s="14">
        <v>0.90515314738579566</v>
      </c>
      <c r="I424" s="63">
        <v>0.92571216131214418</v>
      </c>
    </row>
    <row r="425" spans="1:11" ht="15.75" customHeight="1" x14ac:dyDescent="0.25">
      <c r="A425" s="40" t="s">
        <v>56</v>
      </c>
      <c r="B425" s="43">
        <v>14.6503</v>
      </c>
      <c r="C425" s="50" t="s">
        <v>2</v>
      </c>
      <c r="D425" s="52">
        <v>101.96120000000001</v>
      </c>
      <c r="E425" s="59">
        <v>7.3251499999999998</v>
      </c>
      <c r="F425" s="14">
        <v>7.6799401972944077</v>
      </c>
      <c r="G425" s="14">
        <v>746.88108418000002</v>
      </c>
      <c r="H425" s="14">
        <v>12.945571452133478</v>
      </c>
      <c r="I425" s="63">
        <v>13.239608085091806</v>
      </c>
    </row>
    <row r="426" spans="1:11" x14ac:dyDescent="0.25">
      <c r="A426" s="40" t="s">
        <v>57</v>
      </c>
      <c r="B426" s="43">
        <v>0</v>
      </c>
      <c r="C426" s="50" t="s">
        <v>3</v>
      </c>
      <c r="D426" s="52">
        <v>151.99019999999999</v>
      </c>
      <c r="E426" s="59">
        <v>0</v>
      </c>
      <c r="F426" s="14">
        <v>0</v>
      </c>
      <c r="G426" s="14">
        <v>0</v>
      </c>
      <c r="H426" s="14">
        <v>0</v>
      </c>
      <c r="I426" s="63">
        <v>0</v>
      </c>
    </row>
    <row r="427" spans="1:11" x14ac:dyDescent="0.25">
      <c r="A427" s="40" t="s">
        <v>58</v>
      </c>
      <c r="B427" s="43">
        <v>11.590299999999999</v>
      </c>
      <c r="C427" s="50" t="s">
        <v>4</v>
      </c>
      <c r="D427" s="52">
        <v>40.311399999999999</v>
      </c>
      <c r="E427" s="59">
        <v>11.590299999999999</v>
      </c>
      <c r="F427" s="14">
        <v>12.151670732845249</v>
      </c>
      <c r="G427" s="14">
        <v>467.22121941999995</v>
      </c>
      <c r="H427" s="14">
        <v>8.0982713420773358</v>
      </c>
      <c r="I427" s="63">
        <v>8.2822097991019508</v>
      </c>
    </row>
    <row r="428" spans="1:11" ht="15.75" customHeight="1" x14ac:dyDescent="0.25">
      <c r="A428" s="40" t="s">
        <v>59</v>
      </c>
      <c r="B428" s="43">
        <v>6.0583</v>
      </c>
      <c r="C428" s="50" t="s">
        <v>5</v>
      </c>
      <c r="D428" s="52">
        <v>56.0794</v>
      </c>
      <c r="E428" s="59">
        <v>6.0583</v>
      </c>
      <c r="F428" s="14">
        <v>6.3517309129872723</v>
      </c>
      <c r="G428" s="14">
        <v>339.74582901999997</v>
      </c>
      <c r="H428" s="14">
        <v>5.8887606050051691</v>
      </c>
      <c r="I428" s="63">
        <v>6.0225137843835892</v>
      </c>
    </row>
    <row r="429" spans="1:11" ht="15.75" customHeight="1" x14ac:dyDescent="0.25">
      <c r="A429" s="40" t="s">
        <v>60</v>
      </c>
      <c r="B429" s="43">
        <v>0</v>
      </c>
      <c r="C429" s="50" t="s">
        <v>6</v>
      </c>
      <c r="D429" s="52">
        <v>70.9375</v>
      </c>
      <c r="E429" s="59">
        <v>0</v>
      </c>
      <c r="F429" s="14">
        <v>0</v>
      </c>
      <c r="G429" s="14">
        <v>0</v>
      </c>
      <c r="H429" s="14">
        <v>0</v>
      </c>
      <c r="I429" s="63">
        <v>0</v>
      </c>
    </row>
    <row r="430" spans="1:11" x14ac:dyDescent="0.25">
      <c r="A430" s="40" t="s">
        <v>64</v>
      </c>
      <c r="B430" s="43">
        <v>10.705299999999999</v>
      </c>
      <c r="C430" s="50" t="s">
        <v>7</v>
      </c>
      <c r="D430" s="52">
        <v>71.846400000000003</v>
      </c>
      <c r="E430" s="59">
        <v>10.705299999999999</v>
      </c>
      <c r="F430" s="14">
        <v>11.223806173811571</v>
      </c>
      <c r="G430" s="14">
        <v>769.13726592</v>
      </c>
      <c r="H430" s="14">
        <v>13.331334322648756</v>
      </c>
      <c r="I430" s="63">
        <v>13.634132902963835</v>
      </c>
    </row>
    <row r="431" spans="1:11" x14ac:dyDescent="0.25">
      <c r="A431" s="40" t="s">
        <v>63</v>
      </c>
      <c r="B431" s="44">
        <v>0</v>
      </c>
      <c r="C431" s="50" t="s">
        <v>8</v>
      </c>
      <c r="D431" s="52">
        <v>159.69220000000001</v>
      </c>
      <c r="E431" s="59">
        <v>1.1710000000000207</v>
      </c>
      <c r="F431" s="19">
        <v>1.227716834608426</v>
      </c>
      <c r="G431" s="14">
        <v>186.99956620000333</v>
      </c>
      <c r="H431" s="14">
        <v>3.2412338416870194</v>
      </c>
      <c r="I431" s="63">
        <v>3.3148529545214065</v>
      </c>
    </row>
    <row r="432" spans="1:11" x14ac:dyDescent="0.25">
      <c r="A432" s="40" t="s">
        <v>61</v>
      </c>
      <c r="B432" s="43">
        <v>0</v>
      </c>
      <c r="C432" s="50" t="s">
        <v>9</v>
      </c>
      <c r="D432" s="52">
        <v>153.33940000000001</v>
      </c>
      <c r="E432" s="59">
        <v>0</v>
      </c>
      <c r="F432" s="14">
        <v>0</v>
      </c>
      <c r="G432" s="14">
        <v>0</v>
      </c>
      <c r="H432" s="14">
        <v>0</v>
      </c>
      <c r="I432" s="63">
        <v>0</v>
      </c>
    </row>
    <row r="433" spans="1:11" x14ac:dyDescent="0.25">
      <c r="A433" s="40" t="s">
        <v>62</v>
      </c>
      <c r="B433" s="43">
        <v>7.5384000000000002</v>
      </c>
      <c r="C433" s="50" t="s">
        <v>10</v>
      </c>
      <c r="D433" s="52">
        <v>61.978999999999999</v>
      </c>
      <c r="E433" s="59">
        <v>3.7692000000000001</v>
      </c>
      <c r="F433" s="14">
        <v>3.9517594304064878</v>
      </c>
      <c r="G433" s="14">
        <v>233.6112468</v>
      </c>
      <c r="H433" s="14">
        <v>4.0491467136186596</v>
      </c>
      <c r="I433" s="63">
        <v>4.141116192944386</v>
      </c>
    </row>
    <row r="434" spans="1:11" x14ac:dyDescent="0.25">
      <c r="A434" s="40" t="s">
        <v>52</v>
      </c>
      <c r="B434" s="43">
        <v>1.2757000000000001</v>
      </c>
      <c r="C434" s="50" t="s">
        <v>11</v>
      </c>
      <c r="D434" s="52">
        <v>94.203400000000002</v>
      </c>
      <c r="E434" s="59">
        <v>0.63785000000000003</v>
      </c>
      <c r="F434" s="14">
        <v>0.66874396494873667</v>
      </c>
      <c r="G434" s="14">
        <v>60.087638690000006</v>
      </c>
      <c r="H434" s="14">
        <v>1.0414895175788212</v>
      </c>
      <c r="I434" s="63">
        <v>1.0651451802231924</v>
      </c>
    </row>
    <row r="435" spans="1:11" x14ac:dyDescent="0.25">
      <c r="A435" s="40" t="s">
        <v>65</v>
      </c>
      <c r="B435" s="43">
        <v>0</v>
      </c>
      <c r="C435" s="50" t="s">
        <v>12</v>
      </c>
      <c r="D435" s="52">
        <v>80.063999999999993</v>
      </c>
      <c r="E435" s="59">
        <v>0</v>
      </c>
      <c r="F435" s="14">
        <v>0</v>
      </c>
      <c r="G435" s="14">
        <v>0</v>
      </c>
      <c r="H435" s="14">
        <v>0</v>
      </c>
      <c r="I435" s="63">
        <v>0</v>
      </c>
    </row>
    <row r="436" spans="1:11" x14ac:dyDescent="0.25">
      <c r="A436" s="41"/>
      <c r="B436" s="44">
        <v>0</v>
      </c>
      <c r="C436" s="50" t="s">
        <v>13</v>
      </c>
      <c r="D436" s="52">
        <v>32</v>
      </c>
      <c r="E436" s="59">
        <v>0</v>
      </c>
      <c r="F436" s="14">
        <v>0</v>
      </c>
      <c r="G436" s="14">
        <v>0</v>
      </c>
      <c r="H436" s="14">
        <v>0</v>
      </c>
      <c r="I436" s="63">
        <v>0</v>
      </c>
    </row>
    <row r="437" spans="1:11" x14ac:dyDescent="0.25">
      <c r="A437" s="40" t="s">
        <v>51</v>
      </c>
      <c r="B437" s="43">
        <v>14.225</v>
      </c>
      <c r="C437" s="50" t="s">
        <v>22</v>
      </c>
      <c r="D437" s="52">
        <v>18.015000000000001</v>
      </c>
      <c r="E437" s="59">
        <v>7.1124999999999998</v>
      </c>
      <c r="F437" s="14">
        <v>7.4569905944938304</v>
      </c>
      <c r="G437" s="14">
        <v>128.1316875</v>
      </c>
      <c r="H437" s="14">
        <v>2.2208862306839849</v>
      </c>
      <c r="I437" s="64"/>
    </row>
    <row r="438" spans="1:11" x14ac:dyDescent="0.25">
      <c r="A438" s="40" t="s">
        <v>66</v>
      </c>
      <c r="B438" s="43">
        <v>0</v>
      </c>
      <c r="C438" s="50" t="s">
        <v>14</v>
      </c>
      <c r="D438" s="52">
        <v>44.01</v>
      </c>
      <c r="E438" s="59">
        <v>0</v>
      </c>
      <c r="F438" s="14">
        <v>0</v>
      </c>
      <c r="G438" s="14">
        <v>0</v>
      </c>
      <c r="H438" s="14">
        <v>0</v>
      </c>
      <c r="I438" s="63">
        <v>0</v>
      </c>
    </row>
    <row r="439" spans="1:11" x14ac:dyDescent="0.25">
      <c r="A439" s="40" t="s">
        <v>67</v>
      </c>
      <c r="B439" s="43">
        <v>0</v>
      </c>
      <c r="C439" s="50" t="s">
        <v>15</v>
      </c>
      <c r="D439" s="52">
        <v>69.62</v>
      </c>
      <c r="E439" s="59">
        <v>0</v>
      </c>
      <c r="F439" s="14">
        <v>0</v>
      </c>
      <c r="G439" s="14">
        <v>0</v>
      </c>
      <c r="H439" s="14">
        <v>0</v>
      </c>
      <c r="I439" s="63">
        <v>0</v>
      </c>
    </row>
    <row r="440" spans="1:11" x14ac:dyDescent="0.25">
      <c r="A440" s="40" t="s">
        <v>68</v>
      </c>
      <c r="B440" s="43">
        <v>0</v>
      </c>
      <c r="C440" s="50" t="s">
        <v>16</v>
      </c>
      <c r="D440" s="52">
        <v>141.94</v>
      </c>
      <c r="E440" s="59">
        <v>0</v>
      </c>
      <c r="F440" s="14">
        <v>0</v>
      </c>
      <c r="G440" s="14">
        <v>0</v>
      </c>
      <c r="H440" s="14">
        <v>0</v>
      </c>
      <c r="I440" s="63">
        <v>0</v>
      </c>
    </row>
    <row r="441" spans="1:11" x14ac:dyDescent="0.25">
      <c r="A441" s="40" t="s">
        <v>69</v>
      </c>
      <c r="B441" s="43">
        <v>0</v>
      </c>
      <c r="C441" s="50" t="s">
        <v>17</v>
      </c>
      <c r="D441" s="52">
        <v>29.88</v>
      </c>
      <c r="E441" s="59">
        <v>0</v>
      </c>
      <c r="F441" s="14">
        <v>0</v>
      </c>
      <c r="G441" s="14">
        <v>0</v>
      </c>
      <c r="H441" s="14">
        <v>0</v>
      </c>
      <c r="I441" s="63">
        <v>0</v>
      </c>
      <c r="J441" s="25">
        <v>7.1124999999999998</v>
      </c>
      <c r="K441" t="s">
        <v>131</v>
      </c>
    </row>
    <row r="442" spans="1:11" ht="15.75" thickBot="1" x14ac:dyDescent="0.3">
      <c r="A442" s="42" t="s">
        <v>18</v>
      </c>
      <c r="B442" s="46">
        <v>157.04130000000001</v>
      </c>
      <c r="C442" s="54" t="s">
        <v>18</v>
      </c>
      <c r="D442" s="55">
        <v>16</v>
      </c>
      <c r="E442" s="60">
        <v>1.1710000000000207</v>
      </c>
      <c r="F442" s="65">
        <v>1.227716834608426</v>
      </c>
      <c r="G442" s="69">
        <v>18.736000000000331</v>
      </c>
      <c r="H442" s="69"/>
      <c r="I442" s="67"/>
      <c r="J442">
        <v>149.9288</v>
      </c>
      <c r="K442" t="s">
        <v>132</v>
      </c>
    </row>
    <row r="443" spans="1:11" ht="15.75" thickBot="1" x14ac:dyDescent="0.3">
      <c r="A443" t="s">
        <v>71</v>
      </c>
      <c r="B443" s="53">
        <v>155.87029999999999</v>
      </c>
      <c r="C443" s="187" t="s">
        <v>19</v>
      </c>
      <c r="D443" s="188"/>
      <c r="E443" s="61">
        <v>95.38030000000002</v>
      </c>
      <c r="F443" s="66">
        <v>100</v>
      </c>
      <c r="G443" s="70">
        <v>5769.394475490004</v>
      </c>
      <c r="H443" s="70">
        <v>100</v>
      </c>
      <c r="I443" s="68">
        <v>100</v>
      </c>
      <c r="J443">
        <v>157.04130000000001</v>
      </c>
      <c r="K443" t="s">
        <v>133</v>
      </c>
    </row>
    <row r="444" spans="1:11" ht="15.75" thickBot="1" x14ac:dyDescent="0.3">
      <c r="A444" t="s">
        <v>53</v>
      </c>
      <c r="B444" s="45">
        <v>1.1710000000000207</v>
      </c>
      <c r="C444" s="56"/>
      <c r="D444" s="57"/>
      <c r="E444" s="4"/>
      <c r="F444" s="189" t="s">
        <v>80</v>
      </c>
      <c r="G444" s="190"/>
      <c r="H444" s="68">
        <v>97.779113769316012</v>
      </c>
    </row>
    <row r="446" spans="1:11" ht="15.75" thickBot="1" x14ac:dyDescent="0.3">
      <c r="A446" s="191" t="s">
        <v>164</v>
      </c>
      <c r="B446" s="191"/>
      <c r="C446" s="191"/>
      <c r="D446" s="191"/>
      <c r="E446" s="191"/>
      <c r="F446" s="191"/>
      <c r="G446" s="191"/>
      <c r="H446" s="191"/>
      <c r="I446" s="191"/>
    </row>
    <row r="447" spans="1:11" x14ac:dyDescent="0.25">
      <c r="A447" s="192" t="s">
        <v>74</v>
      </c>
      <c r="B447" s="194" t="s">
        <v>70</v>
      </c>
      <c r="C447" s="196" t="s">
        <v>75</v>
      </c>
      <c r="D447" s="196" t="s">
        <v>76</v>
      </c>
      <c r="E447" s="198" t="s">
        <v>72</v>
      </c>
      <c r="F447" s="200" t="s">
        <v>26</v>
      </c>
      <c r="G447" s="200" t="s">
        <v>20</v>
      </c>
      <c r="H447" s="202" t="s">
        <v>77</v>
      </c>
      <c r="I447" s="204" t="s">
        <v>73</v>
      </c>
    </row>
    <row r="448" spans="1:11" ht="15.75" thickBot="1" x14ac:dyDescent="0.3">
      <c r="A448" s="193"/>
      <c r="B448" s="195"/>
      <c r="C448" s="197"/>
      <c r="D448" s="197"/>
      <c r="E448" s="199"/>
      <c r="F448" s="201"/>
      <c r="G448" s="201"/>
      <c r="H448" s="203"/>
      <c r="I448" s="205"/>
    </row>
    <row r="449" spans="1:9" x14ac:dyDescent="0.25">
      <c r="A449" s="47" t="s">
        <v>54</v>
      </c>
      <c r="B449" s="48">
        <v>46.357100000000003</v>
      </c>
      <c r="C449" s="49" t="s">
        <v>0</v>
      </c>
      <c r="D449" s="51">
        <v>60.084800000000001</v>
      </c>
      <c r="E449" s="58">
        <v>46.357100000000003</v>
      </c>
      <c r="F449" s="38">
        <v>50.2378209553369</v>
      </c>
      <c r="G449" s="38">
        <v>2785.3570820800001</v>
      </c>
      <c r="H449" s="38">
        <v>48.750811340381439</v>
      </c>
      <c r="I449" s="62">
        <v>49.374708939457676</v>
      </c>
    </row>
    <row r="450" spans="1:9" x14ac:dyDescent="0.25">
      <c r="A450" s="40" t="s">
        <v>55</v>
      </c>
      <c r="B450" s="43">
        <v>0.65359999999999996</v>
      </c>
      <c r="C450" s="50" t="s">
        <v>1</v>
      </c>
      <c r="D450" s="52">
        <v>79.898799999999994</v>
      </c>
      <c r="E450" s="59">
        <v>0.65359999999999996</v>
      </c>
      <c r="F450" s="14">
        <v>0.70831522628482368</v>
      </c>
      <c r="G450" s="14">
        <v>52.22185567999999</v>
      </c>
      <c r="H450" s="14">
        <v>0.91401488537302933</v>
      </c>
      <c r="I450" s="63">
        <v>0.92571216131214429</v>
      </c>
    </row>
    <row r="451" spans="1:9" x14ac:dyDescent="0.25">
      <c r="A451" s="40" t="s">
        <v>56</v>
      </c>
      <c r="B451" s="43">
        <v>14.6503</v>
      </c>
      <c r="C451" s="50" t="s">
        <v>2</v>
      </c>
      <c r="D451" s="52">
        <v>101.96120000000001</v>
      </c>
      <c r="E451" s="59">
        <v>7.3251499999999998</v>
      </c>
      <c r="F451" s="14">
        <v>7.9383648712060522</v>
      </c>
      <c r="G451" s="14">
        <v>746.88108418000002</v>
      </c>
      <c r="H451" s="14">
        <v>13.072312725292774</v>
      </c>
      <c r="I451" s="63">
        <v>13.239608085091806</v>
      </c>
    </row>
    <row r="452" spans="1:9" x14ac:dyDescent="0.25">
      <c r="A452" s="40" t="s">
        <v>57</v>
      </c>
      <c r="B452" s="43">
        <v>0</v>
      </c>
      <c r="C452" s="50" t="s">
        <v>3</v>
      </c>
      <c r="D452" s="52">
        <v>151.99019999999999</v>
      </c>
      <c r="E452" s="59">
        <v>0</v>
      </c>
      <c r="F452" s="14">
        <v>0</v>
      </c>
      <c r="G452" s="14">
        <v>0</v>
      </c>
      <c r="H452" s="14">
        <v>0</v>
      </c>
      <c r="I452" s="63">
        <v>0</v>
      </c>
    </row>
    <row r="453" spans="1:9" x14ac:dyDescent="0.25">
      <c r="A453" s="40" t="s">
        <v>58</v>
      </c>
      <c r="B453" s="43">
        <v>11.590299999999999</v>
      </c>
      <c r="C453" s="50" t="s">
        <v>4</v>
      </c>
      <c r="D453" s="52">
        <v>40.311399999999999</v>
      </c>
      <c r="E453" s="59">
        <v>11.590299999999999</v>
      </c>
      <c r="F453" s="14">
        <v>12.560566045301394</v>
      </c>
      <c r="G453" s="14">
        <v>467.22121941999995</v>
      </c>
      <c r="H453" s="14">
        <v>8.1775560012427793</v>
      </c>
      <c r="I453" s="63">
        <v>8.2822097991019508</v>
      </c>
    </row>
    <row r="454" spans="1:9" x14ac:dyDescent="0.25">
      <c r="A454" s="40" t="s">
        <v>59</v>
      </c>
      <c r="B454" s="43">
        <v>6.0583</v>
      </c>
      <c r="C454" s="50" t="s">
        <v>5</v>
      </c>
      <c r="D454" s="52">
        <v>56.0794</v>
      </c>
      <c r="E454" s="59">
        <v>6.0583</v>
      </c>
      <c r="F454" s="14">
        <v>6.5654622634659541</v>
      </c>
      <c r="G454" s="14">
        <v>339.74582901999997</v>
      </c>
      <c r="H454" s="14">
        <v>5.9464134493904703</v>
      </c>
      <c r="I454" s="63">
        <v>6.0225137843835892</v>
      </c>
    </row>
    <row r="455" spans="1:9" x14ac:dyDescent="0.25">
      <c r="A455" s="40" t="s">
        <v>60</v>
      </c>
      <c r="B455" s="43">
        <v>0</v>
      </c>
      <c r="C455" s="50" t="s">
        <v>6</v>
      </c>
      <c r="D455" s="52">
        <v>70.9375</v>
      </c>
      <c r="E455" s="59">
        <v>0</v>
      </c>
      <c r="F455" s="14">
        <v>0</v>
      </c>
      <c r="G455" s="14">
        <v>0</v>
      </c>
      <c r="H455" s="14">
        <v>0</v>
      </c>
      <c r="I455" s="63">
        <v>0</v>
      </c>
    </row>
    <row r="456" spans="1:9" x14ac:dyDescent="0.25">
      <c r="A456" s="40" t="s">
        <v>64</v>
      </c>
      <c r="B456" s="43">
        <v>10.705299999999999</v>
      </c>
      <c r="C456" s="50" t="s">
        <v>7</v>
      </c>
      <c r="D456" s="52">
        <v>71.846400000000003</v>
      </c>
      <c r="E456" s="59">
        <v>10.705299999999999</v>
      </c>
      <c r="F456" s="14">
        <v>11.601479485842905</v>
      </c>
      <c r="G456" s="14">
        <v>769.13726592</v>
      </c>
      <c r="H456" s="14">
        <v>13.461852337339119</v>
      </c>
      <c r="I456" s="63">
        <v>13.634132902963835</v>
      </c>
    </row>
    <row r="457" spans="1:9" x14ac:dyDescent="0.25">
      <c r="A457" s="40" t="s">
        <v>63</v>
      </c>
      <c r="B457" s="44">
        <v>0</v>
      </c>
      <c r="C457" s="50" t="s">
        <v>8</v>
      </c>
      <c r="D457" s="52">
        <v>159.69220000000001</v>
      </c>
      <c r="E457" s="59">
        <v>1.1710000000000207</v>
      </c>
      <c r="F457" s="19">
        <v>1.269028656639448</v>
      </c>
      <c r="G457" s="14">
        <v>186.99956620000333</v>
      </c>
      <c r="H457" s="14">
        <v>3.2729665547017626</v>
      </c>
      <c r="I457" s="63">
        <v>3.3148529545214065</v>
      </c>
    </row>
    <row r="458" spans="1:9" x14ac:dyDescent="0.25">
      <c r="A458" s="40" t="s">
        <v>61</v>
      </c>
      <c r="B458" s="43">
        <v>0</v>
      </c>
      <c r="C458" s="50" t="s">
        <v>9</v>
      </c>
      <c r="D458" s="52">
        <v>153.33940000000001</v>
      </c>
      <c r="E458" s="59">
        <v>0</v>
      </c>
      <c r="F458" s="14">
        <v>0</v>
      </c>
      <c r="G458" s="14">
        <v>0</v>
      </c>
      <c r="H458" s="14">
        <v>0</v>
      </c>
      <c r="I458" s="63">
        <v>0</v>
      </c>
    </row>
    <row r="459" spans="1:9" x14ac:dyDescent="0.25">
      <c r="A459" s="40" t="s">
        <v>62</v>
      </c>
      <c r="B459" s="43">
        <v>7.5384000000000002</v>
      </c>
      <c r="C459" s="50" t="s">
        <v>10</v>
      </c>
      <c r="D459" s="52">
        <v>61.978999999999999</v>
      </c>
      <c r="E459" s="59">
        <v>3.7692000000000001</v>
      </c>
      <c r="F459" s="14">
        <v>4.084733401029311</v>
      </c>
      <c r="G459" s="14">
        <v>233.6112468</v>
      </c>
      <c r="H459" s="14">
        <v>4.0887891513117616</v>
      </c>
      <c r="I459" s="63">
        <v>4.141116192944386</v>
      </c>
    </row>
    <row r="460" spans="1:9" x14ac:dyDescent="0.25">
      <c r="A460" s="40" t="s">
        <v>52</v>
      </c>
      <c r="B460" s="43">
        <v>1.2757000000000001</v>
      </c>
      <c r="C460" s="50" t="s">
        <v>11</v>
      </c>
      <c r="D460" s="52">
        <v>94.203400000000002</v>
      </c>
      <c r="E460" s="59">
        <v>0.63785000000000003</v>
      </c>
      <c r="F460" s="14">
        <v>0.69124673666734215</v>
      </c>
      <c r="G460" s="14">
        <v>60.087638690000006</v>
      </c>
      <c r="H460" s="14">
        <v>1.0516860321110741</v>
      </c>
      <c r="I460" s="63">
        <v>1.0651451802231919</v>
      </c>
    </row>
    <row r="461" spans="1:9" x14ac:dyDescent="0.25">
      <c r="A461" s="40" t="s">
        <v>65</v>
      </c>
      <c r="B461" s="43">
        <v>0</v>
      </c>
      <c r="C461" s="50" t="s">
        <v>12</v>
      </c>
      <c r="D461" s="52">
        <v>80.063999999999993</v>
      </c>
      <c r="E461" s="59">
        <v>0</v>
      </c>
      <c r="F461" s="14">
        <v>0</v>
      </c>
      <c r="G461" s="14">
        <v>0</v>
      </c>
      <c r="H461" s="14">
        <v>0</v>
      </c>
      <c r="I461" s="63">
        <v>0</v>
      </c>
    </row>
    <row r="462" spans="1:9" x14ac:dyDescent="0.25">
      <c r="A462" s="41"/>
      <c r="B462" s="44">
        <v>0</v>
      </c>
      <c r="C462" s="50" t="s">
        <v>13</v>
      </c>
      <c r="D462" s="52">
        <v>32</v>
      </c>
      <c r="E462" s="59">
        <v>0</v>
      </c>
      <c r="F462" s="14">
        <v>0</v>
      </c>
      <c r="G462" s="14">
        <v>0</v>
      </c>
      <c r="H462" s="14">
        <v>0</v>
      </c>
      <c r="I462" s="63">
        <v>0</v>
      </c>
    </row>
    <row r="463" spans="1:9" x14ac:dyDescent="0.25">
      <c r="A463" s="40" t="s">
        <v>51</v>
      </c>
      <c r="B463" s="43">
        <v>8.0150000000000006</v>
      </c>
      <c r="C463" s="50" t="s">
        <v>22</v>
      </c>
      <c r="D463" s="52">
        <v>18.015000000000001</v>
      </c>
      <c r="E463" s="59">
        <v>4.0075000000000003</v>
      </c>
      <c r="F463" s="14">
        <v>4.3429823582258731</v>
      </c>
      <c r="G463" s="14">
        <v>72.195112500000008</v>
      </c>
      <c r="H463" s="14">
        <v>1.2635975228557881</v>
      </c>
      <c r="I463" s="64"/>
    </row>
    <row r="464" spans="1:9" x14ac:dyDescent="0.25">
      <c r="A464" s="40" t="s">
        <v>66</v>
      </c>
      <c r="B464" s="43">
        <v>0</v>
      </c>
      <c r="C464" s="50" t="s">
        <v>14</v>
      </c>
      <c r="D464" s="52">
        <v>44.01</v>
      </c>
      <c r="E464" s="59">
        <v>0</v>
      </c>
      <c r="F464" s="14">
        <v>0</v>
      </c>
      <c r="G464" s="14">
        <v>0</v>
      </c>
      <c r="H464" s="14">
        <v>0</v>
      </c>
      <c r="I464" s="63">
        <v>0</v>
      </c>
    </row>
    <row r="465" spans="1:11" x14ac:dyDescent="0.25">
      <c r="A465" s="40" t="s">
        <v>67</v>
      </c>
      <c r="B465" s="43">
        <v>0</v>
      </c>
      <c r="C465" s="50" t="s">
        <v>15</v>
      </c>
      <c r="D465" s="52">
        <v>69.62</v>
      </c>
      <c r="E465" s="59">
        <v>0</v>
      </c>
      <c r="F465" s="14">
        <v>0</v>
      </c>
      <c r="G465" s="14">
        <v>0</v>
      </c>
      <c r="H465" s="14">
        <v>0</v>
      </c>
      <c r="I465" s="63">
        <v>0</v>
      </c>
    </row>
    <row r="466" spans="1:11" x14ac:dyDescent="0.25">
      <c r="A466" s="40" t="s">
        <v>68</v>
      </c>
      <c r="B466" s="43">
        <v>0</v>
      </c>
      <c r="C466" s="50" t="s">
        <v>16</v>
      </c>
      <c r="D466" s="52">
        <v>141.94</v>
      </c>
      <c r="E466" s="59">
        <v>0</v>
      </c>
      <c r="F466" s="14">
        <v>0</v>
      </c>
      <c r="G466" s="14">
        <v>0</v>
      </c>
      <c r="H466" s="14">
        <v>0</v>
      </c>
      <c r="I466" s="63">
        <v>0</v>
      </c>
    </row>
    <row r="467" spans="1:11" x14ac:dyDescent="0.25">
      <c r="A467" s="40" t="s">
        <v>69</v>
      </c>
      <c r="B467" s="43">
        <v>0</v>
      </c>
      <c r="C467" s="50" t="s">
        <v>17</v>
      </c>
      <c r="D467" s="52">
        <v>29.88</v>
      </c>
      <c r="E467" s="59">
        <v>0</v>
      </c>
      <c r="F467" s="14">
        <v>0</v>
      </c>
      <c r="G467" s="14">
        <v>0</v>
      </c>
      <c r="H467" s="14">
        <v>0</v>
      </c>
      <c r="I467" s="63">
        <v>0</v>
      </c>
      <c r="J467" s="25">
        <v>4.0075000000000003</v>
      </c>
      <c r="K467" t="s">
        <v>131</v>
      </c>
    </row>
    <row r="468" spans="1:11" ht="15.75" thickBot="1" x14ac:dyDescent="0.3">
      <c r="A468" s="42" t="s">
        <v>18</v>
      </c>
      <c r="B468" s="46">
        <v>153.93629999999999</v>
      </c>
      <c r="C468" s="54" t="s">
        <v>18</v>
      </c>
      <c r="D468" s="55">
        <v>16</v>
      </c>
      <c r="E468" s="60">
        <v>1.1710000000000207</v>
      </c>
      <c r="F468" s="65">
        <v>1.269028656639448</v>
      </c>
      <c r="G468" s="69">
        <v>18.736000000000331</v>
      </c>
      <c r="H468" s="69"/>
      <c r="I468" s="67"/>
      <c r="J468">
        <v>149.9288</v>
      </c>
      <c r="K468" t="s">
        <v>132</v>
      </c>
    </row>
    <row r="469" spans="1:11" ht="15.75" thickBot="1" x14ac:dyDescent="0.3">
      <c r="A469" t="s">
        <v>71</v>
      </c>
      <c r="B469" s="53">
        <v>152.76529999999997</v>
      </c>
      <c r="C469" s="187" t="s">
        <v>19</v>
      </c>
      <c r="D469" s="188"/>
      <c r="E469" s="61">
        <v>92.275300000000016</v>
      </c>
      <c r="F469" s="66">
        <v>100</v>
      </c>
      <c r="G469" s="70">
        <v>5713.4579004900033</v>
      </c>
      <c r="H469" s="70">
        <v>100.00000000000001</v>
      </c>
      <c r="I469" s="68">
        <v>100</v>
      </c>
      <c r="J469">
        <v>153.93629999999999</v>
      </c>
      <c r="K469" t="s">
        <v>133</v>
      </c>
    </row>
    <row r="470" spans="1:11" ht="15.75" thickBot="1" x14ac:dyDescent="0.3">
      <c r="A470" t="s">
        <v>53</v>
      </c>
      <c r="B470" s="45">
        <v>1.1710000000000207</v>
      </c>
      <c r="C470" s="56"/>
      <c r="D470" s="57"/>
      <c r="E470" s="4"/>
      <c r="F470" s="189" t="s">
        <v>80</v>
      </c>
      <c r="G470" s="190"/>
      <c r="H470" s="68">
        <v>98.736402477144225</v>
      </c>
    </row>
    <row r="472" spans="1:11" ht="15.75" thickBot="1" x14ac:dyDescent="0.3">
      <c r="A472" s="191" t="s">
        <v>165</v>
      </c>
      <c r="B472" s="191"/>
      <c r="C472" s="191"/>
      <c r="D472" s="191"/>
      <c r="E472" s="191"/>
      <c r="F472" s="191"/>
      <c r="G472" s="191"/>
      <c r="H472" s="191"/>
      <c r="I472" s="191"/>
    </row>
    <row r="473" spans="1:11" x14ac:dyDescent="0.25">
      <c r="A473" s="192" t="s">
        <v>74</v>
      </c>
      <c r="B473" s="194" t="s">
        <v>70</v>
      </c>
      <c r="C473" s="196" t="s">
        <v>75</v>
      </c>
      <c r="D473" s="196" t="s">
        <v>76</v>
      </c>
      <c r="E473" s="198" t="s">
        <v>72</v>
      </c>
      <c r="F473" s="200" t="s">
        <v>26</v>
      </c>
      <c r="G473" s="200" t="s">
        <v>20</v>
      </c>
      <c r="H473" s="202" t="s">
        <v>77</v>
      </c>
      <c r="I473" s="204" t="s">
        <v>73</v>
      </c>
    </row>
    <row r="474" spans="1:11" ht="15.75" thickBot="1" x14ac:dyDescent="0.3">
      <c r="A474" s="193"/>
      <c r="B474" s="195"/>
      <c r="C474" s="197"/>
      <c r="D474" s="197"/>
      <c r="E474" s="199"/>
      <c r="F474" s="201"/>
      <c r="G474" s="201"/>
      <c r="H474" s="203"/>
      <c r="I474" s="205"/>
    </row>
    <row r="475" spans="1:11" x14ac:dyDescent="0.25">
      <c r="A475" s="47" t="s">
        <v>54</v>
      </c>
      <c r="B475" s="48">
        <v>45.735700000000001</v>
      </c>
      <c r="C475" s="49" t="s">
        <v>0</v>
      </c>
      <c r="D475" s="51">
        <v>60.084800000000001</v>
      </c>
      <c r="E475" s="58">
        <v>45.735700000000001</v>
      </c>
      <c r="F475" s="38">
        <v>49.793089933207384</v>
      </c>
      <c r="G475" s="38">
        <v>2748.0203873600003</v>
      </c>
      <c r="H475" s="38">
        <v>48.73628062026291</v>
      </c>
      <c r="I475" s="62">
        <v>49.377174773359421</v>
      </c>
    </row>
    <row r="476" spans="1:11" x14ac:dyDescent="0.25">
      <c r="A476" s="40" t="s">
        <v>55</v>
      </c>
      <c r="B476" s="43">
        <v>0.88280000000000003</v>
      </c>
      <c r="C476" s="50" t="s">
        <v>1</v>
      </c>
      <c r="D476" s="52">
        <v>79.898799999999994</v>
      </c>
      <c r="E476" s="59">
        <v>0.88280000000000003</v>
      </c>
      <c r="F476" s="14">
        <v>0.9611165849224016</v>
      </c>
      <c r="G476" s="14">
        <v>70.534660639999998</v>
      </c>
      <c r="H476" s="14">
        <v>1.2509357755196726</v>
      </c>
      <c r="I476" s="63">
        <v>1.2673858905925999</v>
      </c>
    </row>
    <row r="477" spans="1:11" x14ac:dyDescent="0.25">
      <c r="A477" s="40" t="s">
        <v>56</v>
      </c>
      <c r="B477" s="43">
        <v>19.8125</v>
      </c>
      <c r="C477" s="50" t="s">
        <v>2</v>
      </c>
      <c r="D477" s="52">
        <v>101.96120000000001</v>
      </c>
      <c r="E477" s="59">
        <v>9.90625</v>
      </c>
      <c r="F477" s="14">
        <v>10.78507155571765</v>
      </c>
      <c r="G477" s="14">
        <v>1010.0531375</v>
      </c>
      <c r="H477" s="14">
        <v>17.913343502472419</v>
      </c>
      <c r="I477" s="63">
        <v>18.148908403343633</v>
      </c>
    </row>
    <row r="478" spans="1:11" x14ac:dyDescent="0.25">
      <c r="A478" s="40" t="s">
        <v>57</v>
      </c>
      <c r="B478" s="43">
        <v>0</v>
      </c>
      <c r="C478" s="50" t="s">
        <v>3</v>
      </c>
      <c r="D478" s="52">
        <v>151.99019999999999</v>
      </c>
      <c r="E478" s="59">
        <v>0</v>
      </c>
      <c r="F478" s="14">
        <v>0</v>
      </c>
      <c r="G478" s="14">
        <v>0</v>
      </c>
      <c r="H478" s="14">
        <v>0</v>
      </c>
      <c r="I478" s="63">
        <v>0</v>
      </c>
    </row>
    <row r="479" spans="1:11" x14ac:dyDescent="0.25">
      <c r="A479" s="40" t="s">
        <v>58</v>
      </c>
      <c r="B479" s="43">
        <v>11.3383</v>
      </c>
      <c r="C479" s="50" t="s">
        <v>4</v>
      </c>
      <c r="D479" s="52">
        <v>40.311399999999999</v>
      </c>
      <c r="E479" s="59">
        <v>11.3383</v>
      </c>
      <c r="F479" s="14">
        <v>12.344164221596811</v>
      </c>
      <c r="G479" s="14">
        <v>457.06274661999998</v>
      </c>
      <c r="H479" s="14">
        <v>8.1060309387807568</v>
      </c>
      <c r="I479" s="63">
        <v>8.2126272519865697</v>
      </c>
    </row>
    <row r="480" spans="1:11" x14ac:dyDescent="0.25">
      <c r="A480" s="40" t="s">
        <v>59</v>
      </c>
      <c r="B480" s="43">
        <v>10.363899999999999</v>
      </c>
      <c r="C480" s="50" t="s">
        <v>5</v>
      </c>
      <c r="D480" s="52">
        <v>56.0794</v>
      </c>
      <c r="E480" s="59">
        <v>10.363899999999999</v>
      </c>
      <c r="F480" s="14">
        <v>11.283321448207156</v>
      </c>
      <c r="G480" s="14">
        <v>581.20129365999992</v>
      </c>
      <c r="H480" s="14">
        <v>10.307634351972817</v>
      </c>
      <c r="I480" s="63">
        <v>10.443182294991052</v>
      </c>
    </row>
    <row r="481" spans="1:11" x14ac:dyDescent="0.25">
      <c r="A481" s="40" t="s">
        <v>60</v>
      </c>
      <c r="B481" s="43">
        <v>0</v>
      </c>
      <c r="C481" s="50" t="s">
        <v>6</v>
      </c>
      <c r="D481" s="52">
        <v>70.9375</v>
      </c>
      <c r="E481" s="59">
        <v>0</v>
      </c>
      <c r="F481" s="14">
        <v>0</v>
      </c>
      <c r="G481" s="14">
        <v>0</v>
      </c>
      <c r="H481" s="14">
        <v>0</v>
      </c>
      <c r="I481" s="63">
        <v>0</v>
      </c>
    </row>
    <row r="482" spans="1:11" x14ac:dyDescent="0.25">
      <c r="A482" s="40" t="s">
        <v>64</v>
      </c>
      <c r="B482" s="43">
        <v>6.9114000000000004</v>
      </c>
      <c r="C482" s="50" t="s">
        <v>7</v>
      </c>
      <c r="D482" s="52">
        <v>71.846400000000003</v>
      </c>
      <c r="E482" s="59">
        <v>6.9114000000000004</v>
      </c>
      <c r="F482" s="14">
        <v>7.5245368883469501</v>
      </c>
      <c r="G482" s="14">
        <v>496.55920896000003</v>
      </c>
      <c r="H482" s="14">
        <v>8.8065026969103002</v>
      </c>
      <c r="I482" s="63">
        <v>8.9223103871124891</v>
      </c>
    </row>
    <row r="483" spans="1:11" x14ac:dyDescent="0.25">
      <c r="A483" s="40" t="s">
        <v>63</v>
      </c>
      <c r="B483" s="44">
        <v>0</v>
      </c>
      <c r="C483" s="50" t="s">
        <v>8</v>
      </c>
      <c r="D483" s="52">
        <v>159.69220000000001</v>
      </c>
      <c r="E483" s="59">
        <v>0.34580000000002542</v>
      </c>
      <c r="F483" s="19">
        <v>0.37647724860239112</v>
      </c>
      <c r="G483" s="14">
        <v>55.221562760004062</v>
      </c>
      <c r="H483" s="14">
        <v>0.97935720977183893</v>
      </c>
      <c r="I483" s="63">
        <v>0.99223599948552743</v>
      </c>
    </row>
    <row r="484" spans="1:11" x14ac:dyDescent="0.25">
      <c r="A484" s="40" t="s">
        <v>61</v>
      </c>
      <c r="B484" s="43">
        <v>0</v>
      </c>
      <c r="C484" s="50" t="s">
        <v>9</v>
      </c>
      <c r="D484" s="52">
        <v>153.33940000000001</v>
      </c>
      <c r="E484" s="59">
        <v>0</v>
      </c>
      <c r="F484" s="14">
        <v>0</v>
      </c>
      <c r="G484" s="14">
        <v>0</v>
      </c>
      <c r="H484" s="14">
        <v>0</v>
      </c>
      <c r="I484" s="63">
        <v>0</v>
      </c>
    </row>
    <row r="485" spans="1:11" x14ac:dyDescent="0.25">
      <c r="A485" s="40" t="s">
        <v>62</v>
      </c>
      <c r="B485" s="43">
        <v>4.3700999999999999</v>
      </c>
      <c r="C485" s="50" t="s">
        <v>10</v>
      </c>
      <c r="D485" s="52">
        <v>61.978999999999999</v>
      </c>
      <c r="E485" s="59">
        <v>2.1850499999999999</v>
      </c>
      <c r="F485" s="14">
        <v>2.3788941933446912</v>
      </c>
      <c r="G485" s="14">
        <v>135.42721394999998</v>
      </c>
      <c r="H485" s="14">
        <v>2.4018084920499287</v>
      </c>
      <c r="I485" s="63">
        <v>2.4333928682030064</v>
      </c>
    </row>
    <row r="486" spans="1:11" x14ac:dyDescent="0.25">
      <c r="A486" s="40" t="s">
        <v>52</v>
      </c>
      <c r="B486" s="43">
        <v>0.23960000000000001</v>
      </c>
      <c r="C486" s="50" t="s">
        <v>11</v>
      </c>
      <c r="D486" s="52">
        <v>94.203400000000002</v>
      </c>
      <c r="E486" s="59">
        <v>0.1198</v>
      </c>
      <c r="F486" s="14">
        <v>0.13042791897791539</v>
      </c>
      <c r="G486" s="14">
        <v>11.28556732</v>
      </c>
      <c r="H486" s="14">
        <v>0.20015010747237746</v>
      </c>
      <c r="I486" s="63">
        <v>0.20278213092570907</v>
      </c>
    </row>
    <row r="487" spans="1:11" x14ac:dyDescent="0.25">
      <c r="A487" s="40" t="s">
        <v>65</v>
      </c>
      <c r="B487" s="43">
        <v>0</v>
      </c>
      <c r="C487" s="50" t="s">
        <v>12</v>
      </c>
      <c r="D487" s="52">
        <v>80.063999999999993</v>
      </c>
      <c r="E487" s="59">
        <v>0</v>
      </c>
      <c r="F487" s="14">
        <v>0</v>
      </c>
      <c r="G487" s="14">
        <v>0</v>
      </c>
      <c r="H487" s="14">
        <v>0</v>
      </c>
      <c r="I487" s="63">
        <v>0</v>
      </c>
    </row>
    <row r="488" spans="1:11" x14ac:dyDescent="0.25">
      <c r="A488" s="41"/>
      <c r="B488" s="44">
        <v>0</v>
      </c>
      <c r="C488" s="50" t="s">
        <v>13</v>
      </c>
      <c r="D488" s="52">
        <v>32</v>
      </c>
      <c r="E488" s="59">
        <v>0</v>
      </c>
      <c r="F488" s="14">
        <v>0</v>
      </c>
      <c r="G488" s="14">
        <v>0</v>
      </c>
      <c r="H488" s="14">
        <v>0</v>
      </c>
      <c r="I488" s="63">
        <v>0</v>
      </c>
    </row>
    <row r="489" spans="1:11" x14ac:dyDescent="0.25">
      <c r="A489" s="40" t="s">
        <v>51</v>
      </c>
      <c r="B489" s="43">
        <v>8.125</v>
      </c>
      <c r="C489" s="50" t="s">
        <v>22</v>
      </c>
      <c r="D489" s="52">
        <v>18.015000000000001</v>
      </c>
      <c r="E489" s="59">
        <v>4.0625</v>
      </c>
      <c r="F489" s="14">
        <v>4.4229000070766382</v>
      </c>
      <c r="G489" s="14">
        <v>73.185937500000009</v>
      </c>
      <c r="H489" s="14">
        <v>1.2979563047869624</v>
      </c>
      <c r="I489" s="64"/>
    </row>
    <row r="490" spans="1:11" x14ac:dyDescent="0.25">
      <c r="A490" s="40" t="s">
        <v>66</v>
      </c>
      <c r="B490" s="43">
        <v>0</v>
      </c>
      <c r="C490" s="50" t="s">
        <v>14</v>
      </c>
      <c r="D490" s="52">
        <v>44.01</v>
      </c>
      <c r="E490" s="59">
        <v>0</v>
      </c>
      <c r="F490" s="14">
        <v>0</v>
      </c>
      <c r="G490" s="14">
        <v>0</v>
      </c>
      <c r="H490" s="14">
        <v>0</v>
      </c>
      <c r="I490" s="63">
        <v>0</v>
      </c>
    </row>
    <row r="491" spans="1:11" x14ac:dyDescent="0.25">
      <c r="A491" s="40" t="s">
        <v>67</v>
      </c>
      <c r="B491" s="43">
        <v>0</v>
      </c>
      <c r="C491" s="50" t="s">
        <v>15</v>
      </c>
      <c r="D491" s="52">
        <v>69.62</v>
      </c>
      <c r="E491" s="59">
        <v>0</v>
      </c>
      <c r="F491" s="14">
        <v>0</v>
      </c>
      <c r="G491" s="14">
        <v>0</v>
      </c>
      <c r="H491" s="14">
        <v>0</v>
      </c>
      <c r="I491" s="63">
        <v>0</v>
      </c>
    </row>
    <row r="492" spans="1:11" x14ac:dyDescent="0.25">
      <c r="A492" s="40" t="s">
        <v>68</v>
      </c>
      <c r="B492" s="43">
        <v>0</v>
      </c>
      <c r="C492" s="50" t="s">
        <v>16</v>
      </c>
      <c r="D492" s="52">
        <v>141.94</v>
      </c>
      <c r="E492" s="59">
        <v>0</v>
      </c>
      <c r="F492" s="14">
        <v>0</v>
      </c>
      <c r="G492" s="14">
        <v>0</v>
      </c>
      <c r="H492" s="14">
        <v>0</v>
      </c>
      <c r="I492" s="63">
        <v>0</v>
      </c>
    </row>
    <row r="493" spans="1:11" x14ac:dyDescent="0.25">
      <c r="A493" s="40" t="s">
        <v>69</v>
      </c>
      <c r="B493" s="43">
        <v>0</v>
      </c>
      <c r="C493" s="50" t="s">
        <v>17</v>
      </c>
      <c r="D493" s="52">
        <v>29.88</v>
      </c>
      <c r="E493" s="59">
        <v>0</v>
      </c>
      <c r="F493" s="14">
        <v>0</v>
      </c>
      <c r="G493" s="14">
        <v>0</v>
      </c>
      <c r="H493" s="14">
        <v>0</v>
      </c>
      <c r="I493" s="63">
        <v>0</v>
      </c>
      <c r="J493" s="25">
        <v>4.0625</v>
      </c>
      <c r="K493" t="s">
        <v>131</v>
      </c>
    </row>
    <row r="494" spans="1:11" ht="15.75" thickBot="1" x14ac:dyDescent="0.3">
      <c r="A494" s="42" t="s">
        <v>18</v>
      </c>
      <c r="B494" s="46">
        <v>158.2825</v>
      </c>
      <c r="C494" s="54" t="s">
        <v>18</v>
      </c>
      <c r="D494" s="55">
        <v>16</v>
      </c>
      <c r="E494" s="60">
        <v>0.34580000000002542</v>
      </c>
      <c r="F494" s="65">
        <v>0.37647724860239112</v>
      </c>
      <c r="G494" s="69">
        <v>5.5328000000004067</v>
      </c>
      <c r="H494" s="69"/>
      <c r="I494" s="67"/>
      <c r="J494">
        <v>154.22</v>
      </c>
      <c r="K494" t="s">
        <v>132</v>
      </c>
    </row>
    <row r="495" spans="1:11" ht="15.75" thickBot="1" x14ac:dyDescent="0.3">
      <c r="A495" t="s">
        <v>71</v>
      </c>
      <c r="B495" s="53">
        <v>157.93669999999997</v>
      </c>
      <c r="C495" s="187" t="s">
        <v>19</v>
      </c>
      <c r="D495" s="188"/>
      <c r="E495" s="61">
        <v>91.85150000000003</v>
      </c>
      <c r="F495" s="66">
        <v>99.999999999999972</v>
      </c>
      <c r="G495" s="70">
        <v>5638.5517162700053</v>
      </c>
      <c r="H495" s="70">
        <v>99.999999999999986</v>
      </c>
      <c r="I495" s="68">
        <v>100.00000000000001</v>
      </c>
      <c r="J495">
        <v>158.2825</v>
      </c>
      <c r="K495" t="s">
        <v>133</v>
      </c>
    </row>
    <row r="496" spans="1:11" ht="15.75" thickBot="1" x14ac:dyDescent="0.3">
      <c r="A496" t="s">
        <v>53</v>
      </c>
      <c r="B496" s="45">
        <v>0.34580000000002542</v>
      </c>
      <c r="C496" s="56"/>
      <c r="D496" s="57"/>
      <c r="E496" s="4"/>
      <c r="F496" s="189" t="s">
        <v>80</v>
      </c>
      <c r="G496" s="190"/>
      <c r="H496" s="68">
        <v>98.702043695213021</v>
      </c>
    </row>
    <row r="498" spans="1:9" ht="15.75" thickBot="1" x14ac:dyDescent="0.3">
      <c r="A498" s="191" t="s">
        <v>167</v>
      </c>
      <c r="B498" s="191"/>
      <c r="C498" s="191"/>
      <c r="D498" s="191"/>
      <c r="E498" s="191"/>
      <c r="F498" s="191"/>
      <c r="G498" s="191"/>
      <c r="H498" s="191"/>
      <c r="I498" s="191"/>
    </row>
    <row r="499" spans="1:9" x14ac:dyDescent="0.25">
      <c r="A499" s="192" t="s">
        <v>74</v>
      </c>
      <c r="B499" s="194" t="s">
        <v>70</v>
      </c>
      <c r="C499" s="196" t="s">
        <v>75</v>
      </c>
      <c r="D499" s="196" t="s">
        <v>76</v>
      </c>
      <c r="E499" s="198" t="s">
        <v>72</v>
      </c>
      <c r="F499" s="200" t="s">
        <v>26</v>
      </c>
      <c r="G499" s="200" t="s">
        <v>20</v>
      </c>
      <c r="H499" s="202" t="s">
        <v>77</v>
      </c>
      <c r="I499" s="204" t="s">
        <v>73</v>
      </c>
    </row>
    <row r="500" spans="1:9" ht="15.75" thickBot="1" x14ac:dyDescent="0.3">
      <c r="A500" s="193"/>
      <c r="B500" s="195"/>
      <c r="C500" s="197"/>
      <c r="D500" s="197"/>
      <c r="E500" s="199"/>
      <c r="F500" s="201"/>
      <c r="G500" s="201"/>
      <c r="H500" s="203"/>
      <c r="I500" s="205"/>
    </row>
    <row r="501" spans="1:9" x14ac:dyDescent="0.25">
      <c r="A501" s="47" t="s">
        <v>54</v>
      </c>
      <c r="B501" s="48">
        <v>45.735700000000001</v>
      </c>
      <c r="C501" s="49" t="s">
        <v>0</v>
      </c>
      <c r="D501" s="51">
        <v>60.084800000000001</v>
      </c>
      <c r="E501" s="58">
        <v>45.735700000000001</v>
      </c>
      <c r="F501" s="38">
        <v>49.544696247508433</v>
      </c>
      <c r="G501" s="38">
        <v>2748.0203873600003</v>
      </c>
      <c r="H501" s="38">
        <v>48.664681083165817</v>
      </c>
      <c r="I501" s="62">
        <v>49.377174773359414</v>
      </c>
    </row>
    <row r="502" spans="1:9" x14ac:dyDescent="0.25">
      <c r="A502" s="40" t="s">
        <v>55</v>
      </c>
      <c r="B502" s="43">
        <v>0.88280000000000003</v>
      </c>
      <c r="C502" s="50" t="s">
        <v>1</v>
      </c>
      <c r="D502" s="52">
        <v>79.898799999999994</v>
      </c>
      <c r="E502" s="59">
        <v>0.88280000000000003</v>
      </c>
      <c r="F502" s="14">
        <v>0.95632203830487883</v>
      </c>
      <c r="G502" s="14">
        <v>70.534660639999998</v>
      </c>
      <c r="H502" s="14">
        <v>1.2490979983785881</v>
      </c>
      <c r="I502" s="63">
        <v>1.2673858905925999</v>
      </c>
    </row>
    <row r="503" spans="1:9" x14ac:dyDescent="0.25">
      <c r="A503" s="40" t="s">
        <v>56</v>
      </c>
      <c r="B503" s="43">
        <v>19.8125</v>
      </c>
      <c r="C503" s="50" t="s">
        <v>2</v>
      </c>
      <c r="D503" s="52">
        <v>101.96120000000001</v>
      </c>
      <c r="E503" s="59">
        <v>9.90625</v>
      </c>
      <c r="F503" s="14">
        <v>10.731270040731429</v>
      </c>
      <c r="G503" s="14">
        <v>1010.0531375</v>
      </c>
      <c r="H503" s="14">
        <v>17.887026617262574</v>
      </c>
      <c r="I503" s="63">
        <v>18.148908403343633</v>
      </c>
    </row>
    <row r="504" spans="1:9" x14ac:dyDescent="0.25">
      <c r="A504" s="40" t="s">
        <v>57</v>
      </c>
      <c r="B504" s="43">
        <v>0</v>
      </c>
      <c r="C504" s="50" t="s">
        <v>3</v>
      </c>
      <c r="D504" s="52">
        <v>151.99019999999999</v>
      </c>
      <c r="E504" s="59">
        <v>0</v>
      </c>
      <c r="F504" s="14">
        <v>0</v>
      </c>
      <c r="G504" s="14">
        <v>0</v>
      </c>
      <c r="H504" s="14">
        <v>0</v>
      </c>
      <c r="I504" s="63">
        <v>0</v>
      </c>
    </row>
    <row r="505" spans="1:9" x14ac:dyDescent="0.25">
      <c r="A505" s="40" t="s">
        <v>58</v>
      </c>
      <c r="B505" s="43">
        <v>11.3383</v>
      </c>
      <c r="C505" s="50" t="s">
        <v>4</v>
      </c>
      <c r="D505" s="52">
        <v>40.311399999999999</v>
      </c>
      <c r="E505" s="59">
        <v>11.3383</v>
      </c>
      <c r="F505" s="14">
        <v>12.282585146026515</v>
      </c>
      <c r="G505" s="14">
        <v>457.06274661999998</v>
      </c>
      <c r="H505" s="14">
        <v>8.0941221912209329</v>
      </c>
      <c r="I505" s="63">
        <v>8.2126272519865697</v>
      </c>
    </row>
    <row r="506" spans="1:9" x14ac:dyDescent="0.25">
      <c r="A506" s="40" t="s">
        <v>59</v>
      </c>
      <c r="B506" s="43">
        <v>10.363899999999999</v>
      </c>
      <c r="C506" s="50" t="s">
        <v>5</v>
      </c>
      <c r="D506" s="52">
        <v>56.0794</v>
      </c>
      <c r="E506" s="59">
        <v>10.363899999999999</v>
      </c>
      <c r="F506" s="14">
        <v>11.227034405061092</v>
      </c>
      <c r="G506" s="14">
        <v>581.20129365999992</v>
      </c>
      <c r="H506" s="14">
        <v>10.292491180627476</v>
      </c>
      <c r="I506" s="63">
        <v>10.443182294991052</v>
      </c>
    </row>
    <row r="507" spans="1:9" x14ac:dyDescent="0.25">
      <c r="A507" s="40" t="s">
        <v>60</v>
      </c>
      <c r="B507" s="43">
        <v>0</v>
      </c>
      <c r="C507" s="50" t="s">
        <v>6</v>
      </c>
      <c r="D507" s="52">
        <v>70.9375</v>
      </c>
      <c r="E507" s="59">
        <v>0</v>
      </c>
      <c r="F507" s="14">
        <v>0</v>
      </c>
      <c r="G507" s="14">
        <v>0</v>
      </c>
      <c r="H507" s="14">
        <v>0</v>
      </c>
      <c r="I507" s="63">
        <v>0</v>
      </c>
    </row>
    <row r="508" spans="1:9" x14ac:dyDescent="0.25">
      <c r="A508" s="40" t="s">
        <v>64</v>
      </c>
      <c r="B508" s="43">
        <v>6.9114000000000004</v>
      </c>
      <c r="C508" s="50" t="s">
        <v>7</v>
      </c>
      <c r="D508" s="52">
        <v>71.846400000000003</v>
      </c>
      <c r="E508" s="59">
        <v>6.9114000000000004</v>
      </c>
      <c r="F508" s="14">
        <v>7.4870006066383556</v>
      </c>
      <c r="G508" s="14">
        <v>496.55920896000003</v>
      </c>
      <c r="H508" s="14">
        <v>8.7935648709515242</v>
      </c>
      <c r="I508" s="63">
        <v>8.9223103871124909</v>
      </c>
    </row>
    <row r="509" spans="1:9" x14ac:dyDescent="0.25">
      <c r="A509" s="40" t="s">
        <v>63</v>
      </c>
      <c r="B509" s="44">
        <v>0</v>
      </c>
      <c r="C509" s="50" t="s">
        <v>8</v>
      </c>
      <c r="D509" s="52">
        <v>159.69220000000001</v>
      </c>
      <c r="E509" s="59">
        <v>0.34580000000002542</v>
      </c>
      <c r="F509" s="19">
        <v>0.37459918537137676</v>
      </c>
      <c r="G509" s="14">
        <v>55.221562760004062</v>
      </c>
      <c r="H509" s="14">
        <v>0.97791841464878215</v>
      </c>
      <c r="I509" s="63">
        <v>0.99223599948552754</v>
      </c>
    </row>
    <row r="510" spans="1:9" x14ac:dyDescent="0.25">
      <c r="A510" s="40" t="s">
        <v>61</v>
      </c>
      <c r="B510" s="43">
        <v>0</v>
      </c>
      <c r="C510" s="50" t="s">
        <v>9</v>
      </c>
      <c r="D510" s="52">
        <v>153.33940000000001</v>
      </c>
      <c r="E510" s="59">
        <v>0</v>
      </c>
      <c r="F510" s="14">
        <v>0</v>
      </c>
      <c r="G510" s="14">
        <v>0</v>
      </c>
      <c r="H510" s="14">
        <v>0</v>
      </c>
      <c r="I510" s="63">
        <v>0</v>
      </c>
    </row>
    <row r="511" spans="1:9" x14ac:dyDescent="0.25">
      <c r="A511" s="40" t="s">
        <v>62</v>
      </c>
      <c r="B511" s="43">
        <v>4.3700999999999999</v>
      </c>
      <c r="C511" s="50" t="s">
        <v>10</v>
      </c>
      <c r="D511" s="52">
        <v>61.978999999999999</v>
      </c>
      <c r="E511" s="59">
        <v>2.1850499999999999</v>
      </c>
      <c r="F511" s="14">
        <v>2.3670270387381915</v>
      </c>
      <c r="G511" s="14">
        <v>135.42721394999998</v>
      </c>
      <c r="H511" s="14">
        <v>2.3982799425989239</v>
      </c>
      <c r="I511" s="63">
        <v>2.4333928682030064</v>
      </c>
    </row>
    <row r="512" spans="1:9" x14ac:dyDescent="0.25">
      <c r="A512" s="40" t="s">
        <v>52</v>
      </c>
      <c r="B512" s="43">
        <v>0.23960000000000001</v>
      </c>
      <c r="C512" s="50" t="s">
        <v>11</v>
      </c>
      <c r="D512" s="52">
        <v>94.203400000000002</v>
      </c>
      <c r="E512" s="59">
        <v>0.1198</v>
      </c>
      <c r="F512" s="14">
        <v>0.12977727706040382</v>
      </c>
      <c r="G512" s="14">
        <v>11.28556732</v>
      </c>
      <c r="H512" s="14">
        <v>0.19985606256655844</v>
      </c>
      <c r="I512" s="63">
        <v>0.20278213092570913</v>
      </c>
    </row>
    <row r="513" spans="1:11" x14ac:dyDescent="0.25">
      <c r="A513" s="40" t="s">
        <v>65</v>
      </c>
      <c r="B513" s="43">
        <v>0</v>
      </c>
      <c r="C513" s="50" t="s">
        <v>12</v>
      </c>
      <c r="D513" s="52">
        <v>80.063999999999993</v>
      </c>
      <c r="E513" s="59">
        <v>0</v>
      </c>
      <c r="F513" s="14">
        <v>0</v>
      </c>
      <c r="G513" s="14">
        <v>0</v>
      </c>
      <c r="H513" s="14">
        <v>0</v>
      </c>
      <c r="I513" s="63">
        <v>0</v>
      </c>
    </row>
    <row r="514" spans="1:11" x14ac:dyDescent="0.25">
      <c r="A514" s="41"/>
      <c r="B514" s="44">
        <v>0</v>
      </c>
      <c r="C514" s="50" t="s">
        <v>13</v>
      </c>
      <c r="D514" s="52">
        <v>32</v>
      </c>
      <c r="E514" s="59">
        <v>0</v>
      </c>
      <c r="F514" s="14">
        <v>0</v>
      </c>
      <c r="G514" s="14">
        <v>0</v>
      </c>
      <c r="H514" s="14">
        <v>0</v>
      </c>
      <c r="I514" s="63">
        <v>0</v>
      </c>
    </row>
    <row r="515" spans="1:11" x14ac:dyDescent="0.25">
      <c r="A515" s="40" t="s">
        <v>51</v>
      </c>
      <c r="B515" s="43">
        <v>9.0459999999999994</v>
      </c>
      <c r="C515" s="50" t="s">
        <v>22</v>
      </c>
      <c r="D515" s="52">
        <v>18.015000000000001</v>
      </c>
      <c r="E515" s="59">
        <v>4.5229999999999997</v>
      </c>
      <c r="F515" s="14">
        <v>4.8996880145593185</v>
      </c>
      <c r="G515" s="14">
        <v>81.481844999999993</v>
      </c>
      <c r="H515" s="14">
        <v>1.4429616385788053</v>
      </c>
      <c r="I515" s="64"/>
    </row>
    <row r="516" spans="1:11" x14ac:dyDescent="0.25">
      <c r="A516" s="40" t="s">
        <v>66</v>
      </c>
      <c r="B516" s="43">
        <v>0</v>
      </c>
      <c r="C516" s="50" t="s">
        <v>14</v>
      </c>
      <c r="D516" s="52">
        <v>44.01</v>
      </c>
      <c r="E516" s="59">
        <v>0</v>
      </c>
      <c r="F516" s="14">
        <v>0</v>
      </c>
      <c r="G516" s="14">
        <v>0</v>
      </c>
      <c r="H516" s="14">
        <v>0</v>
      </c>
      <c r="I516" s="63">
        <v>0</v>
      </c>
    </row>
    <row r="517" spans="1:11" x14ac:dyDescent="0.25">
      <c r="A517" s="40" t="s">
        <v>67</v>
      </c>
      <c r="B517" s="43">
        <v>0</v>
      </c>
      <c r="C517" s="50" t="s">
        <v>15</v>
      </c>
      <c r="D517" s="52">
        <v>69.62</v>
      </c>
      <c r="E517" s="59">
        <v>0</v>
      </c>
      <c r="F517" s="14">
        <v>0</v>
      </c>
      <c r="G517" s="14">
        <v>0</v>
      </c>
      <c r="H517" s="14">
        <v>0</v>
      </c>
      <c r="I517" s="63">
        <v>0</v>
      </c>
    </row>
    <row r="518" spans="1:11" x14ac:dyDescent="0.25">
      <c r="A518" s="40" t="s">
        <v>68</v>
      </c>
      <c r="B518" s="43">
        <v>0</v>
      </c>
      <c r="C518" s="50" t="s">
        <v>16</v>
      </c>
      <c r="D518" s="52">
        <v>141.94</v>
      </c>
      <c r="E518" s="59">
        <v>0</v>
      </c>
      <c r="F518" s="14">
        <v>0</v>
      </c>
      <c r="G518" s="14">
        <v>0</v>
      </c>
      <c r="H518" s="14">
        <v>0</v>
      </c>
      <c r="I518" s="63">
        <v>0</v>
      </c>
    </row>
    <row r="519" spans="1:11" x14ac:dyDescent="0.25">
      <c r="A519" s="40" t="s">
        <v>69</v>
      </c>
      <c r="B519" s="43">
        <v>0</v>
      </c>
      <c r="C519" s="50" t="s">
        <v>17</v>
      </c>
      <c r="D519" s="52">
        <v>29.88</v>
      </c>
      <c r="E519" s="59">
        <v>0</v>
      </c>
      <c r="F519" s="14">
        <v>0</v>
      </c>
      <c r="G519" s="14">
        <v>0</v>
      </c>
      <c r="H519" s="14">
        <v>0</v>
      </c>
      <c r="I519" s="63">
        <v>0</v>
      </c>
      <c r="J519" s="25">
        <v>4.5229999999999997</v>
      </c>
      <c r="K519" t="s">
        <v>131</v>
      </c>
    </row>
    <row r="520" spans="1:11" ht="15.75" thickBot="1" x14ac:dyDescent="0.3">
      <c r="A520" s="42" t="s">
        <v>18</v>
      </c>
      <c r="B520" s="46">
        <v>158.74299999999999</v>
      </c>
      <c r="C520" s="54" t="s">
        <v>18</v>
      </c>
      <c r="D520" s="55">
        <v>16</v>
      </c>
      <c r="E520" s="60">
        <v>0.34580000000002542</v>
      </c>
      <c r="F520" s="65">
        <v>0.37459918537137676</v>
      </c>
      <c r="G520" s="69">
        <v>5.5328000000004067</v>
      </c>
      <c r="H520" s="69"/>
      <c r="I520" s="67"/>
      <c r="J520">
        <v>154.22</v>
      </c>
      <c r="K520" t="s">
        <v>132</v>
      </c>
    </row>
    <row r="521" spans="1:11" ht="15.75" thickBot="1" x14ac:dyDescent="0.3">
      <c r="A521" t="s">
        <v>71</v>
      </c>
      <c r="B521" s="53">
        <v>158.39719999999997</v>
      </c>
      <c r="C521" s="187" t="s">
        <v>19</v>
      </c>
      <c r="D521" s="188"/>
      <c r="E521" s="61">
        <v>92.312000000000026</v>
      </c>
      <c r="F521" s="66">
        <v>99.999999999999986</v>
      </c>
      <c r="G521" s="70">
        <v>5646.8476237700052</v>
      </c>
      <c r="H521" s="70">
        <v>99.999999999999986</v>
      </c>
      <c r="I521" s="68">
        <v>100</v>
      </c>
      <c r="J521">
        <v>158.74299999999999</v>
      </c>
      <c r="K521" t="s">
        <v>133</v>
      </c>
    </row>
    <row r="522" spans="1:11" ht="15.75" thickBot="1" x14ac:dyDescent="0.3">
      <c r="A522" t="s">
        <v>53</v>
      </c>
      <c r="B522" s="45">
        <v>0.34580000000002542</v>
      </c>
      <c r="C522" s="56"/>
      <c r="D522" s="57"/>
      <c r="E522" s="4"/>
      <c r="F522" s="189" t="s">
        <v>80</v>
      </c>
      <c r="G522" s="190"/>
      <c r="H522" s="68">
        <v>98.557038361421178</v>
      </c>
    </row>
    <row r="524" spans="1:11" ht="15.75" thickBot="1" x14ac:dyDescent="0.3">
      <c r="A524" s="191" t="s">
        <v>170</v>
      </c>
      <c r="B524" s="191"/>
      <c r="C524" s="191"/>
      <c r="D524" s="191"/>
      <c r="E524" s="191"/>
      <c r="F524" s="191"/>
      <c r="G524" s="191"/>
      <c r="H524" s="191"/>
      <c r="I524" s="191"/>
    </row>
    <row r="525" spans="1:11" x14ac:dyDescent="0.25">
      <c r="A525" s="192" t="s">
        <v>74</v>
      </c>
      <c r="B525" s="194" t="s">
        <v>70</v>
      </c>
      <c r="C525" s="196" t="s">
        <v>75</v>
      </c>
      <c r="D525" s="196" t="s">
        <v>76</v>
      </c>
      <c r="E525" s="198" t="s">
        <v>72</v>
      </c>
      <c r="F525" s="200" t="s">
        <v>26</v>
      </c>
      <c r="G525" s="200" t="s">
        <v>20</v>
      </c>
      <c r="H525" s="202" t="s">
        <v>77</v>
      </c>
      <c r="I525" s="204" t="s">
        <v>73</v>
      </c>
    </row>
    <row r="526" spans="1:11" ht="15.75" thickBot="1" x14ac:dyDescent="0.3">
      <c r="A526" s="193"/>
      <c r="B526" s="195"/>
      <c r="C526" s="197"/>
      <c r="D526" s="197"/>
      <c r="E526" s="199"/>
      <c r="F526" s="201"/>
      <c r="G526" s="201"/>
      <c r="H526" s="203"/>
      <c r="I526" s="205"/>
    </row>
    <row r="527" spans="1:11" x14ac:dyDescent="0.25">
      <c r="A527" s="47" t="s">
        <v>54</v>
      </c>
      <c r="B527" s="48">
        <v>45.735700000000001</v>
      </c>
      <c r="C527" s="49" t="s">
        <v>0</v>
      </c>
      <c r="D527" s="51">
        <v>60.084800000000001</v>
      </c>
      <c r="E527" s="58">
        <v>45.735700000000001</v>
      </c>
      <c r="F527" s="38">
        <v>49.08106541895603</v>
      </c>
      <c r="G527" s="38">
        <v>2748.0203873600003</v>
      </c>
      <c r="H527" s="38">
        <v>48.529675394339613</v>
      </c>
      <c r="I527" s="62">
        <v>49.3771747733594</v>
      </c>
    </row>
    <row r="528" spans="1:11" x14ac:dyDescent="0.25">
      <c r="A528" s="40" t="s">
        <v>55</v>
      </c>
      <c r="B528" s="43">
        <v>0.88280000000000003</v>
      </c>
      <c r="C528" s="50" t="s">
        <v>1</v>
      </c>
      <c r="D528" s="52">
        <v>79.898799999999994</v>
      </c>
      <c r="E528" s="59">
        <v>0.88280000000000003</v>
      </c>
      <c r="F528" s="14">
        <v>0.94737293956043933</v>
      </c>
      <c r="G528" s="14">
        <v>70.534660639999998</v>
      </c>
      <c r="H528" s="14">
        <v>1.2456327473602089</v>
      </c>
      <c r="I528" s="63">
        <v>1.2673858905925994</v>
      </c>
    </row>
    <row r="529" spans="1:9" x14ac:dyDescent="0.25">
      <c r="A529" s="40" t="s">
        <v>56</v>
      </c>
      <c r="B529" s="43">
        <v>19.8125</v>
      </c>
      <c r="C529" s="50" t="s">
        <v>2</v>
      </c>
      <c r="D529" s="52">
        <v>101.96120000000001</v>
      </c>
      <c r="E529" s="59">
        <v>9.90625</v>
      </c>
      <c r="F529" s="14">
        <v>10.630848643543953</v>
      </c>
      <c r="G529" s="14">
        <v>1010.0531375</v>
      </c>
      <c r="H529" s="14">
        <v>17.837404380030826</v>
      </c>
      <c r="I529" s="63">
        <v>18.148908403343626</v>
      </c>
    </row>
    <row r="530" spans="1:9" x14ac:dyDescent="0.25">
      <c r="A530" s="40" t="s">
        <v>57</v>
      </c>
      <c r="B530" s="43">
        <v>0</v>
      </c>
      <c r="C530" s="50" t="s">
        <v>3</v>
      </c>
      <c r="D530" s="52">
        <v>151.99019999999999</v>
      </c>
      <c r="E530" s="59">
        <v>0</v>
      </c>
      <c r="F530" s="14">
        <v>0</v>
      </c>
      <c r="G530" s="14">
        <v>0</v>
      </c>
      <c r="H530" s="14">
        <v>0</v>
      </c>
      <c r="I530" s="63">
        <v>0</v>
      </c>
    </row>
    <row r="531" spans="1:9" x14ac:dyDescent="0.25">
      <c r="A531" s="40" t="s">
        <v>58</v>
      </c>
      <c r="B531" s="43">
        <v>11.3383</v>
      </c>
      <c r="C531" s="50" t="s">
        <v>4</v>
      </c>
      <c r="D531" s="52">
        <v>40.311399999999999</v>
      </c>
      <c r="E531" s="59">
        <v>11.3383</v>
      </c>
      <c r="F531" s="14">
        <v>12.167646806318677</v>
      </c>
      <c r="G531" s="14">
        <v>457.06274661999998</v>
      </c>
      <c r="H531" s="14">
        <v>8.07166745572186</v>
      </c>
      <c r="I531" s="63">
        <v>8.212627251986568</v>
      </c>
    </row>
    <row r="532" spans="1:9" x14ac:dyDescent="0.25">
      <c r="A532" s="40" t="s">
        <v>59</v>
      </c>
      <c r="B532" s="43">
        <v>10.363899999999999</v>
      </c>
      <c r="C532" s="50" t="s">
        <v>5</v>
      </c>
      <c r="D532" s="52">
        <v>56.0794</v>
      </c>
      <c r="E532" s="59">
        <v>10.363899999999999</v>
      </c>
      <c r="F532" s="14">
        <v>11.1219737293956</v>
      </c>
      <c r="G532" s="14">
        <v>581.20129365999992</v>
      </c>
      <c r="H532" s="14">
        <v>10.263937723979859</v>
      </c>
      <c r="I532" s="63">
        <v>10.44318229499105</v>
      </c>
    </row>
    <row r="533" spans="1:9" x14ac:dyDescent="0.25">
      <c r="A533" s="40" t="s">
        <v>60</v>
      </c>
      <c r="B533" s="43">
        <v>0</v>
      </c>
      <c r="C533" s="50" t="s">
        <v>6</v>
      </c>
      <c r="D533" s="52">
        <v>70.9375</v>
      </c>
      <c r="E533" s="59">
        <v>0</v>
      </c>
      <c r="F533" s="14">
        <v>0</v>
      </c>
      <c r="G533" s="14">
        <v>0</v>
      </c>
      <c r="H533" s="14">
        <v>0</v>
      </c>
      <c r="I533" s="63">
        <v>0</v>
      </c>
    </row>
    <row r="534" spans="1:9" x14ac:dyDescent="0.25">
      <c r="A534" s="40" t="s">
        <v>64</v>
      </c>
      <c r="B534" s="43">
        <v>6.9114000000000004</v>
      </c>
      <c r="C534" s="50" t="s">
        <v>7</v>
      </c>
      <c r="D534" s="52">
        <v>71.846400000000003</v>
      </c>
      <c r="E534" s="59">
        <v>6.9114000000000004</v>
      </c>
      <c r="F534" s="14">
        <v>7.4169385302197792</v>
      </c>
      <c r="G534" s="14">
        <v>496.55920896000003</v>
      </c>
      <c r="H534" s="14">
        <v>8.7691697396937656</v>
      </c>
      <c r="I534" s="63">
        <v>8.9223103871124891</v>
      </c>
    </row>
    <row r="535" spans="1:9" x14ac:dyDescent="0.25">
      <c r="A535" s="40" t="s">
        <v>63</v>
      </c>
      <c r="B535" s="44">
        <v>0</v>
      </c>
      <c r="C535" s="50" t="s">
        <v>8</v>
      </c>
      <c r="D535" s="52">
        <v>159.69220000000001</v>
      </c>
      <c r="E535" s="59">
        <v>0.34580000000002542</v>
      </c>
      <c r="F535" s="19">
        <v>0.3710937500000272</v>
      </c>
      <c r="G535" s="14">
        <v>55.221562760004062</v>
      </c>
      <c r="H535" s="14">
        <v>0.97520547075914965</v>
      </c>
      <c r="I535" s="63">
        <v>0.99223599948552721</v>
      </c>
    </row>
    <row r="536" spans="1:9" x14ac:dyDescent="0.25">
      <c r="A536" s="40" t="s">
        <v>61</v>
      </c>
      <c r="B536" s="43">
        <v>0</v>
      </c>
      <c r="C536" s="50" t="s">
        <v>9</v>
      </c>
      <c r="D536" s="52">
        <v>153.33940000000001</v>
      </c>
      <c r="E536" s="59">
        <v>0</v>
      </c>
      <c r="F536" s="14">
        <v>0</v>
      </c>
      <c r="G536" s="14">
        <v>0</v>
      </c>
      <c r="H536" s="14">
        <v>0</v>
      </c>
      <c r="I536" s="63">
        <v>0</v>
      </c>
    </row>
    <row r="537" spans="1:9" x14ac:dyDescent="0.25">
      <c r="A537" s="40" t="s">
        <v>62</v>
      </c>
      <c r="B537" s="43">
        <v>4.3700999999999999</v>
      </c>
      <c r="C537" s="50" t="s">
        <v>10</v>
      </c>
      <c r="D537" s="52">
        <v>61.978999999999999</v>
      </c>
      <c r="E537" s="59">
        <v>2.1850499999999999</v>
      </c>
      <c r="F537" s="14">
        <v>2.3448768028846145</v>
      </c>
      <c r="G537" s="14">
        <v>135.42721394999998</v>
      </c>
      <c r="H537" s="14">
        <v>2.3916266279476823</v>
      </c>
      <c r="I537" s="63">
        <v>2.4333928682030059</v>
      </c>
    </row>
    <row r="538" spans="1:9" x14ac:dyDescent="0.25">
      <c r="A538" s="40" t="s">
        <v>52</v>
      </c>
      <c r="B538" s="43">
        <v>0.23960000000000001</v>
      </c>
      <c r="C538" s="50" t="s">
        <v>11</v>
      </c>
      <c r="D538" s="52">
        <v>94.203400000000002</v>
      </c>
      <c r="E538" s="59">
        <v>0.1198</v>
      </c>
      <c r="F538" s="14">
        <v>0.12856284340659338</v>
      </c>
      <c r="G538" s="14">
        <v>11.28556732</v>
      </c>
      <c r="H538" s="14">
        <v>0.19930162134158091</v>
      </c>
      <c r="I538" s="63">
        <v>0.20278213092570907</v>
      </c>
    </row>
    <row r="539" spans="1:9" x14ac:dyDescent="0.25">
      <c r="A539" s="40" t="s">
        <v>65</v>
      </c>
      <c r="B539" s="43">
        <v>0</v>
      </c>
      <c r="C539" s="50" t="s">
        <v>12</v>
      </c>
      <c r="D539" s="52">
        <v>80.063999999999993</v>
      </c>
      <c r="E539" s="59">
        <v>0</v>
      </c>
      <c r="F539" s="14">
        <v>0</v>
      </c>
      <c r="G539" s="14">
        <v>0</v>
      </c>
      <c r="H539" s="14">
        <v>0</v>
      </c>
      <c r="I539" s="63">
        <v>0</v>
      </c>
    </row>
    <row r="540" spans="1:9" x14ac:dyDescent="0.25">
      <c r="A540" s="41"/>
      <c r="B540" s="44">
        <v>0</v>
      </c>
      <c r="C540" s="50" t="s">
        <v>13</v>
      </c>
      <c r="D540" s="52">
        <v>32</v>
      </c>
      <c r="E540" s="59">
        <v>0</v>
      </c>
      <c r="F540" s="14">
        <v>0</v>
      </c>
      <c r="G540" s="14">
        <v>0</v>
      </c>
      <c r="H540" s="14">
        <v>0</v>
      </c>
      <c r="I540" s="63">
        <v>0</v>
      </c>
    </row>
    <row r="541" spans="1:9" x14ac:dyDescent="0.25">
      <c r="A541" s="40" t="s">
        <v>51</v>
      </c>
      <c r="B541" s="43">
        <v>10.79</v>
      </c>
      <c r="C541" s="50" t="s">
        <v>22</v>
      </c>
      <c r="D541" s="52">
        <v>18.015000000000001</v>
      </c>
      <c r="E541" s="59">
        <v>5.3949999999999996</v>
      </c>
      <c r="F541" s="14">
        <v>5.7896205357142838</v>
      </c>
      <c r="G541" s="14">
        <v>97.190924999999993</v>
      </c>
      <c r="H541" s="14">
        <v>1.7163788388254448</v>
      </c>
      <c r="I541" s="64"/>
    </row>
    <row r="542" spans="1:9" x14ac:dyDescent="0.25">
      <c r="A542" s="40" t="s">
        <v>66</v>
      </c>
      <c r="B542" s="43">
        <v>0</v>
      </c>
      <c r="C542" s="50" t="s">
        <v>14</v>
      </c>
      <c r="D542" s="52">
        <v>44.01</v>
      </c>
      <c r="E542" s="59">
        <v>0</v>
      </c>
      <c r="F542" s="14">
        <v>0</v>
      </c>
      <c r="G542" s="14">
        <v>0</v>
      </c>
      <c r="H542" s="14">
        <v>0</v>
      </c>
      <c r="I542" s="63">
        <v>0</v>
      </c>
    </row>
    <row r="543" spans="1:9" x14ac:dyDescent="0.25">
      <c r="A543" s="40" t="s">
        <v>67</v>
      </c>
      <c r="B543" s="43">
        <v>0</v>
      </c>
      <c r="C543" s="50" t="s">
        <v>15</v>
      </c>
      <c r="D543" s="52">
        <v>69.62</v>
      </c>
      <c r="E543" s="59">
        <v>0</v>
      </c>
      <c r="F543" s="14">
        <v>0</v>
      </c>
      <c r="G543" s="14">
        <v>0</v>
      </c>
      <c r="H543" s="14">
        <v>0</v>
      </c>
      <c r="I543" s="63">
        <v>0</v>
      </c>
    </row>
    <row r="544" spans="1:9" x14ac:dyDescent="0.25">
      <c r="A544" s="40" t="s">
        <v>68</v>
      </c>
      <c r="B544" s="43">
        <v>0</v>
      </c>
      <c r="C544" s="50" t="s">
        <v>16</v>
      </c>
      <c r="D544" s="52">
        <v>141.94</v>
      </c>
      <c r="E544" s="59">
        <v>0</v>
      </c>
      <c r="F544" s="14">
        <v>0</v>
      </c>
      <c r="G544" s="14">
        <v>0</v>
      </c>
      <c r="H544" s="14">
        <v>0</v>
      </c>
      <c r="I544" s="63">
        <v>0</v>
      </c>
    </row>
    <row r="545" spans="1:11" x14ac:dyDescent="0.25">
      <c r="A545" s="40" t="s">
        <v>69</v>
      </c>
      <c r="B545" s="43">
        <v>0</v>
      </c>
      <c r="C545" s="50" t="s">
        <v>17</v>
      </c>
      <c r="D545" s="52">
        <v>29.88</v>
      </c>
      <c r="E545" s="59">
        <v>0</v>
      </c>
      <c r="F545" s="14">
        <v>0</v>
      </c>
      <c r="G545" s="14">
        <v>0</v>
      </c>
      <c r="H545" s="14">
        <v>0</v>
      </c>
      <c r="I545" s="63">
        <v>0</v>
      </c>
      <c r="J545" s="25">
        <v>5.3949999999999996</v>
      </c>
      <c r="K545" t="s">
        <v>131</v>
      </c>
    </row>
    <row r="546" spans="1:11" ht="15.75" thickBot="1" x14ac:dyDescent="0.3">
      <c r="A546" s="42" t="s">
        <v>18</v>
      </c>
      <c r="B546" s="46">
        <v>159.61500000000001</v>
      </c>
      <c r="C546" s="54" t="s">
        <v>18</v>
      </c>
      <c r="D546" s="55">
        <v>16</v>
      </c>
      <c r="E546" s="60">
        <v>0.34580000000002542</v>
      </c>
      <c r="F546" s="65">
        <v>0.3710937500000272</v>
      </c>
      <c r="G546" s="69">
        <v>5.5328000000004067</v>
      </c>
      <c r="H546" s="69"/>
      <c r="I546" s="67"/>
      <c r="J546">
        <v>154.22</v>
      </c>
      <c r="K546" t="s">
        <v>132</v>
      </c>
    </row>
    <row r="547" spans="1:11" ht="15.75" thickBot="1" x14ac:dyDescent="0.3">
      <c r="A547" t="s">
        <v>71</v>
      </c>
      <c r="B547" s="53">
        <v>159.26919999999998</v>
      </c>
      <c r="C547" s="187" t="s">
        <v>19</v>
      </c>
      <c r="D547" s="188"/>
      <c r="E547" s="61">
        <v>93.184000000000026</v>
      </c>
      <c r="F547" s="66">
        <v>100</v>
      </c>
      <c r="G547" s="70">
        <v>5662.5567037700048</v>
      </c>
      <c r="H547" s="70">
        <v>100.00000000000001</v>
      </c>
      <c r="I547" s="68">
        <v>99.999999999999972</v>
      </c>
      <c r="J547">
        <v>159.61500000000001</v>
      </c>
      <c r="K547" t="s">
        <v>133</v>
      </c>
    </row>
    <row r="548" spans="1:11" ht="15.75" thickBot="1" x14ac:dyDescent="0.3">
      <c r="A548" t="s">
        <v>53</v>
      </c>
      <c r="B548" s="45">
        <v>0.34580000000002542</v>
      </c>
      <c r="C548" s="56"/>
      <c r="D548" s="57"/>
      <c r="E548" s="4"/>
      <c r="F548" s="189" t="s">
        <v>80</v>
      </c>
      <c r="G548" s="190"/>
      <c r="H548" s="68">
        <v>98.283621161174565</v>
      </c>
    </row>
    <row r="550" spans="1:11" ht="15.75" thickBot="1" x14ac:dyDescent="0.3">
      <c r="A550" s="191" t="s">
        <v>171</v>
      </c>
      <c r="B550" s="191"/>
      <c r="C550" s="191"/>
      <c r="D550" s="191"/>
      <c r="E550" s="191"/>
      <c r="F550" s="191"/>
      <c r="G550" s="191"/>
      <c r="H550" s="191"/>
      <c r="I550" s="191"/>
    </row>
    <row r="551" spans="1:11" x14ac:dyDescent="0.25">
      <c r="A551" s="192" t="s">
        <v>74</v>
      </c>
      <c r="B551" s="194" t="s">
        <v>70</v>
      </c>
      <c r="C551" s="196" t="s">
        <v>75</v>
      </c>
      <c r="D551" s="196" t="s">
        <v>76</v>
      </c>
      <c r="E551" s="198" t="s">
        <v>72</v>
      </c>
      <c r="F551" s="200" t="s">
        <v>26</v>
      </c>
      <c r="G551" s="200" t="s">
        <v>20</v>
      </c>
      <c r="H551" s="202" t="s">
        <v>77</v>
      </c>
      <c r="I551" s="204" t="s">
        <v>73</v>
      </c>
    </row>
    <row r="552" spans="1:11" ht="15.75" thickBot="1" x14ac:dyDescent="0.3">
      <c r="A552" s="193"/>
      <c r="B552" s="195"/>
      <c r="C552" s="197"/>
      <c r="D552" s="197"/>
      <c r="E552" s="199"/>
      <c r="F552" s="201"/>
      <c r="G552" s="201"/>
      <c r="H552" s="203"/>
      <c r="I552" s="205"/>
    </row>
    <row r="553" spans="1:11" x14ac:dyDescent="0.25">
      <c r="A553" s="47" t="s">
        <v>54</v>
      </c>
      <c r="B553" s="48">
        <v>45.735700000000001</v>
      </c>
      <c r="C553" s="49" t="s">
        <v>0</v>
      </c>
      <c r="D553" s="51">
        <v>60.084800000000001</v>
      </c>
      <c r="E553" s="58">
        <v>45.735700000000001</v>
      </c>
      <c r="F553" s="38">
        <v>49.884602379939551</v>
      </c>
      <c r="G553" s="38">
        <v>2748.0203873600003</v>
      </c>
      <c r="H553" s="38">
        <v>48.762532043400569</v>
      </c>
      <c r="I553" s="62">
        <v>49.377174773359407</v>
      </c>
    </row>
    <row r="554" spans="1:11" x14ac:dyDescent="0.25">
      <c r="A554" s="40" t="s">
        <v>55</v>
      </c>
      <c r="B554" s="43">
        <v>0.88280000000000003</v>
      </c>
      <c r="C554" s="50" t="s">
        <v>1</v>
      </c>
      <c r="D554" s="52">
        <v>79.898799999999994</v>
      </c>
      <c r="E554" s="59">
        <v>0.88280000000000003</v>
      </c>
      <c r="F554" s="14">
        <v>0.96288297721496863</v>
      </c>
      <c r="G554" s="14">
        <v>70.534660639999998</v>
      </c>
      <c r="H554" s="14">
        <v>1.2516095824647917</v>
      </c>
      <c r="I554" s="63">
        <v>1.2673858905925997</v>
      </c>
    </row>
    <row r="555" spans="1:11" x14ac:dyDescent="0.25">
      <c r="A555" s="40" t="s">
        <v>56</v>
      </c>
      <c r="B555" s="43">
        <v>19.8125</v>
      </c>
      <c r="C555" s="50" t="s">
        <v>2</v>
      </c>
      <c r="D555" s="52">
        <v>101.96120000000001</v>
      </c>
      <c r="E555" s="59">
        <v>9.90625</v>
      </c>
      <c r="F555" s="14">
        <v>10.804892946347737</v>
      </c>
      <c r="G555" s="14">
        <v>1010.0531375</v>
      </c>
      <c r="H555" s="14">
        <v>17.922992387330041</v>
      </c>
      <c r="I555" s="63">
        <v>18.148908403343629</v>
      </c>
    </row>
    <row r="556" spans="1:11" x14ac:dyDescent="0.25">
      <c r="A556" s="40" t="s">
        <v>57</v>
      </c>
      <c r="B556" s="43">
        <v>0</v>
      </c>
      <c r="C556" s="50" t="s">
        <v>3</v>
      </c>
      <c r="D556" s="52">
        <v>151.99019999999999</v>
      </c>
      <c r="E556" s="59">
        <v>0</v>
      </c>
      <c r="F556" s="14">
        <v>0</v>
      </c>
      <c r="G556" s="14">
        <v>0</v>
      </c>
      <c r="H556" s="14">
        <v>0</v>
      </c>
      <c r="I556" s="63">
        <v>0</v>
      </c>
    </row>
    <row r="557" spans="1:11" x14ac:dyDescent="0.25">
      <c r="A557" s="40" t="s">
        <v>58</v>
      </c>
      <c r="B557" s="43">
        <v>11.3383</v>
      </c>
      <c r="C557" s="50" t="s">
        <v>4</v>
      </c>
      <c r="D557" s="52">
        <v>40.311399999999999</v>
      </c>
      <c r="E557" s="59">
        <v>11.3383</v>
      </c>
      <c r="F557" s="14">
        <v>12.366850997458629</v>
      </c>
      <c r="G557" s="14">
        <v>457.06274661999998</v>
      </c>
      <c r="H557" s="14">
        <v>8.110397190071021</v>
      </c>
      <c r="I557" s="63">
        <v>8.2126272519865697</v>
      </c>
    </row>
    <row r="558" spans="1:11" x14ac:dyDescent="0.25">
      <c r="A558" s="40" t="s">
        <v>59</v>
      </c>
      <c r="B558" s="43">
        <v>10.363899999999999</v>
      </c>
      <c r="C558" s="50" t="s">
        <v>5</v>
      </c>
      <c r="D558" s="52">
        <v>56.0794</v>
      </c>
      <c r="E558" s="59">
        <v>10.363899999999999</v>
      </c>
      <c r="F558" s="14">
        <v>11.304058549567525</v>
      </c>
      <c r="G558" s="14">
        <v>581.20129365999992</v>
      </c>
      <c r="H558" s="14">
        <v>10.31318648002769</v>
      </c>
      <c r="I558" s="63">
        <v>10.44318229499105</v>
      </c>
    </row>
    <row r="559" spans="1:11" x14ac:dyDescent="0.25">
      <c r="A559" s="40" t="s">
        <v>60</v>
      </c>
      <c r="B559" s="43">
        <v>0</v>
      </c>
      <c r="C559" s="50" t="s">
        <v>6</v>
      </c>
      <c r="D559" s="52">
        <v>70.9375</v>
      </c>
      <c r="E559" s="59">
        <v>0</v>
      </c>
      <c r="F559" s="14">
        <v>0</v>
      </c>
      <c r="G559" s="14">
        <v>0</v>
      </c>
      <c r="H559" s="14">
        <v>0</v>
      </c>
      <c r="I559" s="63">
        <v>0</v>
      </c>
    </row>
    <row r="560" spans="1:11" x14ac:dyDescent="0.25">
      <c r="A560" s="40" t="s">
        <v>64</v>
      </c>
      <c r="B560" s="43">
        <v>6.9114000000000004</v>
      </c>
      <c r="C560" s="50" t="s">
        <v>7</v>
      </c>
      <c r="D560" s="52">
        <v>71.846400000000003</v>
      </c>
      <c r="E560" s="59">
        <v>6.9114000000000004</v>
      </c>
      <c r="F560" s="14">
        <v>7.538365891168481</v>
      </c>
      <c r="G560" s="14">
        <v>496.55920896000003</v>
      </c>
      <c r="H560" s="14">
        <v>8.8112462519316779</v>
      </c>
      <c r="I560" s="63">
        <v>8.9223103871124891</v>
      </c>
    </row>
    <row r="561" spans="1:11" x14ac:dyDescent="0.25">
      <c r="A561" s="40" t="s">
        <v>63</v>
      </c>
      <c r="B561" s="44">
        <v>0</v>
      </c>
      <c r="C561" s="50" t="s">
        <v>8</v>
      </c>
      <c r="D561" s="52">
        <v>159.69220000000001</v>
      </c>
      <c r="E561" s="59">
        <v>0.34580000000002542</v>
      </c>
      <c r="F561" s="19">
        <v>0.37716915894988745</v>
      </c>
      <c r="G561" s="14">
        <v>55.221562760004062</v>
      </c>
      <c r="H561" s="14">
        <v>0.9798847330089312</v>
      </c>
      <c r="I561" s="63">
        <v>0.99223599948552732</v>
      </c>
    </row>
    <row r="562" spans="1:11" x14ac:dyDescent="0.25">
      <c r="A562" s="40" t="s">
        <v>61</v>
      </c>
      <c r="B562" s="43">
        <v>0</v>
      </c>
      <c r="C562" s="50" t="s">
        <v>9</v>
      </c>
      <c r="D562" s="52">
        <v>153.33940000000001</v>
      </c>
      <c r="E562" s="59">
        <v>0</v>
      </c>
      <c r="F562" s="14">
        <v>0</v>
      </c>
      <c r="G562" s="14">
        <v>0</v>
      </c>
      <c r="H562" s="14">
        <v>0</v>
      </c>
      <c r="I562" s="63">
        <v>0</v>
      </c>
    </row>
    <row r="563" spans="1:11" x14ac:dyDescent="0.25">
      <c r="A563" s="40" t="s">
        <v>62</v>
      </c>
      <c r="B563" s="43">
        <v>4.3700999999999999</v>
      </c>
      <c r="C563" s="50" t="s">
        <v>10</v>
      </c>
      <c r="D563" s="52">
        <v>61.978999999999999</v>
      </c>
      <c r="E563" s="59">
        <v>2.1850499999999999</v>
      </c>
      <c r="F563" s="14">
        <v>2.3832662543764918</v>
      </c>
      <c r="G563" s="14">
        <v>135.42721394999998</v>
      </c>
      <c r="H563" s="14">
        <v>2.4031022077421804</v>
      </c>
      <c r="I563" s="63">
        <v>2.4333928682030059</v>
      </c>
    </row>
    <row r="564" spans="1:11" x14ac:dyDescent="0.25">
      <c r="A564" s="40" t="s">
        <v>52</v>
      </c>
      <c r="B564" s="43">
        <v>0.23960000000000001</v>
      </c>
      <c r="C564" s="50" t="s">
        <v>11</v>
      </c>
      <c r="D564" s="52">
        <v>94.203400000000002</v>
      </c>
      <c r="E564" s="59">
        <v>0.1198</v>
      </c>
      <c r="F564" s="14">
        <v>0.13066762649564254</v>
      </c>
      <c r="G564" s="14">
        <v>11.28556732</v>
      </c>
      <c r="H564" s="14">
        <v>0.20025791679010618</v>
      </c>
      <c r="I564" s="63">
        <v>0.20278213092570907</v>
      </c>
    </row>
    <row r="565" spans="1:11" x14ac:dyDescent="0.25">
      <c r="A565" s="40" t="s">
        <v>65</v>
      </c>
      <c r="B565" s="43">
        <v>0</v>
      </c>
      <c r="C565" s="50" t="s">
        <v>12</v>
      </c>
      <c r="D565" s="52">
        <v>80.063999999999993</v>
      </c>
      <c r="E565" s="59">
        <v>0</v>
      </c>
      <c r="F565" s="14">
        <v>0</v>
      </c>
      <c r="G565" s="14">
        <v>0</v>
      </c>
      <c r="H565" s="14">
        <v>0</v>
      </c>
      <c r="I565" s="63">
        <v>0</v>
      </c>
    </row>
    <row r="566" spans="1:11" x14ac:dyDescent="0.25">
      <c r="A566" s="41"/>
      <c r="B566" s="44">
        <v>0</v>
      </c>
      <c r="C566" s="50" t="s">
        <v>13</v>
      </c>
      <c r="D566" s="52">
        <v>32</v>
      </c>
      <c r="E566" s="59">
        <v>0</v>
      </c>
      <c r="F566" s="14">
        <v>0</v>
      </c>
      <c r="G566" s="14">
        <v>0</v>
      </c>
      <c r="H566" s="14">
        <v>0</v>
      </c>
      <c r="I566" s="63">
        <v>0</v>
      </c>
    </row>
    <row r="567" spans="1:11" x14ac:dyDescent="0.25">
      <c r="A567" s="40" t="s">
        <v>51</v>
      </c>
      <c r="B567" s="43">
        <v>7.7880000000000003</v>
      </c>
      <c r="C567" s="50" t="s">
        <v>22</v>
      </c>
      <c r="D567" s="52">
        <v>18.015000000000001</v>
      </c>
      <c r="E567" s="59">
        <v>3.8940000000000001</v>
      </c>
      <c r="F567" s="14">
        <v>4.2472432184810698</v>
      </c>
      <c r="G567" s="14">
        <v>70.150410000000008</v>
      </c>
      <c r="H567" s="14">
        <v>1.2447912072329772</v>
      </c>
      <c r="I567" s="64"/>
    </row>
    <row r="568" spans="1:11" x14ac:dyDescent="0.25">
      <c r="A568" s="40" t="s">
        <v>66</v>
      </c>
      <c r="B568" s="43">
        <v>0</v>
      </c>
      <c r="C568" s="50" t="s">
        <v>14</v>
      </c>
      <c r="D568" s="52">
        <v>44.01</v>
      </c>
      <c r="E568" s="59">
        <v>0</v>
      </c>
      <c r="F568" s="14">
        <v>0</v>
      </c>
      <c r="G568" s="14">
        <v>0</v>
      </c>
      <c r="H568" s="14">
        <v>0</v>
      </c>
      <c r="I568" s="63">
        <v>0</v>
      </c>
    </row>
    <row r="569" spans="1:11" x14ac:dyDescent="0.25">
      <c r="A569" s="40" t="s">
        <v>67</v>
      </c>
      <c r="B569" s="43">
        <v>0</v>
      </c>
      <c r="C569" s="50" t="s">
        <v>15</v>
      </c>
      <c r="D569" s="52">
        <v>69.62</v>
      </c>
      <c r="E569" s="59">
        <v>0</v>
      </c>
      <c r="F569" s="14">
        <v>0</v>
      </c>
      <c r="G569" s="14">
        <v>0</v>
      </c>
      <c r="H569" s="14">
        <v>0</v>
      </c>
      <c r="I569" s="63">
        <v>0</v>
      </c>
    </row>
    <row r="570" spans="1:11" x14ac:dyDescent="0.25">
      <c r="A570" s="40" t="s">
        <v>68</v>
      </c>
      <c r="B570" s="43">
        <v>0</v>
      </c>
      <c r="C570" s="50" t="s">
        <v>16</v>
      </c>
      <c r="D570" s="52">
        <v>141.94</v>
      </c>
      <c r="E570" s="59">
        <v>0</v>
      </c>
      <c r="F570" s="14">
        <v>0</v>
      </c>
      <c r="G570" s="14">
        <v>0</v>
      </c>
      <c r="H570" s="14">
        <v>0</v>
      </c>
      <c r="I570" s="63">
        <v>0</v>
      </c>
    </row>
    <row r="571" spans="1:11" x14ac:dyDescent="0.25">
      <c r="A571" s="40" t="s">
        <v>69</v>
      </c>
      <c r="B571" s="43">
        <v>0</v>
      </c>
      <c r="C571" s="50" t="s">
        <v>17</v>
      </c>
      <c r="D571" s="52">
        <v>29.88</v>
      </c>
      <c r="E571" s="59">
        <v>0</v>
      </c>
      <c r="F571" s="14">
        <v>0</v>
      </c>
      <c r="G571" s="14">
        <v>0</v>
      </c>
      <c r="H571" s="14">
        <v>0</v>
      </c>
      <c r="I571" s="63">
        <v>0</v>
      </c>
      <c r="J571" s="25">
        <v>3.8940000000000001</v>
      </c>
      <c r="K571" t="s">
        <v>131</v>
      </c>
    </row>
    <row r="572" spans="1:11" ht="15.75" thickBot="1" x14ac:dyDescent="0.3">
      <c r="A572" s="42" t="s">
        <v>18</v>
      </c>
      <c r="B572" s="46">
        <v>158.114</v>
      </c>
      <c r="C572" s="54" t="s">
        <v>18</v>
      </c>
      <c r="D572" s="55">
        <v>16</v>
      </c>
      <c r="E572" s="60">
        <v>0.34580000000002542</v>
      </c>
      <c r="F572" s="65">
        <v>0.37716915894988745</v>
      </c>
      <c r="G572" s="69">
        <v>5.5328000000004067</v>
      </c>
      <c r="H572" s="69"/>
      <c r="I572" s="67"/>
      <c r="J572">
        <v>154.22</v>
      </c>
      <c r="K572" t="s">
        <v>132</v>
      </c>
    </row>
    <row r="573" spans="1:11" ht="15.75" thickBot="1" x14ac:dyDescent="0.3">
      <c r="A573" t="s">
        <v>71</v>
      </c>
      <c r="B573" s="53">
        <v>157.76819999999998</v>
      </c>
      <c r="C573" s="187" t="s">
        <v>19</v>
      </c>
      <c r="D573" s="188"/>
      <c r="E573" s="61">
        <v>91.683000000000035</v>
      </c>
      <c r="F573" s="66">
        <v>99.999999999999986</v>
      </c>
      <c r="G573" s="70">
        <v>5635.5161887700051</v>
      </c>
      <c r="H573" s="70">
        <v>100</v>
      </c>
      <c r="I573" s="68">
        <v>99.999999999999986</v>
      </c>
      <c r="J573">
        <v>158.114</v>
      </c>
      <c r="K573" t="s">
        <v>133</v>
      </c>
    </row>
    <row r="574" spans="1:11" ht="15.75" thickBot="1" x14ac:dyDescent="0.3">
      <c r="A574" t="s">
        <v>53</v>
      </c>
      <c r="B574" s="45">
        <v>0.34580000000002542</v>
      </c>
      <c r="C574" s="56"/>
      <c r="D574" s="57"/>
      <c r="E574" s="4"/>
      <c r="F574" s="189" t="s">
        <v>80</v>
      </c>
      <c r="G574" s="190"/>
      <c r="H574" s="68">
        <v>98.755208792767021</v>
      </c>
    </row>
  </sheetData>
  <mergeCells count="266">
    <mergeCell ref="C547:D547"/>
    <mergeCell ref="F548:G548"/>
    <mergeCell ref="A524:I524"/>
    <mergeCell ref="C521:D521"/>
    <mergeCell ref="F522:G522"/>
    <mergeCell ref="A498:I498"/>
    <mergeCell ref="A525:A526"/>
    <mergeCell ref="B525:B526"/>
    <mergeCell ref="C525:C526"/>
    <mergeCell ref="D525:D526"/>
    <mergeCell ref="E525:E526"/>
    <mergeCell ref="F525:F526"/>
    <mergeCell ref="G525:G526"/>
    <mergeCell ref="H525:H526"/>
    <mergeCell ref="I525:I526"/>
    <mergeCell ref="C495:D495"/>
    <mergeCell ref="F496:G496"/>
    <mergeCell ref="A472:I472"/>
    <mergeCell ref="A499:A500"/>
    <mergeCell ref="B499:B500"/>
    <mergeCell ref="C499:C500"/>
    <mergeCell ref="D499:D500"/>
    <mergeCell ref="E499:E500"/>
    <mergeCell ref="F499:F500"/>
    <mergeCell ref="G499:G500"/>
    <mergeCell ref="H499:H500"/>
    <mergeCell ref="I499:I500"/>
    <mergeCell ref="A473:A474"/>
    <mergeCell ref="B473:B474"/>
    <mergeCell ref="C473:C474"/>
    <mergeCell ref="D473:D474"/>
    <mergeCell ref="E473:E474"/>
    <mergeCell ref="F473:F474"/>
    <mergeCell ref="G473:G474"/>
    <mergeCell ref="H473:H474"/>
    <mergeCell ref="I473:I474"/>
    <mergeCell ref="C417:D417"/>
    <mergeCell ref="F418:G418"/>
    <mergeCell ref="A394:I394"/>
    <mergeCell ref="C391:D391"/>
    <mergeCell ref="F392:G392"/>
    <mergeCell ref="A368:I368"/>
    <mergeCell ref="A395:A396"/>
    <mergeCell ref="B395:B396"/>
    <mergeCell ref="C395:C396"/>
    <mergeCell ref="D395:D396"/>
    <mergeCell ref="E395:E396"/>
    <mergeCell ref="F395:F396"/>
    <mergeCell ref="G395:G396"/>
    <mergeCell ref="H395:H396"/>
    <mergeCell ref="I395:I396"/>
    <mergeCell ref="A369:A370"/>
    <mergeCell ref="B369:B370"/>
    <mergeCell ref="C369:C370"/>
    <mergeCell ref="D369:D370"/>
    <mergeCell ref="E369:E370"/>
    <mergeCell ref="F369:F370"/>
    <mergeCell ref="G369:G370"/>
    <mergeCell ref="H369:H370"/>
    <mergeCell ref="I369:I370"/>
    <mergeCell ref="C235:D235"/>
    <mergeCell ref="F236:G236"/>
    <mergeCell ref="A212:I212"/>
    <mergeCell ref="F210:G210"/>
    <mergeCell ref="A186:I186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I213:I214"/>
    <mergeCell ref="F187:F188"/>
    <mergeCell ref="G187:G188"/>
    <mergeCell ref="A134:I134"/>
    <mergeCell ref="C183:D183"/>
    <mergeCell ref="F184:G184"/>
    <mergeCell ref="A160:I160"/>
    <mergeCell ref="H187:H188"/>
    <mergeCell ref="I187:I188"/>
    <mergeCell ref="C209:D209"/>
    <mergeCell ref="A187:A188"/>
    <mergeCell ref="B187:B188"/>
    <mergeCell ref="C187:C188"/>
    <mergeCell ref="D187:D188"/>
    <mergeCell ref="E187:E188"/>
    <mergeCell ref="F158:G158"/>
    <mergeCell ref="F135:F136"/>
    <mergeCell ref="G135:G136"/>
    <mergeCell ref="H135:H136"/>
    <mergeCell ref="I135:I136"/>
    <mergeCell ref="C157:D157"/>
    <mergeCell ref="A135:A136"/>
    <mergeCell ref="B135:B136"/>
    <mergeCell ref="C135:C136"/>
    <mergeCell ref="D135:D136"/>
    <mergeCell ref="E135:E136"/>
    <mergeCell ref="F53:G53"/>
    <mergeCell ref="E109:E110"/>
    <mergeCell ref="F109:F110"/>
    <mergeCell ref="G109:G110"/>
    <mergeCell ref="H109:H110"/>
    <mergeCell ref="I109:I110"/>
    <mergeCell ref="C79:D79"/>
    <mergeCell ref="F80:G80"/>
    <mergeCell ref="A161:A162"/>
    <mergeCell ref="B161:B162"/>
    <mergeCell ref="C161:C162"/>
    <mergeCell ref="D161:D162"/>
    <mergeCell ref="E161:E162"/>
    <mergeCell ref="F161:F162"/>
    <mergeCell ref="G161:G162"/>
    <mergeCell ref="C131:D131"/>
    <mergeCell ref="F132:G132"/>
    <mergeCell ref="A108:I108"/>
    <mergeCell ref="A109:A110"/>
    <mergeCell ref="B109:B110"/>
    <mergeCell ref="C109:C110"/>
    <mergeCell ref="D109:D110"/>
    <mergeCell ref="H161:H162"/>
    <mergeCell ref="I161:I162"/>
    <mergeCell ref="A56:I56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A28:I28"/>
    <mergeCell ref="A1:A2"/>
    <mergeCell ref="D1:D2"/>
    <mergeCell ref="C23:D23"/>
    <mergeCell ref="I1:I2"/>
    <mergeCell ref="H1:H2"/>
    <mergeCell ref="F1:F2"/>
    <mergeCell ref="G1:G2"/>
    <mergeCell ref="E1:E2"/>
    <mergeCell ref="B1:B2"/>
    <mergeCell ref="C1:C2"/>
    <mergeCell ref="F24:G24"/>
    <mergeCell ref="A29:I29"/>
    <mergeCell ref="F30:F31"/>
    <mergeCell ref="G30:G31"/>
    <mergeCell ref="H30:H31"/>
    <mergeCell ref="I30:I31"/>
    <mergeCell ref="C52:D52"/>
    <mergeCell ref="A30:A31"/>
    <mergeCell ref="B30:B31"/>
    <mergeCell ref="C30:C31"/>
    <mergeCell ref="D30:D31"/>
    <mergeCell ref="E30:E31"/>
    <mergeCell ref="F262:G262"/>
    <mergeCell ref="A238:I238"/>
    <mergeCell ref="A265:A266"/>
    <mergeCell ref="B265:B266"/>
    <mergeCell ref="C265:C266"/>
    <mergeCell ref="D265:D266"/>
    <mergeCell ref="E265:E266"/>
    <mergeCell ref="F265:F266"/>
    <mergeCell ref="G265:G266"/>
    <mergeCell ref="H265:H266"/>
    <mergeCell ref="I265:I266"/>
    <mergeCell ref="F239:F240"/>
    <mergeCell ref="G239:G240"/>
    <mergeCell ref="H239:H240"/>
    <mergeCell ref="I239:I240"/>
    <mergeCell ref="C261:D261"/>
    <mergeCell ref="A239:A240"/>
    <mergeCell ref="B239:B240"/>
    <mergeCell ref="C239:C240"/>
    <mergeCell ref="D239:D240"/>
    <mergeCell ref="E239:E240"/>
    <mergeCell ref="C287:D287"/>
    <mergeCell ref="F288:G288"/>
    <mergeCell ref="A264:I264"/>
    <mergeCell ref="A291:A292"/>
    <mergeCell ref="B291:B292"/>
    <mergeCell ref="C291:C292"/>
    <mergeCell ref="D291:D292"/>
    <mergeCell ref="E291:E292"/>
    <mergeCell ref="F291:F292"/>
    <mergeCell ref="G291:G292"/>
    <mergeCell ref="H291:H292"/>
    <mergeCell ref="I291:I292"/>
    <mergeCell ref="C313:D313"/>
    <mergeCell ref="F314:G314"/>
    <mergeCell ref="A290:I290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C365:D365"/>
    <mergeCell ref="F366:G366"/>
    <mergeCell ref="A342:I342"/>
    <mergeCell ref="C339:D339"/>
    <mergeCell ref="F340:G340"/>
    <mergeCell ref="A316:I316"/>
    <mergeCell ref="A343:A344"/>
    <mergeCell ref="B343:B344"/>
    <mergeCell ref="C343:C344"/>
    <mergeCell ref="D343:D344"/>
    <mergeCell ref="E343:E344"/>
    <mergeCell ref="F343:F344"/>
    <mergeCell ref="G343:G344"/>
    <mergeCell ref="H343:H344"/>
    <mergeCell ref="I343:I344"/>
    <mergeCell ref="F447:F448"/>
    <mergeCell ref="G447:G448"/>
    <mergeCell ref="H447:H448"/>
    <mergeCell ref="I447:I448"/>
    <mergeCell ref="A421:A422"/>
    <mergeCell ref="B421:B422"/>
    <mergeCell ref="C421:C422"/>
    <mergeCell ref="D421:D422"/>
    <mergeCell ref="E421:E422"/>
    <mergeCell ref="F421:F422"/>
    <mergeCell ref="G421:G422"/>
    <mergeCell ref="H421:H422"/>
    <mergeCell ref="I421:I422"/>
    <mergeCell ref="J10:O11"/>
    <mergeCell ref="C573:D573"/>
    <mergeCell ref="F574:G574"/>
    <mergeCell ref="A550:I550"/>
    <mergeCell ref="A551:A552"/>
    <mergeCell ref="B551:B552"/>
    <mergeCell ref="C551:C552"/>
    <mergeCell ref="D551:D552"/>
    <mergeCell ref="E551:E552"/>
    <mergeCell ref="F551:F552"/>
    <mergeCell ref="G551:G552"/>
    <mergeCell ref="H551:H552"/>
    <mergeCell ref="I551:I552"/>
    <mergeCell ref="C469:D469"/>
    <mergeCell ref="F470:G470"/>
    <mergeCell ref="A446:I446"/>
    <mergeCell ref="C443:D443"/>
    <mergeCell ref="F444:G444"/>
    <mergeCell ref="A420:I420"/>
    <mergeCell ref="A447:A448"/>
    <mergeCell ref="B447:B448"/>
    <mergeCell ref="C447:C448"/>
    <mergeCell ref="D447:D448"/>
    <mergeCell ref="E447:E448"/>
    <mergeCell ref="J92:O93"/>
    <mergeCell ref="C105:D105"/>
    <mergeCell ref="F106:G106"/>
    <mergeCell ref="A82:I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8"/>
  <sheetViews>
    <sheetView topLeftCell="Y1" workbookViewId="0">
      <selection activeCell="AI30" sqref="AI30"/>
    </sheetView>
  </sheetViews>
  <sheetFormatPr baseColWidth="10" defaultColWidth="15.7109375" defaultRowHeight="15" x14ac:dyDescent="0.25"/>
  <cols>
    <col min="1" max="1" width="10.7109375" customWidth="1"/>
    <col min="18" max="18" width="15.7109375" style="78"/>
  </cols>
  <sheetData>
    <row r="1" spans="1:48" ht="32.25" thickBot="1" x14ac:dyDescent="0.55000000000000004">
      <c r="A1" s="219" t="s">
        <v>182</v>
      </c>
      <c r="B1" s="220"/>
      <c r="C1" s="220"/>
      <c r="D1" s="220"/>
      <c r="E1" s="220"/>
      <c r="F1" s="220"/>
      <c r="G1" s="220"/>
      <c r="H1" s="220"/>
      <c r="I1" s="221"/>
      <c r="J1" s="217" t="s">
        <v>181</v>
      </c>
      <c r="K1" s="217"/>
      <c r="L1" s="217"/>
      <c r="M1" s="217"/>
      <c r="N1" s="217"/>
      <c r="O1" s="218"/>
    </row>
    <row r="3" spans="1:48" ht="15.75" customHeight="1" x14ac:dyDescent="0.25">
      <c r="A3" s="214" t="str">
        <f>"i="&amp;E4</f>
        <v>i=1</v>
      </c>
      <c r="B3" t="s">
        <v>85</v>
      </c>
      <c r="C3">
        <f>5667 + (1/3)</f>
        <v>5667.333333333333</v>
      </c>
      <c r="D3" s="153" t="s">
        <v>178</v>
      </c>
      <c r="E3" s="153"/>
      <c r="F3" s="153"/>
      <c r="P3" s="78" t="s">
        <v>103</v>
      </c>
      <c r="R3" s="152" t="s">
        <v>204</v>
      </c>
      <c r="S3" s="152"/>
      <c r="T3" s="152"/>
      <c r="U3" s="152"/>
      <c r="V3" s="152"/>
      <c r="W3" s="152"/>
      <c r="X3" s="152"/>
      <c r="Y3" s="152"/>
      <c r="Z3" s="152"/>
      <c r="AA3" s="152"/>
      <c r="AB3" s="152"/>
      <c r="AU3" s="81" t="s">
        <v>104</v>
      </c>
      <c r="AV3" s="83">
        <v>1</v>
      </c>
    </row>
    <row r="4" spans="1:48" ht="15.75" thickBot="1" x14ac:dyDescent="0.3">
      <c r="A4" s="215"/>
      <c r="B4" t="s">
        <v>86</v>
      </c>
      <c r="C4">
        <v>850.1</v>
      </c>
      <c r="D4" s="81" t="s">
        <v>104</v>
      </c>
      <c r="E4" s="39">
        <v>1</v>
      </c>
      <c r="G4" s="216" t="s">
        <v>100</v>
      </c>
      <c r="H4" s="216"/>
      <c r="I4" s="216"/>
      <c r="J4" s="216"/>
      <c r="K4" s="216"/>
      <c r="L4" s="216"/>
      <c r="M4" s="216"/>
      <c r="N4" s="216"/>
      <c r="O4" s="216"/>
      <c r="P4" s="80">
        <v>0.2</v>
      </c>
      <c r="S4" t="s">
        <v>18</v>
      </c>
      <c r="T4" t="s">
        <v>87</v>
      </c>
      <c r="U4" t="s">
        <v>88</v>
      </c>
      <c r="V4" t="s">
        <v>89</v>
      </c>
      <c r="W4" t="s">
        <v>51</v>
      </c>
      <c r="X4" t="s">
        <v>52</v>
      </c>
      <c r="Y4" t="s">
        <v>90</v>
      </c>
      <c r="Z4" t="s">
        <v>91</v>
      </c>
      <c r="AA4" t="s">
        <v>92</v>
      </c>
      <c r="AB4" t="s">
        <v>93</v>
      </c>
      <c r="AD4" s="216" t="s">
        <v>210</v>
      </c>
      <c r="AE4" s="216"/>
      <c r="AF4" s="216"/>
      <c r="AG4" s="216"/>
      <c r="AH4" s="216"/>
      <c r="AI4" s="216"/>
      <c r="AJ4" s="216"/>
      <c r="AK4" s="216"/>
      <c r="AL4" s="216"/>
      <c r="AN4" s="216" t="s">
        <v>110</v>
      </c>
      <c r="AO4" s="216"/>
      <c r="AP4" s="216"/>
      <c r="AQ4" s="216"/>
      <c r="AR4" s="216"/>
      <c r="AS4" s="216"/>
      <c r="AT4" s="216"/>
      <c r="AU4" s="216"/>
      <c r="AV4" s="216"/>
    </row>
    <row r="5" spans="1:48" ht="15" customHeight="1" x14ac:dyDescent="0.25">
      <c r="A5" s="192" t="s">
        <v>74</v>
      </c>
      <c r="B5" s="210" t="s">
        <v>83</v>
      </c>
      <c r="C5" s="210" t="s">
        <v>175</v>
      </c>
      <c r="D5" s="212" t="s">
        <v>176</v>
      </c>
      <c r="E5" s="212" t="s">
        <v>177</v>
      </c>
      <c r="F5" s="194" t="s">
        <v>84</v>
      </c>
      <c r="G5" s="192" t="s">
        <v>74</v>
      </c>
      <c r="H5" s="194" t="s">
        <v>70</v>
      </c>
      <c r="I5" s="196" t="s">
        <v>75</v>
      </c>
      <c r="J5" s="196" t="s">
        <v>76</v>
      </c>
      <c r="K5" s="198" t="s">
        <v>72</v>
      </c>
      <c r="L5" s="200" t="s">
        <v>26</v>
      </c>
      <c r="M5" s="200" t="s">
        <v>20</v>
      </c>
      <c r="N5" s="202" t="s">
        <v>77</v>
      </c>
      <c r="O5" s="204" t="s">
        <v>73</v>
      </c>
      <c r="P5" s="71"/>
      <c r="S5" t="s">
        <v>94</v>
      </c>
      <c r="AD5" s="192" t="s">
        <v>74</v>
      </c>
      <c r="AE5" s="194" t="s">
        <v>70</v>
      </c>
      <c r="AF5" s="196" t="s">
        <v>75</v>
      </c>
      <c r="AG5" s="196" t="s">
        <v>76</v>
      </c>
      <c r="AH5" s="198" t="s">
        <v>72</v>
      </c>
      <c r="AI5" s="200" t="s">
        <v>26</v>
      </c>
      <c r="AJ5" s="200" t="s">
        <v>20</v>
      </c>
      <c r="AK5" s="202" t="s">
        <v>77</v>
      </c>
      <c r="AL5" s="204" t="s">
        <v>73</v>
      </c>
      <c r="AN5" s="192" t="s">
        <v>74</v>
      </c>
      <c r="AO5" s="194" t="s">
        <v>70</v>
      </c>
      <c r="AP5" s="196" t="s">
        <v>75</v>
      </c>
      <c r="AQ5" s="196" t="s">
        <v>76</v>
      </c>
      <c r="AR5" s="198" t="s">
        <v>72</v>
      </c>
      <c r="AS5" s="200" t="s">
        <v>26</v>
      </c>
      <c r="AT5" s="200" t="s">
        <v>20</v>
      </c>
      <c r="AU5" s="202" t="s">
        <v>77</v>
      </c>
      <c r="AV5" s="204" t="s">
        <v>73</v>
      </c>
    </row>
    <row r="6" spans="1:48" ht="15.75" thickBot="1" x14ac:dyDescent="0.3">
      <c r="A6" s="193"/>
      <c r="B6" s="211"/>
      <c r="C6" s="211"/>
      <c r="D6" s="213"/>
      <c r="E6" s="213"/>
      <c r="F6" s="195"/>
      <c r="G6" s="193"/>
      <c r="H6" s="195"/>
      <c r="I6" s="197"/>
      <c r="J6" s="197"/>
      <c r="K6" s="199"/>
      <c r="L6" s="201"/>
      <c r="M6" s="201"/>
      <c r="N6" s="203"/>
      <c r="O6" s="205"/>
      <c r="P6" s="71"/>
      <c r="Q6" s="79" t="s">
        <v>179</v>
      </c>
      <c r="R6" s="78" t="s">
        <v>95</v>
      </c>
      <c r="S6">
        <v>25.892547</v>
      </c>
      <c r="T6">
        <v>2.2063630000000001</v>
      </c>
      <c r="U6">
        <v>0.37930700000000001</v>
      </c>
      <c r="V6">
        <v>0.30559999999999998</v>
      </c>
      <c r="W6">
        <v>4.197044</v>
      </c>
      <c r="X6">
        <v>0.59868600000000005</v>
      </c>
      <c r="Y6">
        <v>0.123062</v>
      </c>
      <c r="Z6">
        <v>0.92111100000000001</v>
      </c>
      <c r="AA6">
        <v>9.4583060000000003</v>
      </c>
      <c r="AB6">
        <v>0</v>
      </c>
      <c r="AD6" s="193"/>
      <c r="AE6" s="195"/>
      <c r="AF6" s="197"/>
      <c r="AG6" s="197"/>
      <c r="AH6" s="199"/>
      <c r="AI6" s="201"/>
      <c r="AJ6" s="201"/>
      <c r="AK6" s="203"/>
      <c r="AL6" s="205"/>
      <c r="AN6" s="193"/>
      <c r="AO6" s="195"/>
      <c r="AP6" s="197"/>
      <c r="AQ6" s="197"/>
      <c r="AR6" s="199"/>
      <c r="AS6" s="201"/>
      <c r="AT6" s="201"/>
      <c r="AU6" s="203"/>
      <c r="AV6" s="205"/>
    </row>
    <row r="7" spans="1:48" x14ac:dyDescent="0.25">
      <c r="A7" s="47" t="s">
        <v>54</v>
      </c>
      <c r="B7" s="48">
        <f>AA31</f>
        <v>43.469900000000003</v>
      </c>
      <c r="C7" s="48">
        <f>AA6</f>
        <v>9.4583060000000003</v>
      </c>
      <c r="D7" s="75">
        <f>C7/4</f>
        <v>2.3645765000000001</v>
      </c>
      <c r="E7" s="75">
        <f>B7-C7+D7</f>
        <v>36.376170500000001</v>
      </c>
      <c r="F7" s="75">
        <f>C7-D7</f>
        <v>7.0937295000000002</v>
      </c>
      <c r="G7" s="47" t="s">
        <v>54</v>
      </c>
      <c r="H7" s="48">
        <f>F7</f>
        <v>7.0937295000000002</v>
      </c>
      <c r="I7" s="49" t="s">
        <v>0</v>
      </c>
      <c r="J7" s="51">
        <v>60.084800000000001</v>
      </c>
      <c r="K7" s="58">
        <f>H7*1</f>
        <v>7.0937295000000002</v>
      </c>
      <c r="L7" s="38">
        <f>K7*100/K27</f>
        <v>66.477277918745145</v>
      </c>
      <c r="M7" s="38">
        <f t="shared" ref="M7:M26" si="0">K7*J7</f>
        <v>426.22531826160002</v>
      </c>
      <c r="N7" s="38">
        <f>M7*100/M27</f>
        <v>69.008744649336791</v>
      </c>
      <c r="O7" s="62">
        <f>N7*100/N28</f>
        <v>72.329119518359065</v>
      </c>
      <c r="S7">
        <v>0</v>
      </c>
      <c r="AD7" s="47" t="s">
        <v>54</v>
      </c>
      <c r="AE7" s="48">
        <f>E7</f>
        <v>36.376170500000001</v>
      </c>
      <c r="AF7" s="49" t="s">
        <v>0</v>
      </c>
      <c r="AG7" s="51">
        <v>60.084800000000001</v>
      </c>
      <c r="AH7" s="58">
        <f>AE7*1</f>
        <v>36.376170500000001</v>
      </c>
      <c r="AI7" s="38">
        <f>AH7*100/AH27</f>
        <v>48.559967624526109</v>
      </c>
      <c r="AJ7" s="38">
        <f>AH7*AG7</f>
        <v>2185.6549292584</v>
      </c>
      <c r="AK7" s="38">
        <f>AJ7*100/AJ27</f>
        <v>46.388475734045819</v>
      </c>
      <c r="AL7" s="62">
        <f>AK7*100/AK28</f>
        <v>46.799002728832463</v>
      </c>
      <c r="AN7" s="47" t="s">
        <v>54</v>
      </c>
      <c r="AO7" s="48">
        <f>F7</f>
        <v>7.0937295000000002</v>
      </c>
      <c r="AP7" s="49" t="s">
        <v>0</v>
      </c>
      <c r="AQ7" s="51">
        <v>60.084800000000001</v>
      </c>
      <c r="AR7" s="58">
        <f>AO7*1</f>
        <v>7.0937295000000002</v>
      </c>
      <c r="AS7" s="38">
        <f>AR7*100/AR27</f>
        <v>66.477277918745145</v>
      </c>
      <c r="AT7" s="38">
        <f>AR7*AQ7</f>
        <v>426.22531826160002</v>
      </c>
      <c r="AU7" s="38">
        <f>AT7*100/AT27</f>
        <v>69.008744649336791</v>
      </c>
      <c r="AV7" s="62">
        <f>AU7*100/AU28</f>
        <v>72.329119518359065</v>
      </c>
    </row>
    <row r="8" spans="1:48" x14ac:dyDescent="0.25">
      <c r="A8" s="40" t="s">
        <v>55</v>
      </c>
      <c r="B8" s="43">
        <f>AB31</f>
        <v>0.98399999999999999</v>
      </c>
      <c r="C8" s="43">
        <f>AB6</f>
        <v>0</v>
      </c>
      <c r="D8" s="75">
        <f t="shared" ref="D8:D26" si="1">C8/4</f>
        <v>0</v>
      </c>
      <c r="E8" s="76">
        <f t="shared" ref="E8:E26" si="2">B8-C8+D8</f>
        <v>0.98399999999999999</v>
      </c>
      <c r="F8" s="76">
        <f t="shared" ref="F8:F26" si="3">C8-D8</f>
        <v>0</v>
      </c>
      <c r="G8" s="40" t="s">
        <v>55</v>
      </c>
      <c r="H8" s="48">
        <f t="shared" ref="H8:H26" si="4">F8</f>
        <v>0</v>
      </c>
      <c r="I8" s="50" t="s">
        <v>1</v>
      </c>
      <c r="J8" s="52">
        <v>79.898799999999994</v>
      </c>
      <c r="K8" s="59">
        <f>H8*1</f>
        <v>0</v>
      </c>
      <c r="L8" s="14">
        <f>K8*100/K27</f>
        <v>0</v>
      </c>
      <c r="M8" s="14">
        <f t="shared" si="0"/>
        <v>0</v>
      </c>
      <c r="N8" s="14">
        <f>M8*100/M27</f>
        <v>0</v>
      </c>
      <c r="O8" s="63">
        <f>N8*100/N28</f>
        <v>0</v>
      </c>
      <c r="R8" s="78" t="s">
        <v>173</v>
      </c>
      <c r="S8">
        <v>13.444599</v>
      </c>
      <c r="T8">
        <v>0.217558</v>
      </c>
      <c r="U8">
        <v>9.6797999999999995E-2</v>
      </c>
      <c r="V8">
        <v>1.9743790000000001</v>
      </c>
      <c r="W8">
        <v>0</v>
      </c>
      <c r="X8">
        <v>0</v>
      </c>
      <c r="Y8">
        <v>2.3334199999999998</v>
      </c>
      <c r="Z8">
        <v>0</v>
      </c>
      <c r="AA8">
        <v>4.3409110000000002</v>
      </c>
      <c r="AB8">
        <v>0</v>
      </c>
      <c r="AD8" s="40" t="s">
        <v>55</v>
      </c>
      <c r="AE8" s="48">
        <f t="shared" ref="AE8:AE26" si="5">E8</f>
        <v>0.98399999999999999</v>
      </c>
      <c r="AF8" s="50" t="s">
        <v>1</v>
      </c>
      <c r="AG8" s="52">
        <v>79.898799999999994</v>
      </c>
      <c r="AH8" s="59">
        <f>AE8*1</f>
        <v>0.98399999999999999</v>
      </c>
      <c r="AI8" s="14">
        <f>AH8*100/AH27</f>
        <v>1.3135799476894825</v>
      </c>
      <c r="AJ8" s="14">
        <f t="shared" ref="AJ8:AJ26" si="6">AH8*AG8</f>
        <v>78.620419199999986</v>
      </c>
      <c r="AK8" s="14">
        <f>AJ8*100/AJ27</f>
        <v>1.6686446517416071</v>
      </c>
      <c r="AL8" s="63">
        <f>AK8*100/AK28</f>
        <v>1.6834117606712833</v>
      </c>
      <c r="AN8" s="40" t="s">
        <v>55</v>
      </c>
      <c r="AO8" s="48">
        <f t="shared" ref="AO8:AO26" si="7">F8</f>
        <v>0</v>
      </c>
      <c r="AP8" s="50" t="s">
        <v>1</v>
      </c>
      <c r="AQ8" s="52">
        <v>79.898799999999994</v>
      </c>
      <c r="AR8" s="59">
        <f>AO8*1</f>
        <v>0</v>
      </c>
      <c r="AS8" s="14">
        <f>AR8*100/AR27</f>
        <v>0</v>
      </c>
      <c r="AT8" s="14">
        <f t="shared" ref="AT8:AT26" si="8">AR8*AQ8</f>
        <v>0</v>
      </c>
      <c r="AU8" s="14">
        <f>AT8*100/AT27</f>
        <v>0</v>
      </c>
      <c r="AV8" s="63">
        <f>AU8*100/AU28</f>
        <v>0</v>
      </c>
    </row>
    <row r="9" spans="1:48" x14ac:dyDescent="0.25">
      <c r="A9" s="40" t="s">
        <v>56</v>
      </c>
      <c r="B9" s="43">
        <f>T31</f>
        <v>15.732100000000001</v>
      </c>
      <c r="C9" s="43">
        <f>T6</f>
        <v>2.2063630000000001</v>
      </c>
      <c r="D9" s="75">
        <f t="shared" si="1"/>
        <v>0.55159075000000002</v>
      </c>
      <c r="E9" s="76">
        <f t="shared" si="2"/>
        <v>14.077327750000002</v>
      </c>
      <c r="F9" s="76">
        <f t="shared" si="3"/>
        <v>1.6547722500000002</v>
      </c>
      <c r="G9" s="40" t="s">
        <v>56</v>
      </c>
      <c r="H9" s="48">
        <f t="shared" si="4"/>
        <v>1.6547722500000002</v>
      </c>
      <c r="I9" s="50" t="s">
        <v>2</v>
      </c>
      <c r="J9" s="52">
        <v>101.96120000000001</v>
      </c>
      <c r="K9" s="59">
        <f>H9*1/2</f>
        <v>0.82738612500000008</v>
      </c>
      <c r="L9" s="14">
        <f>K9*100/K27</f>
        <v>7.7536615087646918</v>
      </c>
      <c r="M9" s="14">
        <f t="shared" si="0"/>
        <v>84.361282168350016</v>
      </c>
      <c r="N9" s="14">
        <f>M9*100/M27</f>
        <v>13.658658765721677</v>
      </c>
      <c r="O9" s="63">
        <f>N9*100/N28</f>
        <v>14.315848916632341</v>
      </c>
      <c r="S9">
        <v>0</v>
      </c>
      <c r="AD9" s="40" t="s">
        <v>56</v>
      </c>
      <c r="AE9" s="48">
        <f t="shared" si="5"/>
        <v>14.077327750000002</v>
      </c>
      <c r="AF9" s="50" t="s">
        <v>2</v>
      </c>
      <c r="AG9" s="52">
        <v>101.96120000000001</v>
      </c>
      <c r="AH9" s="59">
        <f>AE9*1/2</f>
        <v>7.038663875000001</v>
      </c>
      <c r="AI9" s="14">
        <f>AH9*100/AH27</f>
        <v>9.3961867121202758</v>
      </c>
      <c r="AJ9" s="14">
        <f t="shared" si="6"/>
        <v>717.67061509165012</v>
      </c>
      <c r="AK9" s="14">
        <f>AJ9*100/AJ27</f>
        <v>15.231885631879098</v>
      </c>
      <c r="AL9" s="63">
        <f>AK9*100/AK28</f>
        <v>15.366684202740522</v>
      </c>
      <c r="AN9" s="40" t="s">
        <v>56</v>
      </c>
      <c r="AO9" s="48">
        <f t="shared" si="7"/>
        <v>1.6547722500000002</v>
      </c>
      <c r="AP9" s="50" t="s">
        <v>2</v>
      </c>
      <c r="AQ9" s="52">
        <v>101.96120000000001</v>
      </c>
      <c r="AR9" s="59">
        <f>AO9*1/2</f>
        <v>0.82738612500000008</v>
      </c>
      <c r="AS9" s="14">
        <f>AR9*100/AR27</f>
        <v>7.7536615087646918</v>
      </c>
      <c r="AT9" s="14">
        <f t="shared" si="8"/>
        <v>84.361282168350016</v>
      </c>
      <c r="AU9" s="14">
        <f>AT9*100/AT27</f>
        <v>13.658658765721677</v>
      </c>
      <c r="AV9" s="63">
        <f>AU9*100/AU28</f>
        <v>14.315848916632341</v>
      </c>
    </row>
    <row r="10" spans="1:48" x14ac:dyDescent="0.25">
      <c r="A10" s="40" t="s">
        <v>57</v>
      </c>
      <c r="B10" s="43">
        <v>0</v>
      </c>
      <c r="C10" s="43">
        <v>0</v>
      </c>
      <c r="D10" s="75">
        <f t="shared" si="1"/>
        <v>0</v>
      </c>
      <c r="E10" s="76">
        <f t="shared" si="2"/>
        <v>0</v>
      </c>
      <c r="F10" s="76">
        <f t="shared" si="3"/>
        <v>0</v>
      </c>
      <c r="G10" s="40" t="s">
        <v>57</v>
      </c>
      <c r="H10" s="48">
        <f t="shared" si="4"/>
        <v>0</v>
      </c>
      <c r="I10" s="50" t="s">
        <v>3</v>
      </c>
      <c r="J10" s="52">
        <v>151.99019999999999</v>
      </c>
      <c r="K10" s="59">
        <f>H10*1/2</f>
        <v>0</v>
      </c>
      <c r="L10" s="14">
        <f>K10*100/K27</f>
        <v>0</v>
      </c>
      <c r="M10" s="14">
        <f t="shared" si="0"/>
        <v>0</v>
      </c>
      <c r="N10" s="14">
        <f>M10*100/M27</f>
        <v>0</v>
      </c>
      <c r="O10" s="63">
        <f>N10*100/N28</f>
        <v>0</v>
      </c>
      <c r="R10" s="78" t="s">
        <v>96</v>
      </c>
      <c r="S10">
        <v>46.661267000000002</v>
      </c>
      <c r="T10">
        <v>4.6764159999999997</v>
      </c>
      <c r="U10">
        <v>2.876878</v>
      </c>
      <c r="V10">
        <v>4.1748770000000004</v>
      </c>
      <c r="W10">
        <v>3.539256</v>
      </c>
      <c r="X10">
        <v>9.6253000000000005E-2</v>
      </c>
      <c r="Y10">
        <v>5.0577819999999996</v>
      </c>
      <c r="Z10">
        <v>1.185055</v>
      </c>
      <c r="AA10">
        <v>11.924583</v>
      </c>
      <c r="AB10">
        <v>0.34918300000000002</v>
      </c>
      <c r="AD10" s="40" t="s">
        <v>57</v>
      </c>
      <c r="AE10" s="48">
        <f t="shared" si="5"/>
        <v>0</v>
      </c>
      <c r="AF10" s="50" t="s">
        <v>3</v>
      </c>
      <c r="AG10" s="52">
        <v>151.99019999999999</v>
      </c>
      <c r="AH10" s="59">
        <f>AE10*1/2</f>
        <v>0</v>
      </c>
      <c r="AI10" s="14">
        <f>AH10*100/AH27</f>
        <v>0</v>
      </c>
      <c r="AJ10" s="14">
        <f t="shared" si="6"/>
        <v>0</v>
      </c>
      <c r="AK10" s="14">
        <f>AJ10*100/AJ27</f>
        <v>0</v>
      </c>
      <c r="AL10" s="63">
        <f>AK10*100/AK28</f>
        <v>0</v>
      </c>
      <c r="AN10" s="40" t="s">
        <v>57</v>
      </c>
      <c r="AO10" s="48">
        <f t="shared" si="7"/>
        <v>0</v>
      </c>
      <c r="AP10" s="50" t="s">
        <v>3</v>
      </c>
      <c r="AQ10" s="52">
        <v>151.99019999999999</v>
      </c>
      <c r="AR10" s="59">
        <f>AO10*1/2</f>
        <v>0</v>
      </c>
      <c r="AS10" s="14">
        <f>AR10*100/AR27</f>
        <v>0</v>
      </c>
      <c r="AT10" s="14">
        <f t="shared" si="8"/>
        <v>0</v>
      </c>
      <c r="AU10" s="14">
        <f>AT10*100/AT27</f>
        <v>0</v>
      </c>
      <c r="AV10" s="63">
        <f>AU10*100/AU28</f>
        <v>0</v>
      </c>
    </row>
    <row r="11" spans="1:48" x14ac:dyDescent="0.25">
      <c r="A11" s="40" t="s">
        <v>58</v>
      </c>
      <c r="B11" s="43">
        <f>Y31</f>
        <v>8.9269999999999996</v>
      </c>
      <c r="C11" s="43">
        <f>Y6</f>
        <v>0.123062</v>
      </c>
      <c r="D11" s="75">
        <f t="shared" si="1"/>
        <v>3.0765500000000001E-2</v>
      </c>
      <c r="E11" s="76">
        <f t="shared" si="2"/>
        <v>8.834703499999998</v>
      </c>
      <c r="F11" s="76">
        <f t="shared" si="3"/>
        <v>9.2296500000000004E-2</v>
      </c>
      <c r="G11" s="40" t="s">
        <v>58</v>
      </c>
      <c r="H11" s="48">
        <f t="shared" si="4"/>
        <v>9.2296500000000004E-2</v>
      </c>
      <c r="I11" s="50" t="s">
        <v>4</v>
      </c>
      <c r="J11" s="52">
        <v>40.311399999999999</v>
      </c>
      <c r="K11" s="59">
        <f>H11*1</f>
        <v>9.2296500000000004E-2</v>
      </c>
      <c r="L11" s="14">
        <f>K11*100/K27</f>
        <v>0.86493572688773379</v>
      </c>
      <c r="M11" s="14">
        <f t="shared" si="0"/>
        <v>3.7206011300999999</v>
      </c>
      <c r="N11" s="14">
        <f>M11*100/M27</f>
        <v>0.60239033752452853</v>
      </c>
      <c r="O11" s="63">
        <f>N11*100/N28</f>
        <v>0.63137451551852009</v>
      </c>
      <c r="S11">
        <v>0</v>
      </c>
      <c r="AD11" s="40" t="s">
        <v>58</v>
      </c>
      <c r="AE11" s="48">
        <f t="shared" si="5"/>
        <v>8.834703499999998</v>
      </c>
      <c r="AF11" s="50" t="s">
        <v>4</v>
      </c>
      <c r="AG11" s="52">
        <v>40.311399999999999</v>
      </c>
      <c r="AH11" s="59">
        <f>AE11*1</f>
        <v>8.834703499999998</v>
      </c>
      <c r="AI11" s="14">
        <f>AH11*100/AH27</f>
        <v>11.793790001404558</v>
      </c>
      <c r="AJ11" s="14">
        <f t="shared" si="6"/>
        <v>356.13926666989994</v>
      </c>
      <c r="AK11" s="14">
        <f>AJ11*100/AJ27</f>
        <v>7.5587218772283862</v>
      </c>
      <c r="AL11" s="63">
        <f>AK11*100/AK28</f>
        <v>7.6256147709392517</v>
      </c>
      <c r="AN11" s="40" t="s">
        <v>58</v>
      </c>
      <c r="AO11" s="48">
        <f t="shared" si="7"/>
        <v>9.2296500000000004E-2</v>
      </c>
      <c r="AP11" s="50" t="s">
        <v>4</v>
      </c>
      <c r="AQ11" s="52">
        <v>40.311399999999999</v>
      </c>
      <c r="AR11" s="59">
        <f>AO11*1</f>
        <v>9.2296500000000004E-2</v>
      </c>
      <c r="AS11" s="14">
        <f>AR11*100/AR27</f>
        <v>0.86493572688773379</v>
      </c>
      <c r="AT11" s="14">
        <f t="shared" si="8"/>
        <v>3.7206011300999999</v>
      </c>
      <c r="AU11" s="14">
        <f>AT11*100/AT27</f>
        <v>0.60239033752452853</v>
      </c>
      <c r="AV11" s="63">
        <f>AU11*100/AU28</f>
        <v>0.63137451551852009</v>
      </c>
    </row>
    <row r="12" spans="1:48" x14ac:dyDescent="0.25">
      <c r="A12" s="40" t="s">
        <v>59</v>
      </c>
      <c r="B12" s="43">
        <f>U31</f>
        <v>8.2705000000000002</v>
      </c>
      <c r="C12" s="43">
        <f>U6</f>
        <v>0.37930700000000001</v>
      </c>
      <c r="D12" s="75">
        <f t="shared" si="1"/>
        <v>9.4826750000000001E-2</v>
      </c>
      <c r="E12" s="76">
        <f t="shared" si="2"/>
        <v>7.9860197500000005</v>
      </c>
      <c r="F12" s="76">
        <f t="shared" si="3"/>
        <v>0.28448024999999999</v>
      </c>
      <c r="G12" s="40" t="s">
        <v>59</v>
      </c>
      <c r="H12" s="48">
        <f t="shared" si="4"/>
        <v>0.28448024999999999</v>
      </c>
      <c r="I12" s="50" t="s">
        <v>5</v>
      </c>
      <c r="J12" s="52">
        <v>56.0794</v>
      </c>
      <c r="K12" s="59">
        <f>H12*1</f>
        <v>0.28448024999999999</v>
      </c>
      <c r="L12" s="14">
        <f>K12*100/K27</f>
        <v>2.6659421735272111</v>
      </c>
      <c r="M12" s="14">
        <f t="shared" si="0"/>
        <v>15.953481731849999</v>
      </c>
      <c r="N12" s="14">
        <f>M12*100/M27</f>
        <v>2.5829759517603068</v>
      </c>
      <c r="O12" s="63">
        <f>N12*100/N28</f>
        <v>2.7072565553431489</v>
      </c>
      <c r="R12" s="78" t="s">
        <v>101</v>
      </c>
      <c r="S12">
        <v>14.060783000000001</v>
      </c>
      <c r="T12">
        <v>0.28791299999999997</v>
      </c>
      <c r="U12">
        <v>1.9837320000000001</v>
      </c>
      <c r="V12">
        <v>1.1469659999999999</v>
      </c>
      <c r="W12">
        <v>0</v>
      </c>
      <c r="X12">
        <v>0</v>
      </c>
      <c r="Y12">
        <v>1.4127350000000001</v>
      </c>
      <c r="Z12">
        <v>9.2815999999999996E-2</v>
      </c>
      <c r="AA12">
        <v>4.4496929999999999</v>
      </c>
      <c r="AB12">
        <v>0</v>
      </c>
      <c r="AD12" s="40" t="s">
        <v>59</v>
      </c>
      <c r="AE12" s="48">
        <f t="shared" si="5"/>
        <v>7.9860197500000005</v>
      </c>
      <c r="AF12" s="50" t="s">
        <v>5</v>
      </c>
      <c r="AG12" s="52">
        <v>56.0794</v>
      </c>
      <c r="AH12" s="59">
        <f>AE12*1</f>
        <v>7.9860197500000005</v>
      </c>
      <c r="AI12" s="14">
        <f>AH12*100/AH27</f>
        <v>10.660848989280666</v>
      </c>
      <c r="AJ12" s="14">
        <f t="shared" si="6"/>
        <v>447.85119596815002</v>
      </c>
      <c r="AK12" s="14">
        <f>AJ12*100/AJ27</f>
        <v>9.5052215509979874</v>
      </c>
      <c r="AL12" s="63">
        <f>AK12*100/AK28</f>
        <v>9.5893405046037099</v>
      </c>
      <c r="AN12" s="40" t="s">
        <v>59</v>
      </c>
      <c r="AO12" s="48">
        <f t="shared" si="7"/>
        <v>0.28448024999999999</v>
      </c>
      <c r="AP12" s="50" t="s">
        <v>5</v>
      </c>
      <c r="AQ12" s="52">
        <v>56.0794</v>
      </c>
      <c r="AR12" s="59">
        <f>AO12*1</f>
        <v>0.28448024999999999</v>
      </c>
      <c r="AS12" s="14">
        <f>AR12*100/AR27</f>
        <v>2.6659421735272111</v>
      </c>
      <c r="AT12" s="14">
        <f t="shared" si="8"/>
        <v>15.953481731849999</v>
      </c>
      <c r="AU12" s="14">
        <f>AT12*100/AT27</f>
        <v>2.5829759517603068</v>
      </c>
      <c r="AV12" s="63">
        <f>AU12*100/AU28</f>
        <v>2.7072565553431489</v>
      </c>
    </row>
    <row r="13" spans="1:48" x14ac:dyDescent="0.25">
      <c r="A13" s="40" t="s">
        <v>60</v>
      </c>
      <c r="B13" s="43">
        <v>0</v>
      </c>
      <c r="C13" s="43">
        <v>0</v>
      </c>
      <c r="D13" s="75">
        <f t="shared" si="1"/>
        <v>0</v>
      </c>
      <c r="E13" s="76">
        <f t="shared" si="2"/>
        <v>0</v>
      </c>
      <c r="F13" s="76">
        <f t="shared" si="3"/>
        <v>0</v>
      </c>
      <c r="G13" s="40" t="s">
        <v>60</v>
      </c>
      <c r="H13" s="48">
        <f t="shared" si="4"/>
        <v>0</v>
      </c>
      <c r="I13" s="50" t="s">
        <v>6</v>
      </c>
      <c r="J13" s="52">
        <v>70.9375</v>
      </c>
      <c r="K13" s="59">
        <f t="shared" ref="K13:K14" si="9">H13*1</f>
        <v>0</v>
      </c>
      <c r="L13" s="14">
        <f>K13*100/K27</f>
        <v>0</v>
      </c>
      <c r="M13" s="14">
        <f t="shared" si="0"/>
        <v>0</v>
      </c>
      <c r="N13" s="14">
        <f>M13*100/M27</f>
        <v>0</v>
      </c>
      <c r="O13" s="63">
        <f>N13*100/N28</f>
        <v>0</v>
      </c>
      <c r="S13">
        <v>0</v>
      </c>
      <c r="AD13" s="40" t="s">
        <v>60</v>
      </c>
      <c r="AE13" s="48">
        <f t="shared" si="5"/>
        <v>0</v>
      </c>
      <c r="AF13" s="50" t="s">
        <v>6</v>
      </c>
      <c r="AG13" s="52">
        <v>70.9375</v>
      </c>
      <c r="AH13" s="59">
        <f t="shared" ref="AH13:AH14" si="10">AE13*1</f>
        <v>0</v>
      </c>
      <c r="AI13" s="14">
        <f>AH13*100/AH27</f>
        <v>0</v>
      </c>
      <c r="AJ13" s="14">
        <f t="shared" si="6"/>
        <v>0</v>
      </c>
      <c r="AK13" s="14">
        <f>AJ13*100/AJ27</f>
        <v>0</v>
      </c>
      <c r="AL13" s="63">
        <f>AK13*100/AK28</f>
        <v>0</v>
      </c>
      <c r="AN13" s="40" t="s">
        <v>60</v>
      </c>
      <c r="AO13" s="48">
        <f t="shared" si="7"/>
        <v>0</v>
      </c>
      <c r="AP13" s="50" t="s">
        <v>6</v>
      </c>
      <c r="AQ13" s="52">
        <v>70.9375</v>
      </c>
      <c r="AR13" s="59">
        <f t="shared" ref="AR13:AR14" si="11">AO13*1</f>
        <v>0</v>
      </c>
      <c r="AS13" s="14">
        <f>AR13*100/AR27</f>
        <v>0</v>
      </c>
      <c r="AT13" s="14">
        <f t="shared" si="8"/>
        <v>0</v>
      </c>
      <c r="AU13" s="14">
        <f>AT13*100/AT27</f>
        <v>0</v>
      </c>
      <c r="AV13" s="63">
        <f>AU13*100/AU28</f>
        <v>0</v>
      </c>
    </row>
    <row r="14" spans="1:48" x14ac:dyDescent="0.25">
      <c r="A14" s="40" t="s">
        <v>64</v>
      </c>
      <c r="B14" s="43">
        <f>V31</f>
        <v>8.5850000000000009</v>
      </c>
      <c r="C14" s="43">
        <f>V6</f>
        <v>0.30559999999999998</v>
      </c>
      <c r="D14" s="75">
        <f t="shared" si="1"/>
        <v>7.6399999999999996E-2</v>
      </c>
      <c r="E14" s="76">
        <f t="shared" si="2"/>
        <v>8.3558000000000003</v>
      </c>
      <c r="F14" s="76">
        <f t="shared" si="3"/>
        <v>0.22919999999999999</v>
      </c>
      <c r="G14" s="40" t="s">
        <v>64</v>
      </c>
      <c r="H14" s="48">
        <f t="shared" si="4"/>
        <v>0.22919999999999999</v>
      </c>
      <c r="I14" s="50" t="s">
        <v>7</v>
      </c>
      <c r="J14" s="52">
        <v>71.846400000000003</v>
      </c>
      <c r="K14" s="59">
        <f t="shared" si="9"/>
        <v>0.22919999999999999</v>
      </c>
      <c r="L14" s="14">
        <f>K14*100/K27</f>
        <v>2.1478958422331136</v>
      </c>
      <c r="M14" s="14">
        <f t="shared" si="0"/>
        <v>16.467194880000001</v>
      </c>
      <c r="N14" s="14">
        <f>M14*100/M27</f>
        <v>2.6661495642718287</v>
      </c>
      <c r="O14" s="63">
        <f>N14*100/N28</f>
        <v>2.794432089265535</v>
      </c>
      <c r="R14" s="78" t="s">
        <v>174</v>
      </c>
      <c r="S14">
        <v>43.280513999999997</v>
      </c>
      <c r="T14">
        <v>8.3438499999999998</v>
      </c>
      <c r="U14">
        <v>2.9337849999999999</v>
      </c>
      <c r="V14">
        <v>0</v>
      </c>
      <c r="W14">
        <v>0</v>
      </c>
      <c r="X14">
        <v>7.8061000000000005E-2</v>
      </c>
      <c r="Y14">
        <v>0</v>
      </c>
      <c r="Z14">
        <v>2.398218</v>
      </c>
      <c r="AA14">
        <v>13.296407</v>
      </c>
      <c r="AB14">
        <v>0</v>
      </c>
      <c r="AD14" s="40" t="s">
        <v>64</v>
      </c>
      <c r="AE14" s="48">
        <f t="shared" si="5"/>
        <v>8.3558000000000003</v>
      </c>
      <c r="AF14" s="50" t="s">
        <v>7</v>
      </c>
      <c r="AG14" s="52">
        <v>71.846400000000003</v>
      </c>
      <c r="AH14" s="59">
        <f t="shared" si="10"/>
        <v>8.3558000000000003</v>
      </c>
      <c r="AI14" s="14">
        <f>AH14*100/AH27</f>
        <v>11.154483055796522</v>
      </c>
      <c r="AJ14" s="14">
        <f t="shared" si="6"/>
        <v>600.33414912000001</v>
      </c>
      <c r="AK14" s="14">
        <f>AJ14*100/AJ27</f>
        <v>12.741529202975002</v>
      </c>
      <c r="AL14" s="63">
        <f>AK14*100/AK28</f>
        <v>12.854288710803464</v>
      </c>
      <c r="AN14" s="40" t="s">
        <v>64</v>
      </c>
      <c r="AO14" s="48">
        <f t="shared" si="7"/>
        <v>0.22919999999999999</v>
      </c>
      <c r="AP14" s="50" t="s">
        <v>7</v>
      </c>
      <c r="AQ14" s="52">
        <v>71.846400000000003</v>
      </c>
      <c r="AR14" s="59">
        <f t="shared" si="11"/>
        <v>0.22919999999999999</v>
      </c>
      <c r="AS14" s="14">
        <f>AR14*100/AR27</f>
        <v>2.1478958422331136</v>
      </c>
      <c r="AT14" s="14">
        <f t="shared" si="8"/>
        <v>16.467194880000001</v>
      </c>
      <c r="AU14" s="14">
        <f>AT14*100/AT27</f>
        <v>2.6661495642718287</v>
      </c>
      <c r="AV14" s="63">
        <f>AU14*100/AU28</f>
        <v>2.794432089265535</v>
      </c>
    </row>
    <row r="15" spans="1:48" x14ac:dyDescent="0.25">
      <c r="A15" s="40" t="s">
        <v>63</v>
      </c>
      <c r="B15" s="44">
        <v>0</v>
      </c>
      <c r="C15" s="44">
        <v>0</v>
      </c>
      <c r="D15" s="44">
        <f t="shared" si="1"/>
        <v>0</v>
      </c>
      <c r="E15" s="44">
        <f t="shared" si="2"/>
        <v>0</v>
      </c>
      <c r="F15" s="44">
        <f t="shared" si="3"/>
        <v>0</v>
      </c>
      <c r="G15" s="40" t="s">
        <v>63</v>
      </c>
      <c r="H15" s="48">
        <f t="shared" si="4"/>
        <v>0</v>
      </c>
      <c r="I15" s="50" t="s">
        <v>8</v>
      </c>
      <c r="J15" s="52">
        <v>159.69220000000001</v>
      </c>
      <c r="K15" s="59">
        <f>K26</f>
        <v>7.5000000165914571E-7</v>
      </c>
      <c r="L15" s="19">
        <f>K15*100/K27</f>
        <v>7.0284549966776072E-6</v>
      </c>
      <c r="M15" s="14">
        <f t="shared" si="0"/>
        <v>1.1976915026495263E-4</v>
      </c>
      <c r="N15" s="14">
        <f>M15*100/M27</f>
        <v>1.9391430666794332E-5</v>
      </c>
      <c r="O15" s="63">
        <f>N15*100/N28</f>
        <v>2.0324454726101436E-5</v>
      </c>
      <c r="S15">
        <v>0</v>
      </c>
      <c r="AD15" s="40" t="s">
        <v>63</v>
      </c>
      <c r="AE15" s="48">
        <f t="shared" si="5"/>
        <v>0</v>
      </c>
      <c r="AF15" s="50" t="s">
        <v>8</v>
      </c>
      <c r="AG15" s="52">
        <v>159.69220000000001</v>
      </c>
      <c r="AH15" s="59">
        <f>AH26</f>
        <v>0.92499924999997063</v>
      </c>
      <c r="AI15" s="19">
        <f>AH15*100/AH27</f>
        <v>1.234817547182695</v>
      </c>
      <c r="AJ15" s="14">
        <f t="shared" si="6"/>
        <v>147.71516523084532</v>
      </c>
      <c r="AK15" s="14">
        <f>AJ15*100/AJ27</f>
        <v>3.1351158255281586</v>
      </c>
      <c r="AL15" s="63">
        <f>AK15*100/AK28</f>
        <v>3.1628608561159499</v>
      </c>
      <c r="AN15" s="40" t="s">
        <v>63</v>
      </c>
      <c r="AO15" s="48">
        <f t="shared" si="7"/>
        <v>0</v>
      </c>
      <c r="AP15" s="50" t="s">
        <v>8</v>
      </c>
      <c r="AQ15" s="52">
        <v>159.69220000000001</v>
      </c>
      <c r="AR15" s="59">
        <f>AR26</f>
        <v>7.5000000165914571E-7</v>
      </c>
      <c r="AS15" s="19">
        <f>AR15*100/AR27</f>
        <v>7.0284549966776072E-6</v>
      </c>
      <c r="AT15" s="14">
        <f t="shared" si="8"/>
        <v>1.1976915026495263E-4</v>
      </c>
      <c r="AU15" s="14">
        <f>AT15*100/AT27</f>
        <v>1.9391430666794332E-5</v>
      </c>
      <c r="AV15" s="63">
        <f>AU15*100/AU28</f>
        <v>2.0324454726101436E-5</v>
      </c>
    </row>
    <row r="16" spans="1:48" x14ac:dyDescent="0.25">
      <c r="A16" s="40" t="s">
        <v>61</v>
      </c>
      <c r="B16" s="43">
        <v>0</v>
      </c>
      <c r="C16" s="43">
        <v>0</v>
      </c>
      <c r="D16" s="76">
        <f t="shared" si="1"/>
        <v>0</v>
      </c>
      <c r="E16" s="76">
        <f t="shared" si="2"/>
        <v>0</v>
      </c>
      <c r="F16" s="76">
        <f t="shared" si="3"/>
        <v>0</v>
      </c>
      <c r="G16" s="40" t="s">
        <v>61</v>
      </c>
      <c r="H16" s="48">
        <f t="shared" si="4"/>
        <v>0</v>
      </c>
      <c r="I16" s="50" t="s">
        <v>9</v>
      </c>
      <c r="J16" s="52">
        <v>153.33940000000001</v>
      </c>
      <c r="K16" s="59">
        <f>H16*1</f>
        <v>0</v>
      </c>
      <c r="L16" s="14">
        <f>K16*100/K27</f>
        <v>0</v>
      </c>
      <c r="M16" s="14">
        <f t="shared" si="0"/>
        <v>0</v>
      </c>
      <c r="N16" s="14">
        <f>M16*100/M27</f>
        <v>0</v>
      </c>
      <c r="O16" s="63">
        <f>N16*100/N28</f>
        <v>0</v>
      </c>
      <c r="R16" s="78" t="s">
        <v>106</v>
      </c>
      <c r="S16">
        <v>2.42699</v>
      </c>
      <c r="T16">
        <v>0</v>
      </c>
      <c r="U16">
        <v>0</v>
      </c>
      <c r="V16">
        <v>0.98317699999999997</v>
      </c>
      <c r="W16">
        <v>0</v>
      </c>
      <c r="X16">
        <v>0</v>
      </c>
      <c r="Y16">
        <v>0</v>
      </c>
      <c r="Z16">
        <v>0</v>
      </c>
      <c r="AA16">
        <v>0</v>
      </c>
      <c r="AB16">
        <v>0.63481699999999996</v>
      </c>
      <c r="AD16" s="40" t="s">
        <v>61</v>
      </c>
      <c r="AE16" s="48">
        <f t="shared" si="5"/>
        <v>0</v>
      </c>
      <c r="AF16" s="50" t="s">
        <v>9</v>
      </c>
      <c r="AG16" s="52">
        <v>153.33940000000001</v>
      </c>
      <c r="AH16" s="59">
        <f>AE16*1</f>
        <v>0</v>
      </c>
      <c r="AI16" s="14">
        <f>AH16*100/AH27</f>
        <v>0</v>
      </c>
      <c r="AJ16" s="14">
        <f t="shared" si="6"/>
        <v>0</v>
      </c>
      <c r="AK16" s="14">
        <f>AJ16*100/AJ27</f>
        <v>0</v>
      </c>
      <c r="AL16" s="63">
        <f>AK16*100/AK28</f>
        <v>0</v>
      </c>
      <c r="AN16" s="40" t="s">
        <v>61</v>
      </c>
      <c r="AO16" s="48">
        <f t="shared" si="7"/>
        <v>0</v>
      </c>
      <c r="AP16" s="50" t="s">
        <v>9</v>
      </c>
      <c r="AQ16" s="52">
        <v>153.33940000000001</v>
      </c>
      <c r="AR16" s="59">
        <f>AO16*1</f>
        <v>0</v>
      </c>
      <c r="AS16" s="14">
        <f>AR16*100/AR27</f>
        <v>0</v>
      </c>
      <c r="AT16" s="14">
        <f t="shared" si="8"/>
        <v>0</v>
      </c>
      <c r="AU16" s="14">
        <f>AT16*100/AT27</f>
        <v>0</v>
      </c>
      <c r="AV16" s="63">
        <f>AU16*100/AU28</f>
        <v>0</v>
      </c>
    </row>
    <row r="17" spans="1:48" x14ac:dyDescent="0.25">
      <c r="A17" s="40" t="s">
        <v>62</v>
      </c>
      <c r="B17" s="43">
        <f>Z31</f>
        <v>4.5972</v>
      </c>
      <c r="C17" s="43">
        <f>Z6</f>
        <v>0.92111100000000001</v>
      </c>
      <c r="D17" s="76">
        <f t="shared" si="1"/>
        <v>0.23027775</v>
      </c>
      <c r="E17" s="76">
        <f t="shared" si="2"/>
        <v>3.9063667500000001</v>
      </c>
      <c r="F17" s="76">
        <f t="shared" si="3"/>
        <v>0.69083325000000007</v>
      </c>
      <c r="G17" s="40" t="s">
        <v>62</v>
      </c>
      <c r="H17" s="48">
        <f t="shared" si="4"/>
        <v>0.69083325000000007</v>
      </c>
      <c r="I17" s="50" t="s">
        <v>10</v>
      </c>
      <c r="J17" s="52">
        <v>61.978999999999999</v>
      </c>
      <c r="K17" s="59">
        <f>H17/2</f>
        <v>0.34541662500000003</v>
      </c>
      <c r="L17" s="14">
        <f>K17*100/K27</f>
        <v>3.236993598061495</v>
      </c>
      <c r="M17" s="14">
        <f t="shared" si="0"/>
        <v>21.408577000875002</v>
      </c>
      <c r="N17" s="14">
        <f>M17*100/M27</f>
        <v>3.4661925518284007</v>
      </c>
      <c r="O17" s="63">
        <f>N17*100/N28</f>
        <v>3.6329693668359142</v>
      </c>
      <c r="S17">
        <v>0</v>
      </c>
      <c r="AD17" s="40" t="s">
        <v>62</v>
      </c>
      <c r="AE17" s="48">
        <f t="shared" si="5"/>
        <v>3.9063667500000001</v>
      </c>
      <c r="AF17" s="50" t="s">
        <v>10</v>
      </c>
      <c r="AG17" s="52">
        <v>61.978999999999999</v>
      </c>
      <c r="AH17" s="59">
        <f>AE17/2</f>
        <v>1.9531833750000001</v>
      </c>
      <c r="AI17" s="14">
        <f>AH17*100/AH27</f>
        <v>2.6073806052443769</v>
      </c>
      <c r="AJ17" s="14">
        <f t="shared" si="6"/>
        <v>121.056352399125</v>
      </c>
      <c r="AK17" s="14">
        <f>AJ17*100/AJ27</f>
        <v>2.5693075290820535</v>
      </c>
      <c r="AL17" s="63">
        <f>AK17*100/AK28</f>
        <v>2.5920452906037719</v>
      </c>
      <c r="AN17" s="40" t="s">
        <v>62</v>
      </c>
      <c r="AO17" s="48">
        <f t="shared" si="7"/>
        <v>0.69083325000000007</v>
      </c>
      <c r="AP17" s="50" t="s">
        <v>10</v>
      </c>
      <c r="AQ17" s="52">
        <v>61.978999999999999</v>
      </c>
      <c r="AR17" s="59">
        <f>AO17/2</f>
        <v>0.34541662500000003</v>
      </c>
      <c r="AS17" s="14">
        <f>AR17*100/AR27</f>
        <v>3.236993598061495</v>
      </c>
      <c r="AT17" s="14">
        <f t="shared" si="8"/>
        <v>21.408577000875002</v>
      </c>
      <c r="AU17" s="14">
        <f>AT17*100/AT27</f>
        <v>3.4661925518284007</v>
      </c>
      <c r="AV17" s="63">
        <f>AU17*100/AU28</f>
        <v>3.6329693668359142</v>
      </c>
    </row>
    <row r="18" spans="1:48" x14ac:dyDescent="0.25">
      <c r="A18" s="40" t="s">
        <v>52</v>
      </c>
      <c r="B18" s="43">
        <f>X31</f>
        <v>0.77300000000000002</v>
      </c>
      <c r="C18" s="43">
        <f>X6</f>
        <v>0.59868600000000005</v>
      </c>
      <c r="D18" s="76">
        <f t="shared" si="1"/>
        <v>0.14967150000000001</v>
      </c>
      <c r="E18" s="76">
        <f t="shared" si="2"/>
        <v>0.32398549999999998</v>
      </c>
      <c r="F18" s="76">
        <f t="shared" si="3"/>
        <v>0.44901450000000004</v>
      </c>
      <c r="G18" s="40" t="s">
        <v>52</v>
      </c>
      <c r="H18" s="48">
        <f t="shared" si="4"/>
        <v>0.44901450000000004</v>
      </c>
      <c r="I18" s="50" t="s">
        <v>11</v>
      </c>
      <c r="J18" s="52">
        <v>94.203400000000002</v>
      </c>
      <c r="K18" s="59">
        <f>H18/2</f>
        <v>0.22450725000000002</v>
      </c>
      <c r="L18" s="14">
        <f>K18*100/K27</f>
        <v>2.1039187994161881</v>
      </c>
      <c r="M18" s="14">
        <f t="shared" si="0"/>
        <v>21.149346274650004</v>
      </c>
      <c r="N18" s="14">
        <f>M18*100/M27</f>
        <v>3.4242213543775173</v>
      </c>
      <c r="O18" s="63">
        <f>N18*100/N28</f>
        <v>3.5889787135907421</v>
      </c>
      <c r="R18" s="78" t="s">
        <v>97</v>
      </c>
      <c r="S18">
        <v>145.76669999999999</v>
      </c>
      <c r="T18">
        <v>15.732100000000001</v>
      </c>
      <c r="U18">
        <v>8.2705000000000002</v>
      </c>
      <c r="V18">
        <v>8.5850000000000009</v>
      </c>
      <c r="W18">
        <v>7.7363</v>
      </c>
      <c r="X18">
        <v>0.77300000000000002</v>
      </c>
      <c r="Y18">
        <v>8.9269999999999996</v>
      </c>
      <c r="Z18">
        <v>4.5972</v>
      </c>
      <c r="AA18">
        <v>43.469900000000003</v>
      </c>
      <c r="AB18">
        <v>0.98399999999999999</v>
      </c>
      <c r="AD18" s="40" t="s">
        <v>52</v>
      </c>
      <c r="AE18" s="48">
        <f t="shared" si="5"/>
        <v>0.32398549999999998</v>
      </c>
      <c r="AF18" s="50" t="s">
        <v>11</v>
      </c>
      <c r="AG18" s="52">
        <v>94.203400000000002</v>
      </c>
      <c r="AH18" s="59">
        <f>AE18/2</f>
        <v>0.16199274999999999</v>
      </c>
      <c r="AI18" s="14">
        <f>AH18*100/AH27</f>
        <v>0.2162504350315807</v>
      </c>
      <c r="AJ18" s="14">
        <f t="shared" si="6"/>
        <v>15.260267825349999</v>
      </c>
      <c r="AK18" s="14">
        <f>AJ18*100/AJ27</f>
        <v>0.32388487049576564</v>
      </c>
      <c r="AL18" s="63">
        <f>AK18*100/AK28</f>
        <v>0.3267511746895872</v>
      </c>
      <c r="AN18" s="40" t="s">
        <v>52</v>
      </c>
      <c r="AO18" s="48">
        <f t="shared" si="7"/>
        <v>0.44901450000000004</v>
      </c>
      <c r="AP18" s="50" t="s">
        <v>11</v>
      </c>
      <c r="AQ18" s="52">
        <v>94.203400000000002</v>
      </c>
      <c r="AR18" s="59">
        <f>AO18/2</f>
        <v>0.22450725000000002</v>
      </c>
      <c r="AS18" s="14">
        <f>AR18*100/AR27</f>
        <v>2.1039187994161881</v>
      </c>
      <c r="AT18" s="14">
        <f t="shared" si="8"/>
        <v>21.149346274650004</v>
      </c>
      <c r="AU18" s="14">
        <f>AT18*100/AT27</f>
        <v>3.4242213543775173</v>
      </c>
      <c r="AV18" s="63">
        <f>AU18*100/AU28</f>
        <v>3.5889787135907421</v>
      </c>
    </row>
    <row r="19" spans="1:48" x14ac:dyDescent="0.25">
      <c r="A19" s="40" t="s">
        <v>65</v>
      </c>
      <c r="B19" s="43">
        <v>0</v>
      </c>
      <c r="C19" s="43">
        <v>0</v>
      </c>
      <c r="D19" s="76">
        <f t="shared" si="1"/>
        <v>0</v>
      </c>
      <c r="E19" s="76">
        <f t="shared" si="2"/>
        <v>0</v>
      </c>
      <c r="F19" s="76">
        <f t="shared" si="3"/>
        <v>0</v>
      </c>
      <c r="G19" s="40" t="s">
        <v>65</v>
      </c>
      <c r="H19" s="48">
        <f t="shared" si="4"/>
        <v>0</v>
      </c>
      <c r="I19" s="50" t="s">
        <v>12</v>
      </c>
      <c r="J19" s="52">
        <v>80.063999999999993</v>
      </c>
      <c r="K19" s="59">
        <f>H19*1</f>
        <v>0</v>
      </c>
      <c r="L19" s="14">
        <f>K19*100/K27</f>
        <v>0</v>
      </c>
      <c r="M19" s="14">
        <f t="shared" si="0"/>
        <v>0</v>
      </c>
      <c r="N19" s="14">
        <f>M19*100/M27</f>
        <v>0</v>
      </c>
      <c r="O19" s="63">
        <f>N19*100/N28</f>
        <v>0</v>
      </c>
      <c r="S19">
        <v>0</v>
      </c>
      <c r="AD19" s="40" t="s">
        <v>65</v>
      </c>
      <c r="AE19" s="48">
        <f t="shared" si="5"/>
        <v>0</v>
      </c>
      <c r="AF19" s="50" t="s">
        <v>12</v>
      </c>
      <c r="AG19" s="52">
        <v>80.063999999999993</v>
      </c>
      <c r="AH19" s="59">
        <f>AE19*1</f>
        <v>0</v>
      </c>
      <c r="AI19" s="14">
        <f>AH19*100/AH27</f>
        <v>0</v>
      </c>
      <c r="AJ19" s="14">
        <f t="shared" si="6"/>
        <v>0</v>
      </c>
      <c r="AK19" s="14">
        <f>AJ19*100/AJ27</f>
        <v>0</v>
      </c>
      <c r="AL19" s="63">
        <f>AK19*100/AK28</f>
        <v>0</v>
      </c>
      <c r="AN19" s="40" t="s">
        <v>65</v>
      </c>
      <c r="AO19" s="48">
        <f t="shared" si="7"/>
        <v>0</v>
      </c>
      <c r="AP19" s="50" t="s">
        <v>12</v>
      </c>
      <c r="AQ19" s="52">
        <v>80.063999999999993</v>
      </c>
      <c r="AR19" s="59">
        <f>AO19*1</f>
        <v>0</v>
      </c>
      <c r="AS19" s="14">
        <f>AR19*100/AR27</f>
        <v>0</v>
      </c>
      <c r="AT19" s="14">
        <f t="shared" si="8"/>
        <v>0</v>
      </c>
      <c r="AU19" s="14">
        <f>AT19*100/AT27</f>
        <v>0</v>
      </c>
      <c r="AV19" s="63">
        <f>AU19*100/AU28</f>
        <v>0</v>
      </c>
    </row>
    <row r="20" spans="1:48" x14ac:dyDescent="0.25">
      <c r="A20" s="41"/>
      <c r="B20" s="44">
        <v>0</v>
      </c>
      <c r="C20" s="44"/>
      <c r="D20" s="44">
        <f t="shared" si="1"/>
        <v>0</v>
      </c>
      <c r="E20" s="44">
        <f t="shared" si="2"/>
        <v>0</v>
      </c>
      <c r="F20" s="44">
        <f t="shared" si="3"/>
        <v>0</v>
      </c>
      <c r="G20" s="41"/>
      <c r="H20" s="48">
        <f t="shared" si="4"/>
        <v>0</v>
      </c>
      <c r="I20" s="50" t="s">
        <v>13</v>
      </c>
      <c r="J20" s="52">
        <v>32</v>
      </c>
      <c r="K20" s="59">
        <f>H20*1</f>
        <v>0</v>
      </c>
      <c r="L20" s="14">
        <f>K20*100/K27</f>
        <v>0</v>
      </c>
      <c r="M20" s="14">
        <f t="shared" si="0"/>
        <v>0</v>
      </c>
      <c r="N20" s="14">
        <f>M20*100/M27</f>
        <v>0</v>
      </c>
      <c r="O20" s="63">
        <f>N20*100/N28</f>
        <v>0</v>
      </c>
      <c r="AD20" s="41"/>
      <c r="AE20" s="48">
        <f t="shared" si="5"/>
        <v>0</v>
      </c>
      <c r="AF20" s="50" t="s">
        <v>13</v>
      </c>
      <c r="AG20" s="52">
        <v>32</v>
      </c>
      <c r="AH20" s="59">
        <f>AE20*1</f>
        <v>0</v>
      </c>
      <c r="AI20" s="14">
        <f>AH20*100/AH27</f>
        <v>0</v>
      </c>
      <c r="AJ20" s="14">
        <f t="shared" si="6"/>
        <v>0</v>
      </c>
      <c r="AK20" s="14">
        <f>AJ20*100/AJ27</f>
        <v>0</v>
      </c>
      <c r="AL20" s="63">
        <f>AK20*100/AK28</f>
        <v>0</v>
      </c>
      <c r="AN20" s="41"/>
      <c r="AO20" s="48">
        <f t="shared" si="7"/>
        <v>0</v>
      </c>
      <c r="AP20" s="50" t="s">
        <v>13</v>
      </c>
      <c r="AQ20" s="52">
        <v>32</v>
      </c>
      <c r="AR20" s="59">
        <f>AO20*1</f>
        <v>0</v>
      </c>
      <c r="AS20" s="14">
        <f>AR20*100/AR27</f>
        <v>0</v>
      </c>
      <c r="AT20" s="14">
        <f t="shared" si="8"/>
        <v>0</v>
      </c>
      <c r="AU20" s="14">
        <f>AT20*100/AT27</f>
        <v>0</v>
      </c>
      <c r="AV20" s="63">
        <f>AU20*100/AU28</f>
        <v>0</v>
      </c>
    </row>
    <row r="21" spans="1:48" x14ac:dyDescent="0.25">
      <c r="A21" s="40" t="s">
        <v>51</v>
      </c>
      <c r="B21" s="43">
        <f>W31</f>
        <v>7.7363</v>
      </c>
      <c r="C21" s="43">
        <f>W6</f>
        <v>4.197044</v>
      </c>
      <c r="D21" s="76">
        <f t="shared" si="1"/>
        <v>1.049261</v>
      </c>
      <c r="E21" s="76">
        <f t="shared" si="2"/>
        <v>4.5885169999999995</v>
      </c>
      <c r="F21" s="76">
        <f t="shared" si="3"/>
        <v>3.147783</v>
      </c>
      <c r="G21" s="40" t="s">
        <v>51</v>
      </c>
      <c r="H21" s="48">
        <f t="shared" si="4"/>
        <v>3.147783</v>
      </c>
      <c r="I21" s="50" t="s">
        <v>22</v>
      </c>
      <c r="J21" s="52">
        <v>18.015000000000001</v>
      </c>
      <c r="K21" s="59">
        <f>H21*1/2</f>
        <v>1.5738915</v>
      </c>
      <c r="L21" s="14">
        <f>K21*100/K27</f>
        <v>14.749367403909419</v>
      </c>
      <c r="M21" s="14">
        <f t="shared" si="0"/>
        <v>28.3536553725</v>
      </c>
      <c r="N21" s="14">
        <f>M21*100/M27</f>
        <v>4.5906474337482583</v>
      </c>
      <c r="O21" s="64"/>
      <c r="AD21" s="40" t="s">
        <v>51</v>
      </c>
      <c r="AE21" s="48">
        <f t="shared" si="5"/>
        <v>4.5885169999999995</v>
      </c>
      <c r="AF21" s="50" t="s">
        <v>22</v>
      </c>
      <c r="AG21" s="52">
        <v>18.015000000000001</v>
      </c>
      <c r="AH21" s="59">
        <f>AE21*1/2</f>
        <v>2.2942584999999998</v>
      </c>
      <c r="AI21" s="14">
        <f>AH21*100/AH27</f>
        <v>3.0626950817237297</v>
      </c>
      <c r="AJ21" s="14">
        <f t="shared" si="6"/>
        <v>41.3310668775</v>
      </c>
      <c r="AK21" s="14">
        <f>AJ21*100/AJ27</f>
        <v>0.87721312602610835</v>
      </c>
      <c r="AL21" s="64"/>
      <c r="AN21" s="40" t="s">
        <v>51</v>
      </c>
      <c r="AO21" s="48">
        <f t="shared" si="7"/>
        <v>3.147783</v>
      </c>
      <c r="AP21" s="50" t="s">
        <v>22</v>
      </c>
      <c r="AQ21" s="52">
        <v>18.015000000000001</v>
      </c>
      <c r="AR21" s="59">
        <f>AO21*1/2</f>
        <v>1.5738915</v>
      </c>
      <c r="AS21" s="14">
        <f>AR21*100/AR27</f>
        <v>14.749367403909419</v>
      </c>
      <c r="AT21" s="14">
        <f t="shared" si="8"/>
        <v>28.3536553725</v>
      </c>
      <c r="AU21" s="14">
        <f>AT21*100/AT27</f>
        <v>4.5906474337482583</v>
      </c>
      <c r="AV21" s="64"/>
    </row>
    <row r="22" spans="1:48" x14ac:dyDescent="0.25">
      <c r="A22" s="40" t="s">
        <v>66</v>
      </c>
      <c r="B22" s="43">
        <v>0</v>
      </c>
      <c r="C22" s="43">
        <v>0</v>
      </c>
      <c r="D22" s="76">
        <f t="shared" si="1"/>
        <v>0</v>
      </c>
      <c r="E22" s="76">
        <f t="shared" si="2"/>
        <v>0</v>
      </c>
      <c r="F22" s="76">
        <f t="shared" si="3"/>
        <v>0</v>
      </c>
      <c r="G22" s="40" t="s">
        <v>66</v>
      </c>
      <c r="H22" s="48">
        <f t="shared" si="4"/>
        <v>0</v>
      </c>
      <c r="I22" s="50" t="s">
        <v>14</v>
      </c>
      <c r="J22" s="52">
        <v>44.01</v>
      </c>
      <c r="K22" s="59">
        <f>H22*1</f>
        <v>0</v>
      </c>
      <c r="L22" s="14">
        <f>K22*100/K27</f>
        <v>0</v>
      </c>
      <c r="M22" s="14">
        <f t="shared" si="0"/>
        <v>0</v>
      </c>
      <c r="N22" s="14">
        <f>M22*100/M27</f>
        <v>0</v>
      </c>
      <c r="O22" s="63">
        <f>N22*100/N28</f>
        <v>0</v>
      </c>
      <c r="AD22" s="40" t="s">
        <v>66</v>
      </c>
      <c r="AE22" s="48">
        <f t="shared" si="5"/>
        <v>0</v>
      </c>
      <c r="AF22" s="50" t="s">
        <v>14</v>
      </c>
      <c r="AG22" s="52">
        <v>44.01</v>
      </c>
      <c r="AH22" s="59">
        <f>AE22*1</f>
        <v>0</v>
      </c>
      <c r="AI22" s="14">
        <f>AH22*100/AH27</f>
        <v>0</v>
      </c>
      <c r="AJ22" s="14">
        <f t="shared" si="6"/>
        <v>0</v>
      </c>
      <c r="AK22" s="14">
        <f>AJ22*100/AJ27</f>
        <v>0</v>
      </c>
      <c r="AL22" s="63">
        <f>AK22*100/AK28</f>
        <v>0</v>
      </c>
      <c r="AN22" s="40" t="s">
        <v>66</v>
      </c>
      <c r="AO22" s="48">
        <f t="shared" si="7"/>
        <v>0</v>
      </c>
      <c r="AP22" s="50" t="s">
        <v>14</v>
      </c>
      <c r="AQ22" s="52">
        <v>44.01</v>
      </c>
      <c r="AR22" s="59">
        <f>AO22*1</f>
        <v>0</v>
      </c>
      <c r="AS22" s="14">
        <f>AR22*100/AR27</f>
        <v>0</v>
      </c>
      <c r="AT22" s="14">
        <f t="shared" si="8"/>
        <v>0</v>
      </c>
      <c r="AU22" s="14">
        <f>AT22*100/AT27</f>
        <v>0</v>
      </c>
      <c r="AV22" s="63">
        <f>AU22*100/AU28</f>
        <v>0</v>
      </c>
    </row>
    <row r="23" spans="1:48" x14ac:dyDescent="0.25">
      <c r="A23" s="40" t="s">
        <v>67</v>
      </c>
      <c r="B23" s="43">
        <v>0</v>
      </c>
      <c r="C23" s="43">
        <v>0</v>
      </c>
      <c r="D23" s="76">
        <f t="shared" si="1"/>
        <v>0</v>
      </c>
      <c r="E23" s="76">
        <f t="shared" si="2"/>
        <v>0</v>
      </c>
      <c r="F23" s="76">
        <f t="shared" si="3"/>
        <v>0</v>
      </c>
      <c r="G23" s="40" t="s">
        <v>67</v>
      </c>
      <c r="H23" s="48">
        <f t="shared" si="4"/>
        <v>0</v>
      </c>
      <c r="I23" s="50" t="s">
        <v>15</v>
      </c>
      <c r="J23" s="52">
        <v>69.62</v>
      </c>
      <c r="K23" s="59">
        <f>H23*1</f>
        <v>0</v>
      </c>
      <c r="L23" s="14">
        <f>K23*100/K27</f>
        <v>0</v>
      </c>
      <c r="M23" s="14">
        <f t="shared" si="0"/>
        <v>0</v>
      </c>
      <c r="N23" s="14">
        <f>M23*100/M27</f>
        <v>0</v>
      </c>
      <c r="O23" s="63">
        <f>N23*100/N28</f>
        <v>0</v>
      </c>
      <c r="AD23" s="40" t="s">
        <v>67</v>
      </c>
      <c r="AE23" s="48">
        <f t="shared" si="5"/>
        <v>0</v>
      </c>
      <c r="AF23" s="50" t="s">
        <v>15</v>
      </c>
      <c r="AG23" s="52">
        <v>69.62</v>
      </c>
      <c r="AH23" s="59">
        <f>AE23*1</f>
        <v>0</v>
      </c>
      <c r="AI23" s="14">
        <f>AH23*100/AH27</f>
        <v>0</v>
      </c>
      <c r="AJ23" s="14">
        <f t="shared" si="6"/>
        <v>0</v>
      </c>
      <c r="AK23" s="14">
        <f>AJ23*100/AJ27</f>
        <v>0</v>
      </c>
      <c r="AL23" s="63">
        <f>AK23*100/AK28</f>
        <v>0</v>
      </c>
      <c r="AN23" s="40" t="s">
        <v>67</v>
      </c>
      <c r="AO23" s="48">
        <f t="shared" si="7"/>
        <v>0</v>
      </c>
      <c r="AP23" s="50" t="s">
        <v>15</v>
      </c>
      <c r="AQ23" s="52">
        <v>69.62</v>
      </c>
      <c r="AR23" s="59">
        <f>AO23*1</f>
        <v>0</v>
      </c>
      <c r="AS23" s="14">
        <f>AR23*100/AR27</f>
        <v>0</v>
      </c>
      <c r="AT23" s="14">
        <f t="shared" si="8"/>
        <v>0</v>
      </c>
      <c r="AU23" s="14">
        <f>AT23*100/AT27</f>
        <v>0</v>
      </c>
      <c r="AV23" s="63">
        <f>AU23*100/AU28</f>
        <v>0</v>
      </c>
    </row>
    <row r="24" spans="1:48" x14ac:dyDescent="0.25">
      <c r="A24" s="40" t="s">
        <v>68</v>
      </c>
      <c r="B24" s="43">
        <v>0</v>
      </c>
      <c r="C24" s="43">
        <v>0</v>
      </c>
      <c r="D24" s="76">
        <f t="shared" si="1"/>
        <v>0</v>
      </c>
      <c r="E24" s="76">
        <f t="shared" si="2"/>
        <v>0</v>
      </c>
      <c r="F24" s="76">
        <f t="shared" si="3"/>
        <v>0</v>
      </c>
      <c r="G24" s="40" t="s">
        <v>68</v>
      </c>
      <c r="H24" s="48">
        <f t="shared" si="4"/>
        <v>0</v>
      </c>
      <c r="I24" s="50" t="s">
        <v>16</v>
      </c>
      <c r="J24" s="52">
        <v>141.94</v>
      </c>
      <c r="K24" s="59">
        <f>H24*1/2</f>
        <v>0</v>
      </c>
      <c r="L24" s="14">
        <f>K24*100/K27</f>
        <v>0</v>
      </c>
      <c r="M24" s="14">
        <f t="shared" si="0"/>
        <v>0</v>
      </c>
      <c r="N24" s="14">
        <f>M24*100/M27</f>
        <v>0</v>
      </c>
      <c r="O24" s="63">
        <f>N24*100/N28</f>
        <v>0</v>
      </c>
      <c r="AD24" s="40" t="s">
        <v>68</v>
      </c>
      <c r="AE24" s="48">
        <f t="shared" si="5"/>
        <v>0</v>
      </c>
      <c r="AF24" s="50" t="s">
        <v>16</v>
      </c>
      <c r="AG24" s="52">
        <v>141.94</v>
      </c>
      <c r="AH24" s="59">
        <f>AE24*1/2</f>
        <v>0</v>
      </c>
      <c r="AI24" s="14">
        <f>AH24*100/AH27</f>
        <v>0</v>
      </c>
      <c r="AJ24" s="14">
        <f t="shared" si="6"/>
        <v>0</v>
      </c>
      <c r="AK24" s="14">
        <f>AJ24*100/AJ27</f>
        <v>0</v>
      </c>
      <c r="AL24" s="63">
        <f>AK24*100/AK28</f>
        <v>0</v>
      </c>
      <c r="AN24" s="40" t="s">
        <v>68</v>
      </c>
      <c r="AO24" s="48">
        <f t="shared" si="7"/>
        <v>0</v>
      </c>
      <c r="AP24" s="50" t="s">
        <v>16</v>
      </c>
      <c r="AQ24" s="52">
        <v>141.94</v>
      </c>
      <c r="AR24" s="59">
        <f>AO24*1/2</f>
        <v>0</v>
      </c>
      <c r="AS24" s="14">
        <f>AR24*100/AR27</f>
        <v>0</v>
      </c>
      <c r="AT24" s="14">
        <f t="shared" si="8"/>
        <v>0</v>
      </c>
      <c r="AU24" s="14">
        <f>AT24*100/AT27</f>
        <v>0</v>
      </c>
      <c r="AV24" s="63">
        <f>AU24*100/AU28</f>
        <v>0</v>
      </c>
    </row>
    <row r="25" spans="1:48" x14ac:dyDescent="0.25">
      <c r="A25" s="40" t="s">
        <v>69</v>
      </c>
      <c r="B25" s="43">
        <v>0</v>
      </c>
      <c r="C25" s="43">
        <v>0</v>
      </c>
      <c r="D25" s="76">
        <f t="shared" si="1"/>
        <v>0</v>
      </c>
      <c r="E25" s="76">
        <f t="shared" si="2"/>
        <v>0</v>
      </c>
      <c r="F25" s="76">
        <f t="shared" si="3"/>
        <v>0</v>
      </c>
      <c r="G25" s="40" t="s">
        <v>69</v>
      </c>
      <c r="H25" s="48">
        <f t="shared" si="4"/>
        <v>0</v>
      </c>
      <c r="I25" s="50" t="s">
        <v>17</v>
      </c>
      <c r="J25" s="52">
        <v>29.88</v>
      </c>
      <c r="K25" s="59">
        <f>H25*1/2</f>
        <v>0</v>
      </c>
      <c r="L25" s="14">
        <f>K25*100/K27</f>
        <v>0</v>
      </c>
      <c r="M25" s="14">
        <f t="shared" si="0"/>
        <v>0</v>
      </c>
      <c r="N25" s="14">
        <f>M25*100/M27</f>
        <v>0</v>
      </c>
      <c r="O25" s="63">
        <f>N25*100/N28</f>
        <v>0</v>
      </c>
      <c r="AD25" s="40" t="s">
        <v>69</v>
      </c>
      <c r="AE25" s="48">
        <f t="shared" si="5"/>
        <v>0</v>
      </c>
      <c r="AF25" s="50" t="s">
        <v>17</v>
      </c>
      <c r="AG25" s="52">
        <v>29.88</v>
      </c>
      <c r="AH25" s="59">
        <f>AE25*1/2</f>
        <v>0</v>
      </c>
      <c r="AI25" s="14">
        <f>AH25*100/AH27</f>
        <v>0</v>
      </c>
      <c r="AJ25" s="14">
        <f t="shared" si="6"/>
        <v>0</v>
      </c>
      <c r="AK25" s="14">
        <f>AJ25*100/AJ27</f>
        <v>0</v>
      </c>
      <c r="AL25" s="63">
        <f>AK25*100/AK28</f>
        <v>0</v>
      </c>
      <c r="AN25" s="40" t="s">
        <v>69</v>
      </c>
      <c r="AO25" s="48">
        <f t="shared" si="7"/>
        <v>0</v>
      </c>
      <c r="AP25" s="50" t="s">
        <v>17</v>
      </c>
      <c r="AQ25" s="52">
        <v>29.88</v>
      </c>
      <c r="AR25" s="59">
        <f>AO25*1/2</f>
        <v>0</v>
      </c>
      <c r="AS25" s="14">
        <f>AR25*100/AR27</f>
        <v>0</v>
      </c>
      <c r="AT25" s="14">
        <f t="shared" si="8"/>
        <v>0</v>
      </c>
      <c r="AU25" s="14">
        <f>AT25*100/AT27</f>
        <v>0</v>
      </c>
      <c r="AV25" s="63">
        <f>AU25*100/AU28</f>
        <v>0</v>
      </c>
    </row>
    <row r="26" spans="1:48" ht="15.75" thickBot="1" x14ac:dyDescent="0.3">
      <c r="A26" s="42" t="s">
        <v>18</v>
      </c>
      <c r="B26" s="46">
        <f>S31</f>
        <v>145.76669999999999</v>
      </c>
      <c r="C26" s="73">
        <f>S6</f>
        <v>25.892547</v>
      </c>
      <c r="D26" s="77">
        <f t="shared" si="1"/>
        <v>6.4731367500000001</v>
      </c>
      <c r="E26" s="77">
        <f t="shared" si="2"/>
        <v>126.34728974999997</v>
      </c>
      <c r="F26" s="77">
        <f t="shared" si="3"/>
        <v>19.419410249999999</v>
      </c>
      <c r="G26" s="42" t="s">
        <v>18</v>
      </c>
      <c r="H26" s="48">
        <f t="shared" si="4"/>
        <v>19.419410249999999</v>
      </c>
      <c r="I26" s="54" t="s">
        <v>18</v>
      </c>
      <c r="J26" s="55">
        <f>J20/2</f>
        <v>16</v>
      </c>
      <c r="K26" s="60">
        <f>H28*1</f>
        <v>7.5000000165914571E-7</v>
      </c>
      <c r="L26" s="65">
        <f>K26*100/K27</f>
        <v>7.0284549966776072E-6</v>
      </c>
      <c r="M26" s="69">
        <f t="shared" si="0"/>
        <v>1.2000000026546331E-5</v>
      </c>
      <c r="N26" s="69"/>
      <c r="O26" s="67">
        <f>N26*100/N28</f>
        <v>0</v>
      </c>
      <c r="AD26" s="42" t="s">
        <v>18</v>
      </c>
      <c r="AE26" s="48">
        <f t="shared" si="5"/>
        <v>126.34728974999997</v>
      </c>
      <c r="AF26" s="54" t="s">
        <v>18</v>
      </c>
      <c r="AG26" s="55">
        <f>AG20/2</f>
        <v>16</v>
      </c>
      <c r="AH26" s="60">
        <f>AE28*1</f>
        <v>0.92499924999997063</v>
      </c>
      <c r="AI26" s="65">
        <f>AH26*100/AH27</f>
        <v>1.234817547182695</v>
      </c>
      <c r="AJ26" s="69">
        <f t="shared" si="6"/>
        <v>14.79998799999953</v>
      </c>
      <c r="AK26" s="69"/>
      <c r="AL26" s="67">
        <f>AK26*100/AK28</f>
        <v>0</v>
      </c>
      <c r="AN26" s="42" t="s">
        <v>18</v>
      </c>
      <c r="AO26" s="48">
        <f t="shared" si="7"/>
        <v>19.419410249999999</v>
      </c>
      <c r="AP26" s="54" t="s">
        <v>18</v>
      </c>
      <c r="AQ26" s="55">
        <f>AQ20/2</f>
        <v>16</v>
      </c>
      <c r="AR26" s="60">
        <f>AO28*1</f>
        <v>7.5000000165914571E-7</v>
      </c>
      <c r="AS26" s="65">
        <f>AR26*100/AR27</f>
        <v>7.0284549966776072E-6</v>
      </c>
      <c r="AT26" s="69">
        <f t="shared" si="8"/>
        <v>1.2000000026546331E-5</v>
      </c>
      <c r="AU26" s="69"/>
      <c r="AV26" s="67">
        <f>AU26*100/AU28</f>
        <v>0</v>
      </c>
    </row>
    <row r="27" spans="1:48" ht="15.75" thickBot="1" x14ac:dyDescent="0.3">
      <c r="A27" t="s">
        <v>71</v>
      </c>
      <c r="B27" s="53">
        <f>(B7*2)+(B8*2)+(B9*3/2)+(B10*3/2)+(B11*1)+(B12*1)+(B13*1)+(B14*1)+(B15*3/2)+(B16*1)+(B17*1/2)+(B18*1/2)+(B19*3)+(B21*1/2)+(B22*2)+(B23*3/2)+(B24*3/5)+(B25*1/2)</f>
        <v>144.8417</v>
      </c>
      <c r="C27" s="74">
        <f>(C7*2)+(C8*2)+(C9*3/2)+(C10*3/2)+(C11*1)+(C12*1)+(C13*1)+(C14*1)+(C15*3/2)+(C16*1)+(C17*1/2)+(C18*1/2)+(C19*3)+(C21*1/2)+(C22*2)+(C23*3/2)+(C24*3/5)+(C25*1/2)</f>
        <v>25.892546000000003</v>
      </c>
      <c r="D27" s="74">
        <f>(D7*2)+(D8*2)+(D9*3/2)+(D10*3/2)+(D11*1)+(D12*1)+(D13*1)+(D14*1)+(D15*3/2)+(D16*1)+(D17*1/2)+(D18*1/2)+(D19*3)+(D21*1/2)+(D22*2)+(D23*3/2)+(D24*3/5)+(D25*1/2)</f>
        <v>6.4731365000000007</v>
      </c>
      <c r="E27" s="74">
        <f>(E7*2)+(E8*2)+(E9*3/2)+(E10*3/2)+(E11*1)+(E12*1)+(E13*1)+(E14*1)+(E15*3/2)+(E16*1)+(E17*1/2)+(E18*1/2)+(E19*3)+(E21*1/2)+(E22*2)+(E23*3/2)+(E24*3/5)+(E25*1/2)</f>
        <v>125.4222905</v>
      </c>
      <c r="F27" s="74">
        <f>(F7*2)+(F8*2)+(F9*3/2)+(F10*3/2)+(F11*1)+(F12*1)+(F13*1)+(F14*1)+(F15*3/2)+(F16*1)+(F17*1/2)+(F18*1/2)+(F19*3)+(F21*1/2)+(F22*2)+(F23*3/2)+(F24*3/5)+(F25*1/2)</f>
        <v>19.419409499999997</v>
      </c>
      <c r="G27" t="s">
        <v>71</v>
      </c>
      <c r="H27" s="53">
        <f>(H7*2)+(H8*2)+(H9*3/2)+(H10*3/2)+(H11*1)+(H12*1)+(H13*1)+(H14*1)+(H15*3/2)+(H16*1)+(H17*1/2)+(H18*1/2)+(H19*3)+(H21*1/2)+(H22*2)+(H23*3/2)+(H24*3/5)+(H25*1/2)</f>
        <v>19.419409499999997</v>
      </c>
      <c r="I27" s="187" t="s">
        <v>19</v>
      </c>
      <c r="J27" s="188"/>
      <c r="K27" s="61">
        <f>SUM(K7:K14,K16:K26)</f>
        <v>10.670908500000003</v>
      </c>
      <c r="L27" s="66">
        <f>SUM(L7:L14,L16:L26)</f>
        <v>100</v>
      </c>
      <c r="M27" s="70">
        <f>SUM(M7:M25)</f>
        <v>617.63957658907543</v>
      </c>
      <c r="N27" s="70">
        <f>SUM(N7:N25)</f>
        <v>99.999999999999986</v>
      </c>
      <c r="O27" s="68">
        <f>SUM(O7:O25)</f>
        <v>99.999999999999986</v>
      </c>
      <c r="AD27" t="s">
        <v>71</v>
      </c>
      <c r="AE27" s="53">
        <f>(AE7*2)+(AE8*2)+(AE9*3/2)+(AE10*3/2)+(AE11*1)+(AE12*1)+(AE13*1)+(AE14*1)+(AE15*3/2)+(AE16*1)+(AE17*1/2)+(AE18*1/2)+(AE19*3)+(AE21*1/2)+(AE22*2)+(AE23*3/2)+(AE24*3/5)+(AE25*1/2)</f>
        <v>125.4222905</v>
      </c>
      <c r="AF27" s="187" t="s">
        <v>19</v>
      </c>
      <c r="AG27" s="188"/>
      <c r="AH27" s="61">
        <f>SUM(AH7:AH14,AH16:AH26)</f>
        <v>74.909791499999969</v>
      </c>
      <c r="AI27" s="66">
        <f>SUM(AI7:AI14,AI16:AI26)</f>
        <v>100</v>
      </c>
      <c r="AJ27" s="70">
        <f>SUM(AJ7:AJ25)</f>
        <v>4711.6334276409207</v>
      </c>
      <c r="AK27" s="70">
        <f>SUM(AK7:AK25)</f>
        <v>99.999999999999986</v>
      </c>
      <c r="AL27" s="68">
        <f>SUM(AL7:AL25)</f>
        <v>100.00000000000001</v>
      </c>
      <c r="AN27" t="s">
        <v>71</v>
      </c>
      <c r="AO27" s="53">
        <f>(AO7*2)+(AO8*2)+(AO9*3/2)+(AO10*3/2)+(AO11*1)+(AO12*1)+(AO13*1)+(AO14*1)+(AO15*3/2)+(AO16*1)+(AO17*1/2)+(AO18*1/2)+(AO19*3)+(AO21*1/2)+(AO22*2)+(AO23*3/2)+(AO24*3/5)+(AO25*1/2)</f>
        <v>19.419409499999997</v>
      </c>
      <c r="AP27" s="187" t="s">
        <v>19</v>
      </c>
      <c r="AQ27" s="188"/>
      <c r="AR27" s="61">
        <f>SUM(AR7:AR14,AR16:AR26)</f>
        <v>10.670908500000003</v>
      </c>
      <c r="AS27" s="66">
        <f>SUM(AS7:AS14,AS16:AS26)</f>
        <v>100</v>
      </c>
      <c r="AT27" s="70">
        <f>SUM(AT7:AT25)</f>
        <v>617.63957658907543</v>
      </c>
      <c r="AU27" s="70">
        <f>SUM(AU7:AU25)</f>
        <v>99.999999999999986</v>
      </c>
      <c r="AV27" s="68">
        <f>SUM(AV7:AV25)</f>
        <v>99.999999999999986</v>
      </c>
    </row>
    <row r="28" spans="1:48" ht="15.75" thickBot="1" x14ac:dyDescent="0.3">
      <c r="A28" t="s">
        <v>53</v>
      </c>
      <c r="B28" s="72">
        <f>B26-B27</f>
        <v>0.92499999999998295</v>
      </c>
      <c r="C28" s="45">
        <f>C26-C27</f>
        <v>9.9999999747524271E-7</v>
      </c>
      <c r="D28" s="45">
        <f>D26-D27</f>
        <v>2.4999999936881068E-7</v>
      </c>
      <c r="E28" s="45">
        <f>E26-E27</f>
        <v>0.92499924999997063</v>
      </c>
      <c r="F28" s="45">
        <f>F26-F27</f>
        <v>7.5000000165914571E-7</v>
      </c>
      <c r="G28" t="s">
        <v>53</v>
      </c>
      <c r="H28" s="45">
        <f>H26-H27</f>
        <v>7.5000000165914571E-7</v>
      </c>
      <c r="I28" s="56"/>
      <c r="J28" s="57"/>
      <c r="K28" s="4"/>
      <c r="L28" s="189" t="s">
        <v>80</v>
      </c>
      <c r="M28" s="190"/>
      <c r="N28" s="68">
        <f>SUM(N7:N20,N22:N25)</f>
        <v>95.409352566251727</v>
      </c>
      <c r="AD28" t="s">
        <v>53</v>
      </c>
      <c r="AE28" s="45">
        <f>AE26-AE27</f>
        <v>0.92499924999997063</v>
      </c>
      <c r="AF28" s="56"/>
      <c r="AG28" s="57"/>
      <c r="AH28" s="4"/>
      <c r="AI28" s="189" t="s">
        <v>80</v>
      </c>
      <c r="AJ28" s="190"/>
      <c r="AK28" s="68">
        <f>SUM(AK7:AK20,AK22:AK25)</f>
        <v>99.12278687397388</v>
      </c>
      <c r="AN28" t="s">
        <v>53</v>
      </c>
      <c r="AO28" s="45">
        <f>AO26-AO27</f>
        <v>7.5000000165914571E-7</v>
      </c>
      <c r="AP28" s="56"/>
      <c r="AQ28" s="57"/>
      <c r="AR28" s="4"/>
      <c r="AS28" s="189" t="s">
        <v>80</v>
      </c>
      <c r="AT28" s="190"/>
      <c r="AU28" s="68">
        <f>SUM(AU7:AU20,AU22:AU25)</f>
        <v>95.409352566251727</v>
      </c>
    </row>
    <row r="29" spans="1:48" x14ac:dyDescent="0.25">
      <c r="E29" s="25">
        <f>E26-(E21/2)</f>
        <v>124.05303124999998</v>
      </c>
      <c r="F29" s="84" t="s">
        <v>46</v>
      </c>
    </row>
    <row r="30" spans="1:48" ht="15.75" thickBot="1" x14ac:dyDescent="0.3"/>
    <row r="31" spans="1:48" ht="15.75" thickBot="1" x14ac:dyDescent="0.3">
      <c r="B31" s="228" t="s">
        <v>99</v>
      </c>
      <c r="C31" s="229"/>
      <c r="D31" s="229"/>
      <c r="E31" s="229"/>
      <c r="F31" s="229"/>
      <c r="G31" s="229"/>
      <c r="H31" s="229"/>
      <c r="I31" s="230"/>
      <c r="Q31" s="79" t="s">
        <v>180</v>
      </c>
      <c r="R31" s="78" t="s">
        <v>97</v>
      </c>
      <c r="S31">
        <v>145.76669999999999</v>
      </c>
      <c r="T31">
        <v>15.732100000000001</v>
      </c>
      <c r="U31">
        <v>8.2705000000000002</v>
      </c>
      <c r="V31">
        <v>8.5850000000000009</v>
      </c>
      <c r="W31">
        <v>7.7363</v>
      </c>
      <c r="X31">
        <v>0.77300000000000002</v>
      </c>
      <c r="Y31">
        <v>8.9269999999999996</v>
      </c>
      <c r="Z31">
        <v>4.5972</v>
      </c>
      <c r="AA31">
        <v>43.469900000000003</v>
      </c>
      <c r="AB31">
        <v>0.98399999999999999</v>
      </c>
    </row>
    <row r="32" spans="1:48" ht="16.5" thickBot="1" x14ac:dyDescent="0.3">
      <c r="B32" s="225" t="str">
        <f>"SI("&amp;ROUND(E7,4)&amp;")AL("&amp;ROUND(E9,4)&amp;")TI("&amp;ROUND(E8,4)&amp;")MN("&amp;ROUND(E13,4)&amp;")FE("&amp;ROUND(E14,4)&amp;")MG("&amp;ROUND(E11,4)&amp;")CA("&amp;ROUND(E12,4)&amp;")NA("&amp;ROUND(E17,4)&amp;")K("&amp;ROUND(E18,4)&amp;")O("&amp;ROUND(E29,4)&amp;")H("&amp;ROUND(E21,4)&amp;")O("&amp;ROUND(E21/2,4)&amp;")"</f>
        <v>SI(36.3762)AL(14.0773)TI(0.984)MN(0)FE(8.3558)MG(8.8347)CA(7.986)NA(3.9064)K(0.324)O(124.053)H(4.5885)O(2.2943)</v>
      </c>
      <c r="C32" s="226"/>
      <c r="D32" s="226"/>
      <c r="E32" s="226"/>
      <c r="F32" s="226"/>
      <c r="G32" s="226"/>
      <c r="H32" s="226"/>
      <c r="I32" s="227"/>
      <c r="S32">
        <v>0</v>
      </c>
    </row>
    <row r="34" spans="1:48" ht="15" customHeight="1" x14ac:dyDescent="0.25">
      <c r="A34" s="214" t="str">
        <f>"i="&amp;E35</f>
        <v>i=2</v>
      </c>
      <c r="B34" t="s">
        <v>85</v>
      </c>
      <c r="C34">
        <f>6404+(2/3)</f>
        <v>6404.666666666667</v>
      </c>
      <c r="D34" s="153" t="s">
        <v>178</v>
      </c>
      <c r="E34" s="153"/>
      <c r="F34" s="153"/>
      <c r="P34" s="78" t="s">
        <v>103</v>
      </c>
      <c r="R34" s="152" t="str">
        <f>"SYSTEM EQUILIBRIA AFTER MELT EXTRACTION IN  "&amp;A3</f>
        <v>SYSTEM EQUILIBRIA AFTER MELT EXTRACTION IN  i=1</v>
      </c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U34" s="81" t="s">
        <v>104</v>
      </c>
      <c r="AV34" s="83">
        <f>AV3+1</f>
        <v>2</v>
      </c>
    </row>
    <row r="35" spans="1:48" ht="15.75" customHeight="1" thickBot="1" x14ac:dyDescent="0.3">
      <c r="A35" s="215"/>
      <c r="B35" t="s">
        <v>86</v>
      </c>
      <c r="C35">
        <v>960.7</v>
      </c>
      <c r="D35" s="81" t="s">
        <v>104</v>
      </c>
      <c r="E35" s="39">
        <f>E4+1</f>
        <v>2</v>
      </c>
      <c r="G35" s="216" t="s">
        <v>100</v>
      </c>
      <c r="H35" s="216"/>
      <c r="I35" s="216"/>
      <c r="J35" s="216"/>
      <c r="K35" s="216"/>
      <c r="L35" s="216"/>
      <c r="M35" s="216"/>
      <c r="N35" s="216"/>
      <c r="O35" s="216"/>
      <c r="P35" s="80">
        <v>0.2</v>
      </c>
      <c r="S35" t="s">
        <v>18</v>
      </c>
      <c r="T35" t="s">
        <v>87</v>
      </c>
      <c r="U35" t="s">
        <v>88</v>
      </c>
      <c r="V35" t="s">
        <v>89</v>
      </c>
      <c r="W35" t="s">
        <v>51</v>
      </c>
      <c r="X35" t="s">
        <v>52</v>
      </c>
      <c r="Y35" t="s">
        <v>90</v>
      </c>
      <c r="Z35" t="s">
        <v>91</v>
      </c>
      <c r="AA35" t="s">
        <v>92</v>
      </c>
      <c r="AB35" t="s">
        <v>93</v>
      </c>
      <c r="AD35" s="216" t="s">
        <v>210</v>
      </c>
      <c r="AE35" s="216"/>
      <c r="AF35" s="216"/>
      <c r="AG35" s="216"/>
      <c r="AH35" s="216"/>
      <c r="AI35" s="216"/>
      <c r="AJ35" s="216"/>
      <c r="AK35" s="216"/>
      <c r="AL35" s="216"/>
      <c r="AN35" s="216" t="s">
        <v>110</v>
      </c>
      <c r="AO35" s="216"/>
      <c r="AP35" s="216"/>
      <c r="AQ35" s="216"/>
      <c r="AR35" s="216"/>
      <c r="AS35" s="216"/>
      <c r="AT35" s="216"/>
      <c r="AU35" s="216"/>
      <c r="AV35" s="216"/>
    </row>
    <row r="36" spans="1:48" ht="15" customHeight="1" x14ac:dyDescent="0.25">
      <c r="A36" s="192" t="s">
        <v>74</v>
      </c>
      <c r="B36" s="210" t="str">
        <f>"COMPOSITION FROM "&amp;A3</f>
        <v>COMPOSITION FROM i=1</v>
      </c>
      <c r="C36" s="210" t="s">
        <v>175</v>
      </c>
      <c r="D36" s="212" t="s">
        <v>176</v>
      </c>
      <c r="E36" s="212" t="s">
        <v>177</v>
      </c>
      <c r="F36" s="194" t="s">
        <v>84</v>
      </c>
      <c r="G36" s="192" t="s">
        <v>74</v>
      </c>
      <c r="H36" s="194" t="s">
        <v>70</v>
      </c>
      <c r="I36" s="196" t="s">
        <v>75</v>
      </c>
      <c r="J36" s="196" t="s">
        <v>76</v>
      </c>
      <c r="K36" s="198" t="s">
        <v>72</v>
      </c>
      <c r="L36" s="200" t="s">
        <v>26</v>
      </c>
      <c r="M36" s="200" t="s">
        <v>20</v>
      </c>
      <c r="N36" s="202" t="s">
        <v>77</v>
      </c>
      <c r="O36" s="204" t="s">
        <v>73</v>
      </c>
      <c r="P36" s="71"/>
      <c r="S36" t="s">
        <v>94</v>
      </c>
      <c r="AD36" s="192" t="s">
        <v>74</v>
      </c>
      <c r="AE36" s="194" t="s">
        <v>70</v>
      </c>
      <c r="AF36" s="196" t="s">
        <v>75</v>
      </c>
      <c r="AG36" s="196" t="s">
        <v>76</v>
      </c>
      <c r="AH36" s="198" t="s">
        <v>72</v>
      </c>
      <c r="AI36" s="200" t="s">
        <v>26</v>
      </c>
      <c r="AJ36" s="200" t="s">
        <v>20</v>
      </c>
      <c r="AK36" s="202" t="s">
        <v>77</v>
      </c>
      <c r="AL36" s="204" t="s">
        <v>73</v>
      </c>
      <c r="AN36" s="192" t="s">
        <v>74</v>
      </c>
      <c r="AO36" s="194" t="s">
        <v>70</v>
      </c>
      <c r="AP36" s="196" t="s">
        <v>75</v>
      </c>
      <c r="AQ36" s="196" t="s">
        <v>76</v>
      </c>
      <c r="AR36" s="198" t="s">
        <v>72</v>
      </c>
      <c r="AS36" s="200" t="s">
        <v>26</v>
      </c>
      <c r="AT36" s="200" t="s">
        <v>20</v>
      </c>
      <c r="AU36" s="202" t="s">
        <v>77</v>
      </c>
      <c r="AV36" s="204" t="s">
        <v>73</v>
      </c>
    </row>
    <row r="37" spans="1:48" ht="15.75" thickBot="1" x14ac:dyDescent="0.3">
      <c r="A37" s="193"/>
      <c r="B37" s="211"/>
      <c r="C37" s="211"/>
      <c r="D37" s="213"/>
      <c r="E37" s="213"/>
      <c r="F37" s="195"/>
      <c r="G37" s="193"/>
      <c r="H37" s="195"/>
      <c r="I37" s="197"/>
      <c r="J37" s="197"/>
      <c r="K37" s="199"/>
      <c r="L37" s="201"/>
      <c r="M37" s="201"/>
      <c r="N37" s="203"/>
      <c r="O37" s="205"/>
      <c r="P37" s="71"/>
      <c r="Q37" s="79" t="s">
        <v>179</v>
      </c>
      <c r="R37" s="78" t="s">
        <v>95</v>
      </c>
      <c r="S37">
        <v>22.723022</v>
      </c>
      <c r="T37">
        <v>2.2397450000000001</v>
      </c>
      <c r="U37">
        <v>0.39024599999999998</v>
      </c>
      <c r="V37">
        <v>1.262265</v>
      </c>
      <c r="W37">
        <v>2.8527269999999998</v>
      </c>
      <c r="X37">
        <v>0.25089299999999998</v>
      </c>
      <c r="Y37">
        <v>0.67196699999999998</v>
      </c>
      <c r="Z37">
        <v>1.3199209999999999</v>
      </c>
      <c r="AA37">
        <v>7.4135780000000002</v>
      </c>
      <c r="AB37">
        <v>0</v>
      </c>
      <c r="AD37" s="193"/>
      <c r="AE37" s="195"/>
      <c r="AF37" s="197"/>
      <c r="AG37" s="197"/>
      <c r="AH37" s="199"/>
      <c r="AI37" s="201"/>
      <c r="AJ37" s="201"/>
      <c r="AK37" s="203"/>
      <c r="AL37" s="205"/>
      <c r="AN37" s="193"/>
      <c r="AO37" s="195"/>
      <c r="AP37" s="197"/>
      <c r="AQ37" s="197"/>
      <c r="AR37" s="199"/>
      <c r="AS37" s="201"/>
      <c r="AT37" s="201"/>
      <c r="AU37" s="203"/>
      <c r="AV37" s="205"/>
    </row>
    <row r="38" spans="1:48" x14ac:dyDescent="0.25">
      <c r="A38" s="47" t="s">
        <v>54</v>
      </c>
      <c r="B38" s="48">
        <f>AA62</f>
        <v>36.376199999999997</v>
      </c>
      <c r="C38" s="48">
        <f>AA37</f>
        <v>7.4135780000000002</v>
      </c>
      <c r="D38" s="75">
        <f>C38/4</f>
        <v>1.8533945000000001</v>
      </c>
      <c r="E38" s="75">
        <f>B38-C38+D38</f>
        <v>30.816016499999996</v>
      </c>
      <c r="F38" s="75">
        <f>C38-D38</f>
        <v>5.5601834999999999</v>
      </c>
      <c r="G38" s="47" t="s">
        <v>54</v>
      </c>
      <c r="H38" s="48">
        <f>F38</f>
        <v>5.5601834999999999</v>
      </c>
      <c r="I38" s="49" t="s">
        <v>0</v>
      </c>
      <c r="J38" s="51">
        <v>60.084800000000001</v>
      </c>
      <c r="K38" s="58">
        <f>H38*1</f>
        <v>5.5601834999999999</v>
      </c>
      <c r="L38" s="38">
        <f>K38*100/K58</f>
        <v>56.723402734829619</v>
      </c>
      <c r="M38" s="38">
        <f>K38*J38</f>
        <v>334.08251356080001</v>
      </c>
      <c r="N38" s="38">
        <f>M38*100/M58</f>
        <v>57.276581168137433</v>
      </c>
      <c r="O38" s="62">
        <f>N38*100/N59</f>
        <v>59.233703518267383</v>
      </c>
      <c r="S38">
        <v>0</v>
      </c>
      <c r="AD38" s="47" t="s">
        <v>54</v>
      </c>
      <c r="AE38" s="48">
        <f>E38</f>
        <v>30.816016499999996</v>
      </c>
      <c r="AF38" s="49" t="s">
        <v>0</v>
      </c>
      <c r="AG38" s="51">
        <v>60.084800000000001</v>
      </c>
      <c r="AH38" s="58">
        <f>AE38*1</f>
        <v>30.816016499999996</v>
      </c>
      <c r="AI38" s="38">
        <f>AH38*100/AH58</f>
        <v>47.330959278543915</v>
      </c>
      <c r="AJ38" s="38">
        <f>AH38*AG38</f>
        <v>1851.5741881991999</v>
      </c>
      <c r="AK38" s="38">
        <f>AJ38*100/AJ58</f>
        <v>44.850171116296302</v>
      </c>
      <c r="AL38" s="62">
        <f>AK38*100/AK59</f>
        <v>45.091105566042749</v>
      </c>
      <c r="AN38" s="47" t="s">
        <v>54</v>
      </c>
      <c r="AO38" s="48">
        <f>F38+AO7</f>
        <v>12.653912999999999</v>
      </c>
      <c r="AP38" s="49" t="s">
        <v>0</v>
      </c>
      <c r="AQ38" s="51">
        <v>60.084800000000001</v>
      </c>
      <c r="AR38" s="58">
        <f>AO38*1</f>
        <v>12.653912999999999</v>
      </c>
      <c r="AS38" s="38">
        <f>AR38*100/AR58</f>
        <v>61.807258570971371</v>
      </c>
      <c r="AT38" s="38">
        <f>AR38*AQ38</f>
        <v>760.30783182239998</v>
      </c>
      <c r="AU38" s="38">
        <f>AT38*100/AT58</f>
        <v>63.310500585380638</v>
      </c>
      <c r="AV38" s="62">
        <f>AU38*100/AU59</f>
        <v>65.924927390054464</v>
      </c>
    </row>
    <row r="39" spans="1:48" x14ac:dyDescent="0.25">
      <c r="A39" s="40" t="s">
        <v>55</v>
      </c>
      <c r="B39" s="43">
        <f>AB62</f>
        <v>0.98399999999999999</v>
      </c>
      <c r="C39" s="43">
        <f>AB37</f>
        <v>0</v>
      </c>
      <c r="D39" s="76">
        <f t="shared" ref="D39:D57" si="12">C39/4</f>
        <v>0</v>
      </c>
      <c r="E39" s="76">
        <f t="shared" ref="E39:E57" si="13">B39-C39+D39</f>
        <v>0.98399999999999999</v>
      </c>
      <c r="F39" s="76">
        <f t="shared" ref="F39:F57" si="14">C39-D39</f>
        <v>0</v>
      </c>
      <c r="G39" s="40" t="s">
        <v>55</v>
      </c>
      <c r="H39" s="48">
        <f t="shared" ref="H39:H57" si="15">F39</f>
        <v>0</v>
      </c>
      <c r="I39" s="50" t="s">
        <v>1</v>
      </c>
      <c r="J39" s="52">
        <v>79.898799999999994</v>
      </c>
      <c r="K39" s="59">
        <f>H39*1</f>
        <v>0</v>
      </c>
      <c r="L39" s="14">
        <f>K39*100/K58</f>
        <v>0</v>
      </c>
      <c r="M39" s="14">
        <f t="shared" ref="M39:M57" si="16">K39*J39</f>
        <v>0</v>
      </c>
      <c r="N39" s="14">
        <f>M39*100/M58</f>
        <v>0</v>
      </c>
      <c r="O39" s="63">
        <f>N39*100/N59</f>
        <v>0</v>
      </c>
      <c r="R39" s="78" t="s">
        <v>183</v>
      </c>
      <c r="S39">
        <v>16.788830000000001</v>
      </c>
      <c r="T39">
        <v>0.44677099999999997</v>
      </c>
      <c r="U39">
        <v>0.12778400000000001</v>
      </c>
      <c r="V39">
        <v>2.096562</v>
      </c>
      <c r="W39">
        <v>0</v>
      </c>
      <c r="X39">
        <v>0</v>
      </c>
      <c r="Y39">
        <v>3.207001</v>
      </c>
      <c r="Z39">
        <v>0</v>
      </c>
      <c r="AA39">
        <v>5.3144359999999997</v>
      </c>
      <c r="AB39">
        <v>0</v>
      </c>
      <c r="AD39" s="40" t="s">
        <v>55</v>
      </c>
      <c r="AE39" s="48">
        <f t="shared" ref="AE39:AE57" si="17">E39</f>
        <v>0.98399999999999999</v>
      </c>
      <c r="AF39" s="50" t="s">
        <v>1</v>
      </c>
      <c r="AG39" s="52">
        <v>79.898799999999994</v>
      </c>
      <c r="AH39" s="59">
        <f>AE39*1</f>
        <v>0.98399999999999999</v>
      </c>
      <c r="AI39" s="14">
        <f>AH39*100/AH58</f>
        <v>1.5113460213161303</v>
      </c>
      <c r="AJ39" s="14">
        <f t="shared" ref="AJ39:AJ57" si="18">AH39*AG39</f>
        <v>78.620419199999986</v>
      </c>
      <c r="AK39" s="14">
        <f>AJ39*100/AJ58</f>
        <v>1.9044007400991003</v>
      </c>
      <c r="AL39" s="63">
        <f>AK39*100/AK59</f>
        <v>1.914631152447422</v>
      </c>
      <c r="AN39" s="40" t="s">
        <v>55</v>
      </c>
      <c r="AO39" s="48">
        <f t="shared" ref="AO39:AO57" si="19">F39+AO8</f>
        <v>0</v>
      </c>
      <c r="AP39" s="50" t="s">
        <v>1</v>
      </c>
      <c r="AQ39" s="52">
        <v>79.898799999999994</v>
      </c>
      <c r="AR39" s="59">
        <f>AO39*1</f>
        <v>0</v>
      </c>
      <c r="AS39" s="14">
        <f>AR39*100/AR58</f>
        <v>0</v>
      </c>
      <c r="AT39" s="14">
        <f t="shared" ref="AT39:AT57" si="20">AR39*AQ39</f>
        <v>0</v>
      </c>
      <c r="AU39" s="14">
        <f>AT39*100/AT58</f>
        <v>0</v>
      </c>
      <c r="AV39" s="63">
        <f>AU39*100/AU59</f>
        <v>0</v>
      </c>
    </row>
    <row r="40" spans="1:48" x14ac:dyDescent="0.25">
      <c r="A40" s="40" t="s">
        <v>56</v>
      </c>
      <c r="B40" s="43">
        <f>T62</f>
        <v>14.077299999999999</v>
      </c>
      <c r="C40" s="43">
        <f>T37</f>
        <v>2.2397450000000001</v>
      </c>
      <c r="D40" s="76">
        <f t="shared" si="12"/>
        <v>0.55993625000000002</v>
      </c>
      <c r="E40" s="76">
        <f t="shared" si="13"/>
        <v>12.397491249999998</v>
      </c>
      <c r="F40" s="76">
        <f t="shared" si="14"/>
        <v>1.6798087500000001</v>
      </c>
      <c r="G40" s="40" t="s">
        <v>56</v>
      </c>
      <c r="H40" s="48">
        <f t="shared" si="15"/>
        <v>1.6798087500000001</v>
      </c>
      <c r="I40" s="50" t="s">
        <v>2</v>
      </c>
      <c r="J40" s="52">
        <v>101.96120000000001</v>
      </c>
      <c r="K40" s="59">
        <f>H40*1/2</f>
        <v>0.83990437500000004</v>
      </c>
      <c r="L40" s="14">
        <f>K40*100/K58</f>
        <v>8.5684643540757897</v>
      </c>
      <c r="M40" s="14">
        <f t="shared" si="16"/>
        <v>85.63765796025001</v>
      </c>
      <c r="N40" s="14">
        <f>M40*100/M58</f>
        <v>14.682098188646378</v>
      </c>
      <c r="O40" s="63">
        <f>N40*100/N59</f>
        <v>15.183780759878251</v>
      </c>
      <c r="S40">
        <v>0</v>
      </c>
      <c r="AD40" s="40" t="s">
        <v>56</v>
      </c>
      <c r="AE40" s="48">
        <f t="shared" si="17"/>
        <v>12.397491249999998</v>
      </c>
      <c r="AF40" s="50" t="s">
        <v>2</v>
      </c>
      <c r="AG40" s="52">
        <v>101.96120000000001</v>
      </c>
      <c r="AH40" s="59">
        <f>AE40*1/2</f>
        <v>6.198745624999999</v>
      </c>
      <c r="AI40" s="14">
        <f>AH40*100/AH58</f>
        <v>9.5207820502993048</v>
      </c>
      <c r="AJ40" s="14">
        <f t="shared" si="18"/>
        <v>632.03154241974994</v>
      </c>
      <c r="AK40" s="14">
        <f>AJ40*100/AJ58</f>
        <v>15.309525812731204</v>
      </c>
      <c r="AL40" s="63">
        <f>AK40*100/AK59</f>
        <v>15.391768356867876</v>
      </c>
      <c r="AN40" s="40" t="s">
        <v>56</v>
      </c>
      <c r="AO40" s="48">
        <f t="shared" si="19"/>
        <v>3.334581</v>
      </c>
      <c r="AP40" s="50" t="s">
        <v>2</v>
      </c>
      <c r="AQ40" s="52">
        <v>101.96120000000001</v>
      </c>
      <c r="AR40" s="59">
        <f>AO40*1/2</f>
        <v>1.6672905</v>
      </c>
      <c r="AS40" s="14">
        <f>AR40*100/AR58</f>
        <v>8.1437777426179672</v>
      </c>
      <c r="AT40" s="14">
        <f t="shared" si="20"/>
        <v>169.9989401286</v>
      </c>
      <c r="AU40" s="14">
        <f>AT40*100/AT58</f>
        <v>14.155737384328138</v>
      </c>
      <c r="AV40" s="63">
        <f>AU40*100/AU59</f>
        <v>14.740302960580379</v>
      </c>
    </row>
    <row r="41" spans="1:48" x14ac:dyDescent="0.25">
      <c r="A41" s="40" t="s">
        <v>57</v>
      </c>
      <c r="B41" s="43">
        <v>0</v>
      </c>
      <c r="C41" s="43">
        <v>0</v>
      </c>
      <c r="D41" s="76">
        <f t="shared" si="12"/>
        <v>0</v>
      </c>
      <c r="E41" s="76">
        <f t="shared" si="13"/>
        <v>0</v>
      </c>
      <c r="F41" s="76">
        <f t="shared" si="14"/>
        <v>0</v>
      </c>
      <c r="G41" s="40" t="s">
        <v>57</v>
      </c>
      <c r="H41" s="48">
        <f t="shared" si="15"/>
        <v>0</v>
      </c>
      <c r="I41" s="50" t="s">
        <v>3</v>
      </c>
      <c r="J41" s="52">
        <v>151.99019999999999</v>
      </c>
      <c r="K41" s="59">
        <f>H41*1/2</f>
        <v>0</v>
      </c>
      <c r="L41" s="14">
        <f>K41*100/K58</f>
        <v>0</v>
      </c>
      <c r="M41" s="14">
        <f t="shared" si="16"/>
        <v>0</v>
      </c>
      <c r="N41" s="14">
        <f>M41*100/M58</f>
        <v>0</v>
      </c>
      <c r="O41" s="63">
        <f>N41*100/N59</f>
        <v>0</v>
      </c>
      <c r="R41" s="78" t="s">
        <v>96</v>
      </c>
      <c r="S41">
        <v>24.054917</v>
      </c>
      <c r="T41">
        <v>2.901926</v>
      </c>
      <c r="U41">
        <v>1.40767</v>
      </c>
      <c r="V41">
        <v>1.948987</v>
      </c>
      <c r="W41">
        <v>1.735773</v>
      </c>
      <c r="X41">
        <v>3.6824000000000003E-2</v>
      </c>
      <c r="Y41">
        <v>2.7050800000000002</v>
      </c>
      <c r="Z41">
        <v>0.79250399999999999</v>
      </c>
      <c r="AA41">
        <v>5.7607340000000002</v>
      </c>
      <c r="AB41">
        <v>0.26880300000000001</v>
      </c>
      <c r="AD41" s="40" t="s">
        <v>57</v>
      </c>
      <c r="AE41" s="48">
        <f t="shared" si="17"/>
        <v>0</v>
      </c>
      <c r="AF41" s="50" t="s">
        <v>3</v>
      </c>
      <c r="AG41" s="52">
        <v>151.99019999999999</v>
      </c>
      <c r="AH41" s="59">
        <f>AE41*1/2</f>
        <v>0</v>
      </c>
      <c r="AI41" s="14">
        <f>AH41*100/AH58</f>
        <v>0</v>
      </c>
      <c r="AJ41" s="14">
        <f t="shared" si="18"/>
        <v>0</v>
      </c>
      <c r="AK41" s="14">
        <f>AJ41*100/AJ58</f>
        <v>0</v>
      </c>
      <c r="AL41" s="63">
        <f>AK41*100/AK59</f>
        <v>0</v>
      </c>
      <c r="AN41" s="40" t="s">
        <v>57</v>
      </c>
      <c r="AO41" s="48">
        <f t="shared" si="19"/>
        <v>0</v>
      </c>
      <c r="AP41" s="50" t="s">
        <v>3</v>
      </c>
      <c r="AQ41" s="52">
        <v>151.99019999999999</v>
      </c>
      <c r="AR41" s="59">
        <f>AO41*1/2</f>
        <v>0</v>
      </c>
      <c r="AS41" s="14">
        <f>AR41*100/AR58</f>
        <v>0</v>
      </c>
      <c r="AT41" s="14">
        <f t="shared" si="20"/>
        <v>0</v>
      </c>
      <c r="AU41" s="14">
        <f>AT41*100/AT58</f>
        <v>0</v>
      </c>
      <c r="AV41" s="63">
        <f>AU41*100/AU59</f>
        <v>0</v>
      </c>
    </row>
    <row r="42" spans="1:48" x14ac:dyDescent="0.25">
      <c r="A42" s="40" t="s">
        <v>58</v>
      </c>
      <c r="B42" s="43">
        <f>Y62</f>
        <v>8.8346999999999998</v>
      </c>
      <c r="C42" s="43">
        <f>Y37</f>
        <v>0.67196699999999998</v>
      </c>
      <c r="D42" s="76">
        <f t="shared" si="12"/>
        <v>0.16799175</v>
      </c>
      <c r="E42" s="76">
        <f t="shared" si="13"/>
        <v>8.3307247499999999</v>
      </c>
      <c r="F42" s="76">
        <f t="shared" si="14"/>
        <v>0.50397524999999999</v>
      </c>
      <c r="G42" s="40" t="s">
        <v>58</v>
      </c>
      <c r="H42" s="48">
        <f t="shared" si="15"/>
        <v>0.50397524999999999</v>
      </c>
      <c r="I42" s="50" t="s">
        <v>4</v>
      </c>
      <c r="J42" s="52">
        <v>40.311399999999999</v>
      </c>
      <c r="K42" s="59">
        <f>H42*1</f>
        <v>0.50397524999999999</v>
      </c>
      <c r="L42" s="14">
        <f>K42*100/K58</f>
        <v>5.1414114433698899</v>
      </c>
      <c r="M42" s="14">
        <f t="shared" si="16"/>
        <v>20.315947892849998</v>
      </c>
      <c r="N42" s="14">
        <f>M42*100/M58</f>
        <v>3.4830558058546925</v>
      </c>
      <c r="O42" s="63">
        <f>N42*100/N59</f>
        <v>3.6020707020891107</v>
      </c>
      <c r="S42">
        <v>0</v>
      </c>
      <c r="AD42" s="40" t="s">
        <v>58</v>
      </c>
      <c r="AE42" s="48">
        <f t="shared" si="17"/>
        <v>8.3307247499999999</v>
      </c>
      <c r="AF42" s="50" t="s">
        <v>4</v>
      </c>
      <c r="AG42" s="52">
        <v>40.311399999999999</v>
      </c>
      <c r="AH42" s="59">
        <f>AE42*1</f>
        <v>8.3307247499999999</v>
      </c>
      <c r="AI42" s="14">
        <f>AH42*100/AH58</f>
        <v>12.795333034138528</v>
      </c>
      <c r="AJ42" s="14">
        <f t="shared" si="18"/>
        <v>335.82317768715001</v>
      </c>
      <c r="AK42" s="14">
        <f>AJ42*100/AJ58</f>
        <v>8.1345522529322789</v>
      </c>
      <c r="AL42" s="63">
        <f>AK42*100/AK59</f>
        <v>8.1782509462084292</v>
      </c>
      <c r="AN42" s="40" t="s">
        <v>58</v>
      </c>
      <c r="AO42" s="48">
        <f t="shared" si="19"/>
        <v>0.59627174999999999</v>
      </c>
      <c r="AP42" s="50" t="s">
        <v>4</v>
      </c>
      <c r="AQ42" s="52">
        <v>40.311399999999999</v>
      </c>
      <c r="AR42" s="59">
        <f>AO42*1</f>
        <v>0.59627174999999999</v>
      </c>
      <c r="AS42" s="14">
        <f>AR42*100/AR58</f>
        <v>2.912452632700699</v>
      </c>
      <c r="AT42" s="14">
        <f t="shared" si="20"/>
        <v>24.036549022949998</v>
      </c>
      <c r="AU42" s="14">
        <f>AT42*100/AT58</f>
        <v>2.0015129231806661</v>
      </c>
      <c r="AV42" s="63">
        <f>AU42*100/AU59</f>
        <v>2.0841660216063786</v>
      </c>
    </row>
    <row r="43" spans="1:48" x14ac:dyDescent="0.25">
      <c r="A43" s="40" t="s">
        <v>59</v>
      </c>
      <c r="B43" s="43">
        <f>U62</f>
        <v>7.9859999999999998</v>
      </c>
      <c r="C43" s="43">
        <f>U37</f>
        <v>0.39024599999999998</v>
      </c>
      <c r="D43" s="76">
        <f t="shared" si="12"/>
        <v>9.7561499999999995E-2</v>
      </c>
      <c r="E43" s="76">
        <f t="shared" si="13"/>
        <v>7.6933154999999998</v>
      </c>
      <c r="F43" s="76">
        <f t="shared" si="14"/>
        <v>0.29268450000000001</v>
      </c>
      <c r="G43" s="40" t="s">
        <v>59</v>
      </c>
      <c r="H43" s="48">
        <f t="shared" si="15"/>
        <v>0.29268450000000001</v>
      </c>
      <c r="I43" s="50" t="s">
        <v>5</v>
      </c>
      <c r="J43" s="52">
        <v>56.0794</v>
      </c>
      <c r="K43" s="59">
        <f>H43*1</f>
        <v>0.29268450000000001</v>
      </c>
      <c r="L43" s="14">
        <f>K43*100/K58</f>
        <v>2.9858836075719877</v>
      </c>
      <c r="M43" s="14">
        <f t="shared" si="16"/>
        <v>16.413571149300001</v>
      </c>
      <c r="N43" s="14">
        <f>M43*100/M58</f>
        <v>2.8140151071414521</v>
      </c>
      <c r="O43" s="63">
        <f>N43*100/N59</f>
        <v>2.9101690979605404</v>
      </c>
      <c r="R43" s="78" t="s">
        <v>101</v>
      </c>
      <c r="S43">
        <v>22.058375999999999</v>
      </c>
      <c r="T43">
        <v>0.77840799999999999</v>
      </c>
      <c r="U43">
        <v>3.0688029999999999</v>
      </c>
      <c r="V43">
        <v>1.7828280000000001</v>
      </c>
      <c r="W43">
        <v>0</v>
      </c>
      <c r="X43">
        <v>0</v>
      </c>
      <c r="Y43">
        <v>2.2506520000000001</v>
      </c>
      <c r="Z43">
        <v>0.10280300000000001</v>
      </c>
      <c r="AA43">
        <v>6.7220909999999998</v>
      </c>
      <c r="AB43">
        <v>0</v>
      </c>
      <c r="AD43" s="40" t="s">
        <v>59</v>
      </c>
      <c r="AE43" s="48">
        <f t="shared" si="17"/>
        <v>7.6933154999999998</v>
      </c>
      <c r="AF43" s="50" t="s">
        <v>5</v>
      </c>
      <c r="AG43" s="52">
        <v>56.0794</v>
      </c>
      <c r="AH43" s="59">
        <f>AE43*1</f>
        <v>7.6933154999999998</v>
      </c>
      <c r="AI43" s="14">
        <f>AH43*100/AH58</f>
        <v>11.81632293867349</v>
      </c>
      <c r="AJ43" s="14">
        <f t="shared" si="18"/>
        <v>431.43651725069998</v>
      </c>
      <c r="AK43" s="14">
        <f>AJ43*100/AJ58</f>
        <v>10.450567818366599</v>
      </c>
      <c r="AL43" s="63">
        <f>AK43*100/AK59</f>
        <v>10.506708112688489</v>
      </c>
      <c r="AN43" s="40" t="s">
        <v>59</v>
      </c>
      <c r="AO43" s="48">
        <f t="shared" si="19"/>
        <v>0.57716475</v>
      </c>
      <c r="AP43" s="50" t="s">
        <v>5</v>
      </c>
      <c r="AQ43" s="52">
        <v>56.0794</v>
      </c>
      <c r="AR43" s="59">
        <f>AO43*1</f>
        <v>0.57716475</v>
      </c>
      <c r="AS43" s="14">
        <f>AR43*100/AR58</f>
        <v>2.8191256681865955</v>
      </c>
      <c r="AT43" s="14">
        <f t="shared" si="20"/>
        <v>32.367052881150002</v>
      </c>
      <c r="AU43" s="14">
        <f>AT43*100/AT58</f>
        <v>2.6951903355610298</v>
      </c>
      <c r="AV43" s="63">
        <f>AU43*100/AU59</f>
        <v>2.806489058392732</v>
      </c>
    </row>
    <row r="44" spans="1:48" x14ac:dyDescent="0.25">
      <c r="A44" s="40" t="s">
        <v>60</v>
      </c>
      <c r="B44" s="43">
        <v>0</v>
      </c>
      <c r="C44" s="43">
        <v>0</v>
      </c>
      <c r="D44" s="76">
        <f t="shared" si="12"/>
        <v>0</v>
      </c>
      <c r="E44" s="76">
        <f t="shared" si="13"/>
        <v>0</v>
      </c>
      <c r="F44" s="76">
        <f t="shared" si="14"/>
        <v>0</v>
      </c>
      <c r="G44" s="40" t="s">
        <v>60</v>
      </c>
      <c r="H44" s="48">
        <f t="shared" si="15"/>
        <v>0</v>
      </c>
      <c r="I44" s="50" t="s">
        <v>6</v>
      </c>
      <c r="J44" s="52">
        <v>70.9375</v>
      </c>
      <c r="K44" s="59">
        <f t="shared" ref="K44:K45" si="21">H44*1</f>
        <v>0</v>
      </c>
      <c r="L44" s="14">
        <f>K44*100/K58</f>
        <v>0</v>
      </c>
      <c r="M44" s="14">
        <f t="shared" si="16"/>
        <v>0</v>
      </c>
      <c r="N44" s="14">
        <f>M44*100/M58</f>
        <v>0</v>
      </c>
      <c r="O44" s="63">
        <f>N44*100/N59</f>
        <v>0</v>
      </c>
      <c r="S44">
        <v>0</v>
      </c>
      <c r="AD44" s="40" t="s">
        <v>60</v>
      </c>
      <c r="AE44" s="48">
        <f t="shared" si="17"/>
        <v>0</v>
      </c>
      <c r="AF44" s="50" t="s">
        <v>6</v>
      </c>
      <c r="AG44" s="52">
        <v>70.9375</v>
      </c>
      <c r="AH44" s="59">
        <f t="shared" ref="AH44:AH45" si="22">AE44*1</f>
        <v>0</v>
      </c>
      <c r="AI44" s="14">
        <f>AH44*100/AH58</f>
        <v>0</v>
      </c>
      <c r="AJ44" s="14">
        <f t="shared" si="18"/>
        <v>0</v>
      </c>
      <c r="AK44" s="14">
        <f>AJ44*100/AJ58</f>
        <v>0</v>
      </c>
      <c r="AL44" s="63">
        <f>AK44*100/AK59</f>
        <v>0</v>
      </c>
      <c r="AN44" s="40" t="s">
        <v>60</v>
      </c>
      <c r="AO44" s="48">
        <f t="shared" si="19"/>
        <v>0</v>
      </c>
      <c r="AP44" s="50" t="s">
        <v>6</v>
      </c>
      <c r="AQ44" s="52">
        <v>70.9375</v>
      </c>
      <c r="AR44" s="59">
        <f t="shared" ref="AR44:AR45" si="23">AO44*1</f>
        <v>0</v>
      </c>
      <c r="AS44" s="14">
        <f>AR44*100/AR58</f>
        <v>0</v>
      </c>
      <c r="AT44" s="14">
        <f t="shared" si="20"/>
        <v>0</v>
      </c>
      <c r="AU44" s="14">
        <f>AT44*100/AT58</f>
        <v>0</v>
      </c>
      <c r="AV44" s="63">
        <f>AU44*100/AU59</f>
        <v>0</v>
      </c>
    </row>
    <row r="45" spans="1:48" x14ac:dyDescent="0.25">
      <c r="A45" s="40" t="s">
        <v>64</v>
      </c>
      <c r="B45" s="43">
        <f>V62</f>
        <v>8.3558000000000003</v>
      </c>
      <c r="C45" s="43">
        <f>V37</f>
        <v>1.262265</v>
      </c>
      <c r="D45" s="76">
        <f t="shared" si="12"/>
        <v>0.31556624999999999</v>
      </c>
      <c r="E45" s="76">
        <f t="shared" si="13"/>
        <v>7.40910125</v>
      </c>
      <c r="F45" s="76">
        <f t="shared" si="14"/>
        <v>0.94669874999999992</v>
      </c>
      <c r="G45" s="40" t="s">
        <v>64</v>
      </c>
      <c r="H45" s="48">
        <f t="shared" si="15"/>
        <v>0.94669874999999992</v>
      </c>
      <c r="I45" s="50" t="s">
        <v>7</v>
      </c>
      <c r="J45" s="52">
        <v>71.846400000000003</v>
      </c>
      <c r="K45" s="59">
        <f t="shared" si="21"/>
        <v>0.94669874999999992</v>
      </c>
      <c r="L45" s="14">
        <f>K45*100/K58</f>
        <v>9.6579500415426551</v>
      </c>
      <c r="M45" s="14">
        <f t="shared" si="16"/>
        <v>68.016897071999992</v>
      </c>
      <c r="N45" s="14">
        <f>M45*100/M58</f>
        <v>11.661117142667393</v>
      </c>
      <c r="O45" s="63">
        <f>N45*100/N59</f>
        <v>12.05957376354011</v>
      </c>
      <c r="R45" s="78" t="s">
        <v>174</v>
      </c>
      <c r="S45">
        <v>37.751623000000002</v>
      </c>
      <c r="T45">
        <v>7.7104499999999998</v>
      </c>
      <c r="U45">
        <v>2.991498</v>
      </c>
      <c r="V45">
        <v>0</v>
      </c>
      <c r="W45">
        <v>0</v>
      </c>
      <c r="X45">
        <v>3.6283000000000003E-2</v>
      </c>
      <c r="Y45">
        <v>0</v>
      </c>
      <c r="Z45">
        <v>1.6911719999999999</v>
      </c>
      <c r="AA45">
        <v>11.165361000000001</v>
      </c>
      <c r="AB45">
        <v>0</v>
      </c>
      <c r="AD45" s="40" t="s">
        <v>64</v>
      </c>
      <c r="AE45" s="48">
        <f t="shared" si="17"/>
        <v>7.40910125</v>
      </c>
      <c r="AF45" s="50" t="s">
        <v>7</v>
      </c>
      <c r="AG45" s="52">
        <v>71.846400000000003</v>
      </c>
      <c r="AH45" s="59">
        <f t="shared" si="22"/>
        <v>7.40910125</v>
      </c>
      <c r="AI45" s="14">
        <f>AH45*100/AH58</f>
        <v>11.379792373694986</v>
      </c>
      <c r="AJ45" s="14">
        <f t="shared" si="18"/>
        <v>532.317252048</v>
      </c>
      <c r="AK45" s="14">
        <f>AJ45*100/AJ58</f>
        <v>12.894174046425469</v>
      </c>
      <c r="AL45" s="63">
        <f>AK45*100/AK59</f>
        <v>12.96344135692814</v>
      </c>
      <c r="AN45" s="40" t="s">
        <v>64</v>
      </c>
      <c r="AO45" s="48">
        <f t="shared" si="19"/>
        <v>1.17589875</v>
      </c>
      <c r="AP45" s="50" t="s">
        <v>7</v>
      </c>
      <c r="AQ45" s="52">
        <v>71.846400000000003</v>
      </c>
      <c r="AR45" s="59">
        <f t="shared" si="23"/>
        <v>1.17589875</v>
      </c>
      <c r="AS45" s="14">
        <f>AR45*100/AR58</f>
        <v>5.7436050093383777</v>
      </c>
      <c r="AT45" s="14">
        <f t="shared" si="20"/>
        <v>84.484091952</v>
      </c>
      <c r="AU45" s="14">
        <f>AT45*100/AT58</f>
        <v>7.0349533821872496</v>
      </c>
      <c r="AV45" s="63">
        <f>AU45*100/AU59</f>
        <v>7.3254639692456669</v>
      </c>
    </row>
    <row r="46" spans="1:48" x14ac:dyDescent="0.25">
      <c r="A46" s="40" t="s">
        <v>63</v>
      </c>
      <c r="B46" s="44">
        <v>0</v>
      </c>
      <c r="C46" s="44">
        <v>0</v>
      </c>
      <c r="D46" s="44">
        <f t="shared" si="12"/>
        <v>0</v>
      </c>
      <c r="E46" s="44">
        <f t="shared" si="13"/>
        <v>0</v>
      </c>
      <c r="F46" s="44">
        <f t="shared" si="14"/>
        <v>0</v>
      </c>
      <c r="G46" s="40" t="s">
        <v>63</v>
      </c>
      <c r="H46" s="48">
        <f t="shared" si="15"/>
        <v>0</v>
      </c>
      <c r="I46" s="50" t="s">
        <v>8</v>
      </c>
      <c r="J46" s="52">
        <v>159.69220000000001</v>
      </c>
      <c r="K46" s="59">
        <f>K57</f>
        <v>0</v>
      </c>
      <c r="L46" s="19">
        <f>K46*100/K58</f>
        <v>0</v>
      </c>
      <c r="M46" s="14">
        <f t="shared" si="16"/>
        <v>0</v>
      </c>
      <c r="N46" s="14">
        <f>M46*100/M58</f>
        <v>0</v>
      </c>
      <c r="O46" s="63">
        <f>N46*100/N59</f>
        <v>0</v>
      </c>
      <c r="S46">
        <v>0</v>
      </c>
      <c r="AD46" s="40" t="s">
        <v>63</v>
      </c>
      <c r="AE46" s="48">
        <f t="shared" si="17"/>
        <v>0</v>
      </c>
      <c r="AF46" s="50" t="s">
        <v>8</v>
      </c>
      <c r="AG46" s="52">
        <v>159.69220000000001</v>
      </c>
      <c r="AH46" s="59">
        <f>AH57</f>
        <v>0.92500000000001137</v>
      </c>
      <c r="AI46" s="19">
        <f>AH46*100/AH58</f>
        <v>1.4207266968673145</v>
      </c>
      <c r="AJ46" s="14">
        <f t="shared" si="18"/>
        <v>147.71528500000184</v>
      </c>
      <c r="AK46" s="14">
        <f>AJ46*100/AJ58</f>
        <v>3.5780666262073693</v>
      </c>
      <c r="AL46" s="63">
        <f>AK46*100/AK59</f>
        <v>3.5972879467126133</v>
      </c>
      <c r="AN46" s="40" t="s">
        <v>63</v>
      </c>
      <c r="AO46" s="48">
        <f t="shared" si="19"/>
        <v>0</v>
      </c>
      <c r="AP46" s="50" t="s">
        <v>8</v>
      </c>
      <c r="AQ46" s="52">
        <v>159.69220000000001</v>
      </c>
      <c r="AR46" s="59">
        <f>AR57</f>
        <v>7.4999999100100467E-7</v>
      </c>
      <c r="AS46" s="19">
        <f>AR46*100/AR58</f>
        <v>3.6633287562531289E-6</v>
      </c>
      <c r="AT46" s="14">
        <f t="shared" si="20"/>
        <v>1.1976914856293065E-4</v>
      </c>
      <c r="AU46" s="14">
        <f>AT46*100/AT58</f>
        <v>9.973124611946898E-6</v>
      </c>
      <c r="AV46" s="63">
        <f>AU46*100/AU59</f>
        <v>1.0384967893404811E-5</v>
      </c>
    </row>
    <row r="47" spans="1:48" x14ac:dyDescent="0.25">
      <c r="A47" s="40" t="s">
        <v>61</v>
      </c>
      <c r="B47" s="43">
        <v>0</v>
      </c>
      <c r="C47" s="43">
        <v>0</v>
      </c>
      <c r="D47" s="76">
        <f t="shared" si="12"/>
        <v>0</v>
      </c>
      <c r="E47" s="76">
        <f t="shared" si="13"/>
        <v>0</v>
      </c>
      <c r="F47" s="76">
        <f t="shared" si="14"/>
        <v>0</v>
      </c>
      <c r="G47" s="40" t="s">
        <v>61</v>
      </c>
      <c r="H47" s="48">
        <f t="shared" si="15"/>
        <v>0</v>
      </c>
      <c r="I47" s="50" t="s">
        <v>9</v>
      </c>
      <c r="J47" s="52">
        <v>153.33940000000001</v>
      </c>
      <c r="K47" s="59">
        <f>H47*1</f>
        <v>0</v>
      </c>
      <c r="L47" s="14">
        <f>K47*100/K58</f>
        <v>0</v>
      </c>
      <c r="M47" s="14">
        <f t="shared" si="16"/>
        <v>0</v>
      </c>
      <c r="N47" s="14">
        <f>M47*100/M58</f>
        <v>0</v>
      </c>
      <c r="O47" s="63">
        <f>N47*100/N59</f>
        <v>0</v>
      </c>
      <c r="R47" s="78" t="s">
        <v>184</v>
      </c>
      <c r="S47">
        <v>2.970532</v>
      </c>
      <c r="T47">
        <v>0</v>
      </c>
      <c r="U47">
        <v>0</v>
      </c>
      <c r="V47">
        <v>1.2651570000000001</v>
      </c>
      <c r="W47">
        <v>0</v>
      </c>
      <c r="X47">
        <v>0</v>
      </c>
      <c r="Y47">
        <v>0</v>
      </c>
      <c r="Z47">
        <v>0</v>
      </c>
      <c r="AA47">
        <v>0</v>
      </c>
      <c r="AB47">
        <v>0.71519699999999997</v>
      </c>
      <c r="AD47" s="40" t="s">
        <v>61</v>
      </c>
      <c r="AE47" s="48">
        <f t="shared" si="17"/>
        <v>0</v>
      </c>
      <c r="AF47" s="50" t="s">
        <v>9</v>
      </c>
      <c r="AG47" s="52">
        <v>153.33940000000001</v>
      </c>
      <c r="AH47" s="59">
        <f>AE47*1</f>
        <v>0</v>
      </c>
      <c r="AI47" s="14">
        <f>AH47*100/AH58</f>
        <v>0</v>
      </c>
      <c r="AJ47" s="14">
        <f t="shared" si="18"/>
        <v>0</v>
      </c>
      <c r="AK47" s="14">
        <f>AJ47*100/AJ58</f>
        <v>0</v>
      </c>
      <c r="AL47" s="63">
        <f>AK47*100/AK59</f>
        <v>0</v>
      </c>
      <c r="AN47" s="40" t="s">
        <v>61</v>
      </c>
      <c r="AO47" s="48">
        <f t="shared" si="19"/>
        <v>0</v>
      </c>
      <c r="AP47" s="50" t="s">
        <v>9</v>
      </c>
      <c r="AQ47" s="52">
        <v>153.33940000000001</v>
      </c>
      <c r="AR47" s="59">
        <f>AO47*1</f>
        <v>0</v>
      </c>
      <c r="AS47" s="14">
        <f>AR47*100/AR58</f>
        <v>0</v>
      </c>
      <c r="AT47" s="14">
        <f t="shared" si="20"/>
        <v>0</v>
      </c>
      <c r="AU47" s="14">
        <f>AT47*100/AT58</f>
        <v>0</v>
      </c>
      <c r="AV47" s="63">
        <f>AU47*100/AU59</f>
        <v>0</v>
      </c>
    </row>
    <row r="48" spans="1:48" x14ac:dyDescent="0.25">
      <c r="A48" s="40" t="s">
        <v>62</v>
      </c>
      <c r="B48" s="43">
        <f>Z62</f>
        <v>3.9064000000000001</v>
      </c>
      <c r="C48" s="43">
        <f>Z37</f>
        <v>1.3199209999999999</v>
      </c>
      <c r="D48" s="76">
        <f t="shared" si="12"/>
        <v>0.32998024999999997</v>
      </c>
      <c r="E48" s="76">
        <f t="shared" si="13"/>
        <v>2.9164592499999999</v>
      </c>
      <c r="F48" s="76">
        <f t="shared" si="14"/>
        <v>0.98994074999999992</v>
      </c>
      <c r="G48" s="40" t="s">
        <v>62</v>
      </c>
      <c r="H48" s="48">
        <f t="shared" si="15"/>
        <v>0.98994074999999992</v>
      </c>
      <c r="I48" s="50" t="s">
        <v>10</v>
      </c>
      <c r="J48" s="52">
        <v>61.978999999999999</v>
      </c>
      <c r="K48" s="59">
        <f>H48/2</f>
        <v>0.49497037499999996</v>
      </c>
      <c r="L48" s="14">
        <f>K48*100/K58</f>
        <v>5.0495462825884507</v>
      </c>
      <c r="M48" s="14">
        <f t="shared" si="16"/>
        <v>30.677768872124997</v>
      </c>
      <c r="N48" s="14">
        <f>M48*100/M58</f>
        <v>5.2595321441205805</v>
      </c>
      <c r="O48" s="63">
        <f>N48*100/N59</f>
        <v>5.4392486652632828</v>
      </c>
      <c r="S48">
        <v>0</v>
      </c>
      <c r="AD48" s="40" t="s">
        <v>62</v>
      </c>
      <c r="AE48" s="48">
        <f t="shared" si="17"/>
        <v>2.9164592499999999</v>
      </c>
      <c r="AF48" s="50" t="s">
        <v>10</v>
      </c>
      <c r="AG48" s="52">
        <v>61.978999999999999</v>
      </c>
      <c r="AH48" s="59">
        <f>AE48/2</f>
        <v>1.458229625</v>
      </c>
      <c r="AI48" s="14">
        <f>AH48*100/AH58</f>
        <v>2.2397251442165267</v>
      </c>
      <c r="AJ48" s="14">
        <f t="shared" si="18"/>
        <v>90.379613927874999</v>
      </c>
      <c r="AK48" s="14">
        <f>AJ48*100/AJ58</f>
        <v>2.1892404722018592</v>
      </c>
      <c r="AL48" s="63">
        <f>AK48*100/AK59</f>
        <v>2.2010010393391592</v>
      </c>
      <c r="AN48" s="40" t="s">
        <v>62</v>
      </c>
      <c r="AO48" s="48">
        <f t="shared" si="19"/>
        <v>1.680774</v>
      </c>
      <c r="AP48" s="50" t="s">
        <v>10</v>
      </c>
      <c r="AQ48" s="52">
        <v>61.978999999999999</v>
      </c>
      <c r="AR48" s="59">
        <f>AO48/2</f>
        <v>0.840387</v>
      </c>
      <c r="AS48" s="14">
        <f>AR48*100/AR58</f>
        <v>4.104818533894055</v>
      </c>
      <c r="AT48" s="14">
        <f t="shared" si="20"/>
        <v>52.086345872999999</v>
      </c>
      <c r="AU48" s="14">
        <f>AT48*100/AT58</f>
        <v>4.3372072374669326</v>
      </c>
      <c r="AV48" s="63">
        <f>AU48*100/AU59</f>
        <v>4.5163135587598218</v>
      </c>
    </row>
    <row r="49" spans="1:48" x14ac:dyDescent="0.25">
      <c r="A49" s="40" t="s">
        <v>52</v>
      </c>
      <c r="B49" s="43">
        <f>X62</f>
        <v>0.32400000000000001</v>
      </c>
      <c r="C49" s="43">
        <f>X37</f>
        <v>0.25089299999999998</v>
      </c>
      <c r="D49" s="76">
        <f t="shared" si="12"/>
        <v>6.2723249999999994E-2</v>
      </c>
      <c r="E49" s="76">
        <f t="shared" si="13"/>
        <v>0.13583025000000004</v>
      </c>
      <c r="F49" s="76">
        <f t="shared" si="14"/>
        <v>0.18816974999999997</v>
      </c>
      <c r="G49" s="40" t="s">
        <v>52</v>
      </c>
      <c r="H49" s="48">
        <f t="shared" si="15"/>
        <v>0.18816974999999997</v>
      </c>
      <c r="I49" s="50" t="s">
        <v>11</v>
      </c>
      <c r="J49" s="52">
        <v>94.203400000000002</v>
      </c>
      <c r="K49" s="59">
        <f>H49/2</f>
        <v>9.4084874999999984E-2</v>
      </c>
      <c r="L49" s="14">
        <f>K49*100/K58</f>
        <v>0.95982700137164578</v>
      </c>
      <c r="M49" s="14">
        <f t="shared" si="16"/>
        <v>8.8631151135749988</v>
      </c>
      <c r="N49" s="14">
        <f>M49*100/M58</f>
        <v>1.5195315875544515</v>
      </c>
      <c r="O49" s="63">
        <f>N49*100/N59</f>
        <v>1.5714534930013084</v>
      </c>
      <c r="R49" s="78" t="s">
        <v>97</v>
      </c>
      <c r="S49">
        <v>126.3473</v>
      </c>
      <c r="T49">
        <v>14.077299999999999</v>
      </c>
      <c r="U49">
        <v>7.9859999999999998</v>
      </c>
      <c r="V49">
        <v>8.3558000000000003</v>
      </c>
      <c r="W49">
        <v>4.5884999999999998</v>
      </c>
      <c r="X49">
        <v>0.32400000000000001</v>
      </c>
      <c r="Y49">
        <v>8.8346999999999998</v>
      </c>
      <c r="Z49">
        <v>3.9064000000000001</v>
      </c>
      <c r="AA49">
        <v>36.376199999999997</v>
      </c>
      <c r="AB49">
        <v>0.98399999999999999</v>
      </c>
      <c r="AD49" s="40" t="s">
        <v>52</v>
      </c>
      <c r="AE49" s="48">
        <f t="shared" si="17"/>
        <v>0.13583025000000004</v>
      </c>
      <c r="AF49" s="50" t="s">
        <v>11</v>
      </c>
      <c r="AG49" s="52">
        <v>94.203400000000002</v>
      </c>
      <c r="AH49" s="59">
        <f>AE49/2</f>
        <v>6.7915125000000021E-2</v>
      </c>
      <c r="AI49" s="14">
        <f>AH49*100/AH58</f>
        <v>0.10431224995522122</v>
      </c>
      <c r="AJ49" s="14">
        <f t="shared" si="18"/>
        <v>6.3978356864250019</v>
      </c>
      <c r="AK49" s="14">
        <f>AJ49*100/AJ58</f>
        <v>0.15497301006835906</v>
      </c>
      <c r="AL49" s="63">
        <f>AK49*100/AK59</f>
        <v>0.15580552276512341</v>
      </c>
      <c r="AN49" s="40" t="s">
        <v>52</v>
      </c>
      <c r="AO49" s="48">
        <f t="shared" si="19"/>
        <v>0.63718425000000001</v>
      </c>
      <c r="AP49" s="50" t="s">
        <v>11</v>
      </c>
      <c r="AQ49" s="52">
        <v>94.203400000000002</v>
      </c>
      <c r="AR49" s="59">
        <f>AO49/2</f>
        <v>0.318592125</v>
      </c>
      <c r="AS49" s="14">
        <f>AR49*100/AR58</f>
        <v>1.5561436093760272</v>
      </c>
      <c r="AT49" s="14">
        <f t="shared" si="20"/>
        <v>30.012461388225002</v>
      </c>
      <c r="AU49" s="14">
        <f>AT49*100/AT58</f>
        <v>2.4991245318801045</v>
      </c>
      <c r="AV49" s="63">
        <f>AU49*100/AU59</f>
        <v>2.6023266563926697</v>
      </c>
    </row>
    <row r="50" spans="1:48" x14ac:dyDescent="0.25">
      <c r="A50" s="40" t="s">
        <v>65</v>
      </c>
      <c r="B50" s="43">
        <v>0</v>
      </c>
      <c r="C50" s="43">
        <v>0</v>
      </c>
      <c r="D50" s="76">
        <f t="shared" si="12"/>
        <v>0</v>
      </c>
      <c r="E50" s="76">
        <f t="shared" si="13"/>
        <v>0</v>
      </c>
      <c r="F50" s="76">
        <f t="shared" si="14"/>
        <v>0</v>
      </c>
      <c r="G50" s="40" t="s">
        <v>65</v>
      </c>
      <c r="H50" s="48">
        <f t="shared" si="15"/>
        <v>0</v>
      </c>
      <c r="I50" s="50" t="s">
        <v>12</v>
      </c>
      <c r="J50" s="52">
        <v>80.063999999999993</v>
      </c>
      <c r="K50" s="59">
        <f>H50*1</f>
        <v>0</v>
      </c>
      <c r="L50" s="14">
        <f>K50*100/K58</f>
        <v>0</v>
      </c>
      <c r="M50" s="14">
        <f t="shared" si="16"/>
        <v>0</v>
      </c>
      <c r="N50" s="14">
        <f>M50*100/M58</f>
        <v>0</v>
      </c>
      <c r="O50" s="63">
        <f>N50*100/N59</f>
        <v>0</v>
      </c>
      <c r="S50">
        <v>0</v>
      </c>
      <c r="AD50" s="40" t="s">
        <v>65</v>
      </c>
      <c r="AE50" s="48">
        <f t="shared" si="17"/>
        <v>0</v>
      </c>
      <c r="AF50" s="50" t="s">
        <v>12</v>
      </c>
      <c r="AG50" s="52">
        <v>80.063999999999993</v>
      </c>
      <c r="AH50" s="59">
        <f>AE50*1</f>
        <v>0</v>
      </c>
      <c r="AI50" s="14">
        <f>AH50*100/AH58</f>
        <v>0</v>
      </c>
      <c r="AJ50" s="14">
        <f t="shared" si="18"/>
        <v>0</v>
      </c>
      <c r="AK50" s="14">
        <f>AJ50*100/AJ58</f>
        <v>0</v>
      </c>
      <c r="AL50" s="63">
        <f>AK50*100/AK59</f>
        <v>0</v>
      </c>
      <c r="AN50" s="40" t="s">
        <v>65</v>
      </c>
      <c r="AO50" s="48">
        <f t="shared" si="19"/>
        <v>0</v>
      </c>
      <c r="AP50" s="50" t="s">
        <v>12</v>
      </c>
      <c r="AQ50" s="52">
        <v>80.063999999999993</v>
      </c>
      <c r="AR50" s="59">
        <f>AO50*1</f>
        <v>0</v>
      </c>
      <c r="AS50" s="14">
        <f>AR50*100/AR58</f>
        <v>0</v>
      </c>
      <c r="AT50" s="14">
        <f t="shared" si="20"/>
        <v>0</v>
      </c>
      <c r="AU50" s="14">
        <f>AT50*100/AT58</f>
        <v>0</v>
      </c>
      <c r="AV50" s="63">
        <f>AU50*100/AU59</f>
        <v>0</v>
      </c>
    </row>
    <row r="51" spans="1:48" x14ac:dyDescent="0.25">
      <c r="A51" s="41"/>
      <c r="B51" s="44">
        <v>0</v>
      </c>
      <c r="C51" s="44"/>
      <c r="D51" s="44">
        <f t="shared" si="12"/>
        <v>0</v>
      </c>
      <c r="E51" s="44">
        <f t="shared" si="13"/>
        <v>0</v>
      </c>
      <c r="F51" s="44">
        <f t="shared" si="14"/>
        <v>0</v>
      </c>
      <c r="G51" s="41"/>
      <c r="H51" s="48">
        <f t="shared" si="15"/>
        <v>0</v>
      </c>
      <c r="I51" s="50" t="s">
        <v>13</v>
      </c>
      <c r="J51" s="52">
        <v>32</v>
      </c>
      <c r="K51" s="59">
        <f>H51*1</f>
        <v>0</v>
      </c>
      <c r="L51" s="14">
        <f>K51*100/K58</f>
        <v>0</v>
      </c>
      <c r="M51" s="14">
        <f t="shared" si="16"/>
        <v>0</v>
      </c>
      <c r="N51" s="14">
        <f>M51*100/M58</f>
        <v>0</v>
      </c>
      <c r="O51" s="63">
        <f>N51*100/N59</f>
        <v>0</v>
      </c>
      <c r="AD51" s="41"/>
      <c r="AE51" s="48">
        <f t="shared" si="17"/>
        <v>0</v>
      </c>
      <c r="AF51" s="50" t="s">
        <v>13</v>
      </c>
      <c r="AG51" s="52">
        <v>32</v>
      </c>
      <c r="AH51" s="59">
        <f>AE51*1</f>
        <v>0</v>
      </c>
      <c r="AI51" s="14">
        <f>AH51*100/AH58</f>
        <v>0</v>
      </c>
      <c r="AJ51" s="14">
        <f t="shared" si="18"/>
        <v>0</v>
      </c>
      <c r="AK51" s="14">
        <f>AJ51*100/AJ58</f>
        <v>0</v>
      </c>
      <c r="AL51" s="63">
        <f>AK51*100/AK59</f>
        <v>0</v>
      </c>
      <c r="AN51" s="41"/>
      <c r="AO51" s="48">
        <f t="shared" si="19"/>
        <v>0</v>
      </c>
      <c r="AP51" s="50" t="s">
        <v>13</v>
      </c>
      <c r="AQ51" s="52">
        <v>32</v>
      </c>
      <c r="AR51" s="59">
        <f>AO51*1</f>
        <v>0</v>
      </c>
      <c r="AS51" s="14">
        <f>AR51*100/AR58</f>
        <v>0</v>
      </c>
      <c r="AT51" s="14">
        <f t="shared" si="20"/>
        <v>0</v>
      </c>
      <c r="AU51" s="14">
        <f>AT51*100/AT58</f>
        <v>0</v>
      </c>
      <c r="AV51" s="63">
        <f>AU51*100/AU59</f>
        <v>0</v>
      </c>
    </row>
    <row r="52" spans="1:48" x14ac:dyDescent="0.25">
      <c r="A52" s="40" t="s">
        <v>51</v>
      </c>
      <c r="B52" s="43">
        <f>W62</f>
        <v>4.5884999999999998</v>
      </c>
      <c r="C52" s="43">
        <f>W37</f>
        <v>2.8527269999999998</v>
      </c>
      <c r="D52" s="76">
        <f t="shared" si="12"/>
        <v>0.71318174999999995</v>
      </c>
      <c r="E52" s="76">
        <f t="shared" si="13"/>
        <v>2.44895475</v>
      </c>
      <c r="F52" s="76">
        <f t="shared" si="14"/>
        <v>2.1395452499999998</v>
      </c>
      <c r="G52" s="40" t="s">
        <v>51</v>
      </c>
      <c r="H52" s="48">
        <f t="shared" si="15"/>
        <v>2.1395452499999998</v>
      </c>
      <c r="I52" s="50" t="s">
        <v>22</v>
      </c>
      <c r="J52" s="52">
        <v>18.015000000000001</v>
      </c>
      <c r="K52" s="59">
        <f>H52*1/2</f>
        <v>1.0697726249999999</v>
      </c>
      <c r="L52" s="14">
        <f>K52*100/K58</f>
        <v>10.913514534649956</v>
      </c>
      <c r="M52" s="14">
        <f t="shared" si="16"/>
        <v>19.271953839374998</v>
      </c>
      <c r="N52" s="14">
        <f>M52*100/M58</f>
        <v>3.3040688558776439</v>
      </c>
      <c r="O52" s="64"/>
      <c r="AD52" s="40" t="s">
        <v>51</v>
      </c>
      <c r="AE52" s="48">
        <f t="shared" si="17"/>
        <v>2.44895475</v>
      </c>
      <c r="AF52" s="50" t="s">
        <v>22</v>
      </c>
      <c r="AG52" s="52">
        <v>18.015000000000001</v>
      </c>
      <c r="AH52" s="59">
        <f>AE52*1/2</f>
        <v>1.224477375</v>
      </c>
      <c r="AI52" s="14">
        <f>AH52*100/AH58</f>
        <v>1.8807002122945824</v>
      </c>
      <c r="AJ52" s="14">
        <f t="shared" si="18"/>
        <v>22.058959910624999</v>
      </c>
      <c r="AK52" s="14">
        <f>AJ52*100/AJ58</f>
        <v>0.53432810467144698</v>
      </c>
      <c r="AL52" s="64"/>
      <c r="AN52" s="40" t="s">
        <v>51</v>
      </c>
      <c r="AO52" s="48">
        <f t="shared" si="19"/>
        <v>5.2873282499999998</v>
      </c>
      <c r="AP52" s="50" t="s">
        <v>22</v>
      </c>
      <c r="AQ52" s="52">
        <v>18.015000000000001</v>
      </c>
      <c r="AR52" s="59">
        <f>AO52*1/2</f>
        <v>2.6436641249999999</v>
      </c>
      <c r="AS52" s="14">
        <f>AR52*100/AR58</f>
        <v>12.912814569586164</v>
      </c>
      <c r="AT52" s="14">
        <f t="shared" si="20"/>
        <v>47.625609211875002</v>
      </c>
      <c r="AU52" s="14">
        <f>AT52*100/AT58</f>
        <v>3.9657636468906468</v>
      </c>
      <c r="AV52" s="64"/>
    </row>
    <row r="53" spans="1:48" x14ac:dyDescent="0.25">
      <c r="A53" s="40" t="s">
        <v>66</v>
      </c>
      <c r="B53" s="43">
        <v>0</v>
      </c>
      <c r="C53" s="43">
        <v>0</v>
      </c>
      <c r="D53" s="76">
        <f t="shared" si="12"/>
        <v>0</v>
      </c>
      <c r="E53" s="76">
        <f t="shared" si="13"/>
        <v>0</v>
      </c>
      <c r="F53" s="76">
        <f t="shared" si="14"/>
        <v>0</v>
      </c>
      <c r="G53" s="40" t="s">
        <v>66</v>
      </c>
      <c r="H53" s="48">
        <f t="shared" si="15"/>
        <v>0</v>
      </c>
      <c r="I53" s="50" t="s">
        <v>14</v>
      </c>
      <c r="J53" s="52">
        <v>44.01</v>
      </c>
      <c r="K53" s="59">
        <f>H53*1</f>
        <v>0</v>
      </c>
      <c r="L53" s="14">
        <f>K53*100/K58</f>
        <v>0</v>
      </c>
      <c r="M53" s="14">
        <f t="shared" si="16"/>
        <v>0</v>
      </c>
      <c r="N53" s="14">
        <f>M53*100/M58</f>
        <v>0</v>
      </c>
      <c r="O53" s="63">
        <f>N53*100/N59</f>
        <v>0</v>
      </c>
      <c r="AD53" s="40" t="s">
        <v>66</v>
      </c>
      <c r="AE53" s="48">
        <f t="shared" si="17"/>
        <v>0</v>
      </c>
      <c r="AF53" s="50" t="s">
        <v>14</v>
      </c>
      <c r="AG53" s="52">
        <v>44.01</v>
      </c>
      <c r="AH53" s="59">
        <f>AE53*1</f>
        <v>0</v>
      </c>
      <c r="AI53" s="14">
        <f>AH53*100/AH58</f>
        <v>0</v>
      </c>
      <c r="AJ53" s="14">
        <f t="shared" si="18"/>
        <v>0</v>
      </c>
      <c r="AK53" s="14">
        <f>AJ53*100/AJ58</f>
        <v>0</v>
      </c>
      <c r="AL53" s="63">
        <f>AK53*100/AK59</f>
        <v>0</v>
      </c>
      <c r="AN53" s="40" t="s">
        <v>66</v>
      </c>
      <c r="AO53" s="48">
        <f t="shared" si="19"/>
        <v>0</v>
      </c>
      <c r="AP53" s="50" t="s">
        <v>14</v>
      </c>
      <c r="AQ53" s="52">
        <v>44.01</v>
      </c>
      <c r="AR53" s="59">
        <f>AO53*1</f>
        <v>0</v>
      </c>
      <c r="AS53" s="14">
        <f>AR53*100/AR58</f>
        <v>0</v>
      </c>
      <c r="AT53" s="14">
        <f t="shared" si="20"/>
        <v>0</v>
      </c>
      <c r="AU53" s="14">
        <f>AT53*100/AT58</f>
        <v>0</v>
      </c>
      <c r="AV53" s="63">
        <f>AU53*100/AU59</f>
        <v>0</v>
      </c>
    </row>
    <row r="54" spans="1:48" x14ac:dyDescent="0.25">
      <c r="A54" s="40" t="s">
        <v>67</v>
      </c>
      <c r="B54" s="43">
        <v>0</v>
      </c>
      <c r="C54" s="43">
        <v>0</v>
      </c>
      <c r="D54" s="76">
        <f t="shared" si="12"/>
        <v>0</v>
      </c>
      <c r="E54" s="76">
        <f t="shared" si="13"/>
        <v>0</v>
      </c>
      <c r="F54" s="76">
        <f t="shared" si="14"/>
        <v>0</v>
      </c>
      <c r="G54" s="40" t="s">
        <v>67</v>
      </c>
      <c r="H54" s="48">
        <f t="shared" si="15"/>
        <v>0</v>
      </c>
      <c r="I54" s="50" t="s">
        <v>15</v>
      </c>
      <c r="J54" s="52">
        <v>69.62</v>
      </c>
      <c r="K54" s="59">
        <f>H54*1</f>
        <v>0</v>
      </c>
      <c r="L54" s="14">
        <f>K54*100/K58</f>
        <v>0</v>
      </c>
      <c r="M54" s="14">
        <f t="shared" si="16"/>
        <v>0</v>
      </c>
      <c r="N54" s="14">
        <f>M54*100/M58</f>
        <v>0</v>
      </c>
      <c r="O54" s="63">
        <f>N54*100/N59</f>
        <v>0</v>
      </c>
      <c r="AD54" s="40" t="s">
        <v>67</v>
      </c>
      <c r="AE54" s="48">
        <f t="shared" si="17"/>
        <v>0</v>
      </c>
      <c r="AF54" s="50" t="s">
        <v>15</v>
      </c>
      <c r="AG54" s="52">
        <v>69.62</v>
      </c>
      <c r="AH54" s="59">
        <f>AE54*1</f>
        <v>0</v>
      </c>
      <c r="AI54" s="14">
        <f>AH54*100/AH58</f>
        <v>0</v>
      </c>
      <c r="AJ54" s="14">
        <f t="shared" si="18"/>
        <v>0</v>
      </c>
      <c r="AK54" s="14">
        <f>AJ54*100/AJ58</f>
        <v>0</v>
      </c>
      <c r="AL54" s="63">
        <f>AK54*100/AK59</f>
        <v>0</v>
      </c>
      <c r="AN54" s="40" t="s">
        <v>67</v>
      </c>
      <c r="AO54" s="48">
        <f t="shared" si="19"/>
        <v>0</v>
      </c>
      <c r="AP54" s="50" t="s">
        <v>15</v>
      </c>
      <c r="AQ54" s="52">
        <v>69.62</v>
      </c>
      <c r="AR54" s="59">
        <f>AO54*1</f>
        <v>0</v>
      </c>
      <c r="AS54" s="14">
        <f>AR54*100/AR58</f>
        <v>0</v>
      </c>
      <c r="AT54" s="14">
        <f t="shared" si="20"/>
        <v>0</v>
      </c>
      <c r="AU54" s="14">
        <f>AT54*100/AT58</f>
        <v>0</v>
      </c>
      <c r="AV54" s="63">
        <f>AU54*100/AU59</f>
        <v>0</v>
      </c>
    </row>
    <row r="55" spans="1:48" x14ac:dyDescent="0.25">
      <c r="A55" s="40" t="s">
        <v>68</v>
      </c>
      <c r="B55" s="43">
        <v>0</v>
      </c>
      <c r="C55" s="43">
        <v>0</v>
      </c>
      <c r="D55" s="76">
        <f t="shared" si="12"/>
        <v>0</v>
      </c>
      <c r="E55" s="76">
        <f t="shared" si="13"/>
        <v>0</v>
      </c>
      <c r="F55" s="76">
        <f t="shared" si="14"/>
        <v>0</v>
      </c>
      <c r="G55" s="40" t="s">
        <v>68</v>
      </c>
      <c r="H55" s="48">
        <f t="shared" si="15"/>
        <v>0</v>
      </c>
      <c r="I55" s="50" t="s">
        <v>16</v>
      </c>
      <c r="J55" s="52">
        <v>141.94</v>
      </c>
      <c r="K55" s="59">
        <f>H55*1/2</f>
        <v>0</v>
      </c>
      <c r="L55" s="14">
        <f>K55*100/K58</f>
        <v>0</v>
      </c>
      <c r="M55" s="14">
        <f t="shared" si="16"/>
        <v>0</v>
      </c>
      <c r="N55" s="14">
        <f>M55*100/M58</f>
        <v>0</v>
      </c>
      <c r="O55" s="63">
        <f>N55*100/N59</f>
        <v>0</v>
      </c>
      <c r="AD55" s="40" t="s">
        <v>68</v>
      </c>
      <c r="AE55" s="48">
        <f t="shared" si="17"/>
        <v>0</v>
      </c>
      <c r="AF55" s="50" t="s">
        <v>16</v>
      </c>
      <c r="AG55" s="52">
        <v>141.94</v>
      </c>
      <c r="AH55" s="59">
        <f>AE55*1/2</f>
        <v>0</v>
      </c>
      <c r="AI55" s="14">
        <f>AH55*100/AH58</f>
        <v>0</v>
      </c>
      <c r="AJ55" s="14">
        <f t="shared" si="18"/>
        <v>0</v>
      </c>
      <c r="AK55" s="14">
        <f>AJ55*100/AJ58</f>
        <v>0</v>
      </c>
      <c r="AL55" s="63">
        <f>AK55*100/AK59</f>
        <v>0</v>
      </c>
      <c r="AN55" s="40" t="s">
        <v>68</v>
      </c>
      <c r="AO55" s="48">
        <f t="shared" si="19"/>
        <v>0</v>
      </c>
      <c r="AP55" s="50" t="s">
        <v>16</v>
      </c>
      <c r="AQ55" s="52">
        <v>141.94</v>
      </c>
      <c r="AR55" s="59">
        <f>AO55*1/2</f>
        <v>0</v>
      </c>
      <c r="AS55" s="14">
        <f>AR55*100/AR58</f>
        <v>0</v>
      </c>
      <c r="AT55" s="14">
        <f t="shared" si="20"/>
        <v>0</v>
      </c>
      <c r="AU55" s="14">
        <f>AT55*100/AT58</f>
        <v>0</v>
      </c>
      <c r="AV55" s="63">
        <f>AU55*100/AU59</f>
        <v>0</v>
      </c>
    </row>
    <row r="56" spans="1:48" x14ac:dyDescent="0.25">
      <c r="A56" s="40" t="s">
        <v>69</v>
      </c>
      <c r="B56" s="43">
        <v>0</v>
      </c>
      <c r="C56" s="43">
        <v>0</v>
      </c>
      <c r="D56" s="76">
        <f t="shared" si="12"/>
        <v>0</v>
      </c>
      <c r="E56" s="76">
        <f t="shared" si="13"/>
        <v>0</v>
      </c>
      <c r="F56" s="76">
        <f t="shared" si="14"/>
        <v>0</v>
      </c>
      <c r="G56" s="40" t="s">
        <v>69</v>
      </c>
      <c r="H56" s="48">
        <f t="shared" si="15"/>
        <v>0</v>
      </c>
      <c r="I56" s="50" t="s">
        <v>17</v>
      </c>
      <c r="J56" s="52">
        <v>29.88</v>
      </c>
      <c r="K56" s="59">
        <f>H56*1/2</f>
        <v>0</v>
      </c>
      <c r="L56" s="14">
        <f>K56*100/K58</f>
        <v>0</v>
      </c>
      <c r="M56" s="14">
        <f t="shared" si="16"/>
        <v>0</v>
      </c>
      <c r="N56" s="14">
        <f>M56*100/M58</f>
        <v>0</v>
      </c>
      <c r="O56" s="63">
        <f>N56*100/N59</f>
        <v>0</v>
      </c>
      <c r="AD56" s="40" t="s">
        <v>69</v>
      </c>
      <c r="AE56" s="48">
        <f t="shared" si="17"/>
        <v>0</v>
      </c>
      <c r="AF56" s="50" t="s">
        <v>17</v>
      </c>
      <c r="AG56" s="52">
        <v>29.88</v>
      </c>
      <c r="AH56" s="59">
        <f>AE56*1/2</f>
        <v>0</v>
      </c>
      <c r="AI56" s="14">
        <f>AH56*100/AH58</f>
        <v>0</v>
      </c>
      <c r="AJ56" s="14">
        <f t="shared" si="18"/>
        <v>0</v>
      </c>
      <c r="AK56" s="14">
        <f>AJ56*100/AJ58</f>
        <v>0</v>
      </c>
      <c r="AL56" s="63">
        <f>AK56*100/AK59</f>
        <v>0</v>
      </c>
      <c r="AN56" s="40" t="s">
        <v>69</v>
      </c>
      <c r="AO56" s="48">
        <f t="shared" si="19"/>
        <v>0</v>
      </c>
      <c r="AP56" s="50" t="s">
        <v>17</v>
      </c>
      <c r="AQ56" s="52">
        <v>29.88</v>
      </c>
      <c r="AR56" s="59">
        <f>AO56*1/2</f>
        <v>0</v>
      </c>
      <c r="AS56" s="14">
        <f>AR56*100/AR58</f>
        <v>0</v>
      </c>
      <c r="AT56" s="14">
        <f t="shared" si="20"/>
        <v>0</v>
      </c>
      <c r="AU56" s="14">
        <f>AT56*100/AT58</f>
        <v>0</v>
      </c>
      <c r="AV56" s="63">
        <f>AU56*100/AU59</f>
        <v>0</v>
      </c>
    </row>
    <row r="57" spans="1:48" ht="15.75" thickBot="1" x14ac:dyDescent="0.3">
      <c r="A57" s="42" t="s">
        <v>18</v>
      </c>
      <c r="B57" s="46">
        <f>S62</f>
        <v>126.3473</v>
      </c>
      <c r="C57" s="73">
        <f>S37</f>
        <v>22.723022</v>
      </c>
      <c r="D57" s="77">
        <f t="shared" si="12"/>
        <v>5.6807555000000001</v>
      </c>
      <c r="E57" s="77">
        <f t="shared" si="13"/>
        <v>109.30503350000001</v>
      </c>
      <c r="F57" s="77">
        <f t="shared" si="14"/>
        <v>17.0422665</v>
      </c>
      <c r="G57" s="42" t="s">
        <v>18</v>
      </c>
      <c r="H57" s="48">
        <f t="shared" si="15"/>
        <v>17.0422665</v>
      </c>
      <c r="I57" s="54" t="s">
        <v>18</v>
      </c>
      <c r="J57" s="55">
        <f>J51/2</f>
        <v>16</v>
      </c>
      <c r="K57" s="60">
        <f>H59*1</f>
        <v>0</v>
      </c>
      <c r="L57" s="65">
        <f>K57*100/K58</f>
        <v>0</v>
      </c>
      <c r="M57" s="69">
        <f t="shared" si="16"/>
        <v>0</v>
      </c>
      <c r="N57" s="69"/>
      <c r="O57" s="67">
        <f>N57*100/N59</f>
        <v>0</v>
      </c>
      <c r="AD57" s="42" t="s">
        <v>18</v>
      </c>
      <c r="AE57" s="48">
        <f t="shared" si="17"/>
        <v>109.30503350000001</v>
      </c>
      <c r="AF57" s="54" t="s">
        <v>18</v>
      </c>
      <c r="AG57" s="55">
        <f>AG51/2</f>
        <v>16</v>
      </c>
      <c r="AH57" s="60">
        <f>AE59*1</f>
        <v>0.92500000000001137</v>
      </c>
      <c r="AI57" s="65">
        <f>AH57*100/AH58</f>
        <v>1.4207266968673145</v>
      </c>
      <c r="AJ57" s="69">
        <f t="shared" si="18"/>
        <v>14.800000000000182</v>
      </c>
      <c r="AK57" s="69"/>
      <c r="AL57" s="67">
        <f>AK57*100/AK59</f>
        <v>0</v>
      </c>
      <c r="AN57" s="42" t="s">
        <v>18</v>
      </c>
      <c r="AO57" s="48">
        <f t="shared" si="19"/>
        <v>36.461676749999995</v>
      </c>
      <c r="AP57" s="54" t="s">
        <v>18</v>
      </c>
      <c r="AQ57" s="55">
        <f>AQ51/2</f>
        <v>16</v>
      </c>
      <c r="AR57" s="60">
        <f>AO59*1</f>
        <v>7.4999999100100467E-7</v>
      </c>
      <c r="AS57" s="65">
        <f>AR57*100/AR58</f>
        <v>3.6633287562531289E-6</v>
      </c>
      <c r="AT57" s="69">
        <f t="shared" si="20"/>
        <v>1.1999999856016075E-5</v>
      </c>
      <c r="AU57" s="69"/>
      <c r="AV57" s="67">
        <f>AU57*100/AU59</f>
        <v>0</v>
      </c>
    </row>
    <row r="58" spans="1:48" ht="15.75" thickBot="1" x14ac:dyDescent="0.3">
      <c r="A58" t="s">
        <v>71</v>
      </c>
      <c r="B58" s="53">
        <f>(B38*2)+(B39*2)+(B40*3/2)+(B41*3/2)+(B42*1)+(B43*1)+(B44*1)+(B45*1)+(B46*3/2)+(B47*1)+(B48*1/2)+(B49*1/2)+(B50*3)+(B52*1/2)+(B53*2)+(B54*3/2)+(B55*3/5)+(B56*1/2)</f>
        <v>125.42230000000001</v>
      </c>
      <c r="C58" s="74">
        <f>(C38*2)+(C39*2)+(C40*3/2)+(C41*3/2)+(C42*1)+(C43*1)+(C44*1)+(C45*1)+(C46*3/2)+(C47*1)+(C48*1/2)+(C49*1/2)+(C50*3)+(C52*1/2)+(C53*2)+(C54*3/2)+(C55*3/5)+(C56*1/2)</f>
        <v>22.723022</v>
      </c>
      <c r="D58" s="74">
        <f>(D38*2)+(D39*2)+(D40*3/2)+(D41*3/2)+(D42*1)+(D43*1)+(D44*1)+(D45*1)+(D46*3/2)+(D47*1)+(D48*1/2)+(D49*1/2)+(D50*3)+(D52*1/2)+(D53*2)+(D54*3/2)+(D55*3/5)+(D56*1/2)</f>
        <v>5.6807555000000001</v>
      </c>
      <c r="E58" s="74">
        <f>(E38*2)+(E39*2)+(E40*3/2)+(E41*3/2)+(E42*1)+(E43*1)+(E44*1)+(E45*1)+(E46*3/2)+(E47*1)+(E48*1/2)+(E49*1/2)+(E50*3)+(E52*1/2)+(E53*2)+(E54*3/2)+(E55*3/5)+(E56*1/2)</f>
        <v>108.3800335</v>
      </c>
      <c r="F58" s="74">
        <f>(F38*2)+(F39*2)+(F40*3/2)+(F41*3/2)+(F42*1)+(F43*1)+(F44*1)+(F45*1)+(F46*3/2)+(F47*1)+(F48*1/2)+(F49*1/2)+(F50*3)+(F52*1/2)+(F53*2)+(F54*3/2)+(F55*3/5)+(F56*1/2)</f>
        <v>17.0422665</v>
      </c>
      <c r="G58" t="s">
        <v>71</v>
      </c>
      <c r="H58" s="53">
        <f>(H38*2)+(H39*2)+(H40*3/2)+(H41*3/2)+(H42*1)+(H43*1)+(H44*1)+(H45*1)+(H46*3/2)+(H47*1)+(H48*1/2)+(H49*1/2)+(H50*3)+(H52*1/2)+(H53*2)+(H54*3/2)+(H55*3/5)+(H56*1/2)</f>
        <v>17.0422665</v>
      </c>
      <c r="I58" s="187" t="s">
        <v>19</v>
      </c>
      <c r="J58" s="188"/>
      <c r="K58" s="61">
        <f>SUM(K38:K45,K47:K57)</f>
        <v>9.80227425</v>
      </c>
      <c r="L58" s="66">
        <f>SUM(L38:L45,L47:L57)</f>
        <v>100</v>
      </c>
      <c r="M58" s="70">
        <f>SUM(M38:M56)</f>
        <v>583.27942546027487</v>
      </c>
      <c r="N58" s="70">
        <f>SUM(N38:N56)</f>
        <v>100.00000000000004</v>
      </c>
      <c r="O58" s="68">
        <f>SUM(O38:O56)</f>
        <v>99.999999999999986</v>
      </c>
      <c r="AD58" t="s">
        <v>71</v>
      </c>
      <c r="AE58" s="53">
        <f>(AE38*2)+(AE39*2)+(AE40*3/2)+(AE41*3/2)+(AE42*1)+(AE43*1)+(AE44*1)+(AE45*1)+(AE46*3/2)+(AE47*1)+(AE48*1/2)+(AE49*1/2)+(AE50*3)+(AE52*1/2)+(AE53*2)+(AE54*3/2)+(AE55*3/5)+(AE56*1/2)</f>
        <v>108.3800335</v>
      </c>
      <c r="AF58" s="187" t="s">
        <v>19</v>
      </c>
      <c r="AG58" s="188"/>
      <c r="AH58" s="61">
        <f>SUM(AH38:AH45,AH47:AH57)</f>
        <v>65.107525750000008</v>
      </c>
      <c r="AI58" s="66">
        <f>SUM(AI38:AI45,AI47:AI57)</f>
        <v>100</v>
      </c>
      <c r="AJ58" s="70">
        <f>SUM(AJ38:AJ56)</f>
        <v>4128.354791329727</v>
      </c>
      <c r="AK58" s="70">
        <f>SUM(AK38:AK56)</f>
        <v>99.999999999999986</v>
      </c>
      <c r="AL58" s="68">
        <f>SUM(AL38:AL56)</f>
        <v>100</v>
      </c>
      <c r="AN58" t="s">
        <v>71</v>
      </c>
      <c r="AO58" s="53">
        <f>(AO38*2)+(AO39*2)+(AO40*3/2)+(AO41*3/2)+(AO42*1)+(AO43*1)+(AO44*1)+(AO45*1)+(AO46*3/2)+(AO47*1)+(AO48*1/2)+(AO49*1/2)+(AO50*3)+(AO52*1/2)+(AO53*2)+(AO54*3/2)+(AO55*3/5)+(AO56*1/2)</f>
        <v>36.461676000000004</v>
      </c>
      <c r="AP58" s="187" t="s">
        <v>19</v>
      </c>
      <c r="AQ58" s="188"/>
      <c r="AR58" s="61">
        <f>SUM(AR38:AR45,AR47:AR57)</f>
        <v>20.473182749999989</v>
      </c>
      <c r="AS58" s="66">
        <f>SUM(AS38:AS45,AS47:AS57)</f>
        <v>100.00000000000001</v>
      </c>
      <c r="AT58" s="70">
        <f>SUM(AT38:AT56)</f>
        <v>1200.9190020493484</v>
      </c>
      <c r="AU58" s="70">
        <f>SUM(AU38:AU56)</f>
        <v>100.00000000000001</v>
      </c>
      <c r="AV58" s="68">
        <f>SUM(AV38:AV56)</f>
        <v>100</v>
      </c>
    </row>
    <row r="59" spans="1:48" ht="15.75" thickBot="1" x14ac:dyDescent="0.3">
      <c r="A59" t="s">
        <v>53</v>
      </c>
      <c r="B59" s="72">
        <f>B57-B58</f>
        <v>0.92499999999999716</v>
      </c>
      <c r="C59" s="45">
        <f>C57-C58</f>
        <v>0</v>
      </c>
      <c r="D59" s="45">
        <f>D57-D58</f>
        <v>0</v>
      </c>
      <c r="E59" s="45">
        <f>E57-E58</f>
        <v>0.92500000000001137</v>
      </c>
      <c r="F59" s="45">
        <f>F57-F58</f>
        <v>0</v>
      </c>
      <c r="G59" t="s">
        <v>53</v>
      </c>
      <c r="H59" s="45">
        <f>H57-H58</f>
        <v>0</v>
      </c>
      <c r="I59" s="56"/>
      <c r="J59" s="57"/>
      <c r="K59" s="4"/>
      <c r="L59" s="189" t="s">
        <v>80</v>
      </c>
      <c r="M59" s="190"/>
      <c r="N59" s="68">
        <f>SUM(N38:N51,N53:N56)</f>
        <v>96.695931144122397</v>
      </c>
      <c r="AD59" t="s">
        <v>53</v>
      </c>
      <c r="AE59" s="45">
        <f>AE57-AE58</f>
        <v>0.92500000000001137</v>
      </c>
      <c r="AF59" s="56"/>
      <c r="AG59" s="57"/>
      <c r="AH59" s="4"/>
      <c r="AI59" s="189" t="s">
        <v>80</v>
      </c>
      <c r="AJ59" s="190"/>
      <c r="AK59" s="68">
        <f>SUM(AK38:AK51,AK53:AK56)</f>
        <v>99.465671895328541</v>
      </c>
      <c r="AN59" t="s">
        <v>53</v>
      </c>
      <c r="AO59" s="45">
        <f>AO57-AO58</f>
        <v>7.4999999100100467E-7</v>
      </c>
      <c r="AP59" s="56"/>
      <c r="AQ59" s="57"/>
      <c r="AR59" s="4"/>
      <c r="AS59" s="189" t="s">
        <v>80</v>
      </c>
      <c r="AT59" s="190"/>
      <c r="AU59" s="68">
        <f>SUM(AU38:AU51,AU53:AU56)</f>
        <v>96.034236353109364</v>
      </c>
    </row>
    <row r="60" spans="1:48" x14ac:dyDescent="0.25">
      <c r="E60" s="25">
        <f>E57-(E52/2)</f>
        <v>108.080556125</v>
      </c>
      <c r="F60" s="84" t="s">
        <v>46</v>
      </c>
    </row>
    <row r="61" spans="1:48" ht="15.75" thickBot="1" x14ac:dyDescent="0.3"/>
    <row r="62" spans="1:48" ht="15.75" thickBot="1" x14ac:dyDescent="0.3">
      <c r="B62" s="228" t="s">
        <v>99</v>
      </c>
      <c r="C62" s="229"/>
      <c r="D62" s="229"/>
      <c r="E62" s="229"/>
      <c r="F62" s="229"/>
      <c r="G62" s="229"/>
      <c r="H62" s="229"/>
      <c r="I62" s="230"/>
      <c r="Q62" s="79" t="s">
        <v>180</v>
      </c>
      <c r="R62" s="78" t="s">
        <v>97</v>
      </c>
      <c r="S62">
        <v>126.3473</v>
      </c>
      <c r="T62">
        <v>14.077299999999999</v>
      </c>
      <c r="U62">
        <v>7.9859999999999998</v>
      </c>
      <c r="V62">
        <v>8.3558000000000003</v>
      </c>
      <c r="W62">
        <v>4.5884999999999998</v>
      </c>
      <c r="X62">
        <v>0.32400000000000001</v>
      </c>
      <c r="Y62">
        <v>8.8346999999999998</v>
      </c>
      <c r="Z62">
        <v>3.9064000000000001</v>
      </c>
      <c r="AA62">
        <v>36.376199999999997</v>
      </c>
      <c r="AB62">
        <v>0.98399999999999999</v>
      </c>
    </row>
    <row r="63" spans="1:48" ht="16.5" thickBot="1" x14ac:dyDescent="0.3">
      <c r="B63" s="222" t="str">
        <f>"SI("&amp;ROUND(E38,4)&amp;")AL("&amp;ROUND(E40,4)&amp;")TI("&amp;ROUND(E39,4)&amp;")MN("&amp;ROUND(E44,4)&amp;")FE("&amp;ROUND(E45,4)&amp;")MG("&amp;ROUND(E42,4)&amp;")CA("&amp;ROUND(E43,4)&amp;")NA("&amp;ROUND(E48,4)&amp;")K("&amp;ROUND(E49,4)&amp;")O("&amp;ROUND(E60,4)&amp;")H("&amp;ROUND(E52,4)&amp;")O("&amp;ROUND(E52/2,4)&amp;")"</f>
        <v>SI(30.816)AL(12.3975)TI(0.984)MN(0)FE(7.4091)MG(8.3307)CA(7.6933)NA(2.9165)K(0.1358)O(108.0806)H(2.449)O(1.2245)</v>
      </c>
      <c r="C63" s="223"/>
      <c r="D63" s="223"/>
      <c r="E63" s="223"/>
      <c r="F63" s="223"/>
      <c r="G63" s="223"/>
      <c r="H63" s="223"/>
      <c r="I63" s="224"/>
      <c r="S63">
        <v>0</v>
      </c>
    </row>
    <row r="65" spans="1:48" ht="15" customHeight="1" x14ac:dyDescent="0.25">
      <c r="A65" s="214" t="str">
        <f>"i="&amp;E66</f>
        <v>i=3</v>
      </c>
      <c r="B65" t="s">
        <v>85</v>
      </c>
      <c r="C65">
        <f>6824+(2/3)</f>
        <v>6824.666666666667</v>
      </c>
      <c r="D65" s="153" t="s">
        <v>178</v>
      </c>
      <c r="E65" s="153"/>
      <c r="F65" s="153"/>
      <c r="P65" s="78" t="s">
        <v>103</v>
      </c>
      <c r="R65" s="152" t="str">
        <f>"SYSTEM EQUILIBRIA AFTER MELT EXTRACTION IN  "&amp;A34</f>
        <v>SYSTEM EQUILIBRIA AFTER MELT EXTRACTION IN  i=2</v>
      </c>
      <c r="S65" s="152"/>
      <c r="T65" s="152"/>
      <c r="U65" s="152"/>
      <c r="V65" s="152"/>
      <c r="W65" s="152"/>
      <c r="X65" s="152"/>
      <c r="Y65" s="152"/>
      <c r="Z65" s="152"/>
      <c r="AA65" s="152"/>
      <c r="AB65" s="152"/>
      <c r="AU65" s="81" t="s">
        <v>104</v>
      </c>
      <c r="AV65" s="97">
        <f>AV34+1</f>
        <v>3</v>
      </c>
    </row>
    <row r="66" spans="1:48" ht="15.75" customHeight="1" thickBot="1" x14ac:dyDescent="0.3">
      <c r="A66" s="215"/>
      <c r="B66" t="s">
        <v>86</v>
      </c>
      <c r="C66">
        <v>1023.7</v>
      </c>
      <c r="D66" s="81" t="s">
        <v>104</v>
      </c>
      <c r="E66" s="97">
        <f>E35+1</f>
        <v>3</v>
      </c>
      <c r="G66" s="216" t="s">
        <v>100</v>
      </c>
      <c r="H66" s="216"/>
      <c r="I66" s="216"/>
      <c r="J66" s="216"/>
      <c r="K66" s="216"/>
      <c r="L66" s="216"/>
      <c r="M66" s="216"/>
      <c r="N66" s="216"/>
      <c r="O66" s="216"/>
      <c r="P66" s="80">
        <v>0.2</v>
      </c>
      <c r="S66" t="s">
        <v>18</v>
      </c>
      <c r="T66" t="s">
        <v>87</v>
      </c>
      <c r="U66" t="s">
        <v>88</v>
      </c>
      <c r="V66" t="s">
        <v>89</v>
      </c>
      <c r="W66" t="s">
        <v>51</v>
      </c>
      <c r="X66" t="s">
        <v>52</v>
      </c>
      <c r="Y66" t="s">
        <v>90</v>
      </c>
      <c r="Z66" t="s">
        <v>91</v>
      </c>
      <c r="AA66" t="s">
        <v>92</v>
      </c>
      <c r="AB66" t="s">
        <v>93</v>
      </c>
      <c r="AD66" s="216" t="s">
        <v>210</v>
      </c>
      <c r="AE66" s="216"/>
      <c r="AF66" s="216"/>
      <c r="AG66" s="216"/>
      <c r="AH66" s="216"/>
      <c r="AI66" s="216"/>
      <c r="AJ66" s="216"/>
      <c r="AK66" s="216"/>
      <c r="AL66" s="216"/>
      <c r="AN66" s="216" t="s">
        <v>110</v>
      </c>
      <c r="AO66" s="216"/>
      <c r="AP66" s="216"/>
      <c r="AQ66" s="216"/>
      <c r="AR66" s="216"/>
      <c r="AS66" s="216"/>
      <c r="AT66" s="216"/>
      <c r="AU66" s="216"/>
      <c r="AV66" s="216"/>
    </row>
    <row r="67" spans="1:48" ht="15" customHeight="1" x14ac:dyDescent="0.25">
      <c r="A67" s="192" t="s">
        <v>74</v>
      </c>
      <c r="B67" s="210" t="str">
        <f>"COMPOSITION FROM "&amp;A34</f>
        <v>COMPOSITION FROM i=2</v>
      </c>
      <c r="C67" s="210" t="s">
        <v>175</v>
      </c>
      <c r="D67" s="212" t="s">
        <v>176</v>
      </c>
      <c r="E67" s="212" t="s">
        <v>177</v>
      </c>
      <c r="F67" s="194" t="s">
        <v>84</v>
      </c>
      <c r="G67" s="192" t="s">
        <v>74</v>
      </c>
      <c r="H67" s="194" t="s">
        <v>70</v>
      </c>
      <c r="I67" s="196" t="s">
        <v>75</v>
      </c>
      <c r="J67" s="196" t="s">
        <v>76</v>
      </c>
      <c r="K67" s="198" t="s">
        <v>72</v>
      </c>
      <c r="L67" s="200" t="s">
        <v>26</v>
      </c>
      <c r="M67" s="200" t="s">
        <v>20</v>
      </c>
      <c r="N67" s="202" t="s">
        <v>77</v>
      </c>
      <c r="O67" s="204" t="s">
        <v>73</v>
      </c>
      <c r="P67" s="71"/>
      <c r="S67" t="s">
        <v>94</v>
      </c>
      <c r="AD67" s="192" t="s">
        <v>74</v>
      </c>
      <c r="AE67" s="194" t="s">
        <v>70</v>
      </c>
      <c r="AF67" s="196" t="s">
        <v>75</v>
      </c>
      <c r="AG67" s="196" t="s">
        <v>76</v>
      </c>
      <c r="AH67" s="198" t="s">
        <v>72</v>
      </c>
      <c r="AI67" s="200" t="s">
        <v>26</v>
      </c>
      <c r="AJ67" s="200" t="s">
        <v>20</v>
      </c>
      <c r="AK67" s="202" t="s">
        <v>77</v>
      </c>
      <c r="AL67" s="204" t="s">
        <v>73</v>
      </c>
      <c r="AN67" s="192" t="s">
        <v>74</v>
      </c>
      <c r="AO67" s="194" t="s">
        <v>70</v>
      </c>
      <c r="AP67" s="196" t="s">
        <v>75</v>
      </c>
      <c r="AQ67" s="196" t="s">
        <v>76</v>
      </c>
      <c r="AR67" s="198" t="s">
        <v>72</v>
      </c>
      <c r="AS67" s="200" t="s">
        <v>26</v>
      </c>
      <c r="AT67" s="200" t="s">
        <v>20</v>
      </c>
      <c r="AU67" s="202" t="s">
        <v>77</v>
      </c>
      <c r="AV67" s="204" t="s">
        <v>73</v>
      </c>
    </row>
    <row r="68" spans="1:48" ht="15.75" thickBot="1" x14ac:dyDescent="0.3">
      <c r="A68" s="193"/>
      <c r="B68" s="211"/>
      <c r="C68" s="211"/>
      <c r="D68" s="213"/>
      <c r="E68" s="213"/>
      <c r="F68" s="195"/>
      <c r="G68" s="193"/>
      <c r="H68" s="195"/>
      <c r="I68" s="197"/>
      <c r="J68" s="197"/>
      <c r="K68" s="199"/>
      <c r="L68" s="201"/>
      <c r="M68" s="201"/>
      <c r="N68" s="203"/>
      <c r="O68" s="205"/>
      <c r="P68" s="71"/>
      <c r="Q68" s="79" t="s">
        <v>179</v>
      </c>
      <c r="R68" s="78" t="s">
        <v>105</v>
      </c>
      <c r="S68">
        <v>20.074542000000001</v>
      </c>
      <c r="T68">
        <v>1.958507</v>
      </c>
      <c r="U68">
        <v>0.40360099999999999</v>
      </c>
      <c r="V68">
        <v>1.6783520000000001</v>
      </c>
      <c r="W68">
        <v>1.604106</v>
      </c>
      <c r="X68">
        <v>0.105932</v>
      </c>
      <c r="Y68">
        <v>1.1032519999999999</v>
      </c>
      <c r="Z68">
        <v>1.150712</v>
      </c>
      <c r="AA68">
        <v>6.2606000000000002</v>
      </c>
      <c r="AB68">
        <v>0</v>
      </c>
      <c r="AD68" s="193"/>
      <c r="AE68" s="195"/>
      <c r="AF68" s="197"/>
      <c r="AG68" s="197"/>
      <c r="AH68" s="199"/>
      <c r="AI68" s="201"/>
      <c r="AJ68" s="201"/>
      <c r="AK68" s="203"/>
      <c r="AL68" s="205"/>
      <c r="AN68" s="193"/>
      <c r="AO68" s="195"/>
      <c r="AP68" s="197"/>
      <c r="AQ68" s="197"/>
      <c r="AR68" s="199"/>
      <c r="AS68" s="201"/>
      <c r="AT68" s="201"/>
      <c r="AU68" s="203"/>
      <c r="AV68" s="205"/>
    </row>
    <row r="69" spans="1:48" x14ac:dyDescent="0.25">
      <c r="A69" s="47" t="s">
        <v>54</v>
      </c>
      <c r="B69" s="48">
        <f>AA93</f>
        <v>30.815999999999999</v>
      </c>
      <c r="C69" s="48">
        <f>AA68</f>
        <v>6.2606000000000002</v>
      </c>
      <c r="D69" s="75">
        <f>C69/4</f>
        <v>1.56515</v>
      </c>
      <c r="E69" s="75">
        <f>B69-C69+D69</f>
        <v>26.120549999999998</v>
      </c>
      <c r="F69" s="75">
        <f>C69-D69</f>
        <v>4.6954500000000001</v>
      </c>
      <c r="G69" s="47" t="s">
        <v>54</v>
      </c>
      <c r="H69" s="48">
        <f>F69</f>
        <v>4.6954500000000001</v>
      </c>
      <c r="I69" s="49" t="s">
        <v>0</v>
      </c>
      <c r="J69" s="51">
        <v>60.084800000000001</v>
      </c>
      <c r="K69" s="58">
        <f>H69*1</f>
        <v>4.6954500000000001</v>
      </c>
      <c r="L69" s="38">
        <f>K69*100/K89</f>
        <v>52.807847202569953</v>
      </c>
      <c r="M69" s="38">
        <f>K69*J69</f>
        <v>282.12517416000003</v>
      </c>
      <c r="N69" s="38">
        <f>M69*100/M89</f>
        <v>52.332446329006736</v>
      </c>
      <c r="O69" s="62">
        <f>N69*100/N90</f>
        <v>53.40598507622196</v>
      </c>
      <c r="S69">
        <v>0</v>
      </c>
      <c r="AD69" s="47" t="s">
        <v>54</v>
      </c>
      <c r="AE69" s="48">
        <f>E69</f>
        <v>26.120549999999998</v>
      </c>
      <c r="AF69" s="49" t="s">
        <v>0</v>
      </c>
      <c r="AG69" s="51">
        <v>60.084800000000001</v>
      </c>
      <c r="AH69" s="58">
        <f>AE69*1</f>
        <v>26.120549999999998</v>
      </c>
      <c r="AI69" s="38">
        <f>AH69*100/AH89</f>
        <v>46.464598983666093</v>
      </c>
      <c r="AJ69" s="38">
        <f>AH69*AG69</f>
        <v>1569.4480226399999</v>
      </c>
      <c r="AK69" s="38">
        <f>AJ69*100/AJ89</f>
        <v>43.726146975135471</v>
      </c>
      <c r="AL69" s="62">
        <f>AK69*100/AK90</f>
        <v>43.863295180763224</v>
      </c>
      <c r="AN69" s="47" t="s">
        <v>54</v>
      </c>
      <c r="AO69" s="48">
        <f>F69+AO38</f>
        <v>17.349363</v>
      </c>
      <c r="AP69" s="49" t="s">
        <v>0</v>
      </c>
      <c r="AQ69" s="51">
        <v>60.084800000000001</v>
      </c>
      <c r="AR69" s="58">
        <f>AO69*1</f>
        <v>17.349363</v>
      </c>
      <c r="AS69" s="38">
        <f>AR69*100/AR89</f>
        <v>59.08225911201928</v>
      </c>
      <c r="AT69" s="38">
        <f>AR69*AQ69</f>
        <v>1042.4330059824001</v>
      </c>
      <c r="AU69" s="38">
        <f>AT69*100/AT89</f>
        <v>59.909225723569392</v>
      </c>
      <c r="AV69" s="62">
        <f>AU69*100/AU90</f>
        <v>61.992075669432182</v>
      </c>
    </row>
    <row r="70" spans="1:48" x14ac:dyDescent="0.25">
      <c r="A70" s="40" t="s">
        <v>55</v>
      </c>
      <c r="B70" s="43">
        <f>AB93</f>
        <v>0.98399999999999999</v>
      </c>
      <c r="C70" s="43">
        <f>AB68</f>
        <v>0</v>
      </c>
      <c r="D70" s="76">
        <f t="shared" ref="D70:D88" si="24">C70/4</f>
        <v>0</v>
      </c>
      <c r="E70" s="76">
        <f t="shared" ref="E70:E88" si="25">B70-C70+D70</f>
        <v>0.98399999999999999</v>
      </c>
      <c r="F70" s="76">
        <f t="shared" ref="F70:F88" si="26">C70-D70</f>
        <v>0</v>
      </c>
      <c r="G70" s="40" t="s">
        <v>55</v>
      </c>
      <c r="H70" s="48">
        <f t="shared" ref="H70:H88" si="27">F70</f>
        <v>0</v>
      </c>
      <c r="I70" s="50" t="s">
        <v>1</v>
      </c>
      <c r="J70" s="52">
        <v>79.898799999999994</v>
      </c>
      <c r="K70" s="59">
        <f>H70*1</f>
        <v>0</v>
      </c>
      <c r="L70" s="14">
        <f>K70*100/K89</f>
        <v>0</v>
      </c>
      <c r="M70" s="14">
        <f t="shared" ref="M70:M88" si="28">K70*J70</f>
        <v>0</v>
      </c>
      <c r="N70" s="14">
        <f>M70*100/M89</f>
        <v>0</v>
      </c>
      <c r="O70" s="63">
        <f>N70*100/N90</f>
        <v>0</v>
      </c>
      <c r="R70" s="78" t="s">
        <v>183</v>
      </c>
      <c r="S70">
        <v>14.432998</v>
      </c>
      <c r="T70">
        <v>0.51730600000000004</v>
      </c>
      <c r="U70">
        <v>0.10466499999999999</v>
      </c>
      <c r="V70">
        <v>1.48871</v>
      </c>
      <c r="W70">
        <v>0</v>
      </c>
      <c r="X70">
        <v>0</v>
      </c>
      <c r="Y70">
        <v>3.019342</v>
      </c>
      <c r="Z70">
        <v>0</v>
      </c>
      <c r="AA70">
        <v>4.4919760000000002</v>
      </c>
      <c r="AB70">
        <v>0</v>
      </c>
      <c r="AD70" s="40" t="s">
        <v>55</v>
      </c>
      <c r="AE70" s="48">
        <f t="shared" ref="AE70:AE88" si="29">E70</f>
        <v>0.98399999999999999</v>
      </c>
      <c r="AF70" s="50" t="s">
        <v>1</v>
      </c>
      <c r="AG70" s="52">
        <v>79.898799999999994</v>
      </c>
      <c r="AH70" s="59">
        <f>AE70*1</f>
        <v>0.98399999999999999</v>
      </c>
      <c r="AI70" s="14">
        <f>AH70*100/AH89</f>
        <v>1.7503906081582294</v>
      </c>
      <c r="AJ70" s="14">
        <f t="shared" ref="AJ70:AJ88" si="30">AH70*AG70</f>
        <v>78.620419199999986</v>
      </c>
      <c r="AK70" s="14">
        <f>AJ70*100/AJ89</f>
        <v>2.190431257100967</v>
      </c>
      <c r="AL70" s="63">
        <f>AK70*100/AK90</f>
        <v>2.197301602128924</v>
      </c>
      <c r="AN70" s="40" t="s">
        <v>55</v>
      </c>
      <c r="AO70" s="48">
        <f t="shared" ref="AO70:AO88" si="31">F70+AO39</f>
        <v>0</v>
      </c>
      <c r="AP70" s="50" t="s">
        <v>1</v>
      </c>
      <c r="AQ70" s="52">
        <v>79.898799999999994</v>
      </c>
      <c r="AR70" s="59">
        <f>AO70*1</f>
        <v>0</v>
      </c>
      <c r="AS70" s="14">
        <f>AR70*100/AR89</f>
        <v>0</v>
      </c>
      <c r="AT70" s="14">
        <f t="shared" ref="AT70:AT88" si="32">AR70*AQ70</f>
        <v>0</v>
      </c>
      <c r="AU70" s="14">
        <f>AT70*100/AT89</f>
        <v>0</v>
      </c>
      <c r="AV70" s="63">
        <f>AU70*100/AU90</f>
        <v>0</v>
      </c>
    </row>
    <row r="71" spans="1:48" x14ac:dyDescent="0.25">
      <c r="A71" s="40" t="s">
        <v>56</v>
      </c>
      <c r="B71" s="43">
        <f>T93</f>
        <v>12.397500000000001</v>
      </c>
      <c r="C71" s="43">
        <f>T68</f>
        <v>1.958507</v>
      </c>
      <c r="D71" s="76">
        <f t="shared" si="24"/>
        <v>0.48962675</v>
      </c>
      <c r="E71" s="76">
        <f t="shared" si="25"/>
        <v>10.928619749999999</v>
      </c>
      <c r="F71" s="76">
        <f t="shared" si="26"/>
        <v>1.46888025</v>
      </c>
      <c r="G71" s="40" t="s">
        <v>56</v>
      </c>
      <c r="H71" s="48">
        <f t="shared" si="27"/>
        <v>1.46888025</v>
      </c>
      <c r="I71" s="50" t="s">
        <v>2</v>
      </c>
      <c r="J71" s="52">
        <v>101.96120000000001</v>
      </c>
      <c r="K71" s="59">
        <f>H71*1/2</f>
        <v>0.734440125</v>
      </c>
      <c r="L71" s="14">
        <f>K71*100/K89</f>
        <v>8.259954189787214</v>
      </c>
      <c r="M71" s="14">
        <f t="shared" si="28"/>
        <v>74.884396473150005</v>
      </c>
      <c r="N71" s="14">
        <f>M71*100/M89</f>
        <v>13.89058481214686</v>
      </c>
      <c r="O71" s="63">
        <f>N71*100/N90</f>
        <v>14.175533865045493</v>
      </c>
      <c r="S71">
        <v>0</v>
      </c>
      <c r="AD71" s="40" t="s">
        <v>56</v>
      </c>
      <c r="AE71" s="48">
        <f t="shared" si="29"/>
        <v>10.928619749999999</v>
      </c>
      <c r="AF71" s="50" t="s">
        <v>2</v>
      </c>
      <c r="AG71" s="52">
        <v>101.96120000000001</v>
      </c>
      <c r="AH71" s="59">
        <f>AE71*1/2</f>
        <v>5.4643098749999996</v>
      </c>
      <c r="AI71" s="14">
        <f>AH71*100/AH89</f>
        <v>9.7201998834006798</v>
      </c>
      <c r="AJ71" s="14">
        <f t="shared" si="30"/>
        <v>557.14759202685002</v>
      </c>
      <c r="AK71" s="14">
        <f>AJ71*100/AJ89</f>
        <v>15.522602306274019</v>
      </c>
      <c r="AL71" s="63">
        <f>AK71*100/AK90</f>
        <v>15.57128935510522</v>
      </c>
      <c r="AN71" s="40" t="s">
        <v>56</v>
      </c>
      <c r="AO71" s="48">
        <f t="shared" si="31"/>
        <v>4.8034612499999998</v>
      </c>
      <c r="AP71" s="50" t="s">
        <v>2</v>
      </c>
      <c r="AQ71" s="52">
        <v>101.96120000000001</v>
      </c>
      <c r="AR71" s="59">
        <f>AO71*1/2</f>
        <v>2.4017306249999999</v>
      </c>
      <c r="AS71" s="14">
        <f>AR71*100/AR89</f>
        <v>8.1789556828986747</v>
      </c>
      <c r="AT71" s="14">
        <f t="shared" si="32"/>
        <v>244.88333660174999</v>
      </c>
      <c r="AU71" s="14">
        <f>AT71*100/AT89</f>
        <v>14.073586507930234</v>
      </c>
      <c r="AV71" s="63">
        <f>AU71*100/AU90</f>
        <v>14.56287957660372</v>
      </c>
    </row>
    <row r="72" spans="1:48" x14ac:dyDescent="0.25">
      <c r="A72" s="40" t="s">
        <v>57</v>
      </c>
      <c r="B72" s="43">
        <v>0</v>
      </c>
      <c r="C72" s="43">
        <v>0</v>
      </c>
      <c r="D72" s="76">
        <f t="shared" si="24"/>
        <v>0</v>
      </c>
      <c r="E72" s="76">
        <f t="shared" si="25"/>
        <v>0</v>
      </c>
      <c r="F72" s="76">
        <f t="shared" si="26"/>
        <v>0</v>
      </c>
      <c r="G72" s="40" t="s">
        <v>57</v>
      </c>
      <c r="H72" s="48">
        <f t="shared" si="27"/>
        <v>0</v>
      </c>
      <c r="I72" s="50" t="s">
        <v>3</v>
      </c>
      <c r="J72" s="52">
        <v>151.99019999999999</v>
      </c>
      <c r="K72" s="59">
        <f>H72*1/2</f>
        <v>0</v>
      </c>
      <c r="L72" s="14">
        <f>K72*100/K89</f>
        <v>0</v>
      </c>
      <c r="M72" s="14">
        <f t="shared" si="28"/>
        <v>0</v>
      </c>
      <c r="N72" s="14">
        <f>M72*100/M89</f>
        <v>0</v>
      </c>
      <c r="O72" s="63">
        <f>N72*100/N90</f>
        <v>0</v>
      </c>
      <c r="R72" s="78" t="s">
        <v>96</v>
      </c>
      <c r="S72">
        <v>12.287414</v>
      </c>
      <c r="T72">
        <v>1.597011</v>
      </c>
      <c r="U72">
        <v>0.706928</v>
      </c>
      <c r="V72">
        <v>0.853433</v>
      </c>
      <c r="W72">
        <v>0.84489400000000003</v>
      </c>
      <c r="X72">
        <v>1.2743000000000001E-2</v>
      </c>
      <c r="Y72">
        <v>1.472702</v>
      </c>
      <c r="Z72">
        <v>0.44717899999999999</v>
      </c>
      <c r="AA72">
        <v>2.85344</v>
      </c>
      <c r="AB72">
        <v>0.17905799999999999</v>
      </c>
      <c r="AD72" s="40" t="s">
        <v>57</v>
      </c>
      <c r="AE72" s="48">
        <f t="shared" si="29"/>
        <v>0</v>
      </c>
      <c r="AF72" s="50" t="s">
        <v>3</v>
      </c>
      <c r="AG72" s="52">
        <v>151.99019999999999</v>
      </c>
      <c r="AH72" s="59">
        <f>AE72*1/2</f>
        <v>0</v>
      </c>
      <c r="AI72" s="14">
        <f>AH72*100/AH89</f>
        <v>0</v>
      </c>
      <c r="AJ72" s="14">
        <f t="shared" si="30"/>
        <v>0</v>
      </c>
      <c r="AK72" s="14">
        <f>AJ72*100/AJ89</f>
        <v>0</v>
      </c>
      <c r="AL72" s="63">
        <f>AK72*100/AK90</f>
        <v>0</v>
      </c>
      <c r="AN72" s="40" t="s">
        <v>57</v>
      </c>
      <c r="AO72" s="48">
        <f t="shared" si="31"/>
        <v>0</v>
      </c>
      <c r="AP72" s="50" t="s">
        <v>3</v>
      </c>
      <c r="AQ72" s="52">
        <v>151.99019999999999</v>
      </c>
      <c r="AR72" s="59">
        <f>AO72*1/2</f>
        <v>0</v>
      </c>
      <c r="AS72" s="14">
        <f>AR72*100/AR89</f>
        <v>0</v>
      </c>
      <c r="AT72" s="14">
        <f t="shared" si="32"/>
        <v>0</v>
      </c>
      <c r="AU72" s="14">
        <f>AT72*100/AT89</f>
        <v>0</v>
      </c>
      <c r="AV72" s="63">
        <f>AU72*100/AU90</f>
        <v>0</v>
      </c>
    </row>
    <row r="73" spans="1:48" x14ac:dyDescent="0.25">
      <c r="A73" s="40" t="s">
        <v>58</v>
      </c>
      <c r="B73" s="43">
        <f>Y93</f>
        <v>8.3307000000000002</v>
      </c>
      <c r="C73" s="43">
        <f>Y68</f>
        <v>1.1032519999999999</v>
      </c>
      <c r="D73" s="76">
        <f t="shared" si="24"/>
        <v>0.27581299999999997</v>
      </c>
      <c r="E73" s="76">
        <f t="shared" si="25"/>
        <v>7.5032610000000011</v>
      </c>
      <c r="F73" s="76">
        <f t="shared" si="26"/>
        <v>0.82743899999999992</v>
      </c>
      <c r="G73" s="40" t="s">
        <v>58</v>
      </c>
      <c r="H73" s="48">
        <f t="shared" si="27"/>
        <v>0.82743899999999992</v>
      </c>
      <c r="I73" s="50" t="s">
        <v>4</v>
      </c>
      <c r="J73" s="52">
        <v>40.311399999999999</v>
      </c>
      <c r="K73" s="59">
        <f>H73*1</f>
        <v>0.82743899999999992</v>
      </c>
      <c r="L73" s="14">
        <f>K73*100/K89</f>
        <v>9.3058753221623647</v>
      </c>
      <c r="M73" s="14">
        <f t="shared" si="28"/>
        <v>33.355224504599995</v>
      </c>
      <c r="N73" s="14">
        <f>M73*100/M89</f>
        <v>6.18718447007143</v>
      </c>
      <c r="O73" s="63">
        <f>N73*100/N90</f>
        <v>6.3141073015215694</v>
      </c>
      <c r="S73">
        <v>0</v>
      </c>
      <c r="AD73" s="40" t="s">
        <v>58</v>
      </c>
      <c r="AE73" s="48">
        <f t="shared" si="29"/>
        <v>7.5032610000000011</v>
      </c>
      <c r="AF73" s="50" t="s">
        <v>4</v>
      </c>
      <c r="AG73" s="52">
        <v>40.311399999999999</v>
      </c>
      <c r="AH73" s="59">
        <f>AE73*1</f>
        <v>7.5032610000000011</v>
      </c>
      <c r="AI73" s="14">
        <f>AH73*100/AH89</f>
        <v>13.347192667642201</v>
      </c>
      <c r="AJ73" s="14">
        <f t="shared" si="30"/>
        <v>302.46695547540003</v>
      </c>
      <c r="AK73" s="14">
        <f>AJ73*100/AJ89</f>
        <v>8.4269847484288523</v>
      </c>
      <c r="AL73" s="63">
        <f>AK73*100/AK90</f>
        <v>8.4534162068822276</v>
      </c>
      <c r="AN73" s="40" t="s">
        <v>58</v>
      </c>
      <c r="AO73" s="48">
        <f t="shared" si="31"/>
        <v>1.4237107499999999</v>
      </c>
      <c r="AP73" s="50" t="s">
        <v>4</v>
      </c>
      <c r="AQ73" s="52">
        <v>40.311399999999999</v>
      </c>
      <c r="AR73" s="59">
        <f>AO73*1</f>
        <v>1.4237107499999999</v>
      </c>
      <c r="AS73" s="14">
        <f>AR73*100/AR89</f>
        <v>4.8483651781375077</v>
      </c>
      <c r="AT73" s="14">
        <f t="shared" si="32"/>
        <v>57.391773527549994</v>
      </c>
      <c r="AU73" s="14">
        <f>AT73*100/AT89</f>
        <v>3.2983383058728837</v>
      </c>
      <c r="AV73" s="63">
        <f>AU73*100/AU90</f>
        <v>3.4130108572011801</v>
      </c>
    </row>
    <row r="74" spans="1:48" x14ac:dyDescent="0.25">
      <c r="A74" s="40" t="s">
        <v>59</v>
      </c>
      <c r="B74" s="43">
        <f>U93</f>
        <v>7.6932999999999998</v>
      </c>
      <c r="C74" s="43">
        <f>U68</f>
        <v>0.40360099999999999</v>
      </c>
      <c r="D74" s="76">
        <f t="shared" si="24"/>
        <v>0.10090025</v>
      </c>
      <c r="E74" s="76">
        <f t="shared" si="25"/>
        <v>7.3905992499999993</v>
      </c>
      <c r="F74" s="76">
        <f t="shared" si="26"/>
        <v>0.30270074999999996</v>
      </c>
      <c r="G74" s="40" t="s">
        <v>59</v>
      </c>
      <c r="H74" s="48">
        <f t="shared" si="27"/>
        <v>0.30270074999999996</v>
      </c>
      <c r="I74" s="50" t="s">
        <v>5</v>
      </c>
      <c r="J74" s="52">
        <v>56.0794</v>
      </c>
      <c r="K74" s="59">
        <f>H74*1</f>
        <v>0.30270074999999996</v>
      </c>
      <c r="L74" s="14">
        <f>K74*100/K89</f>
        <v>3.4043542054762215</v>
      </c>
      <c r="M74" s="14">
        <f t="shared" si="28"/>
        <v>16.975276439549997</v>
      </c>
      <c r="N74" s="14">
        <f>M74*100/M89</f>
        <v>3.1488070706125417</v>
      </c>
      <c r="O74" s="63">
        <f>N74*100/N90</f>
        <v>3.213401153919023</v>
      </c>
      <c r="R74" s="78" t="s">
        <v>101</v>
      </c>
      <c r="S74">
        <v>25.582336999999999</v>
      </c>
      <c r="T74">
        <v>1.193228</v>
      </c>
      <c r="U74">
        <v>3.5346000000000002</v>
      </c>
      <c r="V74">
        <v>1.910695</v>
      </c>
      <c r="W74">
        <v>0</v>
      </c>
      <c r="X74">
        <v>0</v>
      </c>
      <c r="Y74">
        <v>2.7354039999999999</v>
      </c>
      <c r="Z74">
        <v>9.1298000000000004E-2</v>
      </c>
      <c r="AA74">
        <v>7.5896660000000002</v>
      </c>
      <c r="AB74">
        <v>0</v>
      </c>
      <c r="AD74" s="40" t="s">
        <v>59</v>
      </c>
      <c r="AE74" s="48">
        <f t="shared" si="29"/>
        <v>7.3905992499999993</v>
      </c>
      <c r="AF74" s="50" t="s">
        <v>5</v>
      </c>
      <c r="AG74" s="52">
        <v>56.0794</v>
      </c>
      <c r="AH74" s="59">
        <f>AE74*1</f>
        <v>7.3905992499999993</v>
      </c>
      <c r="AI74" s="14">
        <f>AH74*100/AH89</f>
        <v>13.146784060834605</v>
      </c>
      <c r="AJ74" s="14">
        <f t="shared" si="30"/>
        <v>414.46037158044993</v>
      </c>
      <c r="AK74" s="14">
        <f>AJ74*100/AJ89</f>
        <v>11.54721587568817</v>
      </c>
      <c r="AL74" s="63">
        <f>AK74*100/AK90</f>
        <v>11.583434020823335</v>
      </c>
      <c r="AN74" s="40" t="s">
        <v>59</v>
      </c>
      <c r="AO74" s="48">
        <f t="shared" si="31"/>
        <v>0.87986549999999997</v>
      </c>
      <c r="AP74" s="50" t="s">
        <v>5</v>
      </c>
      <c r="AQ74" s="52">
        <v>56.0794</v>
      </c>
      <c r="AR74" s="59">
        <f>AO74*1</f>
        <v>0.87986549999999997</v>
      </c>
      <c r="AS74" s="14">
        <f>AR74*100/AR89</f>
        <v>2.9963314188956907</v>
      </c>
      <c r="AT74" s="14">
        <f t="shared" si="32"/>
        <v>49.342329320699996</v>
      </c>
      <c r="AU74" s="14">
        <f>AT74*100/AT89</f>
        <v>2.8357321075177286</v>
      </c>
      <c r="AV74" s="63">
        <f>AU74*100/AU90</f>
        <v>2.9343213380625826</v>
      </c>
    </row>
    <row r="75" spans="1:48" x14ac:dyDescent="0.25">
      <c r="A75" s="40" t="s">
        <v>60</v>
      </c>
      <c r="B75" s="43">
        <v>0</v>
      </c>
      <c r="C75" s="43">
        <v>0</v>
      </c>
      <c r="D75" s="76">
        <f t="shared" si="24"/>
        <v>0</v>
      </c>
      <c r="E75" s="76">
        <f t="shared" si="25"/>
        <v>0</v>
      </c>
      <c r="F75" s="76">
        <f t="shared" si="26"/>
        <v>0</v>
      </c>
      <c r="G75" s="40" t="s">
        <v>60</v>
      </c>
      <c r="H75" s="48">
        <f t="shared" si="27"/>
        <v>0</v>
      </c>
      <c r="I75" s="50" t="s">
        <v>6</v>
      </c>
      <c r="J75" s="52">
        <v>70.9375</v>
      </c>
      <c r="K75" s="59">
        <f t="shared" ref="K75:K76" si="33">H75*1</f>
        <v>0</v>
      </c>
      <c r="L75" s="14">
        <f>K75*100/K89</f>
        <v>0</v>
      </c>
      <c r="M75" s="14">
        <f t="shared" si="28"/>
        <v>0</v>
      </c>
      <c r="N75" s="14">
        <f>M75*100/M89</f>
        <v>0</v>
      </c>
      <c r="O75" s="63">
        <f>N75*100/N90</f>
        <v>0</v>
      </c>
      <c r="S75">
        <v>0</v>
      </c>
      <c r="AD75" s="40" t="s">
        <v>60</v>
      </c>
      <c r="AE75" s="48">
        <f t="shared" si="29"/>
        <v>0</v>
      </c>
      <c r="AF75" s="50" t="s">
        <v>6</v>
      </c>
      <c r="AG75" s="52">
        <v>70.9375</v>
      </c>
      <c r="AH75" s="59">
        <f t="shared" ref="AH75:AH76" si="34">AE75*1</f>
        <v>0</v>
      </c>
      <c r="AI75" s="14">
        <f>AH75*100/AH89</f>
        <v>0</v>
      </c>
      <c r="AJ75" s="14">
        <f t="shared" si="30"/>
        <v>0</v>
      </c>
      <c r="AK75" s="14">
        <f>AJ75*100/AJ89</f>
        <v>0</v>
      </c>
      <c r="AL75" s="63">
        <f>AK75*100/AK90</f>
        <v>0</v>
      </c>
      <c r="AN75" s="40" t="s">
        <v>60</v>
      </c>
      <c r="AO75" s="48">
        <f t="shared" si="31"/>
        <v>0</v>
      </c>
      <c r="AP75" s="50" t="s">
        <v>6</v>
      </c>
      <c r="AQ75" s="52">
        <v>70.9375</v>
      </c>
      <c r="AR75" s="59">
        <f t="shared" ref="AR75:AR76" si="35">AO75*1</f>
        <v>0</v>
      </c>
      <c r="AS75" s="14">
        <f>AR75*100/AR89</f>
        <v>0</v>
      </c>
      <c r="AT75" s="14">
        <f t="shared" si="32"/>
        <v>0</v>
      </c>
      <c r="AU75" s="14">
        <f>AT75*100/AT89</f>
        <v>0</v>
      </c>
      <c r="AV75" s="63">
        <f>AU75*100/AU90</f>
        <v>0</v>
      </c>
    </row>
    <row r="76" spans="1:48" x14ac:dyDescent="0.25">
      <c r="A76" s="40" t="s">
        <v>64</v>
      </c>
      <c r="B76" s="43">
        <f>V93</f>
        <v>7.4090999999999996</v>
      </c>
      <c r="C76" s="43">
        <f>V68</f>
        <v>1.6783520000000001</v>
      </c>
      <c r="D76" s="76">
        <f t="shared" si="24"/>
        <v>0.41958800000000002</v>
      </c>
      <c r="E76" s="76">
        <f t="shared" si="25"/>
        <v>6.1503359999999994</v>
      </c>
      <c r="F76" s="76">
        <f t="shared" si="26"/>
        <v>1.258764</v>
      </c>
      <c r="G76" s="40" t="s">
        <v>64</v>
      </c>
      <c r="H76" s="48">
        <f t="shared" si="27"/>
        <v>1.258764</v>
      </c>
      <c r="I76" s="50" t="s">
        <v>7</v>
      </c>
      <c r="J76" s="52">
        <v>71.846400000000003</v>
      </c>
      <c r="K76" s="59">
        <f t="shared" si="33"/>
        <v>1.258764</v>
      </c>
      <c r="L76" s="14">
        <f>K76*100/K89</f>
        <v>14.156814996666084</v>
      </c>
      <c r="M76" s="14">
        <f t="shared" si="28"/>
        <v>90.437661849600005</v>
      </c>
      <c r="N76" s="14">
        <f>M76*100/M89</f>
        <v>16.775617769511605</v>
      </c>
      <c r="O76" s="63">
        <f>N76*100/N90</f>
        <v>17.119749889206929</v>
      </c>
      <c r="R76" s="78" t="s">
        <v>174</v>
      </c>
      <c r="S76">
        <v>33.503531000000002</v>
      </c>
      <c r="T76">
        <v>7.1314479999999998</v>
      </c>
      <c r="U76">
        <v>2.9435060000000002</v>
      </c>
      <c r="V76">
        <v>0</v>
      </c>
      <c r="W76">
        <v>0</v>
      </c>
      <c r="X76">
        <v>1.7125000000000001E-2</v>
      </c>
      <c r="Y76">
        <v>0</v>
      </c>
      <c r="Z76">
        <v>1.2273099999999999</v>
      </c>
      <c r="AA76">
        <v>9.6203179999999993</v>
      </c>
      <c r="AB76">
        <v>0</v>
      </c>
      <c r="AD76" s="40" t="s">
        <v>64</v>
      </c>
      <c r="AE76" s="48">
        <f t="shared" si="29"/>
        <v>6.1503359999999994</v>
      </c>
      <c r="AF76" s="50" t="s">
        <v>7</v>
      </c>
      <c r="AG76" s="52">
        <v>71.846400000000003</v>
      </c>
      <c r="AH76" s="59">
        <f t="shared" si="34"/>
        <v>6.1503359999999994</v>
      </c>
      <c r="AI76" s="14">
        <f>AH76*100/AH89</f>
        <v>10.940538995342939</v>
      </c>
      <c r="AJ76" s="14">
        <f t="shared" si="30"/>
        <v>441.87950039039998</v>
      </c>
      <c r="AK76" s="14">
        <f>AJ76*100/AJ89</f>
        <v>12.311135953944282</v>
      </c>
      <c r="AL76" s="63">
        <f>AK76*100/AK90</f>
        <v>12.349750154419867</v>
      </c>
      <c r="AN76" s="40" t="s">
        <v>64</v>
      </c>
      <c r="AO76" s="48">
        <f t="shared" si="31"/>
        <v>2.4346627500000002</v>
      </c>
      <c r="AP76" s="50" t="s">
        <v>7</v>
      </c>
      <c r="AQ76" s="52">
        <v>71.846400000000003</v>
      </c>
      <c r="AR76" s="59">
        <f t="shared" si="35"/>
        <v>2.4346627500000002</v>
      </c>
      <c r="AS76" s="14">
        <f>AR76*100/AR89</f>
        <v>8.2911041428945502</v>
      </c>
      <c r="AT76" s="14">
        <f t="shared" si="32"/>
        <v>174.92175380160003</v>
      </c>
      <c r="AU76" s="14">
        <f>AT76*100/AT89</f>
        <v>10.052854017785791</v>
      </c>
      <c r="AV76" s="63">
        <f>AU76*100/AU90</f>
        <v>10.402359226604974</v>
      </c>
    </row>
    <row r="77" spans="1:48" x14ac:dyDescent="0.25">
      <c r="A77" s="40" t="s">
        <v>63</v>
      </c>
      <c r="B77" s="44">
        <v>0</v>
      </c>
      <c r="C77" s="44">
        <v>0</v>
      </c>
      <c r="D77" s="44">
        <f t="shared" si="24"/>
        <v>0</v>
      </c>
      <c r="E77" s="44">
        <f t="shared" si="25"/>
        <v>0</v>
      </c>
      <c r="F77" s="44">
        <f t="shared" si="26"/>
        <v>0</v>
      </c>
      <c r="G77" s="40" t="s">
        <v>63</v>
      </c>
      <c r="H77" s="48">
        <f t="shared" si="27"/>
        <v>0</v>
      </c>
      <c r="I77" s="50" t="s">
        <v>8</v>
      </c>
      <c r="J77" s="52">
        <v>159.69220000000001</v>
      </c>
      <c r="K77" s="59">
        <f>K88</f>
        <v>1.1250000007123617E-6</v>
      </c>
      <c r="L77" s="19">
        <f>K77*100/K89</f>
        <v>1.2652424824140281E-5</v>
      </c>
      <c r="M77" s="14">
        <f t="shared" si="28"/>
        <v>1.7965372511375864E-4</v>
      </c>
      <c r="N77" s="14">
        <f>M77*100/M89</f>
        <v>3.3324636680560671E-5</v>
      </c>
      <c r="O77" s="63">
        <f>N77*100/N90</f>
        <v>3.4008252510184559E-5</v>
      </c>
      <c r="S77">
        <v>0</v>
      </c>
      <c r="AD77" s="40" t="s">
        <v>63</v>
      </c>
      <c r="AE77" s="48">
        <f t="shared" si="29"/>
        <v>0</v>
      </c>
      <c r="AF77" s="50" t="s">
        <v>8</v>
      </c>
      <c r="AG77" s="52">
        <v>159.69220000000001</v>
      </c>
      <c r="AH77" s="59">
        <f>AH88</f>
        <v>0.92509887500001753</v>
      </c>
      <c r="AI77" s="19">
        <f>AH77*100/AH89</f>
        <v>1.6456142097741611</v>
      </c>
      <c r="AJ77" s="14">
        <f t="shared" si="30"/>
        <v>147.73107456627781</v>
      </c>
      <c r="AK77" s="14">
        <f>AJ77*100/AJ89</f>
        <v>4.1159124648255334</v>
      </c>
      <c r="AL77" s="63">
        <f>AK77*100/AK90</f>
        <v>4.1288221321097955</v>
      </c>
      <c r="AN77" s="40" t="s">
        <v>63</v>
      </c>
      <c r="AO77" s="48">
        <f t="shared" si="31"/>
        <v>0</v>
      </c>
      <c r="AP77" s="50" t="s">
        <v>8</v>
      </c>
      <c r="AQ77" s="52">
        <v>159.69220000000001</v>
      </c>
      <c r="AR77" s="59">
        <f>AR88</f>
        <v>1.8749999952660801E-6</v>
      </c>
      <c r="AS77" s="19">
        <f>AR77*100/AR89</f>
        <v>6.3852047798726362E-6</v>
      </c>
      <c r="AT77" s="14">
        <f t="shared" si="32"/>
        <v>2.9942287424402996E-4</v>
      </c>
      <c r="AU77" s="14">
        <f>AT77*100/AT89</f>
        <v>1.7208005173416761E-5</v>
      </c>
      <c r="AV77" s="63">
        <f>AU77*100/AU90</f>
        <v>1.7806271837874034E-5</v>
      </c>
    </row>
    <row r="78" spans="1:48" x14ac:dyDescent="0.25">
      <c r="A78" s="40" t="s">
        <v>61</v>
      </c>
      <c r="B78" s="43">
        <v>0</v>
      </c>
      <c r="C78" s="43">
        <v>0</v>
      </c>
      <c r="D78" s="76">
        <f t="shared" si="24"/>
        <v>0</v>
      </c>
      <c r="E78" s="76">
        <f t="shared" si="25"/>
        <v>0</v>
      </c>
      <c r="F78" s="76">
        <f t="shared" si="26"/>
        <v>0</v>
      </c>
      <c r="G78" s="40" t="s">
        <v>61</v>
      </c>
      <c r="H78" s="48">
        <f t="shared" si="27"/>
        <v>0</v>
      </c>
      <c r="I78" s="50" t="s">
        <v>9</v>
      </c>
      <c r="J78" s="52">
        <v>153.33940000000001</v>
      </c>
      <c r="K78" s="59">
        <f>H78*1</f>
        <v>0</v>
      </c>
      <c r="L78" s="14">
        <f>K78*100/K89</f>
        <v>0</v>
      </c>
      <c r="M78" s="14">
        <f t="shared" si="28"/>
        <v>0</v>
      </c>
      <c r="N78" s="14">
        <f>M78*100/M89</f>
        <v>0</v>
      </c>
      <c r="O78" s="63">
        <f>N78*100/N90</f>
        <v>0</v>
      </c>
      <c r="R78" s="78" t="s">
        <v>184</v>
      </c>
      <c r="S78">
        <v>3.4242789999999999</v>
      </c>
      <c r="T78">
        <v>0</v>
      </c>
      <c r="U78">
        <v>0</v>
      </c>
      <c r="V78">
        <v>1.4779100000000001</v>
      </c>
      <c r="W78">
        <v>0</v>
      </c>
      <c r="X78">
        <v>0</v>
      </c>
      <c r="Y78">
        <v>0</v>
      </c>
      <c r="Z78">
        <v>0</v>
      </c>
      <c r="AA78">
        <v>0</v>
      </c>
      <c r="AB78">
        <v>0.80494200000000005</v>
      </c>
      <c r="AD78" s="40" t="s">
        <v>61</v>
      </c>
      <c r="AE78" s="48">
        <f t="shared" si="29"/>
        <v>0</v>
      </c>
      <c r="AF78" s="50" t="s">
        <v>9</v>
      </c>
      <c r="AG78" s="52">
        <v>153.33940000000001</v>
      </c>
      <c r="AH78" s="59">
        <f>AE78*1</f>
        <v>0</v>
      </c>
      <c r="AI78" s="14">
        <f>AH78*100/AH89</f>
        <v>0</v>
      </c>
      <c r="AJ78" s="14">
        <f t="shared" si="30"/>
        <v>0</v>
      </c>
      <c r="AK78" s="14">
        <f>AJ78*100/AJ89</f>
        <v>0</v>
      </c>
      <c r="AL78" s="63">
        <f>AK78*100/AK90</f>
        <v>0</v>
      </c>
      <c r="AN78" s="40" t="s">
        <v>61</v>
      </c>
      <c r="AO78" s="48">
        <f t="shared" si="31"/>
        <v>0</v>
      </c>
      <c r="AP78" s="50" t="s">
        <v>9</v>
      </c>
      <c r="AQ78" s="52">
        <v>153.33940000000001</v>
      </c>
      <c r="AR78" s="59">
        <f>AO78*1</f>
        <v>0</v>
      </c>
      <c r="AS78" s="14">
        <f>AR78*100/AR89</f>
        <v>0</v>
      </c>
      <c r="AT78" s="14">
        <f t="shared" si="32"/>
        <v>0</v>
      </c>
      <c r="AU78" s="14">
        <f>AT78*100/AT89</f>
        <v>0</v>
      </c>
      <c r="AV78" s="63">
        <f>AU78*100/AU90</f>
        <v>0</v>
      </c>
    </row>
    <row r="79" spans="1:48" x14ac:dyDescent="0.25">
      <c r="A79" s="40" t="s">
        <v>62</v>
      </c>
      <c r="B79" s="43">
        <f>Z93</f>
        <v>2.9165000000000001</v>
      </c>
      <c r="C79" s="43">
        <f>Z68</f>
        <v>1.150712</v>
      </c>
      <c r="D79" s="76">
        <f t="shared" si="24"/>
        <v>0.28767799999999999</v>
      </c>
      <c r="E79" s="76">
        <f t="shared" si="25"/>
        <v>2.0534660000000002</v>
      </c>
      <c r="F79" s="76">
        <f t="shared" si="26"/>
        <v>0.86303399999999997</v>
      </c>
      <c r="G79" s="40" t="s">
        <v>62</v>
      </c>
      <c r="H79" s="48">
        <f t="shared" si="27"/>
        <v>0.86303399999999997</v>
      </c>
      <c r="I79" s="50" t="s">
        <v>10</v>
      </c>
      <c r="J79" s="52">
        <v>61.978999999999999</v>
      </c>
      <c r="K79" s="59">
        <f>H79/2</f>
        <v>0.43151699999999998</v>
      </c>
      <c r="L79" s="14">
        <f>K79*100/K89</f>
        <v>4.8530990216723371</v>
      </c>
      <c r="M79" s="14">
        <f t="shared" si="28"/>
        <v>26.744992142999997</v>
      </c>
      <c r="N79" s="14">
        <f>M79*100/M89</f>
        <v>4.9610279198250131</v>
      </c>
      <c r="O79" s="63">
        <f>N79*100/N90</f>
        <v>5.0627975880049751</v>
      </c>
      <c r="S79">
        <v>0</v>
      </c>
      <c r="AD79" s="40" t="s">
        <v>62</v>
      </c>
      <c r="AE79" s="48">
        <f t="shared" si="29"/>
        <v>2.0534660000000002</v>
      </c>
      <c r="AF79" s="50" t="s">
        <v>10</v>
      </c>
      <c r="AG79" s="52">
        <v>61.978999999999999</v>
      </c>
      <c r="AH79" s="59">
        <f>AE79/2</f>
        <v>1.0267330000000001</v>
      </c>
      <c r="AI79" s="14">
        <f>AH79*100/AH89</f>
        <v>1.8264063011037841</v>
      </c>
      <c r="AJ79" s="14">
        <f t="shared" si="30"/>
        <v>63.635884607000008</v>
      </c>
      <c r="AK79" s="14">
        <f>AJ79*100/AJ89</f>
        <v>1.7729494720939256</v>
      </c>
      <c r="AL79" s="63">
        <f>AK79*100/AK90</f>
        <v>1.7785103745650406</v>
      </c>
      <c r="AN79" s="40" t="s">
        <v>62</v>
      </c>
      <c r="AO79" s="48">
        <f t="shared" si="31"/>
        <v>2.5438079999999998</v>
      </c>
      <c r="AP79" s="50" t="s">
        <v>10</v>
      </c>
      <c r="AQ79" s="52">
        <v>61.978999999999999</v>
      </c>
      <c r="AR79" s="59">
        <f>AO79/2</f>
        <v>1.2719039999999999</v>
      </c>
      <c r="AS79" s="14">
        <f>AR79*100/AR89</f>
        <v>4.3313960111165901</v>
      </c>
      <c r="AT79" s="14">
        <f t="shared" si="32"/>
        <v>78.831338015999989</v>
      </c>
      <c r="AU79" s="14">
        <f>AT79*100/AT89</f>
        <v>4.5304824350230488</v>
      </c>
      <c r="AV79" s="63">
        <f>AU79*100/AU90</f>
        <v>4.6879926511967769</v>
      </c>
    </row>
    <row r="80" spans="1:48" x14ac:dyDescent="0.25">
      <c r="A80" s="40" t="s">
        <v>52</v>
      </c>
      <c r="B80" s="43">
        <f>X93</f>
        <v>0.1358</v>
      </c>
      <c r="C80" s="43">
        <f>X68</f>
        <v>0.105932</v>
      </c>
      <c r="D80" s="76">
        <f t="shared" si="24"/>
        <v>2.6483E-2</v>
      </c>
      <c r="E80" s="76">
        <f t="shared" si="25"/>
        <v>5.6351000000000005E-2</v>
      </c>
      <c r="F80" s="76">
        <f t="shared" si="26"/>
        <v>7.9448999999999992E-2</v>
      </c>
      <c r="G80" s="40" t="s">
        <v>52</v>
      </c>
      <c r="H80" s="48">
        <f t="shared" si="27"/>
        <v>7.9448999999999992E-2</v>
      </c>
      <c r="I80" s="50" t="s">
        <v>11</v>
      </c>
      <c r="J80" s="52">
        <v>94.203400000000002</v>
      </c>
      <c r="K80" s="59">
        <f>H80/2</f>
        <v>3.9724499999999996E-2</v>
      </c>
      <c r="L80" s="14">
        <f>K80*100/K89</f>
        <v>0.44676555520737943</v>
      </c>
      <c r="M80" s="14">
        <f t="shared" si="28"/>
        <v>3.7421829632999999</v>
      </c>
      <c r="N80" s="14">
        <f>M80*100/M89</f>
        <v>0.69415141581501127</v>
      </c>
      <c r="O80" s="63">
        <f>N80*100/N90</f>
        <v>0.70839111782754027</v>
      </c>
      <c r="R80" s="78" t="s">
        <v>97</v>
      </c>
      <c r="S80">
        <v>109.3051</v>
      </c>
      <c r="T80">
        <v>12.397500000000001</v>
      </c>
      <c r="U80">
        <v>7.6932999999999998</v>
      </c>
      <c r="V80">
        <v>7.4090999999999996</v>
      </c>
      <c r="W80">
        <v>2.4489999999999998</v>
      </c>
      <c r="X80">
        <v>0.1358</v>
      </c>
      <c r="Y80">
        <v>8.3307000000000002</v>
      </c>
      <c r="Z80">
        <v>2.9165000000000001</v>
      </c>
      <c r="AA80">
        <v>30.815999999999999</v>
      </c>
      <c r="AB80">
        <v>0.98399999999999999</v>
      </c>
      <c r="AD80" s="40" t="s">
        <v>52</v>
      </c>
      <c r="AE80" s="48">
        <f t="shared" si="29"/>
        <v>5.6351000000000005E-2</v>
      </c>
      <c r="AF80" s="50" t="s">
        <v>11</v>
      </c>
      <c r="AG80" s="52">
        <v>94.203400000000002</v>
      </c>
      <c r="AH80" s="59">
        <f>AE80/2</f>
        <v>2.8175500000000003E-2</v>
      </c>
      <c r="AI80" s="14">
        <f>AH80*100/AH89</f>
        <v>5.0120051402603859E-2</v>
      </c>
      <c r="AJ80" s="14">
        <f t="shared" si="30"/>
        <v>2.6542278967000001</v>
      </c>
      <c r="AK80" s="14">
        <f>AJ80*100/AJ89</f>
        <v>7.3949030131869847E-2</v>
      </c>
      <c r="AL80" s="63">
        <f>AK80*100/AK90</f>
        <v>7.4180973202368744E-2</v>
      </c>
      <c r="AN80" s="40" t="s">
        <v>52</v>
      </c>
      <c r="AO80" s="48">
        <f t="shared" si="31"/>
        <v>0.71663325</v>
      </c>
      <c r="AP80" s="50" t="s">
        <v>11</v>
      </c>
      <c r="AQ80" s="52">
        <v>94.203400000000002</v>
      </c>
      <c r="AR80" s="59">
        <f>AO80/2</f>
        <v>0.358316625</v>
      </c>
      <c r="AS80" s="14">
        <f>AR80*100/AR89</f>
        <v>1.2202266839649527</v>
      </c>
      <c r="AT80" s="14">
        <f t="shared" si="32"/>
        <v>33.754644351525002</v>
      </c>
      <c r="AU80" s="14">
        <f>AT80*100/AT89</f>
        <v>1.9398988674275153</v>
      </c>
      <c r="AV80" s="63">
        <f>AU80*100/AU90</f>
        <v>2.0073428746267452</v>
      </c>
    </row>
    <row r="81" spans="1:48" x14ac:dyDescent="0.25">
      <c r="A81" s="40" t="s">
        <v>65</v>
      </c>
      <c r="B81" s="43">
        <v>0</v>
      </c>
      <c r="C81" s="43">
        <v>0</v>
      </c>
      <c r="D81" s="76">
        <f t="shared" si="24"/>
        <v>0</v>
      </c>
      <c r="E81" s="76">
        <f t="shared" si="25"/>
        <v>0</v>
      </c>
      <c r="F81" s="76">
        <f t="shared" si="26"/>
        <v>0</v>
      </c>
      <c r="G81" s="40" t="s">
        <v>65</v>
      </c>
      <c r="H81" s="48">
        <f t="shared" si="27"/>
        <v>0</v>
      </c>
      <c r="I81" s="50" t="s">
        <v>12</v>
      </c>
      <c r="J81" s="52">
        <v>80.063999999999993</v>
      </c>
      <c r="K81" s="59">
        <f>H81*1</f>
        <v>0</v>
      </c>
      <c r="L81" s="14">
        <f>K81*100/K89</f>
        <v>0</v>
      </c>
      <c r="M81" s="14">
        <f t="shared" si="28"/>
        <v>0</v>
      </c>
      <c r="N81" s="14">
        <f>M81*100/M89</f>
        <v>0</v>
      </c>
      <c r="O81" s="63">
        <f>N81*100/N90</f>
        <v>0</v>
      </c>
      <c r="S81">
        <v>0</v>
      </c>
      <c r="AD81" s="40" t="s">
        <v>65</v>
      </c>
      <c r="AE81" s="48">
        <f t="shared" si="29"/>
        <v>0</v>
      </c>
      <c r="AF81" s="50" t="s">
        <v>12</v>
      </c>
      <c r="AG81" s="52">
        <v>80.063999999999993</v>
      </c>
      <c r="AH81" s="59">
        <f>AE81*1</f>
        <v>0</v>
      </c>
      <c r="AI81" s="14">
        <f>AH81*100/AH89</f>
        <v>0</v>
      </c>
      <c r="AJ81" s="14">
        <f t="shared" si="30"/>
        <v>0</v>
      </c>
      <c r="AK81" s="14">
        <f>AJ81*100/AJ89</f>
        <v>0</v>
      </c>
      <c r="AL81" s="63">
        <f>AK81*100/AK90</f>
        <v>0</v>
      </c>
      <c r="AN81" s="40" t="s">
        <v>65</v>
      </c>
      <c r="AO81" s="48">
        <f t="shared" si="31"/>
        <v>0</v>
      </c>
      <c r="AP81" s="50" t="s">
        <v>12</v>
      </c>
      <c r="AQ81" s="52">
        <v>80.063999999999993</v>
      </c>
      <c r="AR81" s="59">
        <f>AO81*1</f>
        <v>0</v>
      </c>
      <c r="AS81" s="14">
        <f>AR81*100/AR89</f>
        <v>0</v>
      </c>
      <c r="AT81" s="14">
        <f t="shared" si="32"/>
        <v>0</v>
      </c>
      <c r="AU81" s="14">
        <f>AT81*100/AT89</f>
        <v>0</v>
      </c>
      <c r="AV81" s="63">
        <f>AU81*100/AU90</f>
        <v>0</v>
      </c>
    </row>
    <row r="82" spans="1:48" x14ac:dyDescent="0.25">
      <c r="A82" s="41"/>
      <c r="B82" s="44">
        <v>0</v>
      </c>
      <c r="C82" s="44"/>
      <c r="D82" s="44">
        <f t="shared" si="24"/>
        <v>0</v>
      </c>
      <c r="E82" s="44">
        <f t="shared" si="25"/>
        <v>0</v>
      </c>
      <c r="F82" s="44">
        <f t="shared" si="26"/>
        <v>0</v>
      </c>
      <c r="G82" s="41"/>
      <c r="H82" s="48">
        <f t="shared" si="27"/>
        <v>0</v>
      </c>
      <c r="I82" s="50" t="s">
        <v>13</v>
      </c>
      <c r="J82" s="52">
        <v>32</v>
      </c>
      <c r="K82" s="59">
        <f>H82*1</f>
        <v>0</v>
      </c>
      <c r="L82" s="14">
        <f>K82*100/K89</f>
        <v>0</v>
      </c>
      <c r="M82" s="14">
        <f t="shared" si="28"/>
        <v>0</v>
      </c>
      <c r="N82" s="14">
        <f>M82*100/M89</f>
        <v>0</v>
      </c>
      <c r="O82" s="63">
        <f>N82*100/N90</f>
        <v>0</v>
      </c>
      <c r="AD82" s="41"/>
      <c r="AE82" s="48">
        <f t="shared" si="29"/>
        <v>0</v>
      </c>
      <c r="AF82" s="50" t="s">
        <v>13</v>
      </c>
      <c r="AG82" s="52">
        <v>32</v>
      </c>
      <c r="AH82" s="59">
        <f>AE82*1</f>
        <v>0</v>
      </c>
      <c r="AI82" s="14">
        <f>AH82*100/AH89</f>
        <v>0</v>
      </c>
      <c r="AJ82" s="14">
        <f t="shared" si="30"/>
        <v>0</v>
      </c>
      <c r="AK82" s="14">
        <f>AJ82*100/AJ89</f>
        <v>0</v>
      </c>
      <c r="AL82" s="63">
        <f>AK82*100/AK90</f>
        <v>0</v>
      </c>
      <c r="AN82" s="41"/>
      <c r="AO82" s="48">
        <f t="shared" si="31"/>
        <v>0</v>
      </c>
      <c r="AP82" s="50" t="s">
        <v>13</v>
      </c>
      <c r="AQ82" s="52">
        <v>32</v>
      </c>
      <c r="AR82" s="59">
        <f>AO82*1</f>
        <v>0</v>
      </c>
      <c r="AS82" s="14">
        <f>AR82*100/AR89</f>
        <v>0</v>
      </c>
      <c r="AT82" s="14">
        <f t="shared" si="32"/>
        <v>0</v>
      </c>
      <c r="AU82" s="14">
        <f>AT82*100/AT89</f>
        <v>0</v>
      </c>
      <c r="AV82" s="63">
        <f>AU82*100/AU90</f>
        <v>0</v>
      </c>
    </row>
    <row r="83" spans="1:48" x14ac:dyDescent="0.25">
      <c r="A83" s="40" t="s">
        <v>51</v>
      </c>
      <c r="B83" s="43">
        <f>W93</f>
        <v>2.4489999999999998</v>
      </c>
      <c r="C83" s="43">
        <f>W68</f>
        <v>1.604106</v>
      </c>
      <c r="D83" s="76">
        <f t="shared" si="24"/>
        <v>0.40102650000000001</v>
      </c>
      <c r="E83" s="76">
        <f t="shared" si="25"/>
        <v>1.2459204999999998</v>
      </c>
      <c r="F83" s="76">
        <f t="shared" si="26"/>
        <v>1.2030795000000001</v>
      </c>
      <c r="G83" s="40" t="s">
        <v>51</v>
      </c>
      <c r="H83" s="48">
        <f t="shared" si="27"/>
        <v>1.2030795000000001</v>
      </c>
      <c r="I83" s="50" t="s">
        <v>22</v>
      </c>
      <c r="J83" s="52">
        <v>18.015000000000001</v>
      </c>
      <c r="K83" s="59">
        <f>H83*1/2</f>
        <v>0.60153975000000004</v>
      </c>
      <c r="L83" s="14">
        <f>K83*100/K89</f>
        <v>6.7652768540336128</v>
      </c>
      <c r="M83" s="14">
        <f t="shared" si="28"/>
        <v>10.836738596250001</v>
      </c>
      <c r="N83" s="14">
        <f>M83*100/M89</f>
        <v>2.010146888374114</v>
      </c>
      <c r="O83" s="64"/>
      <c r="AD83" s="40" t="s">
        <v>51</v>
      </c>
      <c r="AE83" s="48">
        <f t="shared" si="29"/>
        <v>1.2459204999999998</v>
      </c>
      <c r="AF83" s="50" t="s">
        <v>22</v>
      </c>
      <c r="AG83" s="52">
        <v>18.015000000000001</v>
      </c>
      <c r="AH83" s="59">
        <f>AE83*1/2</f>
        <v>0.62296024999999988</v>
      </c>
      <c r="AI83" s="14">
        <f>AH83*100/AH89</f>
        <v>1.1081542386746974</v>
      </c>
      <c r="AJ83" s="14">
        <f t="shared" si="30"/>
        <v>11.222628903749998</v>
      </c>
      <c r="AK83" s="14">
        <f>AJ83*100/AJ89</f>
        <v>0.31267191637689412</v>
      </c>
      <c r="AL83" s="64"/>
      <c r="AN83" s="40" t="s">
        <v>51</v>
      </c>
      <c r="AO83" s="48">
        <f t="shared" si="31"/>
        <v>6.4904077500000001</v>
      </c>
      <c r="AP83" s="50" t="s">
        <v>22</v>
      </c>
      <c r="AQ83" s="52">
        <v>18.015000000000001</v>
      </c>
      <c r="AR83" s="59">
        <f>AO83*1/2</f>
        <v>3.2452038750000001</v>
      </c>
      <c r="AS83" s="14">
        <f>AR83*100/AR89</f>
        <v>11.051355384867964</v>
      </c>
      <c r="AT83" s="14">
        <f t="shared" si="32"/>
        <v>58.462347808125003</v>
      </c>
      <c r="AU83" s="14">
        <f>AT83*100/AT89</f>
        <v>3.3598648268682285</v>
      </c>
      <c r="AV83" s="64"/>
    </row>
    <row r="84" spans="1:48" x14ac:dyDescent="0.25">
      <c r="A84" s="40" t="s">
        <v>66</v>
      </c>
      <c r="B84" s="43">
        <v>0</v>
      </c>
      <c r="C84" s="43">
        <v>0</v>
      </c>
      <c r="D84" s="76">
        <f t="shared" si="24"/>
        <v>0</v>
      </c>
      <c r="E84" s="76">
        <f t="shared" si="25"/>
        <v>0</v>
      </c>
      <c r="F84" s="76">
        <f t="shared" si="26"/>
        <v>0</v>
      </c>
      <c r="G84" s="40" t="s">
        <v>66</v>
      </c>
      <c r="H84" s="48">
        <f t="shared" si="27"/>
        <v>0</v>
      </c>
      <c r="I84" s="50" t="s">
        <v>14</v>
      </c>
      <c r="J84" s="52">
        <v>44.01</v>
      </c>
      <c r="K84" s="59">
        <f>H84*1</f>
        <v>0</v>
      </c>
      <c r="L84" s="14">
        <f>K84*100/K89</f>
        <v>0</v>
      </c>
      <c r="M84" s="14">
        <f t="shared" si="28"/>
        <v>0</v>
      </c>
      <c r="N84" s="14">
        <f>M84*100/M89</f>
        <v>0</v>
      </c>
      <c r="O84" s="63">
        <f>N84*100/N90</f>
        <v>0</v>
      </c>
      <c r="AD84" s="40" t="s">
        <v>66</v>
      </c>
      <c r="AE84" s="48">
        <f t="shared" si="29"/>
        <v>0</v>
      </c>
      <c r="AF84" s="50" t="s">
        <v>14</v>
      </c>
      <c r="AG84" s="52">
        <v>44.01</v>
      </c>
      <c r="AH84" s="59">
        <f>AE84*1</f>
        <v>0</v>
      </c>
      <c r="AI84" s="14">
        <f>AH84*100/AH89</f>
        <v>0</v>
      </c>
      <c r="AJ84" s="14">
        <f t="shared" si="30"/>
        <v>0</v>
      </c>
      <c r="AK84" s="14">
        <f>AJ84*100/AJ89</f>
        <v>0</v>
      </c>
      <c r="AL84" s="63">
        <f>AK84*100/AK90</f>
        <v>0</v>
      </c>
      <c r="AN84" s="40" t="s">
        <v>66</v>
      </c>
      <c r="AO84" s="48">
        <f t="shared" si="31"/>
        <v>0</v>
      </c>
      <c r="AP84" s="50" t="s">
        <v>14</v>
      </c>
      <c r="AQ84" s="52">
        <v>44.01</v>
      </c>
      <c r="AR84" s="59">
        <f>AO84*1</f>
        <v>0</v>
      </c>
      <c r="AS84" s="14">
        <f>AR84*100/AR89</f>
        <v>0</v>
      </c>
      <c r="AT84" s="14">
        <f t="shared" si="32"/>
        <v>0</v>
      </c>
      <c r="AU84" s="14">
        <f>AT84*100/AT89</f>
        <v>0</v>
      </c>
      <c r="AV84" s="63">
        <f>AU84*100/AU90</f>
        <v>0</v>
      </c>
    </row>
    <row r="85" spans="1:48" x14ac:dyDescent="0.25">
      <c r="A85" s="40" t="s">
        <v>67</v>
      </c>
      <c r="B85" s="43">
        <v>0</v>
      </c>
      <c r="C85" s="43">
        <v>0</v>
      </c>
      <c r="D85" s="76">
        <f t="shared" si="24"/>
        <v>0</v>
      </c>
      <c r="E85" s="76">
        <f t="shared" si="25"/>
        <v>0</v>
      </c>
      <c r="F85" s="76">
        <f t="shared" si="26"/>
        <v>0</v>
      </c>
      <c r="G85" s="40" t="s">
        <v>67</v>
      </c>
      <c r="H85" s="48">
        <f t="shared" si="27"/>
        <v>0</v>
      </c>
      <c r="I85" s="50" t="s">
        <v>15</v>
      </c>
      <c r="J85" s="52">
        <v>69.62</v>
      </c>
      <c r="K85" s="59">
        <f>H85*1</f>
        <v>0</v>
      </c>
      <c r="L85" s="14">
        <f>K85*100/K89</f>
        <v>0</v>
      </c>
      <c r="M85" s="14">
        <f t="shared" si="28"/>
        <v>0</v>
      </c>
      <c r="N85" s="14">
        <f>M85*100/M89</f>
        <v>0</v>
      </c>
      <c r="O85" s="63">
        <f>N85*100/N90</f>
        <v>0</v>
      </c>
      <c r="AD85" s="40" t="s">
        <v>67</v>
      </c>
      <c r="AE85" s="48">
        <f t="shared" si="29"/>
        <v>0</v>
      </c>
      <c r="AF85" s="50" t="s">
        <v>15</v>
      </c>
      <c r="AG85" s="52">
        <v>69.62</v>
      </c>
      <c r="AH85" s="59">
        <f>AE85*1</f>
        <v>0</v>
      </c>
      <c r="AI85" s="14">
        <f>AH85*100/AH89</f>
        <v>0</v>
      </c>
      <c r="AJ85" s="14">
        <f t="shared" si="30"/>
        <v>0</v>
      </c>
      <c r="AK85" s="14">
        <f>AJ85*100/AJ89</f>
        <v>0</v>
      </c>
      <c r="AL85" s="63">
        <f>AK85*100/AK90</f>
        <v>0</v>
      </c>
      <c r="AN85" s="40" t="s">
        <v>67</v>
      </c>
      <c r="AO85" s="48">
        <f t="shared" si="31"/>
        <v>0</v>
      </c>
      <c r="AP85" s="50" t="s">
        <v>15</v>
      </c>
      <c r="AQ85" s="52">
        <v>69.62</v>
      </c>
      <c r="AR85" s="59">
        <f>AO85*1</f>
        <v>0</v>
      </c>
      <c r="AS85" s="14">
        <f>AR85*100/AR89</f>
        <v>0</v>
      </c>
      <c r="AT85" s="14">
        <f t="shared" si="32"/>
        <v>0</v>
      </c>
      <c r="AU85" s="14">
        <f>AT85*100/AT89</f>
        <v>0</v>
      </c>
      <c r="AV85" s="63">
        <f>AU85*100/AU90</f>
        <v>0</v>
      </c>
    </row>
    <row r="86" spans="1:48" x14ac:dyDescent="0.25">
      <c r="A86" s="40" t="s">
        <v>68</v>
      </c>
      <c r="B86" s="43">
        <v>0</v>
      </c>
      <c r="C86" s="43">
        <v>0</v>
      </c>
      <c r="D86" s="76">
        <f t="shared" si="24"/>
        <v>0</v>
      </c>
      <c r="E86" s="76">
        <f t="shared" si="25"/>
        <v>0</v>
      </c>
      <c r="F86" s="76">
        <f t="shared" si="26"/>
        <v>0</v>
      </c>
      <c r="G86" s="40" t="s">
        <v>68</v>
      </c>
      <c r="H86" s="48">
        <f t="shared" si="27"/>
        <v>0</v>
      </c>
      <c r="I86" s="50" t="s">
        <v>16</v>
      </c>
      <c r="J86" s="52">
        <v>141.94</v>
      </c>
      <c r="K86" s="59">
        <f>H86*1/2</f>
        <v>0</v>
      </c>
      <c r="L86" s="14">
        <f>K86*100/K89</f>
        <v>0</v>
      </c>
      <c r="M86" s="14">
        <f t="shared" si="28"/>
        <v>0</v>
      </c>
      <c r="N86" s="14">
        <f>M86*100/M89</f>
        <v>0</v>
      </c>
      <c r="O86" s="63">
        <f>N86*100/N90</f>
        <v>0</v>
      </c>
      <c r="AD86" s="40" t="s">
        <v>68</v>
      </c>
      <c r="AE86" s="48">
        <f t="shared" si="29"/>
        <v>0</v>
      </c>
      <c r="AF86" s="50" t="s">
        <v>16</v>
      </c>
      <c r="AG86" s="52">
        <v>141.94</v>
      </c>
      <c r="AH86" s="59">
        <f>AE86*1/2</f>
        <v>0</v>
      </c>
      <c r="AI86" s="14">
        <f>AH86*100/AH89</f>
        <v>0</v>
      </c>
      <c r="AJ86" s="14">
        <f t="shared" si="30"/>
        <v>0</v>
      </c>
      <c r="AK86" s="14">
        <f>AJ86*100/AJ89</f>
        <v>0</v>
      </c>
      <c r="AL86" s="63">
        <f>AK86*100/AK90</f>
        <v>0</v>
      </c>
      <c r="AN86" s="40" t="s">
        <v>68</v>
      </c>
      <c r="AO86" s="48">
        <f t="shared" si="31"/>
        <v>0</v>
      </c>
      <c r="AP86" s="50" t="s">
        <v>16</v>
      </c>
      <c r="AQ86" s="52">
        <v>141.94</v>
      </c>
      <c r="AR86" s="59">
        <f>AO86*1/2</f>
        <v>0</v>
      </c>
      <c r="AS86" s="14">
        <f>AR86*100/AR89</f>
        <v>0</v>
      </c>
      <c r="AT86" s="14">
        <f t="shared" si="32"/>
        <v>0</v>
      </c>
      <c r="AU86" s="14">
        <f>AT86*100/AT89</f>
        <v>0</v>
      </c>
      <c r="AV86" s="63">
        <f>AU86*100/AU90</f>
        <v>0</v>
      </c>
    </row>
    <row r="87" spans="1:48" x14ac:dyDescent="0.25">
      <c r="A87" s="40" t="s">
        <v>69</v>
      </c>
      <c r="B87" s="43">
        <v>0</v>
      </c>
      <c r="C87" s="43">
        <v>0</v>
      </c>
      <c r="D87" s="76">
        <f t="shared" si="24"/>
        <v>0</v>
      </c>
      <c r="E87" s="76">
        <f t="shared" si="25"/>
        <v>0</v>
      </c>
      <c r="F87" s="76">
        <f t="shared" si="26"/>
        <v>0</v>
      </c>
      <c r="G87" s="40" t="s">
        <v>69</v>
      </c>
      <c r="H87" s="48">
        <f t="shared" si="27"/>
        <v>0</v>
      </c>
      <c r="I87" s="50" t="s">
        <v>17</v>
      </c>
      <c r="J87" s="52">
        <v>29.88</v>
      </c>
      <c r="K87" s="59">
        <f>H87*1/2</f>
        <v>0</v>
      </c>
      <c r="L87" s="14">
        <f>K87*100/K89</f>
        <v>0</v>
      </c>
      <c r="M87" s="14">
        <f t="shared" si="28"/>
        <v>0</v>
      </c>
      <c r="N87" s="14">
        <f>M87*100/M89</f>
        <v>0</v>
      </c>
      <c r="O87" s="63">
        <f>N87*100/N90</f>
        <v>0</v>
      </c>
      <c r="AD87" s="40" t="s">
        <v>69</v>
      </c>
      <c r="AE87" s="48">
        <f t="shared" si="29"/>
        <v>0</v>
      </c>
      <c r="AF87" s="50" t="s">
        <v>17</v>
      </c>
      <c r="AG87" s="52">
        <v>29.88</v>
      </c>
      <c r="AH87" s="59">
        <f>AE87*1/2</f>
        <v>0</v>
      </c>
      <c r="AI87" s="14">
        <f>AH87*100/AH89</f>
        <v>0</v>
      </c>
      <c r="AJ87" s="14">
        <f t="shared" si="30"/>
        <v>0</v>
      </c>
      <c r="AK87" s="14">
        <f>AJ87*100/AJ89</f>
        <v>0</v>
      </c>
      <c r="AL87" s="63">
        <f>AK87*100/AK90</f>
        <v>0</v>
      </c>
      <c r="AN87" s="40" t="s">
        <v>69</v>
      </c>
      <c r="AO87" s="48">
        <f t="shared" si="31"/>
        <v>0</v>
      </c>
      <c r="AP87" s="50" t="s">
        <v>17</v>
      </c>
      <c r="AQ87" s="52">
        <v>29.88</v>
      </c>
      <c r="AR87" s="59">
        <f>AO87*1/2</f>
        <v>0</v>
      </c>
      <c r="AS87" s="14">
        <f>AR87*100/AR89</f>
        <v>0</v>
      </c>
      <c r="AT87" s="14">
        <f t="shared" si="32"/>
        <v>0</v>
      </c>
      <c r="AU87" s="14">
        <f>AT87*100/AT89</f>
        <v>0</v>
      </c>
      <c r="AV87" s="63">
        <f>AU87*100/AU90</f>
        <v>0</v>
      </c>
    </row>
    <row r="88" spans="1:48" ht="15.75" thickBot="1" x14ac:dyDescent="0.3">
      <c r="A88" s="42" t="s">
        <v>18</v>
      </c>
      <c r="B88" s="46">
        <f>S93</f>
        <v>109.3051</v>
      </c>
      <c r="C88" s="73">
        <f>S68</f>
        <v>20.074542000000001</v>
      </c>
      <c r="D88" s="77">
        <f t="shared" si="24"/>
        <v>5.0186355000000002</v>
      </c>
      <c r="E88" s="77">
        <f t="shared" si="25"/>
        <v>94.249193500000004</v>
      </c>
      <c r="F88" s="77">
        <f t="shared" si="26"/>
        <v>15.055906500000001</v>
      </c>
      <c r="G88" s="42" t="s">
        <v>18</v>
      </c>
      <c r="H88" s="48">
        <f t="shared" si="27"/>
        <v>15.055906500000001</v>
      </c>
      <c r="I88" s="54" t="s">
        <v>18</v>
      </c>
      <c r="J88" s="55">
        <f>J82/2</f>
        <v>16</v>
      </c>
      <c r="K88" s="60">
        <f>H90*1</f>
        <v>1.1250000007123617E-6</v>
      </c>
      <c r="L88" s="65">
        <f>K88*100/K89</f>
        <v>1.2652424824140281E-5</v>
      </c>
      <c r="M88" s="69">
        <f t="shared" si="28"/>
        <v>1.8000000011397788E-5</v>
      </c>
      <c r="N88" s="69"/>
      <c r="O88" s="67">
        <f>N88*100/N90</f>
        <v>0</v>
      </c>
      <c r="AD88" s="42" t="s">
        <v>18</v>
      </c>
      <c r="AE88" s="48">
        <f t="shared" si="29"/>
        <v>94.249193500000004</v>
      </c>
      <c r="AF88" s="54" t="s">
        <v>18</v>
      </c>
      <c r="AG88" s="55">
        <f>AG82/2</f>
        <v>16</v>
      </c>
      <c r="AH88" s="60">
        <f>AE90*1</f>
        <v>0.92509887500001753</v>
      </c>
      <c r="AI88" s="65">
        <f>AH88*100/AH89</f>
        <v>1.6456142097741611</v>
      </c>
      <c r="AJ88" s="69">
        <f t="shared" si="30"/>
        <v>14.80158200000028</v>
      </c>
      <c r="AK88" s="69"/>
      <c r="AL88" s="67">
        <f>AK88*100/AK90</f>
        <v>0</v>
      </c>
      <c r="AN88" s="42" t="s">
        <v>18</v>
      </c>
      <c r="AO88" s="48">
        <f t="shared" si="31"/>
        <v>51.517583249999994</v>
      </c>
      <c r="AP88" s="54" t="s">
        <v>18</v>
      </c>
      <c r="AQ88" s="55">
        <f>AQ82/2</f>
        <v>16</v>
      </c>
      <c r="AR88" s="60">
        <f>AO90*1</f>
        <v>1.8749999952660801E-6</v>
      </c>
      <c r="AS88" s="65">
        <f>AR88*100/AR89</f>
        <v>6.3852047798726362E-6</v>
      </c>
      <c r="AT88" s="69">
        <f t="shared" si="32"/>
        <v>2.9999999924257281E-5</v>
      </c>
      <c r="AU88" s="69"/>
      <c r="AV88" s="67">
        <f>AU88*100/AU90</f>
        <v>0</v>
      </c>
    </row>
    <row r="89" spans="1:48" ht="15.75" thickBot="1" x14ac:dyDescent="0.3">
      <c r="A89" t="s">
        <v>71</v>
      </c>
      <c r="B89" s="53">
        <f>(B69*2)+(B70*2)+(B71*3/2)+(B72*3/2)+(B73*1)+(B74*1)+(B75*1)+(B76*1)+(B77*3/2)+(B78*1)+(B79*1/2)+(B80*1/2)+(B81*3)+(B83*1/2)+(B84*2)+(B85*3/2)+(B86*3/5)+(B87*1/2)</f>
        <v>108.38</v>
      </c>
      <c r="C89" s="74">
        <f>(C69*2)+(C70*2)+(C71*3/2)+(C72*3/2)+(C73*1)+(C74*1)+(C75*1)+(C76*1)+(C77*3/2)+(C78*1)+(C79*1/2)+(C80*1/2)+(C81*3)+(C83*1/2)+(C84*2)+(C85*3/2)+(C86*3/5)+(C87*1/2)</f>
        <v>20.074540500000001</v>
      </c>
      <c r="D89" s="74">
        <f>(D69*2)+(D70*2)+(D71*3/2)+(D72*3/2)+(D73*1)+(D74*1)+(D75*1)+(D76*1)+(D77*3/2)+(D78*1)+(D79*1/2)+(D80*1/2)+(D81*3)+(D83*1/2)+(D84*2)+(D85*3/2)+(D86*3/5)+(D87*1/2)</f>
        <v>5.0186351250000003</v>
      </c>
      <c r="E89" s="74">
        <f>(E69*2)+(E70*2)+(E71*3/2)+(E72*3/2)+(E73*1)+(E74*1)+(E75*1)+(E76*1)+(E77*3/2)+(E78*1)+(E79*1/2)+(E80*1/2)+(E81*3)+(E83*1/2)+(E84*2)+(E85*3/2)+(E86*3/5)+(E87*1/2)</f>
        <v>93.324094624999987</v>
      </c>
      <c r="F89" s="74">
        <f>(F69*2)+(F70*2)+(F71*3/2)+(F72*3/2)+(F73*1)+(F74*1)+(F75*1)+(F76*1)+(F77*3/2)+(F78*1)+(F79*1/2)+(F80*1/2)+(F81*3)+(F83*1/2)+(F84*2)+(F85*3/2)+(F86*3/5)+(F87*1/2)</f>
        <v>15.055905375</v>
      </c>
      <c r="G89" t="s">
        <v>71</v>
      </c>
      <c r="H89" s="53">
        <f>(H69*2)+(H70*2)+(H71*3/2)+(H72*3/2)+(H73*1)+(H74*1)+(H75*1)+(H76*1)+(H77*3/2)+(H78*1)+(H79*1/2)+(H80*1/2)+(H81*3)+(H83*1/2)+(H84*2)+(H85*3/2)+(H86*3/5)+(H87*1/2)</f>
        <v>15.055905375</v>
      </c>
      <c r="I89" s="187" t="s">
        <v>19</v>
      </c>
      <c r="J89" s="188"/>
      <c r="K89" s="61">
        <f>SUM(K69:K76,K78:K88)</f>
        <v>8.8915762500000017</v>
      </c>
      <c r="L89" s="66">
        <f>SUM(L69:L76,L78:L88)</f>
        <v>100</v>
      </c>
      <c r="M89" s="70">
        <f>SUM(M69:M87)</f>
        <v>539.10182678317517</v>
      </c>
      <c r="N89" s="70">
        <f>SUM(N69:N87)</f>
        <v>99.999999999999986</v>
      </c>
      <c r="O89" s="68">
        <f>SUM(O69:O87)</f>
        <v>100</v>
      </c>
      <c r="AD89" t="s">
        <v>71</v>
      </c>
      <c r="AE89" s="53">
        <f>(AE69*2)+(AE70*2)+(AE71*3/2)+(AE72*3/2)+(AE73*1)+(AE74*1)+(AE75*1)+(AE76*1)+(AE77*3/2)+(AE78*1)+(AE79*1/2)+(AE80*1/2)+(AE81*3)+(AE83*1/2)+(AE84*2)+(AE85*3/2)+(AE86*3/5)+(AE87*1/2)</f>
        <v>93.324094624999987</v>
      </c>
      <c r="AF89" s="187" t="s">
        <v>19</v>
      </c>
      <c r="AG89" s="188"/>
      <c r="AH89" s="61">
        <f>SUM(AH69:AH76,AH78:AH88)</f>
        <v>56.216023750000019</v>
      </c>
      <c r="AI89" s="66">
        <f>SUM(AI69:AI76,AI78:AI88)</f>
        <v>100</v>
      </c>
      <c r="AJ89" s="70">
        <f>SUM(AJ69:AJ87)</f>
        <v>3589.2666772868283</v>
      </c>
      <c r="AK89" s="70">
        <f>SUM(AK69:AK87)</f>
        <v>99.999999999999986</v>
      </c>
      <c r="AL89" s="68">
        <f>SUM(AL69:AL87)</f>
        <v>100</v>
      </c>
      <c r="AN89" t="s">
        <v>71</v>
      </c>
      <c r="AO89" s="53">
        <f>(AO69*2)+(AO70*2)+(AO71*3/2)+(AO72*3/2)+(AO73*1)+(AO74*1)+(AO75*1)+(AO76*1)+(AO77*3/2)+(AO78*1)+(AO79*1/2)+(AO80*1/2)+(AO81*3)+(AO83*1/2)+(AO84*2)+(AO85*3/2)+(AO86*3/5)+(AO87*1/2)</f>
        <v>51.517581374999999</v>
      </c>
      <c r="AP89" s="187" t="s">
        <v>19</v>
      </c>
      <c r="AQ89" s="188"/>
      <c r="AR89" s="61">
        <f>SUM(AR69:AR76,AR78:AR88)</f>
        <v>29.364758999999999</v>
      </c>
      <c r="AS89" s="66">
        <f>SUM(AS69:AS76,AS78:AS88)</f>
        <v>100</v>
      </c>
      <c r="AT89" s="70">
        <f>SUM(AT69:AT87)</f>
        <v>1740.0208288325243</v>
      </c>
      <c r="AU89" s="70">
        <f>SUM(AU69:AU87)</f>
        <v>100</v>
      </c>
      <c r="AV89" s="68">
        <f>SUM(AV69:AV87)</f>
        <v>100.00000000000001</v>
      </c>
    </row>
    <row r="90" spans="1:48" ht="15.75" thickBot="1" x14ac:dyDescent="0.3">
      <c r="A90" t="s">
        <v>53</v>
      </c>
      <c r="B90" s="72">
        <f>B88-B89</f>
        <v>0.92510000000000048</v>
      </c>
      <c r="C90" s="45">
        <f>C88-C89</f>
        <v>1.4999999997655777E-6</v>
      </c>
      <c r="D90" s="45">
        <f>D88-D89</f>
        <v>3.7499999994139444E-7</v>
      </c>
      <c r="E90" s="45">
        <f>E88-E89</f>
        <v>0.92509887500001753</v>
      </c>
      <c r="F90" s="45">
        <f>F88-F89</f>
        <v>1.1250000007123617E-6</v>
      </c>
      <c r="G90" t="s">
        <v>53</v>
      </c>
      <c r="H90" s="45">
        <f>H88-H89</f>
        <v>1.1250000007123617E-6</v>
      </c>
      <c r="I90" s="56"/>
      <c r="J90" s="57"/>
      <c r="K90" s="4"/>
      <c r="L90" s="189" t="s">
        <v>80</v>
      </c>
      <c r="M90" s="190"/>
      <c r="N90" s="68">
        <f>SUM(N69:N82,N84:N87)</f>
        <v>97.989853111625877</v>
      </c>
      <c r="AD90" t="s">
        <v>53</v>
      </c>
      <c r="AE90" s="45">
        <f>AE88-AE89</f>
        <v>0.92509887500001753</v>
      </c>
      <c r="AF90" s="56"/>
      <c r="AG90" s="57"/>
      <c r="AH90" s="4"/>
      <c r="AI90" s="189" t="s">
        <v>80</v>
      </c>
      <c r="AJ90" s="190"/>
      <c r="AK90" s="68">
        <f>SUM(AK69:AK82,AK84:AK87)</f>
        <v>99.687328083623086</v>
      </c>
      <c r="AN90" t="s">
        <v>53</v>
      </c>
      <c r="AO90" s="45">
        <f>AO88-AO89</f>
        <v>1.8749999952660801E-6</v>
      </c>
      <c r="AP90" s="56"/>
      <c r="AQ90" s="57"/>
      <c r="AR90" s="4"/>
      <c r="AS90" s="189" t="s">
        <v>80</v>
      </c>
      <c r="AT90" s="190"/>
      <c r="AU90" s="68">
        <f>SUM(AU69:AU82,AU84:AU87)</f>
        <v>96.640135173131767</v>
      </c>
    </row>
    <row r="91" spans="1:48" x14ac:dyDescent="0.25">
      <c r="E91" s="25">
        <f>E88-(E83/2)</f>
        <v>93.626233249999999</v>
      </c>
      <c r="F91" s="84" t="s">
        <v>46</v>
      </c>
    </row>
    <row r="92" spans="1:48" ht="15.75" thickBot="1" x14ac:dyDescent="0.3"/>
    <row r="93" spans="1:48" ht="15.75" thickBot="1" x14ac:dyDescent="0.3">
      <c r="B93" s="228" t="s">
        <v>99</v>
      </c>
      <c r="C93" s="229"/>
      <c r="D93" s="229"/>
      <c r="E93" s="229"/>
      <c r="F93" s="229"/>
      <c r="G93" s="229"/>
      <c r="H93" s="229"/>
      <c r="I93" s="230"/>
      <c r="Q93" s="79" t="s">
        <v>180</v>
      </c>
      <c r="R93" s="78" t="s">
        <v>97</v>
      </c>
      <c r="S93">
        <v>109.3051</v>
      </c>
      <c r="T93">
        <v>12.397500000000001</v>
      </c>
      <c r="U93">
        <v>7.6932999999999998</v>
      </c>
      <c r="V93">
        <v>7.4090999999999996</v>
      </c>
      <c r="W93">
        <v>2.4489999999999998</v>
      </c>
      <c r="X93">
        <v>0.1358</v>
      </c>
      <c r="Y93">
        <v>8.3307000000000002</v>
      </c>
      <c r="Z93">
        <v>2.9165000000000001</v>
      </c>
      <c r="AA93">
        <v>30.815999999999999</v>
      </c>
      <c r="AB93">
        <v>0.98399999999999999</v>
      </c>
    </row>
    <row r="94" spans="1:48" ht="16.5" thickBot="1" x14ac:dyDescent="0.3">
      <c r="B94" s="222" t="str">
        <f>"SI("&amp;ROUND(E69,4)&amp;")AL("&amp;ROUND(E71,4)&amp;")TI("&amp;ROUND(E70,4)&amp;")MN("&amp;ROUND(E75,4)&amp;")FE("&amp;ROUND(E76,4)&amp;")MG("&amp;ROUND(E73,4)&amp;")CA("&amp;ROUND(E74,4)&amp;")NA("&amp;ROUND(E79,4)&amp;")K("&amp;ROUND(E80,4)&amp;")O("&amp;ROUND(E91,4)&amp;")H("&amp;ROUND(E83,4)&amp;")O("&amp;ROUND(E83/2,4)&amp;")"</f>
        <v>SI(26.1206)AL(10.9286)TI(0.984)MN(0)FE(6.1503)MG(7.5033)CA(7.3906)NA(2.0535)K(0.0564)O(93.6262)H(1.2459)O(0.623)</v>
      </c>
      <c r="C94" s="223"/>
      <c r="D94" s="223"/>
      <c r="E94" s="223"/>
      <c r="F94" s="223"/>
      <c r="G94" s="223"/>
      <c r="H94" s="223"/>
      <c r="I94" s="224"/>
      <c r="S94">
        <v>0</v>
      </c>
    </row>
    <row r="96" spans="1:48" ht="15" customHeight="1" x14ac:dyDescent="0.25">
      <c r="A96" s="214" t="str">
        <f>"i="&amp;E97</f>
        <v>i=4</v>
      </c>
      <c r="B96" t="s">
        <v>85</v>
      </c>
      <c r="C96">
        <f>7190+(2/3)</f>
        <v>7190.666666666667</v>
      </c>
      <c r="D96" s="153" t="s">
        <v>178</v>
      </c>
      <c r="E96" s="153"/>
      <c r="F96" s="153"/>
      <c r="P96" s="78" t="s">
        <v>103</v>
      </c>
      <c r="R96" s="152" t="str">
        <f>"SYSTEM EQUILIBRIA AFTER MELT EXTRACTION IN  "&amp;A65</f>
        <v>SYSTEM EQUILIBRIA AFTER MELT EXTRACTION IN  i=3</v>
      </c>
      <c r="S96" s="152"/>
      <c r="T96" s="152"/>
      <c r="U96" s="152"/>
      <c r="V96" s="152"/>
      <c r="W96" s="152"/>
      <c r="X96" s="152"/>
      <c r="Y96" s="152"/>
      <c r="Z96" s="152"/>
      <c r="AA96" s="152"/>
      <c r="AB96" s="152"/>
      <c r="AU96" s="81" t="s">
        <v>104</v>
      </c>
      <c r="AV96" s="97">
        <f>AV65+1</f>
        <v>4</v>
      </c>
    </row>
    <row r="97" spans="1:48" ht="15.75" customHeight="1" thickBot="1" x14ac:dyDescent="0.3">
      <c r="A97" s="215"/>
      <c r="B97" t="s">
        <v>86</v>
      </c>
      <c r="C97">
        <v>1078.5999999999999</v>
      </c>
      <c r="D97" s="81" t="s">
        <v>104</v>
      </c>
      <c r="E97" s="97">
        <f>E66+1</f>
        <v>4</v>
      </c>
      <c r="G97" s="216" t="s">
        <v>100</v>
      </c>
      <c r="H97" s="216"/>
      <c r="I97" s="216"/>
      <c r="J97" s="216"/>
      <c r="K97" s="216"/>
      <c r="L97" s="216"/>
      <c r="M97" s="216"/>
      <c r="N97" s="216"/>
      <c r="O97" s="216"/>
      <c r="P97" s="80">
        <v>0.2</v>
      </c>
      <c r="S97" t="s">
        <v>18</v>
      </c>
      <c r="T97" t="s">
        <v>87</v>
      </c>
      <c r="U97" t="s">
        <v>88</v>
      </c>
      <c r="V97" t="s">
        <v>89</v>
      </c>
      <c r="W97" t="s">
        <v>51</v>
      </c>
      <c r="X97" t="s">
        <v>52</v>
      </c>
      <c r="Y97" t="s">
        <v>90</v>
      </c>
      <c r="Z97" t="s">
        <v>91</v>
      </c>
      <c r="AA97" t="s">
        <v>92</v>
      </c>
      <c r="AB97" t="s">
        <v>93</v>
      </c>
      <c r="AD97" s="216" t="s">
        <v>210</v>
      </c>
      <c r="AE97" s="216"/>
      <c r="AF97" s="216"/>
      <c r="AG97" s="216"/>
      <c r="AH97" s="216"/>
      <c r="AI97" s="216"/>
      <c r="AJ97" s="216"/>
      <c r="AK97" s="216"/>
      <c r="AL97" s="216"/>
      <c r="AN97" s="216" t="s">
        <v>110</v>
      </c>
      <c r="AO97" s="216"/>
      <c r="AP97" s="216"/>
      <c r="AQ97" s="216"/>
      <c r="AR97" s="216"/>
      <c r="AS97" s="216"/>
      <c r="AT97" s="216"/>
      <c r="AU97" s="216"/>
      <c r="AV97" s="216"/>
    </row>
    <row r="98" spans="1:48" ht="15" customHeight="1" x14ac:dyDescent="0.25">
      <c r="A98" s="192" t="s">
        <v>74</v>
      </c>
      <c r="B98" s="210" t="str">
        <f>"COMPOSITION FROM "&amp;A65</f>
        <v>COMPOSITION FROM i=3</v>
      </c>
      <c r="C98" s="210" t="s">
        <v>175</v>
      </c>
      <c r="D98" s="212" t="s">
        <v>176</v>
      </c>
      <c r="E98" s="212" t="s">
        <v>177</v>
      </c>
      <c r="F98" s="194" t="s">
        <v>84</v>
      </c>
      <c r="G98" s="192" t="s">
        <v>74</v>
      </c>
      <c r="H98" s="194" t="s">
        <v>70</v>
      </c>
      <c r="I98" s="196" t="s">
        <v>75</v>
      </c>
      <c r="J98" s="196" t="s">
        <v>76</v>
      </c>
      <c r="K98" s="198" t="s">
        <v>72</v>
      </c>
      <c r="L98" s="200" t="s">
        <v>26</v>
      </c>
      <c r="M98" s="200" t="s">
        <v>20</v>
      </c>
      <c r="N98" s="202" t="s">
        <v>77</v>
      </c>
      <c r="O98" s="204" t="s">
        <v>73</v>
      </c>
      <c r="P98" s="71"/>
      <c r="S98" t="s">
        <v>94</v>
      </c>
      <c r="AD98" s="192" t="s">
        <v>74</v>
      </c>
      <c r="AE98" s="194" t="s">
        <v>70</v>
      </c>
      <c r="AF98" s="196" t="s">
        <v>75</v>
      </c>
      <c r="AG98" s="196" t="s">
        <v>76</v>
      </c>
      <c r="AH98" s="198" t="s">
        <v>72</v>
      </c>
      <c r="AI98" s="200" t="s">
        <v>26</v>
      </c>
      <c r="AJ98" s="200" t="s">
        <v>20</v>
      </c>
      <c r="AK98" s="202" t="s">
        <v>77</v>
      </c>
      <c r="AL98" s="204" t="s">
        <v>73</v>
      </c>
      <c r="AN98" s="192" t="s">
        <v>74</v>
      </c>
      <c r="AO98" s="194" t="s">
        <v>70</v>
      </c>
      <c r="AP98" s="196" t="s">
        <v>75</v>
      </c>
      <c r="AQ98" s="196" t="s">
        <v>76</v>
      </c>
      <c r="AR98" s="198" t="s">
        <v>72</v>
      </c>
      <c r="AS98" s="200" t="s">
        <v>26</v>
      </c>
      <c r="AT98" s="200" t="s">
        <v>20</v>
      </c>
      <c r="AU98" s="202" t="s">
        <v>77</v>
      </c>
      <c r="AV98" s="204" t="s">
        <v>73</v>
      </c>
    </row>
    <row r="99" spans="1:48" ht="15.75" thickBot="1" x14ac:dyDescent="0.3">
      <c r="A99" s="193"/>
      <c r="B99" s="211"/>
      <c r="C99" s="211"/>
      <c r="D99" s="213"/>
      <c r="E99" s="213"/>
      <c r="F99" s="195"/>
      <c r="G99" s="193"/>
      <c r="H99" s="195"/>
      <c r="I99" s="197"/>
      <c r="J99" s="197"/>
      <c r="K99" s="199"/>
      <c r="L99" s="201"/>
      <c r="M99" s="201"/>
      <c r="N99" s="203"/>
      <c r="O99" s="205"/>
      <c r="P99" s="71"/>
      <c r="Q99" s="79" t="s">
        <v>179</v>
      </c>
      <c r="R99" s="78" t="s">
        <v>105</v>
      </c>
      <c r="S99">
        <v>17.488555000000002</v>
      </c>
      <c r="T99">
        <v>1.7365189999999999</v>
      </c>
      <c r="U99">
        <v>0.41781299999999999</v>
      </c>
      <c r="V99">
        <v>1.5158160000000001</v>
      </c>
      <c r="W99">
        <v>1.0191460000000001</v>
      </c>
      <c r="X99">
        <v>4.6529000000000001E-2</v>
      </c>
      <c r="Y99">
        <v>1.2832710000000001</v>
      </c>
      <c r="Z99">
        <v>0.94577299999999997</v>
      </c>
      <c r="AA99">
        <v>5.3305759999999998</v>
      </c>
      <c r="AB99">
        <v>0</v>
      </c>
      <c r="AD99" s="193"/>
      <c r="AE99" s="195"/>
      <c r="AF99" s="197"/>
      <c r="AG99" s="197"/>
      <c r="AH99" s="199"/>
      <c r="AI99" s="201"/>
      <c r="AJ99" s="201"/>
      <c r="AK99" s="203"/>
      <c r="AL99" s="205"/>
      <c r="AN99" s="193"/>
      <c r="AO99" s="195"/>
      <c r="AP99" s="197"/>
      <c r="AQ99" s="197"/>
      <c r="AR99" s="199"/>
      <c r="AS99" s="201"/>
      <c r="AT99" s="201"/>
      <c r="AU99" s="203"/>
      <c r="AV99" s="205"/>
    </row>
    <row r="100" spans="1:48" x14ac:dyDescent="0.25">
      <c r="A100" s="47" t="s">
        <v>54</v>
      </c>
      <c r="B100" s="48">
        <f>AA124</f>
        <v>26.1206</v>
      </c>
      <c r="C100" s="48">
        <f>AA99</f>
        <v>5.3305759999999998</v>
      </c>
      <c r="D100" s="75">
        <f>C100/4</f>
        <v>1.3326439999999999</v>
      </c>
      <c r="E100" s="75">
        <f>B100-C100+D100</f>
        <v>22.122667999999997</v>
      </c>
      <c r="F100" s="75">
        <f>C100-D100</f>
        <v>3.9979319999999996</v>
      </c>
      <c r="G100" s="47" t="s">
        <v>54</v>
      </c>
      <c r="H100" s="48">
        <f>F100</f>
        <v>3.9979319999999996</v>
      </c>
      <c r="I100" s="49" t="s">
        <v>0</v>
      </c>
      <c r="J100" s="51">
        <v>60.084800000000001</v>
      </c>
      <c r="K100" s="58">
        <f>H100*1</f>
        <v>3.9979319999999996</v>
      </c>
      <c r="L100" s="38">
        <f>K100*100/K120</f>
        <v>51.149992419488242</v>
      </c>
      <c r="M100" s="38">
        <f>K100*J100</f>
        <v>240.21494463359997</v>
      </c>
      <c r="N100" s="38">
        <f>M100*100/M120</f>
        <v>50.553226011171105</v>
      </c>
      <c r="O100" s="62">
        <f>N100*100/N121</f>
        <v>51.296481921357099</v>
      </c>
      <c r="S100">
        <v>0</v>
      </c>
      <c r="AD100" s="47" t="s">
        <v>54</v>
      </c>
      <c r="AE100" s="48">
        <f>E100</f>
        <v>22.122667999999997</v>
      </c>
      <c r="AF100" s="49" t="s">
        <v>0</v>
      </c>
      <c r="AG100" s="51">
        <v>60.084800000000001</v>
      </c>
      <c r="AH100" s="58">
        <f>AE100*1</f>
        <v>22.122667999999997</v>
      </c>
      <c r="AI100" s="38">
        <f>AH100*100/AH120</f>
        <v>45.708081451812753</v>
      </c>
      <c r="AJ100" s="38">
        <f>AH100*AG100</f>
        <v>1329.2360822464</v>
      </c>
      <c r="AK100" s="38">
        <f>AJ100*100/AJ120</f>
        <v>42.684674334625299</v>
      </c>
      <c r="AL100" s="62">
        <f>AK100*100/AK121</f>
        <v>42.744210964224813</v>
      </c>
      <c r="AN100" s="47" t="s">
        <v>54</v>
      </c>
      <c r="AO100" s="48">
        <f>F100+AO69</f>
        <v>21.347294999999999</v>
      </c>
      <c r="AP100" s="49" t="s">
        <v>0</v>
      </c>
      <c r="AQ100" s="51">
        <v>60.084800000000001</v>
      </c>
      <c r="AR100" s="58">
        <f>AO100*1</f>
        <v>21.347294999999999</v>
      </c>
      <c r="AS100" s="38">
        <f>AR100*100/AR120</f>
        <v>57.414751689135493</v>
      </c>
      <c r="AT100" s="38">
        <f>AR100*AQ100</f>
        <v>1282.6479506159999</v>
      </c>
      <c r="AU100" s="38">
        <f>AT100*100/AT120</f>
        <v>57.902307182658575</v>
      </c>
      <c r="AV100" s="62">
        <f>AU100*100/AU121</f>
        <v>59.662321914900268</v>
      </c>
    </row>
    <row r="101" spans="1:48" x14ac:dyDescent="0.25">
      <c r="A101" s="40" t="s">
        <v>55</v>
      </c>
      <c r="B101" s="43">
        <f>AB124</f>
        <v>0.98399999999999999</v>
      </c>
      <c r="C101" s="43">
        <f>AB99</f>
        <v>0</v>
      </c>
      <c r="D101" s="76">
        <f t="shared" ref="D101:D119" si="36">C101/4</f>
        <v>0</v>
      </c>
      <c r="E101" s="76">
        <f t="shared" ref="E101:E119" si="37">B101-C101+D101</f>
        <v>0.98399999999999999</v>
      </c>
      <c r="F101" s="76">
        <f t="shared" ref="F101:F119" si="38">C101-D101</f>
        <v>0</v>
      </c>
      <c r="G101" s="40" t="s">
        <v>55</v>
      </c>
      <c r="H101" s="48">
        <f t="shared" ref="H101:H119" si="39">F101</f>
        <v>0</v>
      </c>
      <c r="I101" s="50" t="s">
        <v>1</v>
      </c>
      <c r="J101" s="52">
        <v>79.898799999999994</v>
      </c>
      <c r="K101" s="59">
        <f>H101*1</f>
        <v>0</v>
      </c>
      <c r="L101" s="14">
        <f>K101*100/K120</f>
        <v>0</v>
      </c>
      <c r="M101" s="14">
        <f t="shared" ref="M101:M119" si="40">K101*J101</f>
        <v>0</v>
      </c>
      <c r="N101" s="14">
        <f>M101*100/M120</f>
        <v>0</v>
      </c>
      <c r="O101" s="63">
        <f>N101*100/N121</f>
        <v>0</v>
      </c>
      <c r="R101" s="78" t="s">
        <v>183</v>
      </c>
      <c r="S101">
        <v>11.253803</v>
      </c>
      <c r="T101">
        <v>0.50790900000000005</v>
      </c>
      <c r="U101">
        <v>7.5550999999999993E-2</v>
      </c>
      <c r="V101">
        <v>0.90018900000000002</v>
      </c>
      <c r="W101">
        <v>0</v>
      </c>
      <c r="X101">
        <v>0</v>
      </c>
      <c r="Y101">
        <v>2.5751400000000002</v>
      </c>
      <c r="Z101">
        <v>0</v>
      </c>
      <c r="AA101">
        <v>3.4437470000000001</v>
      </c>
      <c r="AB101">
        <v>0</v>
      </c>
      <c r="AD101" s="40" t="s">
        <v>55</v>
      </c>
      <c r="AE101" s="48">
        <f t="shared" ref="AE101:AE119" si="41">E101</f>
        <v>0.98399999999999999</v>
      </c>
      <c r="AF101" s="50" t="s">
        <v>1</v>
      </c>
      <c r="AG101" s="52">
        <v>79.898799999999994</v>
      </c>
      <c r="AH101" s="59">
        <f>AE101*1</f>
        <v>0.98399999999999999</v>
      </c>
      <c r="AI101" s="14">
        <f>AH101*100/AH120</f>
        <v>2.0330618417536148</v>
      </c>
      <c r="AJ101" s="14">
        <f t="shared" ref="AJ101:AJ119" si="42">AH101*AG101</f>
        <v>78.620419199999986</v>
      </c>
      <c r="AK101" s="14">
        <f>AJ101*100/AJ120</f>
        <v>2.5246734078511439</v>
      </c>
      <c r="AL101" s="63">
        <f>AK101*100/AK121</f>
        <v>2.5281948250315733</v>
      </c>
      <c r="AN101" s="40" t="s">
        <v>55</v>
      </c>
      <c r="AO101" s="48">
        <f t="shared" ref="AO101:AO119" si="43">F101+AO70</f>
        <v>0</v>
      </c>
      <c r="AP101" s="50" t="s">
        <v>1</v>
      </c>
      <c r="AQ101" s="52">
        <v>79.898799999999994</v>
      </c>
      <c r="AR101" s="59">
        <f>AO101*1</f>
        <v>0</v>
      </c>
      <c r="AS101" s="14">
        <f>AR101*100/AR120</f>
        <v>0</v>
      </c>
      <c r="AT101" s="14">
        <f t="shared" ref="AT101:AT119" si="44">AR101*AQ101</f>
        <v>0</v>
      </c>
      <c r="AU101" s="14">
        <f>AT101*100/AT120</f>
        <v>0</v>
      </c>
      <c r="AV101" s="63">
        <f>AU101*100/AU121</f>
        <v>0</v>
      </c>
    </row>
    <row r="102" spans="1:48" x14ac:dyDescent="0.25">
      <c r="A102" s="40" t="s">
        <v>56</v>
      </c>
      <c r="B102" s="43">
        <f>T124</f>
        <v>10.928599999999999</v>
      </c>
      <c r="C102" s="43">
        <f>T99</f>
        <v>1.7365189999999999</v>
      </c>
      <c r="D102" s="76">
        <f t="shared" si="36"/>
        <v>0.43412974999999998</v>
      </c>
      <c r="E102" s="76">
        <f t="shared" si="37"/>
        <v>9.6262107500000003</v>
      </c>
      <c r="F102" s="76">
        <f t="shared" si="38"/>
        <v>1.3023892500000001</v>
      </c>
      <c r="G102" s="40" t="s">
        <v>56</v>
      </c>
      <c r="H102" s="48">
        <f t="shared" si="39"/>
        <v>1.3023892500000001</v>
      </c>
      <c r="I102" s="50" t="s">
        <v>2</v>
      </c>
      <c r="J102" s="52">
        <v>101.96120000000001</v>
      </c>
      <c r="K102" s="59">
        <f>H102*1/2</f>
        <v>0.65119462500000003</v>
      </c>
      <c r="L102" s="14">
        <f>K102*100/K120</f>
        <v>8.3314573965643977</v>
      </c>
      <c r="M102" s="14">
        <f t="shared" si="40"/>
        <v>66.396585398550002</v>
      </c>
      <c r="N102" s="14">
        <f>M102*100/M120</f>
        <v>13.973158885441903</v>
      </c>
      <c r="O102" s="63">
        <f>N102*100/N121</f>
        <v>14.178598453695718</v>
      </c>
      <c r="S102">
        <v>0</v>
      </c>
      <c r="AD102" s="40" t="s">
        <v>56</v>
      </c>
      <c r="AE102" s="48">
        <f t="shared" si="41"/>
        <v>9.6262107500000003</v>
      </c>
      <c r="AF102" s="50" t="s">
        <v>2</v>
      </c>
      <c r="AG102" s="52">
        <v>101.96120000000001</v>
      </c>
      <c r="AH102" s="59">
        <f>AE102*1/2</f>
        <v>4.8131053750000001</v>
      </c>
      <c r="AI102" s="14">
        <f>AH102*100/AH120</f>
        <v>9.9444521120444325</v>
      </c>
      <c r="AJ102" s="14">
        <f t="shared" si="42"/>
        <v>490.74999976145006</v>
      </c>
      <c r="AK102" s="14">
        <f>AJ102*100/AJ120</f>
        <v>15.759054542165153</v>
      </c>
      <c r="AL102" s="63">
        <f>AK102*100/AK121</f>
        <v>15.781035288363663</v>
      </c>
      <c r="AN102" s="40" t="s">
        <v>56</v>
      </c>
      <c r="AO102" s="48">
        <f t="shared" si="43"/>
        <v>6.1058504999999998</v>
      </c>
      <c r="AP102" s="50" t="s">
        <v>2</v>
      </c>
      <c r="AQ102" s="52">
        <v>101.96120000000001</v>
      </c>
      <c r="AR102" s="59">
        <f>AO102*1/2</f>
        <v>3.0529252499999999</v>
      </c>
      <c r="AS102" s="14">
        <f>AR102*100/AR120</f>
        <v>8.2110143301173242</v>
      </c>
      <c r="AT102" s="14">
        <f t="shared" si="44"/>
        <v>311.27992200030002</v>
      </c>
      <c r="AU102" s="14">
        <f>AT102*100/AT120</f>
        <v>14.052044175332222</v>
      </c>
      <c r="AV102" s="63">
        <f>AU102*100/AU121</f>
        <v>14.479174042345582</v>
      </c>
    </row>
    <row r="103" spans="1:48" x14ac:dyDescent="0.25">
      <c r="A103" s="40" t="s">
        <v>57</v>
      </c>
      <c r="B103" s="43">
        <v>0</v>
      </c>
      <c r="C103" s="43">
        <v>0</v>
      </c>
      <c r="D103" s="76">
        <f t="shared" si="36"/>
        <v>0</v>
      </c>
      <c r="E103" s="76">
        <f t="shared" si="37"/>
        <v>0</v>
      </c>
      <c r="F103" s="76">
        <f t="shared" si="38"/>
        <v>0</v>
      </c>
      <c r="G103" s="40" t="s">
        <v>57</v>
      </c>
      <c r="H103" s="48">
        <f t="shared" si="39"/>
        <v>0</v>
      </c>
      <c r="I103" s="50" t="s">
        <v>3</v>
      </c>
      <c r="J103" s="52">
        <v>151.99019999999999</v>
      </c>
      <c r="K103" s="59">
        <f>H103*1/2</f>
        <v>0</v>
      </c>
      <c r="L103" s="14">
        <f>K103*100/K120</f>
        <v>0</v>
      </c>
      <c r="M103" s="14">
        <f t="shared" si="40"/>
        <v>0</v>
      </c>
      <c r="N103" s="14">
        <f>M103*100/M120</f>
        <v>0</v>
      </c>
      <c r="O103" s="63">
        <f>N103*100/N121</f>
        <v>0</v>
      </c>
      <c r="R103" s="78" t="s">
        <v>96</v>
      </c>
      <c r="S103">
        <v>3.5333410000000001</v>
      </c>
      <c r="T103">
        <v>0.47620499999999999</v>
      </c>
      <c r="U103">
        <v>0.199744</v>
      </c>
      <c r="V103">
        <v>0.20042499999999999</v>
      </c>
      <c r="W103">
        <v>0.22675400000000001</v>
      </c>
      <c r="X103">
        <v>2.2070000000000002E-3</v>
      </c>
      <c r="Y103">
        <v>0.45558700000000002</v>
      </c>
      <c r="Z103">
        <v>0.13513800000000001</v>
      </c>
      <c r="AA103">
        <v>0.80462299999999998</v>
      </c>
      <c r="AB103">
        <v>6.7691000000000001E-2</v>
      </c>
      <c r="AD103" s="40" t="s">
        <v>57</v>
      </c>
      <c r="AE103" s="48">
        <f t="shared" si="41"/>
        <v>0</v>
      </c>
      <c r="AF103" s="50" t="s">
        <v>3</v>
      </c>
      <c r="AG103" s="52">
        <v>151.99019999999999</v>
      </c>
      <c r="AH103" s="59">
        <f>AE103*1/2</f>
        <v>0</v>
      </c>
      <c r="AI103" s="14">
        <f>AH103*100/AH120</f>
        <v>0</v>
      </c>
      <c r="AJ103" s="14">
        <f t="shared" si="42"/>
        <v>0</v>
      </c>
      <c r="AK103" s="14">
        <f>AJ103*100/AJ120</f>
        <v>0</v>
      </c>
      <c r="AL103" s="63">
        <f>AK103*100/AK121</f>
        <v>0</v>
      </c>
      <c r="AN103" s="40" t="s">
        <v>57</v>
      </c>
      <c r="AO103" s="48">
        <f t="shared" si="43"/>
        <v>0</v>
      </c>
      <c r="AP103" s="50" t="s">
        <v>3</v>
      </c>
      <c r="AQ103" s="52">
        <v>151.99019999999999</v>
      </c>
      <c r="AR103" s="59">
        <f>AO103*1/2</f>
        <v>0</v>
      </c>
      <c r="AS103" s="14">
        <f>AR103*100/AR120</f>
        <v>0</v>
      </c>
      <c r="AT103" s="14">
        <f t="shared" si="44"/>
        <v>0</v>
      </c>
      <c r="AU103" s="14">
        <f>AT103*100/AT120</f>
        <v>0</v>
      </c>
      <c r="AV103" s="63">
        <f>AU103*100/AU121</f>
        <v>0</v>
      </c>
    </row>
    <row r="104" spans="1:48" x14ac:dyDescent="0.25">
      <c r="A104" s="40" t="s">
        <v>58</v>
      </c>
      <c r="B104" s="43">
        <f>Y124</f>
        <v>7.5033000000000003</v>
      </c>
      <c r="C104" s="43">
        <f>Y99</f>
        <v>1.2832710000000001</v>
      </c>
      <c r="D104" s="76">
        <f t="shared" si="36"/>
        <v>0.32081775000000001</v>
      </c>
      <c r="E104" s="76">
        <f t="shared" si="37"/>
        <v>6.54084675</v>
      </c>
      <c r="F104" s="76">
        <f t="shared" si="38"/>
        <v>0.96245325000000004</v>
      </c>
      <c r="G104" s="40" t="s">
        <v>58</v>
      </c>
      <c r="H104" s="48">
        <f t="shared" si="39"/>
        <v>0.96245325000000004</v>
      </c>
      <c r="I104" s="50" t="s">
        <v>4</v>
      </c>
      <c r="J104" s="52">
        <v>40.311399999999999</v>
      </c>
      <c r="K104" s="59">
        <f>H104*1</f>
        <v>0.96245325000000004</v>
      </c>
      <c r="L104" s="14">
        <f>K104*100/K120</f>
        <v>12.313735311559034</v>
      </c>
      <c r="M104" s="14">
        <f t="shared" si="40"/>
        <v>38.797837942050002</v>
      </c>
      <c r="N104" s="14">
        <f>M104*100/M120</f>
        <v>8.165003527240577</v>
      </c>
      <c r="O104" s="63">
        <f>N104*100/N121</f>
        <v>8.2850490239803882</v>
      </c>
      <c r="S104">
        <v>0</v>
      </c>
      <c r="AD104" s="40" t="s">
        <v>58</v>
      </c>
      <c r="AE104" s="48">
        <f t="shared" si="41"/>
        <v>6.54084675</v>
      </c>
      <c r="AF104" s="50" t="s">
        <v>4</v>
      </c>
      <c r="AG104" s="52">
        <v>40.311399999999999</v>
      </c>
      <c r="AH104" s="59">
        <f>AE104*1</f>
        <v>6.54084675</v>
      </c>
      <c r="AI104" s="14">
        <f>AH104*100/AH120</f>
        <v>13.514172703438156</v>
      </c>
      <c r="AJ104" s="14">
        <f t="shared" si="42"/>
        <v>263.67068967795001</v>
      </c>
      <c r="AK104" s="14">
        <f>AJ104*100/AJ120</f>
        <v>8.4670418376463132</v>
      </c>
      <c r="AL104" s="63">
        <f>AK104*100/AK121</f>
        <v>8.4788516766939228</v>
      </c>
      <c r="AN104" s="40" t="s">
        <v>58</v>
      </c>
      <c r="AO104" s="48">
        <f t="shared" si="43"/>
        <v>2.386164</v>
      </c>
      <c r="AP104" s="50" t="s">
        <v>4</v>
      </c>
      <c r="AQ104" s="52">
        <v>40.311399999999999</v>
      </c>
      <c r="AR104" s="59">
        <f>AO104*1</f>
        <v>2.386164</v>
      </c>
      <c r="AS104" s="14">
        <f>AR104*100/AR120</f>
        <v>6.4177224116476728</v>
      </c>
      <c r="AT104" s="14">
        <f t="shared" si="44"/>
        <v>96.189611469599996</v>
      </c>
      <c r="AU104" s="14">
        <f>AT104*100/AT120</f>
        <v>4.3422674385582747</v>
      </c>
      <c r="AV104" s="63">
        <f>AU104*100/AU121</f>
        <v>4.4742562147410103</v>
      </c>
    </row>
    <row r="105" spans="1:48" x14ac:dyDescent="0.25">
      <c r="A105" s="40" t="s">
        <v>59</v>
      </c>
      <c r="B105" s="43">
        <f>U124</f>
        <v>7.3906000000000001</v>
      </c>
      <c r="C105" s="43">
        <f>U99</f>
        <v>0.41781299999999999</v>
      </c>
      <c r="D105" s="76">
        <f t="shared" si="36"/>
        <v>0.10445325</v>
      </c>
      <c r="E105" s="76">
        <f t="shared" si="37"/>
        <v>7.07724025</v>
      </c>
      <c r="F105" s="76">
        <f t="shared" si="38"/>
        <v>0.31335974999999999</v>
      </c>
      <c r="G105" s="40" t="s">
        <v>59</v>
      </c>
      <c r="H105" s="48">
        <f t="shared" si="39"/>
        <v>0.31335974999999999</v>
      </c>
      <c r="I105" s="50" t="s">
        <v>5</v>
      </c>
      <c r="J105" s="52">
        <v>56.0794</v>
      </c>
      <c r="K105" s="59">
        <f>H105*1</f>
        <v>0.31335974999999999</v>
      </c>
      <c r="L105" s="14">
        <f>K105*100/K120</f>
        <v>4.0091599449597268</v>
      </c>
      <c r="M105" s="14">
        <f t="shared" si="40"/>
        <v>17.573026764150001</v>
      </c>
      <c r="N105" s="14">
        <f>M105*100/M120</f>
        <v>3.6982428177541999</v>
      </c>
      <c r="O105" s="63">
        <f>N105*100/N121</f>
        <v>3.7526160209794757</v>
      </c>
      <c r="R105" s="78" t="s">
        <v>101</v>
      </c>
      <c r="S105">
        <v>28.134177000000001</v>
      </c>
      <c r="T105">
        <v>1.6167879999999999</v>
      </c>
      <c r="U105">
        <v>3.852773</v>
      </c>
      <c r="V105">
        <v>1.8717490000000001</v>
      </c>
      <c r="W105">
        <v>0</v>
      </c>
      <c r="X105">
        <v>0</v>
      </c>
      <c r="Y105">
        <v>3.1893009999999999</v>
      </c>
      <c r="Z105">
        <v>7.8512999999999999E-2</v>
      </c>
      <c r="AA105">
        <v>8.1469939999999994</v>
      </c>
      <c r="AB105">
        <v>0</v>
      </c>
      <c r="AD105" s="40" t="s">
        <v>59</v>
      </c>
      <c r="AE105" s="48">
        <f t="shared" si="41"/>
        <v>7.07724025</v>
      </c>
      <c r="AF105" s="50" t="s">
        <v>5</v>
      </c>
      <c r="AG105" s="52">
        <v>56.0794</v>
      </c>
      <c r="AH105" s="59">
        <f>AE105*1</f>
        <v>7.07724025</v>
      </c>
      <c r="AI105" s="14">
        <f>AH105*100/AH120</f>
        <v>14.622425911786394</v>
      </c>
      <c r="AJ105" s="14">
        <f t="shared" si="42"/>
        <v>396.88738687584998</v>
      </c>
      <c r="AK105" s="14">
        <f>AJ105*100/AJ120</f>
        <v>12.744920998296937</v>
      </c>
      <c r="AL105" s="63">
        <f>AK105*100/AK121</f>
        <v>12.762697627791688</v>
      </c>
      <c r="AN105" s="40" t="s">
        <v>59</v>
      </c>
      <c r="AO105" s="48">
        <f t="shared" si="43"/>
        <v>1.19322525</v>
      </c>
      <c r="AP105" s="50" t="s">
        <v>5</v>
      </c>
      <c r="AQ105" s="52">
        <v>56.0794</v>
      </c>
      <c r="AR105" s="59">
        <f>AO105*1</f>
        <v>1.19322525</v>
      </c>
      <c r="AS105" s="14">
        <f>AR105*100/AR120</f>
        <v>3.2092464847633679</v>
      </c>
      <c r="AT105" s="14">
        <f t="shared" si="44"/>
        <v>66.915356084850004</v>
      </c>
      <c r="AU105" s="14">
        <f>AT105*100/AT120</f>
        <v>3.0207458729429124</v>
      </c>
      <c r="AV105" s="63">
        <f>AU105*100/AU121</f>
        <v>3.1125653098086352</v>
      </c>
    </row>
    <row r="106" spans="1:48" x14ac:dyDescent="0.25">
      <c r="A106" s="40" t="s">
        <v>60</v>
      </c>
      <c r="B106" s="43">
        <v>0</v>
      </c>
      <c r="C106" s="43">
        <v>0</v>
      </c>
      <c r="D106" s="76">
        <f t="shared" si="36"/>
        <v>0</v>
      </c>
      <c r="E106" s="76">
        <f t="shared" si="37"/>
        <v>0</v>
      </c>
      <c r="F106" s="76">
        <f t="shared" si="38"/>
        <v>0</v>
      </c>
      <c r="G106" s="40" t="s">
        <v>60</v>
      </c>
      <c r="H106" s="48">
        <f t="shared" si="39"/>
        <v>0</v>
      </c>
      <c r="I106" s="50" t="s">
        <v>6</v>
      </c>
      <c r="J106" s="52">
        <v>70.9375</v>
      </c>
      <c r="K106" s="59">
        <f t="shared" ref="K106:K107" si="45">H106*1</f>
        <v>0</v>
      </c>
      <c r="L106" s="14">
        <f>K106*100/K120</f>
        <v>0</v>
      </c>
      <c r="M106" s="14">
        <f t="shared" si="40"/>
        <v>0</v>
      </c>
      <c r="N106" s="14">
        <f>M106*100/M120</f>
        <v>0</v>
      </c>
      <c r="O106" s="63">
        <f>N106*100/N121</f>
        <v>0</v>
      </c>
      <c r="S106">
        <v>0</v>
      </c>
      <c r="AD106" s="40" t="s">
        <v>60</v>
      </c>
      <c r="AE106" s="48">
        <f t="shared" si="41"/>
        <v>0</v>
      </c>
      <c r="AF106" s="50" t="s">
        <v>6</v>
      </c>
      <c r="AG106" s="52">
        <v>70.9375</v>
      </c>
      <c r="AH106" s="59">
        <f t="shared" ref="AH106:AH107" si="46">AE106*1</f>
        <v>0</v>
      </c>
      <c r="AI106" s="14">
        <f>AH106*100/AH120</f>
        <v>0</v>
      </c>
      <c r="AJ106" s="14">
        <f t="shared" si="42"/>
        <v>0</v>
      </c>
      <c r="AK106" s="14">
        <f>AJ106*100/AJ120</f>
        <v>0</v>
      </c>
      <c r="AL106" s="63">
        <f>AK106*100/AK121</f>
        <v>0</v>
      </c>
      <c r="AN106" s="40" t="s">
        <v>60</v>
      </c>
      <c r="AO106" s="48">
        <f t="shared" si="43"/>
        <v>0</v>
      </c>
      <c r="AP106" s="50" t="s">
        <v>6</v>
      </c>
      <c r="AQ106" s="52">
        <v>70.9375</v>
      </c>
      <c r="AR106" s="59">
        <f t="shared" ref="AR106:AR107" si="47">AO106*1</f>
        <v>0</v>
      </c>
      <c r="AS106" s="14">
        <f>AR106*100/AR120</f>
        <v>0</v>
      </c>
      <c r="AT106" s="14">
        <f t="shared" si="44"/>
        <v>0</v>
      </c>
      <c r="AU106" s="14">
        <f>AT106*100/AT120</f>
        <v>0</v>
      </c>
      <c r="AV106" s="63">
        <f>AU106*100/AU121</f>
        <v>0</v>
      </c>
    </row>
    <row r="107" spans="1:48" x14ac:dyDescent="0.25">
      <c r="A107" s="40" t="s">
        <v>64</v>
      </c>
      <c r="B107" s="43">
        <f>V124</f>
        <v>6.1502999999999997</v>
      </c>
      <c r="C107" s="43">
        <f>V99</f>
        <v>1.5158160000000001</v>
      </c>
      <c r="D107" s="76">
        <f t="shared" si="36"/>
        <v>0.37895400000000001</v>
      </c>
      <c r="E107" s="76">
        <f t="shared" si="37"/>
        <v>5.0134379999999998</v>
      </c>
      <c r="F107" s="76">
        <f t="shared" si="38"/>
        <v>1.136862</v>
      </c>
      <c r="G107" s="40" t="s">
        <v>64</v>
      </c>
      <c r="H107" s="48">
        <f t="shared" si="39"/>
        <v>1.136862</v>
      </c>
      <c r="I107" s="50" t="s">
        <v>7</v>
      </c>
      <c r="J107" s="52">
        <v>71.846400000000003</v>
      </c>
      <c r="K107" s="59">
        <f t="shared" si="45"/>
        <v>1.136862</v>
      </c>
      <c r="L107" s="14">
        <f>K107*100/K120</f>
        <v>14.545140508143772</v>
      </c>
      <c r="M107" s="14">
        <f t="shared" si="40"/>
        <v>81.679441996800008</v>
      </c>
      <c r="N107" s="14">
        <f>M107*100/M120</f>
        <v>17.18943547841614</v>
      </c>
      <c r="O107" s="63">
        <f>N107*100/N121</f>
        <v>17.442162169078181</v>
      </c>
      <c r="R107" s="78" t="s">
        <v>174</v>
      </c>
      <c r="S107">
        <v>29.971679000000002</v>
      </c>
      <c r="T107">
        <v>6.5911799999999996</v>
      </c>
      <c r="U107">
        <v>2.8447200000000001</v>
      </c>
      <c r="V107">
        <v>0</v>
      </c>
      <c r="W107">
        <v>0</v>
      </c>
      <c r="X107">
        <v>7.6639999999999998E-3</v>
      </c>
      <c r="Y107">
        <v>0</v>
      </c>
      <c r="Z107">
        <v>0.89407599999999998</v>
      </c>
      <c r="AA107">
        <v>8.39466</v>
      </c>
      <c r="AB107">
        <v>0</v>
      </c>
      <c r="AD107" s="40" t="s">
        <v>64</v>
      </c>
      <c r="AE107" s="48">
        <f t="shared" si="41"/>
        <v>5.0134379999999998</v>
      </c>
      <c r="AF107" s="50" t="s">
        <v>7</v>
      </c>
      <c r="AG107" s="52">
        <v>71.846400000000003</v>
      </c>
      <c r="AH107" s="59">
        <f t="shared" si="46"/>
        <v>5.0134379999999998</v>
      </c>
      <c r="AI107" s="14">
        <f>AH107*100/AH120</f>
        <v>10.358363306704835</v>
      </c>
      <c r="AJ107" s="14">
        <f t="shared" si="42"/>
        <v>360.1974719232</v>
      </c>
      <c r="AK107" s="14">
        <f>AJ107*100/AJ120</f>
        <v>11.566727679565872</v>
      </c>
      <c r="AL107" s="63">
        <f>AK107*100/AK121</f>
        <v>11.582860963754436</v>
      </c>
      <c r="AN107" s="40" t="s">
        <v>64</v>
      </c>
      <c r="AO107" s="48">
        <f t="shared" si="43"/>
        <v>3.57152475</v>
      </c>
      <c r="AP107" s="50" t="s">
        <v>7</v>
      </c>
      <c r="AQ107" s="52">
        <v>71.846400000000003</v>
      </c>
      <c r="AR107" s="59">
        <f t="shared" si="47"/>
        <v>3.57152475</v>
      </c>
      <c r="AS107" s="14">
        <f>AR107*100/AR120</f>
        <v>9.6058168809140323</v>
      </c>
      <c r="AT107" s="14">
        <f t="shared" si="44"/>
        <v>256.6011957984</v>
      </c>
      <c r="AU107" s="14">
        <f>AT107*100/AT120</f>
        <v>11.583693916495887</v>
      </c>
      <c r="AV107" s="63">
        <f>AU107*100/AU121</f>
        <v>11.935795118309779</v>
      </c>
    </row>
    <row r="108" spans="1:48" x14ac:dyDescent="0.25">
      <c r="A108" s="40" t="s">
        <v>63</v>
      </c>
      <c r="B108" s="44">
        <v>0</v>
      </c>
      <c r="C108" s="44">
        <v>0</v>
      </c>
      <c r="D108" s="44">
        <f t="shared" si="36"/>
        <v>0</v>
      </c>
      <c r="E108" s="44">
        <f t="shared" si="37"/>
        <v>0</v>
      </c>
      <c r="F108" s="44">
        <f t="shared" si="38"/>
        <v>0</v>
      </c>
      <c r="G108" s="40" t="s">
        <v>63</v>
      </c>
      <c r="H108" s="48">
        <f t="shared" si="39"/>
        <v>0</v>
      </c>
      <c r="I108" s="50" t="s">
        <v>8</v>
      </c>
      <c r="J108" s="52">
        <v>159.69220000000001</v>
      </c>
      <c r="K108" s="59">
        <f>K119</f>
        <v>3.7500000082957285E-7</v>
      </c>
      <c r="L108" s="19">
        <f>K108*100/K120</f>
        <v>4.7977922585328461E-6</v>
      </c>
      <c r="M108" s="14">
        <f t="shared" si="40"/>
        <v>5.9884575132476316E-5</v>
      </c>
      <c r="N108" s="14">
        <f>M108*100/M120</f>
        <v>1.2602706571286247E-5</v>
      </c>
      <c r="O108" s="63">
        <f>N108*100/N121</f>
        <v>1.2787997142878619E-5</v>
      </c>
      <c r="S108">
        <v>0</v>
      </c>
      <c r="AD108" s="40" t="s">
        <v>63</v>
      </c>
      <c r="AE108" s="48">
        <f t="shared" si="41"/>
        <v>0</v>
      </c>
      <c r="AF108" s="50" t="s">
        <v>8</v>
      </c>
      <c r="AG108" s="52">
        <v>159.69220000000001</v>
      </c>
      <c r="AH108" s="59">
        <f>AH119</f>
        <v>0.92499962500001232</v>
      </c>
      <c r="AI108" s="19">
        <f>AH108*100/AH120</f>
        <v>1.911160001243829</v>
      </c>
      <c r="AJ108" s="14">
        <f t="shared" si="42"/>
        <v>147.71522511542699</v>
      </c>
      <c r="AK108" s="14">
        <f>AJ108*100/AJ120</f>
        <v>4.7434585643072218</v>
      </c>
      <c r="AL108" s="63">
        <f>AK108*100/AK121</f>
        <v>4.7500747454065522</v>
      </c>
      <c r="AN108" s="40" t="s">
        <v>63</v>
      </c>
      <c r="AO108" s="48">
        <f t="shared" si="43"/>
        <v>0</v>
      </c>
      <c r="AP108" s="50" t="s">
        <v>8</v>
      </c>
      <c r="AQ108" s="52">
        <v>159.69220000000001</v>
      </c>
      <c r="AR108" s="59">
        <f>AR119</f>
        <v>2.2499999943192961E-6</v>
      </c>
      <c r="AS108" s="19">
        <f>AR108*100/AR120</f>
        <v>6.0515016527573475E-6</v>
      </c>
      <c r="AT108" s="14">
        <f t="shared" si="44"/>
        <v>3.5930744909283595E-4</v>
      </c>
      <c r="AU108" s="14">
        <f>AT108*100/AT120</f>
        <v>1.6220140748986688E-5</v>
      </c>
      <c r="AV108" s="63">
        <f>AU108*100/AU121</f>
        <v>1.6713172686163109E-5</v>
      </c>
    </row>
    <row r="109" spans="1:48" x14ac:dyDescent="0.25">
      <c r="A109" s="40" t="s">
        <v>61</v>
      </c>
      <c r="B109" s="43">
        <v>0</v>
      </c>
      <c r="C109" s="43">
        <v>0</v>
      </c>
      <c r="D109" s="76">
        <f t="shared" si="36"/>
        <v>0</v>
      </c>
      <c r="E109" s="76">
        <f t="shared" si="37"/>
        <v>0</v>
      </c>
      <c r="F109" s="76">
        <f t="shared" si="38"/>
        <v>0</v>
      </c>
      <c r="G109" s="40" t="s">
        <v>61</v>
      </c>
      <c r="H109" s="48">
        <f t="shared" si="39"/>
        <v>0</v>
      </c>
      <c r="I109" s="50" t="s">
        <v>9</v>
      </c>
      <c r="J109" s="52">
        <v>153.33940000000001</v>
      </c>
      <c r="K109" s="59">
        <f>H109*1</f>
        <v>0</v>
      </c>
      <c r="L109" s="14">
        <f>K109*100/K120</f>
        <v>0</v>
      </c>
      <c r="M109" s="14">
        <f t="shared" si="40"/>
        <v>0</v>
      </c>
      <c r="N109" s="14">
        <f>M109*100/M120</f>
        <v>0</v>
      </c>
      <c r="O109" s="63">
        <f>N109*100/N121</f>
        <v>0</v>
      </c>
      <c r="R109" s="78" t="s">
        <v>184</v>
      </c>
      <c r="S109">
        <v>3.867645</v>
      </c>
      <c r="T109">
        <v>0</v>
      </c>
      <c r="U109">
        <v>0</v>
      </c>
      <c r="V109">
        <v>1.6621220000000001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0.91630900000000004</v>
      </c>
      <c r="AD109" s="40" t="s">
        <v>61</v>
      </c>
      <c r="AE109" s="48">
        <f t="shared" si="41"/>
        <v>0</v>
      </c>
      <c r="AF109" s="50" t="s">
        <v>9</v>
      </c>
      <c r="AG109" s="52">
        <v>153.33940000000001</v>
      </c>
      <c r="AH109" s="59">
        <f>AE109*1</f>
        <v>0</v>
      </c>
      <c r="AI109" s="14">
        <f>AH109*100/AH120</f>
        <v>0</v>
      </c>
      <c r="AJ109" s="14">
        <f t="shared" si="42"/>
        <v>0</v>
      </c>
      <c r="AK109" s="14">
        <f>AJ109*100/AJ120</f>
        <v>0</v>
      </c>
      <c r="AL109" s="63">
        <f>AK109*100/AK121</f>
        <v>0</v>
      </c>
      <c r="AN109" s="40" t="s">
        <v>61</v>
      </c>
      <c r="AO109" s="48">
        <f t="shared" si="43"/>
        <v>0</v>
      </c>
      <c r="AP109" s="50" t="s">
        <v>9</v>
      </c>
      <c r="AQ109" s="52">
        <v>153.33940000000001</v>
      </c>
      <c r="AR109" s="59">
        <f>AO109*1</f>
        <v>0</v>
      </c>
      <c r="AS109" s="14">
        <f>AR109*100/AR120</f>
        <v>0</v>
      </c>
      <c r="AT109" s="14">
        <f t="shared" si="44"/>
        <v>0</v>
      </c>
      <c r="AU109" s="14">
        <f>AT109*100/AT120</f>
        <v>0</v>
      </c>
      <c r="AV109" s="63">
        <f>AU109*100/AU121</f>
        <v>0</v>
      </c>
    </row>
    <row r="110" spans="1:48" x14ac:dyDescent="0.25">
      <c r="A110" s="40" t="s">
        <v>62</v>
      </c>
      <c r="B110" s="43">
        <f>Z124</f>
        <v>2.0535000000000001</v>
      </c>
      <c r="C110" s="43">
        <f>Z99</f>
        <v>0.94577299999999997</v>
      </c>
      <c r="D110" s="76">
        <f t="shared" si="36"/>
        <v>0.23644324999999999</v>
      </c>
      <c r="E110" s="76">
        <f t="shared" si="37"/>
        <v>1.3441702500000001</v>
      </c>
      <c r="F110" s="76">
        <f t="shared" si="38"/>
        <v>0.70932974999999998</v>
      </c>
      <c r="G110" s="40" t="s">
        <v>62</v>
      </c>
      <c r="H110" s="48">
        <f t="shared" si="39"/>
        <v>0.70932974999999998</v>
      </c>
      <c r="I110" s="50" t="s">
        <v>10</v>
      </c>
      <c r="J110" s="52">
        <v>61.978999999999999</v>
      </c>
      <c r="K110" s="59">
        <f>H110/2</f>
        <v>0.35466487499999999</v>
      </c>
      <c r="L110" s="14">
        <f>K110*100/K120</f>
        <v>4.5376223676912835</v>
      </c>
      <c r="M110" s="14">
        <f t="shared" si="40"/>
        <v>21.981774287625001</v>
      </c>
      <c r="N110" s="14">
        <f>M110*100/M120</f>
        <v>4.6260635672932278</v>
      </c>
      <c r="O110" s="63">
        <f>N110*100/N121</f>
        <v>4.6940780019512056</v>
      </c>
      <c r="S110">
        <v>0</v>
      </c>
      <c r="AD110" s="40" t="s">
        <v>62</v>
      </c>
      <c r="AE110" s="48">
        <f t="shared" si="41"/>
        <v>1.3441702500000001</v>
      </c>
      <c r="AF110" s="50" t="s">
        <v>10</v>
      </c>
      <c r="AG110" s="52">
        <v>61.978999999999999</v>
      </c>
      <c r="AH110" s="59">
        <f>AE110/2</f>
        <v>0.67208512500000006</v>
      </c>
      <c r="AI110" s="14">
        <f>AH110*100/AH120</f>
        <v>1.3886083557395412</v>
      </c>
      <c r="AJ110" s="14">
        <f t="shared" si="42"/>
        <v>41.655163962375006</v>
      </c>
      <c r="AK110" s="14">
        <f>AJ110*100/AJ120</f>
        <v>1.3376383110850607</v>
      </c>
      <c r="AL110" s="63">
        <f>AK110*100/AK121</f>
        <v>1.3395040504378055</v>
      </c>
      <c r="AN110" s="40" t="s">
        <v>62</v>
      </c>
      <c r="AO110" s="48">
        <f t="shared" si="43"/>
        <v>3.2531377499999996</v>
      </c>
      <c r="AP110" s="50" t="s">
        <v>10</v>
      </c>
      <c r="AQ110" s="52">
        <v>61.978999999999999</v>
      </c>
      <c r="AR110" s="59">
        <f>AO110/2</f>
        <v>1.6265688749999998</v>
      </c>
      <c r="AS110" s="14">
        <f>AR110*100/AR120</f>
        <v>4.3747485601056928</v>
      </c>
      <c r="AT110" s="14">
        <f t="shared" si="44"/>
        <v>100.81311230362499</v>
      </c>
      <c r="AU110" s="14">
        <f>AT110*100/AT120</f>
        <v>4.5509851661486262</v>
      </c>
      <c r="AV110" s="63">
        <f>AU110*100/AU121</f>
        <v>4.6893181847858152</v>
      </c>
    </row>
    <row r="111" spans="1:48" x14ac:dyDescent="0.25">
      <c r="A111" s="40" t="s">
        <v>52</v>
      </c>
      <c r="B111" s="43">
        <f>X124</f>
        <v>5.6399999999999999E-2</v>
      </c>
      <c r="C111" s="43">
        <f>X99</f>
        <v>4.6529000000000001E-2</v>
      </c>
      <c r="D111" s="76">
        <f t="shared" si="36"/>
        <v>1.163225E-2</v>
      </c>
      <c r="E111" s="76">
        <f t="shared" si="37"/>
        <v>2.1503249999999998E-2</v>
      </c>
      <c r="F111" s="76">
        <f t="shared" si="38"/>
        <v>3.4896750000000004E-2</v>
      </c>
      <c r="G111" s="40" t="s">
        <v>52</v>
      </c>
      <c r="H111" s="48">
        <f t="shared" si="39"/>
        <v>3.4896750000000004E-2</v>
      </c>
      <c r="I111" s="50" t="s">
        <v>11</v>
      </c>
      <c r="J111" s="52">
        <v>94.203400000000002</v>
      </c>
      <c r="K111" s="59">
        <f>H111/2</f>
        <v>1.7448375000000002E-2</v>
      </c>
      <c r="L111" s="14">
        <f>K111*100/K120</f>
        <v>0.22323647550343237</v>
      </c>
      <c r="M111" s="14">
        <f t="shared" si="40"/>
        <v>1.6436962494750003</v>
      </c>
      <c r="N111" s="14">
        <f>M111*100/M120</f>
        <v>0.34591581352345729</v>
      </c>
      <c r="O111" s="63">
        <f>N111*100/N121</f>
        <v>0.35100162096077669</v>
      </c>
      <c r="R111" s="78" t="s">
        <v>97</v>
      </c>
      <c r="S111">
        <v>94.249200000000002</v>
      </c>
      <c r="T111">
        <v>10.928599999999999</v>
      </c>
      <c r="U111">
        <v>7.3906000000000001</v>
      </c>
      <c r="V111">
        <v>6.1502999999999997</v>
      </c>
      <c r="W111">
        <v>1.2459</v>
      </c>
      <c r="X111">
        <v>5.6399999999999999E-2</v>
      </c>
      <c r="Y111">
        <v>7.5033000000000003</v>
      </c>
      <c r="Z111">
        <v>2.0535000000000001</v>
      </c>
      <c r="AA111">
        <v>26.1206</v>
      </c>
      <c r="AB111">
        <v>0.98399999999999999</v>
      </c>
      <c r="AD111" s="40" t="s">
        <v>52</v>
      </c>
      <c r="AE111" s="48">
        <f t="shared" si="41"/>
        <v>2.1503249999999998E-2</v>
      </c>
      <c r="AF111" s="50" t="s">
        <v>11</v>
      </c>
      <c r="AG111" s="52">
        <v>94.203400000000002</v>
      </c>
      <c r="AH111" s="59">
        <f>AE111/2</f>
        <v>1.0751624999999999E-2</v>
      </c>
      <c r="AI111" s="14">
        <f>AH111*100/AH120</f>
        <v>2.2214144841813215E-2</v>
      </c>
      <c r="AJ111" s="14">
        <f t="shared" si="42"/>
        <v>1.012839630525</v>
      </c>
      <c r="AK111" s="14">
        <f>AJ111*100/AJ120</f>
        <v>3.2524493097643589E-2</v>
      </c>
      <c r="AL111" s="63">
        <f>AK111*100/AK121</f>
        <v>3.2569858295543104E-2</v>
      </c>
      <c r="AN111" s="40" t="s">
        <v>52</v>
      </c>
      <c r="AO111" s="48">
        <f t="shared" si="43"/>
        <v>0.75153000000000003</v>
      </c>
      <c r="AP111" s="50" t="s">
        <v>11</v>
      </c>
      <c r="AQ111" s="52">
        <v>94.203400000000002</v>
      </c>
      <c r="AR111" s="59">
        <f>AO111/2</f>
        <v>0.37576500000000002</v>
      </c>
      <c r="AS111" s="14">
        <f>AR111*100/AR120</f>
        <v>1.0106411219064524</v>
      </c>
      <c r="AT111" s="14">
        <f t="shared" si="44"/>
        <v>35.398340601000001</v>
      </c>
      <c r="AU111" s="14">
        <f>AT111*100/AT120</f>
        <v>1.5979798589715297</v>
      </c>
      <c r="AV111" s="63">
        <f>AU111*100/AU121</f>
        <v>1.646552501936225</v>
      </c>
    </row>
    <row r="112" spans="1:48" x14ac:dyDescent="0.25">
      <c r="A112" s="40" t="s">
        <v>65</v>
      </c>
      <c r="B112" s="43">
        <v>0</v>
      </c>
      <c r="C112" s="43">
        <v>0</v>
      </c>
      <c r="D112" s="76">
        <f t="shared" si="36"/>
        <v>0</v>
      </c>
      <c r="E112" s="76">
        <f t="shared" si="37"/>
        <v>0</v>
      </c>
      <c r="F112" s="76">
        <f t="shared" si="38"/>
        <v>0</v>
      </c>
      <c r="G112" s="40" t="s">
        <v>65</v>
      </c>
      <c r="H112" s="48">
        <f t="shared" si="39"/>
        <v>0</v>
      </c>
      <c r="I112" s="50" t="s">
        <v>12</v>
      </c>
      <c r="J112" s="52">
        <v>80.063999999999993</v>
      </c>
      <c r="K112" s="59">
        <f>H112*1</f>
        <v>0</v>
      </c>
      <c r="L112" s="14">
        <f>K112*100/K120</f>
        <v>0</v>
      </c>
      <c r="M112" s="14">
        <f t="shared" si="40"/>
        <v>0</v>
      </c>
      <c r="N112" s="14">
        <f>M112*100/M120</f>
        <v>0</v>
      </c>
      <c r="O112" s="63">
        <f>N112*100/N121</f>
        <v>0</v>
      </c>
      <c r="S112">
        <v>0</v>
      </c>
      <c r="AD112" s="40" t="s">
        <v>65</v>
      </c>
      <c r="AE112" s="48">
        <f t="shared" si="41"/>
        <v>0</v>
      </c>
      <c r="AF112" s="50" t="s">
        <v>12</v>
      </c>
      <c r="AG112" s="52">
        <v>80.063999999999993</v>
      </c>
      <c r="AH112" s="59">
        <f>AE112*1</f>
        <v>0</v>
      </c>
      <c r="AI112" s="14">
        <f>AH112*100/AH120</f>
        <v>0</v>
      </c>
      <c r="AJ112" s="14">
        <f t="shared" si="42"/>
        <v>0</v>
      </c>
      <c r="AK112" s="14">
        <f>AJ112*100/AJ120</f>
        <v>0</v>
      </c>
      <c r="AL112" s="63">
        <f>AK112*100/AK121</f>
        <v>0</v>
      </c>
      <c r="AN112" s="40" t="s">
        <v>65</v>
      </c>
      <c r="AO112" s="48">
        <f t="shared" si="43"/>
        <v>0</v>
      </c>
      <c r="AP112" s="50" t="s">
        <v>12</v>
      </c>
      <c r="AQ112" s="52">
        <v>80.063999999999993</v>
      </c>
      <c r="AR112" s="59">
        <f>AO112*1</f>
        <v>0</v>
      </c>
      <c r="AS112" s="14">
        <f>AR112*100/AR120</f>
        <v>0</v>
      </c>
      <c r="AT112" s="14">
        <f t="shared" si="44"/>
        <v>0</v>
      </c>
      <c r="AU112" s="14">
        <f>AT112*100/AT120</f>
        <v>0</v>
      </c>
      <c r="AV112" s="63">
        <f>AU112*100/AU121</f>
        <v>0</v>
      </c>
    </row>
    <row r="113" spans="1:48" x14ac:dyDescent="0.25">
      <c r="A113" s="41"/>
      <c r="B113" s="44">
        <v>0</v>
      </c>
      <c r="C113" s="44"/>
      <c r="D113" s="44">
        <f t="shared" si="36"/>
        <v>0</v>
      </c>
      <c r="E113" s="44">
        <f t="shared" si="37"/>
        <v>0</v>
      </c>
      <c r="F113" s="44">
        <f t="shared" si="38"/>
        <v>0</v>
      </c>
      <c r="G113" s="41"/>
      <c r="H113" s="48">
        <f t="shared" si="39"/>
        <v>0</v>
      </c>
      <c r="I113" s="50" t="s">
        <v>13</v>
      </c>
      <c r="J113" s="52">
        <v>32</v>
      </c>
      <c r="K113" s="59">
        <f>H113*1</f>
        <v>0</v>
      </c>
      <c r="L113" s="14">
        <f>K113*100/K120</f>
        <v>0</v>
      </c>
      <c r="M113" s="14">
        <f t="shared" si="40"/>
        <v>0</v>
      </c>
      <c r="N113" s="14">
        <f>M113*100/M120</f>
        <v>0</v>
      </c>
      <c r="O113" s="63">
        <f>N113*100/N121</f>
        <v>0</v>
      </c>
      <c r="AD113" s="41"/>
      <c r="AE113" s="48">
        <f t="shared" si="41"/>
        <v>0</v>
      </c>
      <c r="AF113" s="50" t="s">
        <v>13</v>
      </c>
      <c r="AG113" s="52">
        <v>32</v>
      </c>
      <c r="AH113" s="59">
        <f>AE113*1</f>
        <v>0</v>
      </c>
      <c r="AI113" s="14">
        <f>AH113*100/AH120</f>
        <v>0</v>
      </c>
      <c r="AJ113" s="14">
        <f t="shared" si="42"/>
        <v>0</v>
      </c>
      <c r="AK113" s="14">
        <f>AJ113*100/AJ120</f>
        <v>0</v>
      </c>
      <c r="AL113" s="63">
        <f>AK113*100/AK121</f>
        <v>0</v>
      </c>
      <c r="AN113" s="41"/>
      <c r="AO113" s="48">
        <f t="shared" si="43"/>
        <v>0</v>
      </c>
      <c r="AP113" s="50" t="s">
        <v>13</v>
      </c>
      <c r="AQ113" s="52">
        <v>32</v>
      </c>
      <c r="AR113" s="59">
        <f>AO113*1</f>
        <v>0</v>
      </c>
      <c r="AS113" s="14">
        <f>AR113*100/AR120</f>
        <v>0</v>
      </c>
      <c r="AT113" s="14">
        <f t="shared" si="44"/>
        <v>0</v>
      </c>
      <c r="AU113" s="14">
        <f>AT113*100/AT120</f>
        <v>0</v>
      </c>
      <c r="AV113" s="63">
        <f>AU113*100/AU121</f>
        <v>0</v>
      </c>
    </row>
    <row r="114" spans="1:48" x14ac:dyDescent="0.25">
      <c r="A114" s="40" t="s">
        <v>51</v>
      </c>
      <c r="B114" s="43">
        <f>W124</f>
        <v>1.2459</v>
      </c>
      <c r="C114" s="43">
        <f>W99</f>
        <v>1.0191460000000001</v>
      </c>
      <c r="D114" s="76">
        <f t="shared" si="36"/>
        <v>0.25478650000000003</v>
      </c>
      <c r="E114" s="76">
        <f t="shared" si="37"/>
        <v>0.48154049999999993</v>
      </c>
      <c r="F114" s="76">
        <f t="shared" si="38"/>
        <v>0.76435950000000008</v>
      </c>
      <c r="G114" s="40" t="s">
        <v>51</v>
      </c>
      <c r="H114" s="48">
        <f t="shared" si="39"/>
        <v>0.76435950000000008</v>
      </c>
      <c r="I114" s="50" t="s">
        <v>22</v>
      </c>
      <c r="J114" s="52">
        <v>18.015000000000001</v>
      </c>
      <c r="K114" s="59">
        <f>H114*1/2</f>
        <v>0.38217975000000004</v>
      </c>
      <c r="L114" s="14">
        <f>K114*100/K120</f>
        <v>4.8896507782978587</v>
      </c>
      <c r="M114" s="14">
        <f t="shared" si="40"/>
        <v>6.8849681962500009</v>
      </c>
      <c r="N114" s="14">
        <f>M114*100/M120</f>
        <v>1.4489412964528228</v>
      </c>
      <c r="O114" s="64"/>
      <c r="AD114" s="40" t="s">
        <v>51</v>
      </c>
      <c r="AE114" s="48">
        <f t="shared" si="41"/>
        <v>0.48154049999999993</v>
      </c>
      <c r="AF114" s="50" t="s">
        <v>22</v>
      </c>
      <c r="AG114" s="52">
        <v>18.015000000000001</v>
      </c>
      <c r="AH114" s="59">
        <f>AE114*1/2</f>
        <v>0.24077024999999996</v>
      </c>
      <c r="AI114" s="14">
        <f>AH114*100/AH120</f>
        <v>0.49746017063463221</v>
      </c>
      <c r="AJ114" s="14">
        <f t="shared" si="42"/>
        <v>4.3374760537499997</v>
      </c>
      <c r="AK114" s="14">
        <f>AJ114*100/AJ120</f>
        <v>0.13928583135936451</v>
      </c>
      <c r="AL114" s="64"/>
      <c r="AN114" s="40" t="s">
        <v>51</v>
      </c>
      <c r="AO114" s="48">
        <f t="shared" si="43"/>
        <v>7.2547672500000004</v>
      </c>
      <c r="AP114" s="50" t="s">
        <v>22</v>
      </c>
      <c r="AQ114" s="52">
        <v>18.015000000000001</v>
      </c>
      <c r="AR114" s="59">
        <f>AO114*1/2</f>
        <v>3.6273836250000002</v>
      </c>
      <c r="AS114" s="14">
        <f>AR114*100/AR120</f>
        <v>9.7560524699083029</v>
      </c>
      <c r="AT114" s="14">
        <f t="shared" si="44"/>
        <v>65.347316004375003</v>
      </c>
      <c r="AU114" s="14">
        <f>AT114*100/AT120</f>
        <v>2.9499601687512209</v>
      </c>
      <c r="AV114" s="64"/>
    </row>
    <row r="115" spans="1:48" x14ac:dyDescent="0.25">
      <c r="A115" s="40" t="s">
        <v>66</v>
      </c>
      <c r="B115" s="43">
        <v>0</v>
      </c>
      <c r="C115" s="43">
        <v>0</v>
      </c>
      <c r="D115" s="76">
        <f t="shared" si="36"/>
        <v>0</v>
      </c>
      <c r="E115" s="76">
        <f t="shared" si="37"/>
        <v>0</v>
      </c>
      <c r="F115" s="76">
        <f t="shared" si="38"/>
        <v>0</v>
      </c>
      <c r="G115" s="40" t="s">
        <v>66</v>
      </c>
      <c r="H115" s="48">
        <f t="shared" si="39"/>
        <v>0</v>
      </c>
      <c r="I115" s="50" t="s">
        <v>14</v>
      </c>
      <c r="J115" s="52">
        <v>44.01</v>
      </c>
      <c r="K115" s="59">
        <f>H115*1</f>
        <v>0</v>
      </c>
      <c r="L115" s="14">
        <f>K115*100/K120</f>
        <v>0</v>
      </c>
      <c r="M115" s="14">
        <f t="shared" si="40"/>
        <v>0</v>
      </c>
      <c r="N115" s="14">
        <f>M115*100/M120</f>
        <v>0</v>
      </c>
      <c r="O115" s="63">
        <f>N115*100/N121</f>
        <v>0</v>
      </c>
      <c r="AD115" s="40" t="s">
        <v>66</v>
      </c>
      <c r="AE115" s="48">
        <f t="shared" si="41"/>
        <v>0</v>
      </c>
      <c r="AF115" s="50" t="s">
        <v>14</v>
      </c>
      <c r="AG115" s="52">
        <v>44.01</v>
      </c>
      <c r="AH115" s="59">
        <f>AE115*1</f>
        <v>0</v>
      </c>
      <c r="AI115" s="14">
        <f>AH115*100/AH120</f>
        <v>0</v>
      </c>
      <c r="AJ115" s="14">
        <f t="shared" si="42"/>
        <v>0</v>
      </c>
      <c r="AK115" s="14">
        <f>AJ115*100/AJ120</f>
        <v>0</v>
      </c>
      <c r="AL115" s="63">
        <f>AK115*100/AK121</f>
        <v>0</v>
      </c>
      <c r="AN115" s="40" t="s">
        <v>66</v>
      </c>
      <c r="AO115" s="48">
        <f t="shared" si="43"/>
        <v>0</v>
      </c>
      <c r="AP115" s="50" t="s">
        <v>14</v>
      </c>
      <c r="AQ115" s="52">
        <v>44.01</v>
      </c>
      <c r="AR115" s="59">
        <f>AO115*1</f>
        <v>0</v>
      </c>
      <c r="AS115" s="14">
        <f>AR115*100/AR120</f>
        <v>0</v>
      </c>
      <c r="AT115" s="14">
        <f t="shared" si="44"/>
        <v>0</v>
      </c>
      <c r="AU115" s="14">
        <f>AT115*100/AT120</f>
        <v>0</v>
      </c>
      <c r="AV115" s="63">
        <f>AU115*100/AU121</f>
        <v>0</v>
      </c>
    </row>
    <row r="116" spans="1:48" x14ac:dyDescent="0.25">
      <c r="A116" s="40" t="s">
        <v>67</v>
      </c>
      <c r="B116" s="43">
        <v>0</v>
      </c>
      <c r="C116" s="43">
        <v>0</v>
      </c>
      <c r="D116" s="76">
        <f t="shared" si="36"/>
        <v>0</v>
      </c>
      <c r="E116" s="76">
        <f t="shared" si="37"/>
        <v>0</v>
      </c>
      <c r="F116" s="76">
        <f t="shared" si="38"/>
        <v>0</v>
      </c>
      <c r="G116" s="40" t="s">
        <v>67</v>
      </c>
      <c r="H116" s="48">
        <f t="shared" si="39"/>
        <v>0</v>
      </c>
      <c r="I116" s="50" t="s">
        <v>15</v>
      </c>
      <c r="J116" s="52">
        <v>69.62</v>
      </c>
      <c r="K116" s="59">
        <f>H116*1</f>
        <v>0</v>
      </c>
      <c r="L116" s="14">
        <f>K116*100/K120</f>
        <v>0</v>
      </c>
      <c r="M116" s="14">
        <f t="shared" si="40"/>
        <v>0</v>
      </c>
      <c r="N116" s="14">
        <f>M116*100/M120</f>
        <v>0</v>
      </c>
      <c r="O116" s="63">
        <f>N116*100/N121</f>
        <v>0</v>
      </c>
      <c r="AD116" s="40" t="s">
        <v>67</v>
      </c>
      <c r="AE116" s="48">
        <f t="shared" si="41"/>
        <v>0</v>
      </c>
      <c r="AF116" s="50" t="s">
        <v>15</v>
      </c>
      <c r="AG116" s="52">
        <v>69.62</v>
      </c>
      <c r="AH116" s="59">
        <f>AE116*1</f>
        <v>0</v>
      </c>
      <c r="AI116" s="14">
        <f>AH116*100/AH120</f>
        <v>0</v>
      </c>
      <c r="AJ116" s="14">
        <f t="shared" si="42"/>
        <v>0</v>
      </c>
      <c r="AK116" s="14">
        <f>AJ116*100/AJ120</f>
        <v>0</v>
      </c>
      <c r="AL116" s="63">
        <f>AK116*100/AK121</f>
        <v>0</v>
      </c>
      <c r="AN116" s="40" t="s">
        <v>67</v>
      </c>
      <c r="AO116" s="48">
        <f t="shared" si="43"/>
        <v>0</v>
      </c>
      <c r="AP116" s="50" t="s">
        <v>15</v>
      </c>
      <c r="AQ116" s="52">
        <v>69.62</v>
      </c>
      <c r="AR116" s="59">
        <f>AO116*1</f>
        <v>0</v>
      </c>
      <c r="AS116" s="14">
        <f>AR116*100/AR120</f>
        <v>0</v>
      </c>
      <c r="AT116" s="14">
        <f t="shared" si="44"/>
        <v>0</v>
      </c>
      <c r="AU116" s="14">
        <f>AT116*100/AT120</f>
        <v>0</v>
      </c>
      <c r="AV116" s="63">
        <f>AU116*100/AU121</f>
        <v>0</v>
      </c>
    </row>
    <row r="117" spans="1:48" x14ac:dyDescent="0.25">
      <c r="A117" s="40" t="s">
        <v>68</v>
      </c>
      <c r="B117" s="43">
        <v>0</v>
      </c>
      <c r="C117" s="43">
        <v>0</v>
      </c>
      <c r="D117" s="76">
        <f t="shared" si="36"/>
        <v>0</v>
      </c>
      <c r="E117" s="76">
        <f t="shared" si="37"/>
        <v>0</v>
      </c>
      <c r="F117" s="76">
        <f t="shared" si="38"/>
        <v>0</v>
      </c>
      <c r="G117" s="40" t="s">
        <v>68</v>
      </c>
      <c r="H117" s="48">
        <f t="shared" si="39"/>
        <v>0</v>
      </c>
      <c r="I117" s="50" t="s">
        <v>16</v>
      </c>
      <c r="J117" s="52">
        <v>141.94</v>
      </c>
      <c r="K117" s="59">
        <f>H117*1/2</f>
        <v>0</v>
      </c>
      <c r="L117" s="14">
        <f>K117*100/K120</f>
        <v>0</v>
      </c>
      <c r="M117" s="14">
        <f t="shared" si="40"/>
        <v>0</v>
      </c>
      <c r="N117" s="14">
        <f>M117*100/M120</f>
        <v>0</v>
      </c>
      <c r="O117" s="63">
        <f>N117*100/N121</f>
        <v>0</v>
      </c>
      <c r="AD117" s="40" t="s">
        <v>68</v>
      </c>
      <c r="AE117" s="48">
        <f t="shared" si="41"/>
        <v>0</v>
      </c>
      <c r="AF117" s="50" t="s">
        <v>16</v>
      </c>
      <c r="AG117" s="52">
        <v>141.94</v>
      </c>
      <c r="AH117" s="59">
        <f>AE117*1/2</f>
        <v>0</v>
      </c>
      <c r="AI117" s="14">
        <f>AH117*100/AH120</f>
        <v>0</v>
      </c>
      <c r="AJ117" s="14">
        <f t="shared" si="42"/>
        <v>0</v>
      </c>
      <c r="AK117" s="14">
        <f>AJ117*100/AJ120</f>
        <v>0</v>
      </c>
      <c r="AL117" s="63">
        <f>AK117*100/AK121</f>
        <v>0</v>
      </c>
      <c r="AN117" s="40" t="s">
        <v>68</v>
      </c>
      <c r="AO117" s="48">
        <f t="shared" si="43"/>
        <v>0</v>
      </c>
      <c r="AP117" s="50" t="s">
        <v>16</v>
      </c>
      <c r="AQ117" s="52">
        <v>141.94</v>
      </c>
      <c r="AR117" s="59">
        <f>AO117*1/2</f>
        <v>0</v>
      </c>
      <c r="AS117" s="14">
        <f>AR117*100/AR120</f>
        <v>0</v>
      </c>
      <c r="AT117" s="14">
        <f t="shared" si="44"/>
        <v>0</v>
      </c>
      <c r="AU117" s="14">
        <f>AT117*100/AT120</f>
        <v>0</v>
      </c>
      <c r="AV117" s="63">
        <f>AU117*100/AU121</f>
        <v>0</v>
      </c>
    </row>
    <row r="118" spans="1:48" x14ac:dyDescent="0.25">
      <c r="A118" s="40" t="s">
        <v>69</v>
      </c>
      <c r="B118" s="43">
        <v>0</v>
      </c>
      <c r="C118" s="43">
        <v>0</v>
      </c>
      <c r="D118" s="76">
        <f t="shared" si="36"/>
        <v>0</v>
      </c>
      <c r="E118" s="76">
        <f t="shared" si="37"/>
        <v>0</v>
      </c>
      <c r="F118" s="76">
        <f t="shared" si="38"/>
        <v>0</v>
      </c>
      <c r="G118" s="40" t="s">
        <v>69</v>
      </c>
      <c r="H118" s="48">
        <f t="shared" si="39"/>
        <v>0</v>
      </c>
      <c r="I118" s="50" t="s">
        <v>17</v>
      </c>
      <c r="J118" s="52">
        <v>29.88</v>
      </c>
      <c r="K118" s="59">
        <f>H118*1/2</f>
        <v>0</v>
      </c>
      <c r="L118" s="14">
        <f>K118*100/K120</f>
        <v>0</v>
      </c>
      <c r="M118" s="14">
        <f t="shared" si="40"/>
        <v>0</v>
      </c>
      <c r="N118" s="14">
        <f>M118*100/M120</f>
        <v>0</v>
      </c>
      <c r="O118" s="63">
        <f>N118*100/N121</f>
        <v>0</v>
      </c>
      <c r="AD118" s="40" t="s">
        <v>69</v>
      </c>
      <c r="AE118" s="48">
        <f t="shared" si="41"/>
        <v>0</v>
      </c>
      <c r="AF118" s="50" t="s">
        <v>17</v>
      </c>
      <c r="AG118" s="52">
        <v>29.88</v>
      </c>
      <c r="AH118" s="59">
        <f>AE118*1/2</f>
        <v>0</v>
      </c>
      <c r="AI118" s="14">
        <f>AH118*100/AH120</f>
        <v>0</v>
      </c>
      <c r="AJ118" s="14">
        <f t="shared" si="42"/>
        <v>0</v>
      </c>
      <c r="AK118" s="14">
        <f>AJ118*100/AJ120</f>
        <v>0</v>
      </c>
      <c r="AL118" s="63">
        <f>AK118*100/AK121</f>
        <v>0</v>
      </c>
      <c r="AN118" s="40" t="s">
        <v>69</v>
      </c>
      <c r="AO118" s="48">
        <f t="shared" si="43"/>
        <v>0</v>
      </c>
      <c r="AP118" s="50" t="s">
        <v>17</v>
      </c>
      <c r="AQ118" s="52">
        <v>29.88</v>
      </c>
      <c r="AR118" s="59">
        <f>AO118*1/2</f>
        <v>0</v>
      </c>
      <c r="AS118" s="14">
        <f>AR118*100/AR120</f>
        <v>0</v>
      </c>
      <c r="AT118" s="14">
        <f t="shared" si="44"/>
        <v>0</v>
      </c>
      <c r="AU118" s="14">
        <f>AT118*100/AT120</f>
        <v>0</v>
      </c>
      <c r="AV118" s="63">
        <f>AU118*100/AU121</f>
        <v>0</v>
      </c>
    </row>
    <row r="119" spans="1:48" ht="15.75" thickBot="1" x14ac:dyDescent="0.3">
      <c r="A119" s="42" t="s">
        <v>18</v>
      </c>
      <c r="B119" s="46">
        <f>S124</f>
        <v>94.249200000000002</v>
      </c>
      <c r="C119" s="73">
        <f>S99</f>
        <v>17.488555000000002</v>
      </c>
      <c r="D119" s="77">
        <f t="shared" si="36"/>
        <v>4.3721387500000004</v>
      </c>
      <c r="E119" s="77">
        <f t="shared" si="37"/>
        <v>81.132783750000002</v>
      </c>
      <c r="F119" s="77">
        <f t="shared" si="38"/>
        <v>13.11641625</v>
      </c>
      <c r="G119" s="42" t="s">
        <v>18</v>
      </c>
      <c r="H119" s="48">
        <f t="shared" si="39"/>
        <v>13.11641625</v>
      </c>
      <c r="I119" s="54" t="s">
        <v>18</v>
      </c>
      <c r="J119" s="55">
        <f>J113/2</f>
        <v>16</v>
      </c>
      <c r="K119" s="60">
        <f>H121*1</f>
        <v>3.7500000082957285E-7</v>
      </c>
      <c r="L119" s="65">
        <f>K119*100/K120</f>
        <v>4.7977922585328461E-6</v>
      </c>
      <c r="M119" s="69">
        <f t="shared" si="40"/>
        <v>6.0000000132731657E-6</v>
      </c>
      <c r="N119" s="69"/>
      <c r="O119" s="67">
        <f>N119*100/N121</f>
        <v>0</v>
      </c>
      <c r="AD119" s="42" t="s">
        <v>18</v>
      </c>
      <c r="AE119" s="48">
        <f t="shared" si="41"/>
        <v>81.132783750000002</v>
      </c>
      <c r="AF119" s="54" t="s">
        <v>18</v>
      </c>
      <c r="AG119" s="55">
        <f>AG113/2</f>
        <v>16</v>
      </c>
      <c r="AH119" s="60">
        <f>AE121*1</f>
        <v>0.92499962500001232</v>
      </c>
      <c r="AI119" s="65">
        <f>AH119*100/AH120</f>
        <v>1.911160001243829</v>
      </c>
      <c r="AJ119" s="69">
        <f t="shared" si="42"/>
        <v>14.799994000000197</v>
      </c>
      <c r="AK119" s="69"/>
      <c r="AL119" s="67">
        <f>AK119*100/AK121</f>
        <v>0</v>
      </c>
      <c r="AN119" s="42" t="s">
        <v>18</v>
      </c>
      <c r="AO119" s="48">
        <f t="shared" si="43"/>
        <v>64.633999499999987</v>
      </c>
      <c r="AP119" s="54" t="s">
        <v>18</v>
      </c>
      <c r="AQ119" s="55">
        <f>AQ113/2</f>
        <v>16</v>
      </c>
      <c r="AR119" s="60">
        <f>AO121*1</f>
        <v>2.2499999943192961E-6</v>
      </c>
      <c r="AS119" s="65">
        <f>AR119*100/AR120</f>
        <v>6.0515016527573475E-6</v>
      </c>
      <c r="AT119" s="69">
        <f t="shared" si="44"/>
        <v>3.5999999909108737E-5</v>
      </c>
      <c r="AU119" s="69"/>
      <c r="AV119" s="67">
        <f>AU119*100/AU121</f>
        <v>0</v>
      </c>
    </row>
    <row r="120" spans="1:48" ht="15.75" thickBot="1" x14ac:dyDescent="0.3">
      <c r="A120" t="s">
        <v>71</v>
      </c>
      <c r="B120" s="53">
        <f>(B100*2)+(B101*2)+(B102*3/2)+(B103*3/2)+(B104*1)+(B105*1)+(B106*1)+(B107*1)+(B108*3/2)+(B109*1)+(B110*1/2)+(B111*1/2)+(B112*3)+(B114*1/2)+(B115*2)+(B116*3/2)+(B117*3/5)+(B118*1/2)</f>
        <v>93.324200000000005</v>
      </c>
      <c r="C120" s="74">
        <f>(C100*2)+(C101*2)+(C102*3/2)+(C103*3/2)+(C104*1)+(C105*1)+(C106*1)+(C107*1)+(C108*3/2)+(C109*1)+(C110*1/2)+(C111*1/2)+(C112*3)+(C114*1/2)+(C115*2)+(C116*3/2)+(C117*3/5)+(C118*1/2)</f>
        <v>17.488554499999999</v>
      </c>
      <c r="D120" s="74">
        <f>(D100*2)+(D101*2)+(D102*3/2)+(D103*3/2)+(D104*1)+(D105*1)+(D106*1)+(D107*1)+(D108*3/2)+(D109*1)+(D110*1/2)+(D111*1/2)+(D112*3)+(D114*1/2)+(D115*2)+(D116*3/2)+(D117*3/5)+(D118*1/2)</f>
        <v>4.3721386249999998</v>
      </c>
      <c r="E120" s="74">
        <f>(E100*2)+(E101*2)+(E102*3/2)+(E103*3/2)+(E104*1)+(E105*1)+(E106*1)+(E107*1)+(E108*3/2)+(E109*1)+(E110*1/2)+(E111*1/2)+(E112*3)+(E114*1/2)+(E115*2)+(E116*3/2)+(E117*3/5)+(E118*1/2)</f>
        <v>80.207784124999989</v>
      </c>
      <c r="F120" s="74">
        <f>(F100*2)+(F101*2)+(F102*3/2)+(F103*3/2)+(F104*1)+(F105*1)+(F106*1)+(F107*1)+(F108*3/2)+(F109*1)+(F110*1/2)+(F111*1/2)+(F112*3)+(F114*1/2)+(F115*2)+(F116*3/2)+(F117*3/5)+(F118*1/2)</f>
        <v>13.116415875</v>
      </c>
      <c r="G120" t="s">
        <v>71</v>
      </c>
      <c r="H120" s="53">
        <f>(H100*2)+(H101*2)+(H102*3/2)+(H103*3/2)+(H104*1)+(H105*1)+(H106*1)+(H107*1)+(H108*3/2)+(H109*1)+(H110*1/2)+(H111*1/2)+(H112*3)+(H114*1/2)+(H115*2)+(H116*3/2)+(H117*3/5)+(H118*1/2)</f>
        <v>13.116415875</v>
      </c>
      <c r="I120" s="187" t="s">
        <v>19</v>
      </c>
      <c r="J120" s="188"/>
      <c r="K120" s="61">
        <f>SUM(K100:K107,K109:K119)</f>
        <v>7.8160949999999998</v>
      </c>
      <c r="L120" s="66">
        <f>SUM(L100:L107,L109:L119)</f>
        <v>100.00000000000001</v>
      </c>
      <c r="M120" s="70">
        <f>SUM(M100:M118)</f>
        <v>475.17233535307508</v>
      </c>
      <c r="N120" s="70">
        <f>SUM(N100:N118)</f>
        <v>100.00000000000003</v>
      </c>
      <c r="O120" s="68">
        <f>SUM(O100:O118)</f>
        <v>99.999999999999972</v>
      </c>
      <c r="AD120" t="s">
        <v>71</v>
      </c>
      <c r="AE120" s="53">
        <f>(AE100*2)+(AE101*2)+(AE102*3/2)+(AE103*3/2)+(AE104*1)+(AE105*1)+(AE106*1)+(AE107*1)+(AE108*3/2)+(AE109*1)+(AE110*1/2)+(AE111*1/2)+(AE112*3)+(AE114*1/2)+(AE115*2)+(AE116*3/2)+(AE117*3/5)+(AE118*1/2)</f>
        <v>80.207784124999989</v>
      </c>
      <c r="AF120" s="187" t="s">
        <v>19</v>
      </c>
      <c r="AG120" s="188"/>
      <c r="AH120" s="61">
        <f>SUM(AH100:AH107,AH109:AH119)</f>
        <v>48.399905000000011</v>
      </c>
      <c r="AI120" s="66">
        <f>SUM(AI100:AI107,AI109:AI119)</f>
        <v>100</v>
      </c>
      <c r="AJ120" s="70">
        <f>SUM(AJ100:AJ118)</f>
        <v>3114.0827544469266</v>
      </c>
      <c r="AK120" s="70">
        <f>SUM(AK100:AK118)</f>
        <v>100</v>
      </c>
      <c r="AL120" s="68">
        <f>SUM(AL100:AL118)</f>
        <v>100</v>
      </c>
      <c r="AN120" t="s">
        <v>71</v>
      </c>
      <c r="AO120" s="53">
        <f>(AO100*2)+(AO101*2)+(AO102*3/2)+(AO103*3/2)+(AO104*1)+(AO105*1)+(AO106*1)+(AO107*1)+(AO108*3/2)+(AO109*1)+(AO110*1/2)+(AO111*1/2)+(AO112*3)+(AO114*1/2)+(AO115*2)+(AO116*3/2)+(AO117*3/5)+(AO118*1/2)</f>
        <v>64.633997249999993</v>
      </c>
      <c r="AP120" s="187" t="s">
        <v>19</v>
      </c>
      <c r="AQ120" s="188"/>
      <c r="AR120" s="61">
        <f>SUM(AR100:AR107,AR109:AR119)</f>
        <v>37.180853999999997</v>
      </c>
      <c r="AS120" s="66">
        <f>SUM(AS100:AS107,AS109:AS119)</f>
        <v>99.999999999999986</v>
      </c>
      <c r="AT120" s="70">
        <f>SUM(AT100:AT118)</f>
        <v>2215.193164185599</v>
      </c>
      <c r="AU120" s="70">
        <f>SUM(AU100:AU118)</f>
        <v>100</v>
      </c>
      <c r="AV120" s="68">
        <f>SUM(AV100:AV118)</f>
        <v>100</v>
      </c>
    </row>
    <row r="121" spans="1:48" ht="15.75" thickBot="1" x14ac:dyDescent="0.3">
      <c r="A121" t="s">
        <v>53</v>
      </c>
      <c r="B121" s="72">
        <f>B119-B120</f>
        <v>0.92499999999999716</v>
      </c>
      <c r="C121" s="45">
        <f>C119-C120</f>
        <v>5.0000000229033503E-7</v>
      </c>
      <c r="D121" s="45">
        <f>D119-D120</f>
        <v>1.2500000057258376E-7</v>
      </c>
      <c r="E121" s="45">
        <f>E119-E120</f>
        <v>0.92499962500001232</v>
      </c>
      <c r="F121" s="45">
        <f>F119-F120</f>
        <v>3.7500000082957285E-7</v>
      </c>
      <c r="G121" t="s">
        <v>53</v>
      </c>
      <c r="H121" s="45">
        <f>H119-H120</f>
        <v>3.7500000082957285E-7</v>
      </c>
      <c r="I121" s="56"/>
      <c r="J121" s="57"/>
      <c r="K121" s="4"/>
      <c r="L121" s="189" t="s">
        <v>80</v>
      </c>
      <c r="M121" s="190"/>
      <c r="N121" s="68">
        <f>SUM(N100:N113,N115:N118)</f>
        <v>98.551058703547199</v>
      </c>
      <c r="AD121" t="s">
        <v>53</v>
      </c>
      <c r="AE121" s="45">
        <f>AE119-AE120</f>
        <v>0.92499962500001232</v>
      </c>
      <c r="AF121" s="56"/>
      <c r="AG121" s="57"/>
      <c r="AH121" s="4"/>
      <c r="AI121" s="189" t="s">
        <v>80</v>
      </c>
      <c r="AJ121" s="190"/>
      <c r="AK121" s="68">
        <f>SUM(AK100:AK113,AK115:AK118)</f>
        <v>99.860714168640641</v>
      </c>
      <c r="AN121" t="s">
        <v>53</v>
      </c>
      <c r="AO121" s="45">
        <f>AO119-AO120</f>
        <v>2.2499999943192961E-6</v>
      </c>
      <c r="AP121" s="56"/>
      <c r="AQ121" s="57"/>
      <c r="AR121" s="4"/>
      <c r="AS121" s="189" t="s">
        <v>80</v>
      </c>
      <c r="AT121" s="190"/>
      <c r="AU121" s="68">
        <f>SUM(AU100:AU113,AU115:AU118)</f>
        <v>97.050039831248782</v>
      </c>
    </row>
    <row r="122" spans="1:48" x14ac:dyDescent="0.25">
      <c r="E122" s="25">
        <f>E119-(E114/2)</f>
        <v>80.892013500000004</v>
      </c>
      <c r="F122" s="84" t="s">
        <v>46</v>
      </c>
    </row>
    <row r="123" spans="1:48" ht="15.75" thickBot="1" x14ac:dyDescent="0.3"/>
    <row r="124" spans="1:48" ht="15.75" thickBot="1" x14ac:dyDescent="0.3">
      <c r="B124" s="228" t="s">
        <v>99</v>
      </c>
      <c r="C124" s="229"/>
      <c r="D124" s="229"/>
      <c r="E124" s="229"/>
      <c r="F124" s="229"/>
      <c r="G124" s="229"/>
      <c r="H124" s="229"/>
      <c r="I124" s="230"/>
      <c r="Q124" s="79" t="s">
        <v>180</v>
      </c>
      <c r="R124" s="78" t="s">
        <v>97</v>
      </c>
      <c r="S124">
        <v>94.249200000000002</v>
      </c>
      <c r="T124">
        <v>10.928599999999999</v>
      </c>
      <c r="U124">
        <v>7.3906000000000001</v>
      </c>
      <c r="V124">
        <v>6.1502999999999997</v>
      </c>
      <c r="W124">
        <v>1.2459</v>
      </c>
      <c r="X124">
        <v>5.6399999999999999E-2</v>
      </c>
      <c r="Y124">
        <v>7.5033000000000003</v>
      </c>
      <c r="Z124">
        <v>2.0535000000000001</v>
      </c>
      <c r="AA124">
        <v>26.1206</v>
      </c>
      <c r="AB124">
        <v>0.98399999999999999</v>
      </c>
    </row>
    <row r="125" spans="1:48" ht="16.5" thickBot="1" x14ac:dyDescent="0.3">
      <c r="B125" s="222" t="str">
        <f>"SI("&amp;ROUND(E100,4)&amp;")AL("&amp;ROUND(E102,4)&amp;")TI("&amp;ROUND(E101,4)&amp;")MN("&amp;ROUND(E106,4)&amp;")FE("&amp;ROUND(E107,4)&amp;")MG("&amp;ROUND(E104,4)&amp;")CA("&amp;ROUND(E105,4)&amp;")NA("&amp;ROUND(E110,4)&amp;")K("&amp;ROUND(E111,4)&amp;")O("&amp;ROUND(E122,4)&amp;")H("&amp;ROUND(E114,4)&amp;")O("&amp;ROUND(E114/2,4)&amp;")"</f>
        <v>SI(22.1227)AL(9.6262)TI(0.984)MN(0)FE(5.0134)MG(6.5408)CA(7.0772)NA(1.3442)K(0.0215)O(80.892)H(0.4815)O(0.2408)</v>
      </c>
      <c r="C125" s="223"/>
      <c r="D125" s="223"/>
      <c r="E125" s="223"/>
      <c r="F125" s="223"/>
      <c r="G125" s="223"/>
      <c r="H125" s="223"/>
      <c r="I125" s="224"/>
      <c r="S125">
        <v>0</v>
      </c>
    </row>
    <row r="127" spans="1:48" ht="15" customHeight="1" x14ac:dyDescent="0.25">
      <c r="A127" s="214" t="str">
        <f>"i="&amp;E128</f>
        <v>i=5</v>
      </c>
      <c r="B127" t="s">
        <v>85</v>
      </c>
      <c r="C127">
        <f>7889+(1/3)</f>
        <v>7889.333333333333</v>
      </c>
      <c r="D127" s="153" t="s">
        <v>178</v>
      </c>
      <c r="E127" s="153"/>
      <c r="F127" s="153"/>
      <c r="P127" s="78" t="s">
        <v>103</v>
      </c>
      <c r="R127" s="152" t="str">
        <f>"SYSTEM EQUILIBRIA AFTER MELT EXTRACTION IN  "&amp;A96</f>
        <v>SYSTEM EQUILIBRIA AFTER MELT EXTRACTION IN  i=4</v>
      </c>
      <c r="S127" s="152"/>
      <c r="T127" s="152"/>
      <c r="U127" s="152"/>
      <c r="V127" s="152"/>
      <c r="W127" s="152"/>
      <c r="X127" s="152"/>
      <c r="Y127" s="152"/>
      <c r="Z127" s="152"/>
      <c r="AA127" s="152"/>
      <c r="AB127" s="152"/>
      <c r="AU127" s="81" t="s">
        <v>104</v>
      </c>
      <c r="AV127" s="97">
        <f>AV96+1</f>
        <v>5</v>
      </c>
    </row>
    <row r="128" spans="1:48" ht="15.75" customHeight="1" thickBot="1" x14ac:dyDescent="0.3">
      <c r="A128" s="215"/>
      <c r="B128" t="s">
        <v>86</v>
      </c>
      <c r="C128">
        <v>1183.4000000000001</v>
      </c>
      <c r="D128" s="81" t="s">
        <v>104</v>
      </c>
      <c r="E128" s="97">
        <f>E97+1</f>
        <v>5</v>
      </c>
      <c r="G128" s="216" t="s">
        <v>100</v>
      </c>
      <c r="H128" s="216"/>
      <c r="I128" s="216"/>
      <c r="J128" s="216"/>
      <c r="K128" s="216"/>
      <c r="L128" s="216"/>
      <c r="M128" s="216"/>
      <c r="N128" s="216"/>
      <c r="O128" s="216"/>
      <c r="P128" s="80">
        <v>0.2</v>
      </c>
      <c r="S128" t="s">
        <v>18</v>
      </c>
      <c r="T128" t="s">
        <v>87</v>
      </c>
      <c r="U128" t="s">
        <v>88</v>
      </c>
      <c r="V128" t="s">
        <v>89</v>
      </c>
      <c r="W128" t="s">
        <v>51</v>
      </c>
      <c r="X128" t="s">
        <v>52</v>
      </c>
      <c r="Y128" t="s">
        <v>90</v>
      </c>
      <c r="Z128" t="s">
        <v>91</v>
      </c>
      <c r="AA128" t="s">
        <v>92</v>
      </c>
      <c r="AB128" t="s">
        <v>93</v>
      </c>
      <c r="AD128" s="216" t="s">
        <v>210</v>
      </c>
      <c r="AE128" s="216"/>
      <c r="AF128" s="216"/>
      <c r="AG128" s="216"/>
      <c r="AH128" s="216"/>
      <c r="AI128" s="216"/>
      <c r="AJ128" s="216"/>
      <c r="AK128" s="216"/>
      <c r="AL128" s="216"/>
      <c r="AN128" s="216" t="s">
        <v>110</v>
      </c>
      <c r="AO128" s="216"/>
      <c r="AP128" s="216"/>
      <c r="AQ128" s="216"/>
      <c r="AR128" s="216"/>
      <c r="AS128" s="216"/>
      <c r="AT128" s="216"/>
      <c r="AU128" s="216"/>
      <c r="AV128" s="216"/>
    </row>
    <row r="129" spans="1:48" ht="15" customHeight="1" x14ac:dyDescent="0.25">
      <c r="A129" s="192" t="s">
        <v>74</v>
      </c>
      <c r="B129" s="210" t="str">
        <f>"COMPOSITION FROM "&amp;A96</f>
        <v>COMPOSITION FROM i=4</v>
      </c>
      <c r="C129" s="210" t="s">
        <v>175</v>
      </c>
      <c r="D129" s="212" t="s">
        <v>176</v>
      </c>
      <c r="E129" s="212" t="s">
        <v>177</v>
      </c>
      <c r="F129" s="194" t="s">
        <v>84</v>
      </c>
      <c r="G129" s="192" t="s">
        <v>74</v>
      </c>
      <c r="H129" s="194" t="s">
        <v>70</v>
      </c>
      <c r="I129" s="196" t="s">
        <v>75</v>
      </c>
      <c r="J129" s="196" t="s">
        <v>76</v>
      </c>
      <c r="K129" s="198" t="s">
        <v>72</v>
      </c>
      <c r="L129" s="200" t="s">
        <v>26</v>
      </c>
      <c r="M129" s="200" t="s">
        <v>20</v>
      </c>
      <c r="N129" s="202" t="s">
        <v>77</v>
      </c>
      <c r="O129" s="204" t="s">
        <v>73</v>
      </c>
      <c r="P129" s="71"/>
      <c r="S129" t="s">
        <v>94</v>
      </c>
      <c r="AD129" s="192" t="s">
        <v>74</v>
      </c>
      <c r="AE129" s="194" t="s">
        <v>70</v>
      </c>
      <c r="AF129" s="196" t="s">
        <v>75</v>
      </c>
      <c r="AG129" s="196" t="s">
        <v>76</v>
      </c>
      <c r="AH129" s="198" t="s">
        <v>72</v>
      </c>
      <c r="AI129" s="200" t="s">
        <v>26</v>
      </c>
      <c r="AJ129" s="200" t="s">
        <v>20</v>
      </c>
      <c r="AK129" s="202" t="s">
        <v>77</v>
      </c>
      <c r="AL129" s="204" t="s">
        <v>73</v>
      </c>
      <c r="AN129" s="192" t="s">
        <v>74</v>
      </c>
      <c r="AO129" s="194" t="s">
        <v>70</v>
      </c>
      <c r="AP129" s="196" t="s">
        <v>75</v>
      </c>
      <c r="AQ129" s="196" t="s">
        <v>76</v>
      </c>
      <c r="AR129" s="198" t="s">
        <v>72</v>
      </c>
      <c r="AS129" s="200" t="s">
        <v>26</v>
      </c>
      <c r="AT129" s="200" t="s">
        <v>20</v>
      </c>
      <c r="AU129" s="202" t="s">
        <v>77</v>
      </c>
      <c r="AV129" s="204" t="s">
        <v>73</v>
      </c>
    </row>
    <row r="130" spans="1:48" ht="15.75" thickBot="1" x14ac:dyDescent="0.3">
      <c r="A130" s="193"/>
      <c r="B130" s="211"/>
      <c r="C130" s="211"/>
      <c r="D130" s="213"/>
      <c r="E130" s="213"/>
      <c r="F130" s="195"/>
      <c r="G130" s="193"/>
      <c r="H130" s="195"/>
      <c r="I130" s="197"/>
      <c r="J130" s="197"/>
      <c r="K130" s="199"/>
      <c r="L130" s="201"/>
      <c r="M130" s="201"/>
      <c r="N130" s="203"/>
      <c r="O130" s="205"/>
      <c r="P130" s="71"/>
      <c r="Q130" s="79" t="s">
        <v>179</v>
      </c>
      <c r="R130" s="78" t="s">
        <v>105</v>
      </c>
      <c r="S130">
        <v>15.1776</v>
      </c>
      <c r="T130">
        <v>1.6606019999999999</v>
      </c>
      <c r="U130">
        <v>0.52277799999999996</v>
      </c>
      <c r="V130">
        <v>1.1425559999999999</v>
      </c>
      <c r="W130">
        <v>0.48149999999999998</v>
      </c>
      <c r="X130">
        <v>1.8915999999999999E-2</v>
      </c>
      <c r="Y130">
        <v>1.1774880000000001</v>
      </c>
      <c r="Z130">
        <v>0.69798800000000005</v>
      </c>
      <c r="AA130">
        <v>4.6223369999999999</v>
      </c>
      <c r="AB130">
        <v>0</v>
      </c>
      <c r="AD130" s="193"/>
      <c r="AE130" s="195"/>
      <c r="AF130" s="197"/>
      <c r="AG130" s="197"/>
      <c r="AH130" s="199"/>
      <c r="AI130" s="201"/>
      <c r="AJ130" s="201"/>
      <c r="AK130" s="203"/>
      <c r="AL130" s="205"/>
      <c r="AN130" s="193"/>
      <c r="AO130" s="195"/>
      <c r="AP130" s="197"/>
      <c r="AQ130" s="197"/>
      <c r="AR130" s="199"/>
      <c r="AS130" s="201"/>
      <c r="AT130" s="201"/>
      <c r="AU130" s="203"/>
      <c r="AV130" s="205"/>
    </row>
    <row r="131" spans="1:48" x14ac:dyDescent="0.25">
      <c r="A131" s="47" t="s">
        <v>54</v>
      </c>
      <c r="B131" s="48">
        <f>AA155</f>
        <v>22.122699999999998</v>
      </c>
      <c r="C131" s="48">
        <f>AA130</f>
        <v>4.6223369999999999</v>
      </c>
      <c r="D131" s="75">
        <f>C131/4</f>
        <v>1.15558425</v>
      </c>
      <c r="E131" s="75">
        <f>B131-C131+D131</f>
        <v>18.655947250000001</v>
      </c>
      <c r="F131" s="75">
        <f>C131-D131</f>
        <v>3.4667527499999999</v>
      </c>
      <c r="G131" s="47" t="s">
        <v>54</v>
      </c>
      <c r="H131" s="48">
        <f>F131</f>
        <v>3.4667527499999999</v>
      </c>
      <c r="I131" s="49" t="s">
        <v>0</v>
      </c>
      <c r="J131" s="51">
        <v>60.084800000000001</v>
      </c>
      <c r="K131" s="58">
        <f>H131*1</f>
        <v>3.4667527499999999</v>
      </c>
      <c r="L131" s="38">
        <f>K131*100/K151</f>
        <v>51.967545474751638</v>
      </c>
      <c r="M131" s="38">
        <f>K131*J131</f>
        <v>208.2991456332</v>
      </c>
      <c r="N131" s="38">
        <f>M131*100/M151</f>
        <v>50.669896207566865</v>
      </c>
      <c r="O131" s="62">
        <f>N131*100/N152</f>
        <v>51.074029355236227</v>
      </c>
      <c r="S131">
        <v>0</v>
      </c>
      <c r="AD131" s="47" t="s">
        <v>54</v>
      </c>
      <c r="AE131" s="48">
        <f>E131</f>
        <v>18.655947250000001</v>
      </c>
      <c r="AF131" s="49" t="s">
        <v>0</v>
      </c>
      <c r="AG131" s="51">
        <v>60.084800000000001</v>
      </c>
      <c r="AH131" s="58">
        <f>AE131*1</f>
        <v>18.655947250000001</v>
      </c>
      <c r="AI131" s="38">
        <f>AH131*100/AH151</f>
        <v>44.707493727204699</v>
      </c>
      <c r="AJ131" s="38">
        <f>AH131*AG131</f>
        <v>1120.9388593268</v>
      </c>
      <c r="AK131" s="38">
        <f>AJ131*100/AJ151</f>
        <v>41.470127611764497</v>
      </c>
      <c r="AL131" s="62">
        <f>AK131*100/AK152</f>
        <v>41.486769539679678</v>
      </c>
      <c r="AN131" s="47" t="s">
        <v>54</v>
      </c>
      <c r="AO131" s="48">
        <f>F131+AO100</f>
        <v>24.81404775</v>
      </c>
      <c r="AP131" s="49" t="s">
        <v>0</v>
      </c>
      <c r="AQ131" s="51">
        <v>60.084800000000001</v>
      </c>
      <c r="AR131" s="58">
        <f>AO131*1</f>
        <v>24.81404775</v>
      </c>
      <c r="AS131" s="38">
        <f>AR131*100/AR151</f>
        <v>56.586091331301262</v>
      </c>
      <c r="AT131" s="38">
        <f>AR131*AQ131</f>
        <v>1490.9470962492001</v>
      </c>
      <c r="AU131" s="38">
        <f>AT131*100/AT151</f>
        <v>56.770222451409843</v>
      </c>
      <c r="AV131" s="62">
        <f>AU131*100/AU152</f>
        <v>58.292868108541903</v>
      </c>
    </row>
    <row r="132" spans="1:48" x14ac:dyDescent="0.25">
      <c r="A132" s="40" t="s">
        <v>55</v>
      </c>
      <c r="B132" s="43">
        <f>AB155</f>
        <v>0.98399999999999999</v>
      </c>
      <c r="C132" s="43">
        <f>AB130</f>
        <v>0</v>
      </c>
      <c r="D132" s="76">
        <f t="shared" ref="D132:D150" si="48">C132/4</f>
        <v>0</v>
      </c>
      <c r="E132" s="76">
        <f t="shared" ref="E132:E150" si="49">B132-C132+D132</f>
        <v>0.98399999999999999</v>
      </c>
      <c r="F132" s="76">
        <f t="shared" ref="F132:F150" si="50">C132-D132</f>
        <v>0</v>
      </c>
      <c r="G132" s="40" t="s">
        <v>55</v>
      </c>
      <c r="H132" s="48">
        <f t="shared" ref="H132:H150" si="51">F132</f>
        <v>0</v>
      </c>
      <c r="I132" s="50" t="s">
        <v>1</v>
      </c>
      <c r="J132" s="52">
        <v>79.898799999999994</v>
      </c>
      <c r="K132" s="59">
        <f>H132*1</f>
        <v>0</v>
      </c>
      <c r="L132" s="14">
        <f>K132*100/K151</f>
        <v>0</v>
      </c>
      <c r="M132" s="14">
        <f t="shared" ref="M132:M150" si="52">K132*J132</f>
        <v>0</v>
      </c>
      <c r="N132" s="14">
        <f>M132*100/M151</f>
        <v>0</v>
      </c>
      <c r="O132" s="63">
        <f>N132*100/N152</f>
        <v>0</v>
      </c>
      <c r="R132" s="78" t="s">
        <v>183</v>
      </c>
      <c r="S132">
        <v>6.4945130000000004</v>
      </c>
      <c r="T132">
        <v>0.31429800000000002</v>
      </c>
      <c r="U132">
        <v>4.7627000000000003E-2</v>
      </c>
      <c r="V132">
        <v>0.39183699999999999</v>
      </c>
      <c r="W132">
        <v>0</v>
      </c>
      <c r="X132">
        <v>0</v>
      </c>
      <c r="Y132">
        <v>1.603413</v>
      </c>
      <c r="Z132">
        <v>0</v>
      </c>
      <c r="AA132">
        <v>1.9724999999999999</v>
      </c>
      <c r="AB132">
        <v>0</v>
      </c>
      <c r="AD132" s="40" t="s">
        <v>55</v>
      </c>
      <c r="AE132" s="48">
        <f t="shared" ref="AE132:AE150" si="53">E132</f>
        <v>0.98399999999999999</v>
      </c>
      <c r="AF132" s="50" t="s">
        <v>1</v>
      </c>
      <c r="AG132" s="52">
        <v>79.898799999999994</v>
      </c>
      <c r="AH132" s="59">
        <f>AE132*1</f>
        <v>0.98399999999999999</v>
      </c>
      <c r="AI132" s="14">
        <f>AH132*100/AH151</f>
        <v>2.3580777345717152</v>
      </c>
      <c r="AJ132" s="14">
        <f t="shared" ref="AJ132:AJ150" si="54">AH132*AG132</f>
        <v>78.620419199999986</v>
      </c>
      <c r="AK132" s="14">
        <f>AJ132*100/AJ151</f>
        <v>2.9086321613227955</v>
      </c>
      <c r="AL132" s="63">
        <f>AK132*100/AK152</f>
        <v>2.909799393003722</v>
      </c>
      <c r="AN132" s="40" t="s">
        <v>55</v>
      </c>
      <c r="AO132" s="48">
        <f t="shared" ref="AO132:AO150" si="55">F132+AO101</f>
        <v>0</v>
      </c>
      <c r="AP132" s="50" t="s">
        <v>1</v>
      </c>
      <c r="AQ132" s="52">
        <v>79.898799999999994</v>
      </c>
      <c r="AR132" s="59">
        <f>AO132*1</f>
        <v>0</v>
      </c>
      <c r="AS132" s="14">
        <f>AR132*100/AR151</f>
        <v>0</v>
      </c>
      <c r="AT132" s="14">
        <f t="shared" ref="AT132:AT150" si="56">AR132*AQ132</f>
        <v>0</v>
      </c>
      <c r="AU132" s="14">
        <f>AT132*100/AT151</f>
        <v>0</v>
      </c>
      <c r="AV132" s="63">
        <f>AU132*100/AU152</f>
        <v>0</v>
      </c>
    </row>
    <row r="133" spans="1:48" x14ac:dyDescent="0.25">
      <c r="A133" s="40" t="s">
        <v>56</v>
      </c>
      <c r="B133" s="43">
        <f>T155</f>
        <v>9.6262000000000008</v>
      </c>
      <c r="C133" s="43">
        <f>T130</f>
        <v>1.6606019999999999</v>
      </c>
      <c r="D133" s="76">
        <f t="shared" si="48"/>
        <v>0.41515049999999998</v>
      </c>
      <c r="E133" s="76">
        <f t="shared" si="49"/>
        <v>8.380748500000001</v>
      </c>
      <c r="F133" s="76">
        <f t="shared" si="50"/>
        <v>1.2454514999999999</v>
      </c>
      <c r="G133" s="40" t="s">
        <v>56</v>
      </c>
      <c r="H133" s="48">
        <f t="shared" si="51"/>
        <v>1.2454514999999999</v>
      </c>
      <c r="I133" s="50" t="s">
        <v>2</v>
      </c>
      <c r="J133" s="52">
        <v>101.96120000000001</v>
      </c>
      <c r="K133" s="59">
        <f>H133*1/2</f>
        <v>0.62272574999999997</v>
      </c>
      <c r="L133" s="14">
        <f>K133*100/K151</f>
        <v>9.3348245649834176</v>
      </c>
      <c r="M133" s="14">
        <f t="shared" si="52"/>
        <v>63.493864740900001</v>
      </c>
      <c r="N133" s="14">
        <f>M133*100/M151</f>
        <v>15.445226750492782</v>
      </c>
      <c r="O133" s="63">
        <f>N133*100/N152</f>
        <v>15.568414847771962</v>
      </c>
      <c r="S133">
        <v>0</v>
      </c>
      <c r="AD133" s="40" t="s">
        <v>56</v>
      </c>
      <c r="AE133" s="48">
        <f t="shared" si="53"/>
        <v>8.380748500000001</v>
      </c>
      <c r="AF133" s="50" t="s">
        <v>2</v>
      </c>
      <c r="AG133" s="52">
        <v>101.96120000000001</v>
      </c>
      <c r="AH133" s="59">
        <f>AE133*1/2</f>
        <v>4.1903742500000005</v>
      </c>
      <c r="AI133" s="14">
        <f>AH133*100/AH151</f>
        <v>10.041898595983385</v>
      </c>
      <c r="AJ133" s="14">
        <f t="shared" si="54"/>
        <v>427.25558697910009</v>
      </c>
      <c r="AK133" s="14">
        <f>AJ133*100/AJ151</f>
        <v>15.806699506789958</v>
      </c>
      <c r="AL133" s="63">
        <f>AK133*100/AK152</f>
        <v>15.813042722230037</v>
      </c>
      <c r="AN133" s="40" t="s">
        <v>56</v>
      </c>
      <c r="AO133" s="48">
        <f t="shared" si="55"/>
        <v>7.3513019999999996</v>
      </c>
      <c r="AP133" s="50" t="s">
        <v>2</v>
      </c>
      <c r="AQ133" s="52">
        <v>101.96120000000001</v>
      </c>
      <c r="AR133" s="59">
        <f>AO133*1/2</f>
        <v>3.6756509999999998</v>
      </c>
      <c r="AS133" s="14">
        <f>AR133*100/AR151</f>
        <v>8.3819748105380665</v>
      </c>
      <c r="AT133" s="14">
        <f t="shared" si="56"/>
        <v>374.77378674120001</v>
      </c>
      <c r="AU133" s="14">
        <f>AT133*100/AT151</f>
        <v>14.270118165681072</v>
      </c>
      <c r="AV133" s="63">
        <f>AU133*100/AU152</f>
        <v>14.652859900933793</v>
      </c>
    </row>
    <row r="134" spans="1:48" x14ac:dyDescent="0.25">
      <c r="A134" s="40" t="s">
        <v>57</v>
      </c>
      <c r="B134" s="43">
        <v>0</v>
      </c>
      <c r="C134" s="43">
        <v>0</v>
      </c>
      <c r="D134" s="76">
        <f t="shared" si="48"/>
        <v>0</v>
      </c>
      <c r="E134" s="76">
        <f t="shared" si="49"/>
        <v>0</v>
      </c>
      <c r="F134" s="76">
        <f t="shared" si="50"/>
        <v>0</v>
      </c>
      <c r="G134" s="40" t="s">
        <v>57</v>
      </c>
      <c r="H134" s="48">
        <f t="shared" si="51"/>
        <v>0</v>
      </c>
      <c r="I134" s="50" t="s">
        <v>3</v>
      </c>
      <c r="J134" s="52">
        <v>151.99019999999999</v>
      </c>
      <c r="K134" s="59">
        <f>H134*1/2</f>
        <v>0</v>
      </c>
      <c r="L134" s="14">
        <f>K134*100/K151</f>
        <v>0</v>
      </c>
      <c r="M134" s="14">
        <f t="shared" si="52"/>
        <v>0</v>
      </c>
      <c r="N134" s="14">
        <f>M134*100/M151</f>
        <v>0</v>
      </c>
      <c r="O134" s="63">
        <f>N134*100/N152</f>
        <v>0</v>
      </c>
      <c r="R134" s="78" t="s">
        <v>101</v>
      </c>
      <c r="S134">
        <v>29.914166000000002</v>
      </c>
      <c r="T134">
        <v>1.8598589999999999</v>
      </c>
      <c r="U134">
        <v>3.9048729999999998</v>
      </c>
      <c r="V134">
        <v>1.795717</v>
      </c>
      <c r="W134">
        <v>0</v>
      </c>
      <c r="X134">
        <v>0</v>
      </c>
      <c r="Y134">
        <v>3.7598989999999999</v>
      </c>
      <c r="Z134">
        <v>6.1199000000000003E-2</v>
      </c>
      <c r="AA134">
        <v>8.5612290000000009</v>
      </c>
      <c r="AB134">
        <v>0</v>
      </c>
      <c r="AD134" s="40" t="s">
        <v>57</v>
      </c>
      <c r="AE134" s="48">
        <f t="shared" si="53"/>
        <v>0</v>
      </c>
      <c r="AF134" s="50" t="s">
        <v>3</v>
      </c>
      <c r="AG134" s="52">
        <v>151.99019999999999</v>
      </c>
      <c r="AH134" s="59">
        <f>AE134*1/2</f>
        <v>0</v>
      </c>
      <c r="AI134" s="14">
        <f>AH134*100/AH151</f>
        <v>0</v>
      </c>
      <c r="AJ134" s="14">
        <f t="shared" si="54"/>
        <v>0</v>
      </c>
      <c r="AK134" s="14">
        <f>AJ134*100/AJ151</f>
        <v>0</v>
      </c>
      <c r="AL134" s="63">
        <f>AK134*100/AK152</f>
        <v>0</v>
      </c>
      <c r="AN134" s="40" t="s">
        <v>57</v>
      </c>
      <c r="AO134" s="48">
        <f t="shared" si="55"/>
        <v>0</v>
      </c>
      <c r="AP134" s="50" t="s">
        <v>3</v>
      </c>
      <c r="AQ134" s="52">
        <v>151.99019999999999</v>
      </c>
      <c r="AR134" s="59">
        <f>AO134*1/2</f>
        <v>0</v>
      </c>
      <c r="AS134" s="14">
        <f>AR134*100/AR151</f>
        <v>0</v>
      </c>
      <c r="AT134" s="14">
        <f t="shared" si="56"/>
        <v>0</v>
      </c>
      <c r="AU134" s="14">
        <f>AT134*100/AT151</f>
        <v>0</v>
      </c>
      <c r="AV134" s="63">
        <f>AU134*100/AU152</f>
        <v>0</v>
      </c>
    </row>
    <row r="135" spans="1:48" x14ac:dyDescent="0.25">
      <c r="A135" s="40" t="s">
        <v>58</v>
      </c>
      <c r="B135" s="43">
        <f>Y155</f>
        <v>6.5407999999999999</v>
      </c>
      <c r="C135" s="43">
        <f>Y130</f>
        <v>1.1774880000000001</v>
      </c>
      <c r="D135" s="76">
        <f t="shared" si="48"/>
        <v>0.29437200000000002</v>
      </c>
      <c r="E135" s="76">
        <f t="shared" si="49"/>
        <v>5.6576839999999997</v>
      </c>
      <c r="F135" s="76">
        <f t="shared" si="50"/>
        <v>0.88311600000000001</v>
      </c>
      <c r="G135" s="40" t="s">
        <v>58</v>
      </c>
      <c r="H135" s="48">
        <f t="shared" si="51"/>
        <v>0.88311600000000001</v>
      </c>
      <c r="I135" s="50" t="s">
        <v>4</v>
      </c>
      <c r="J135" s="52">
        <v>40.311399999999999</v>
      </c>
      <c r="K135" s="59">
        <f>H135*1</f>
        <v>0.88311600000000001</v>
      </c>
      <c r="L135" s="14">
        <f>K135*100/K151</f>
        <v>13.238143645946705</v>
      </c>
      <c r="M135" s="14">
        <f t="shared" si="52"/>
        <v>35.599642322400001</v>
      </c>
      <c r="N135" s="14">
        <f>M135*100/M151</f>
        <v>8.6598059536880179</v>
      </c>
      <c r="O135" s="63">
        <f>N135*100/N152</f>
        <v>8.7288748663996873</v>
      </c>
      <c r="S135">
        <v>0</v>
      </c>
      <c r="AD135" s="40" t="s">
        <v>58</v>
      </c>
      <c r="AE135" s="48">
        <f t="shared" si="53"/>
        <v>5.6576839999999997</v>
      </c>
      <c r="AF135" s="50" t="s">
        <v>4</v>
      </c>
      <c r="AG135" s="52">
        <v>40.311399999999999</v>
      </c>
      <c r="AH135" s="59">
        <f>AE135*1</f>
        <v>5.6576839999999997</v>
      </c>
      <c r="AI135" s="14">
        <f>AH135*100/AH151</f>
        <v>13.55818970492138</v>
      </c>
      <c r="AJ135" s="14">
        <f t="shared" si="54"/>
        <v>228.06916279759997</v>
      </c>
      <c r="AK135" s="14">
        <f>AJ135*100/AJ151</f>
        <v>8.437621023509676</v>
      </c>
      <c r="AL135" s="63">
        <f>AK135*100/AK152</f>
        <v>8.4410070338485745</v>
      </c>
      <c r="AN135" s="40" t="s">
        <v>58</v>
      </c>
      <c r="AO135" s="48">
        <f t="shared" si="55"/>
        <v>3.2692800000000002</v>
      </c>
      <c r="AP135" s="50" t="s">
        <v>4</v>
      </c>
      <c r="AQ135" s="52">
        <v>40.311399999999999</v>
      </c>
      <c r="AR135" s="59">
        <f>AO135*1</f>
        <v>3.2692800000000002</v>
      </c>
      <c r="AS135" s="14">
        <f>AR135*100/AR151</f>
        <v>7.4552841411210951</v>
      </c>
      <c r="AT135" s="14">
        <f t="shared" si="56"/>
        <v>131.78925379200001</v>
      </c>
      <c r="AU135" s="14">
        <f>AT135*100/AT151</f>
        <v>5.0180890209310558</v>
      </c>
      <c r="AV135" s="63">
        <f>AU135*100/AU152</f>
        <v>5.1526802049159794</v>
      </c>
    </row>
    <row r="136" spans="1:48" x14ac:dyDescent="0.25">
      <c r="A136" s="40" t="s">
        <v>59</v>
      </c>
      <c r="B136" s="43">
        <f>U155</f>
        <v>7.0772000000000004</v>
      </c>
      <c r="C136" s="43">
        <f>U130</f>
        <v>0.52277799999999996</v>
      </c>
      <c r="D136" s="76">
        <f t="shared" si="48"/>
        <v>0.13069449999999999</v>
      </c>
      <c r="E136" s="76">
        <f t="shared" si="49"/>
        <v>6.6851165000000004</v>
      </c>
      <c r="F136" s="76">
        <f t="shared" si="50"/>
        <v>0.39208349999999997</v>
      </c>
      <c r="G136" s="40" t="s">
        <v>59</v>
      </c>
      <c r="H136" s="48">
        <f t="shared" si="51"/>
        <v>0.39208349999999997</v>
      </c>
      <c r="I136" s="50" t="s">
        <v>5</v>
      </c>
      <c r="J136" s="52">
        <v>56.0794</v>
      </c>
      <c r="K136" s="59">
        <f>H136*1</f>
        <v>0.39208349999999997</v>
      </c>
      <c r="L136" s="14">
        <f>K136*100/K151</f>
        <v>5.8774359135216034</v>
      </c>
      <c r="M136" s="14">
        <f t="shared" si="52"/>
        <v>21.987807429899998</v>
      </c>
      <c r="N136" s="14">
        <f>M136*100/M151</f>
        <v>5.3486533366146718</v>
      </c>
      <c r="O136" s="63">
        <f>N136*100/N152</f>
        <v>5.3913131458999235</v>
      </c>
      <c r="R136" s="78" t="s">
        <v>174</v>
      </c>
      <c r="S136">
        <v>25.51615</v>
      </c>
      <c r="T136">
        <v>5.7914409999999998</v>
      </c>
      <c r="U136">
        <v>2.6019220000000001</v>
      </c>
      <c r="V136">
        <v>0</v>
      </c>
      <c r="W136">
        <v>0</v>
      </c>
      <c r="X136">
        <v>2.5839999999999999E-3</v>
      </c>
      <c r="Y136">
        <v>0</v>
      </c>
      <c r="Z136">
        <v>0.58501199999999998</v>
      </c>
      <c r="AA136">
        <v>6.966634</v>
      </c>
      <c r="AB136">
        <v>0</v>
      </c>
      <c r="AD136" s="40" t="s">
        <v>59</v>
      </c>
      <c r="AE136" s="48">
        <f t="shared" si="53"/>
        <v>6.6851165000000004</v>
      </c>
      <c r="AF136" s="50" t="s">
        <v>5</v>
      </c>
      <c r="AG136" s="52">
        <v>56.0794</v>
      </c>
      <c r="AH136" s="59">
        <f>AE136*1</f>
        <v>6.6851165000000004</v>
      </c>
      <c r="AI136" s="14">
        <f>AH136*100/AH151</f>
        <v>16.020349971207313</v>
      </c>
      <c r="AJ136" s="14">
        <f t="shared" si="54"/>
        <v>374.89732225009999</v>
      </c>
      <c r="AK136" s="14">
        <f>AJ136*100/AJ151</f>
        <v>13.869659050233567</v>
      </c>
      <c r="AL136" s="63">
        <f>AK136*100/AK152</f>
        <v>13.875224932940345</v>
      </c>
      <c r="AN136" s="40" t="s">
        <v>59</v>
      </c>
      <c r="AO136" s="48">
        <f t="shared" si="55"/>
        <v>1.58530875</v>
      </c>
      <c r="AP136" s="50" t="s">
        <v>5</v>
      </c>
      <c r="AQ136" s="52">
        <v>56.0794</v>
      </c>
      <c r="AR136" s="59">
        <f>AO136*1</f>
        <v>1.58530875</v>
      </c>
      <c r="AS136" s="14">
        <f>AR136*100/AR151</f>
        <v>3.6151468160131612</v>
      </c>
      <c r="AT136" s="14">
        <f t="shared" si="56"/>
        <v>88.903163514750005</v>
      </c>
      <c r="AU136" s="14">
        <f>AT136*100/AT151</f>
        <v>3.3851317609212113</v>
      </c>
      <c r="AV136" s="63">
        <f>AU136*100/AU152</f>
        <v>3.4759250668484185</v>
      </c>
    </row>
    <row r="137" spans="1:48" x14ac:dyDescent="0.25">
      <c r="A137" s="40" t="s">
        <v>60</v>
      </c>
      <c r="B137" s="43">
        <v>0</v>
      </c>
      <c r="C137" s="43">
        <v>0</v>
      </c>
      <c r="D137" s="76">
        <f t="shared" si="48"/>
        <v>0</v>
      </c>
      <c r="E137" s="76">
        <f t="shared" si="49"/>
        <v>0</v>
      </c>
      <c r="F137" s="76">
        <f t="shared" si="50"/>
        <v>0</v>
      </c>
      <c r="G137" s="40" t="s">
        <v>60</v>
      </c>
      <c r="H137" s="48">
        <f t="shared" si="51"/>
        <v>0</v>
      </c>
      <c r="I137" s="50" t="s">
        <v>6</v>
      </c>
      <c r="J137" s="52">
        <v>70.9375</v>
      </c>
      <c r="K137" s="59">
        <f t="shared" ref="K137:K138" si="57">H137*1</f>
        <v>0</v>
      </c>
      <c r="L137" s="14">
        <f>K137*100/K151</f>
        <v>0</v>
      </c>
      <c r="M137" s="14">
        <f t="shared" si="52"/>
        <v>0</v>
      </c>
      <c r="N137" s="14">
        <f>M137*100/M151</f>
        <v>0</v>
      </c>
      <c r="O137" s="63">
        <f>N137*100/N152</f>
        <v>0</v>
      </c>
      <c r="S137">
        <v>0</v>
      </c>
      <c r="AD137" s="40" t="s">
        <v>60</v>
      </c>
      <c r="AE137" s="48">
        <f t="shared" si="53"/>
        <v>0</v>
      </c>
      <c r="AF137" s="50" t="s">
        <v>6</v>
      </c>
      <c r="AG137" s="52">
        <v>70.9375</v>
      </c>
      <c r="AH137" s="59">
        <f t="shared" ref="AH137:AH138" si="58">AE137*1</f>
        <v>0</v>
      </c>
      <c r="AI137" s="14">
        <f>AH137*100/AH151</f>
        <v>0</v>
      </c>
      <c r="AJ137" s="14">
        <f t="shared" si="54"/>
        <v>0</v>
      </c>
      <c r="AK137" s="14">
        <f>AJ137*100/AJ151</f>
        <v>0</v>
      </c>
      <c r="AL137" s="63">
        <f>AK137*100/AK152</f>
        <v>0</v>
      </c>
      <c r="AN137" s="40" t="s">
        <v>60</v>
      </c>
      <c r="AO137" s="48">
        <f t="shared" si="55"/>
        <v>0</v>
      </c>
      <c r="AP137" s="50" t="s">
        <v>6</v>
      </c>
      <c r="AQ137" s="52">
        <v>70.9375</v>
      </c>
      <c r="AR137" s="59">
        <f t="shared" ref="AR137:AR138" si="59">AO137*1</f>
        <v>0</v>
      </c>
      <c r="AS137" s="14">
        <f>AR137*100/AR151</f>
        <v>0</v>
      </c>
      <c r="AT137" s="14">
        <f t="shared" si="56"/>
        <v>0</v>
      </c>
      <c r="AU137" s="14">
        <f>AT137*100/AT151</f>
        <v>0</v>
      </c>
      <c r="AV137" s="63">
        <f>AU137*100/AU152</f>
        <v>0</v>
      </c>
    </row>
    <row r="138" spans="1:48" x14ac:dyDescent="0.25">
      <c r="A138" s="40" t="s">
        <v>64</v>
      </c>
      <c r="B138" s="43">
        <f>V155</f>
        <v>5.0133999999999999</v>
      </c>
      <c r="C138" s="43">
        <f>V130</f>
        <v>1.1425559999999999</v>
      </c>
      <c r="D138" s="76">
        <f t="shared" si="48"/>
        <v>0.28563899999999998</v>
      </c>
      <c r="E138" s="76">
        <f t="shared" si="49"/>
        <v>4.1564829999999997</v>
      </c>
      <c r="F138" s="76">
        <f t="shared" si="50"/>
        <v>0.85691699999999993</v>
      </c>
      <c r="G138" s="40" t="s">
        <v>64</v>
      </c>
      <c r="H138" s="48">
        <f t="shared" si="51"/>
        <v>0.85691699999999993</v>
      </c>
      <c r="I138" s="50" t="s">
        <v>7</v>
      </c>
      <c r="J138" s="52">
        <v>71.846400000000003</v>
      </c>
      <c r="K138" s="59">
        <f t="shared" si="57"/>
        <v>0.85691699999999993</v>
      </c>
      <c r="L138" s="14">
        <f>K138*100/K151</f>
        <v>12.845413670065668</v>
      </c>
      <c r="M138" s="14">
        <f t="shared" si="52"/>
        <v>61.566401548799995</v>
      </c>
      <c r="N138" s="14">
        <f>M138*100/M151</f>
        <v>14.976360881692761</v>
      </c>
      <c r="O138" s="63">
        <f>N138*100/N152</f>
        <v>15.095809396822084</v>
      </c>
      <c r="R138" s="78" t="s">
        <v>184</v>
      </c>
      <c r="S138">
        <v>3.9126240000000001</v>
      </c>
      <c r="T138">
        <v>0</v>
      </c>
      <c r="U138">
        <v>0</v>
      </c>
      <c r="V138">
        <v>1.683289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0.925126</v>
      </c>
      <c r="AD138" s="40" t="s">
        <v>64</v>
      </c>
      <c r="AE138" s="48">
        <f t="shared" si="53"/>
        <v>4.1564829999999997</v>
      </c>
      <c r="AF138" s="50" t="s">
        <v>7</v>
      </c>
      <c r="AG138" s="52">
        <v>71.846400000000003</v>
      </c>
      <c r="AH138" s="59">
        <f t="shared" si="58"/>
        <v>4.1564829999999997</v>
      </c>
      <c r="AI138" s="14">
        <f>AH138*100/AH151</f>
        <v>9.9606809110018748</v>
      </c>
      <c r="AJ138" s="14">
        <f t="shared" si="54"/>
        <v>298.6283402112</v>
      </c>
      <c r="AK138" s="14">
        <f>AJ138*100/AJ151</f>
        <v>11.048020392910114</v>
      </c>
      <c r="AL138" s="63">
        <f>AK138*100/AK152</f>
        <v>11.052453954357176</v>
      </c>
      <c r="AN138" s="40" t="s">
        <v>64</v>
      </c>
      <c r="AO138" s="48">
        <f t="shared" si="55"/>
        <v>4.4284417500000002</v>
      </c>
      <c r="AP138" s="50" t="s">
        <v>7</v>
      </c>
      <c r="AQ138" s="52">
        <v>71.846400000000003</v>
      </c>
      <c r="AR138" s="59">
        <f t="shared" si="59"/>
        <v>4.4284417500000002</v>
      </c>
      <c r="AS138" s="14">
        <f>AR138*100/AR151</f>
        <v>10.098642988258439</v>
      </c>
      <c r="AT138" s="14">
        <f t="shared" si="56"/>
        <v>318.1675973472</v>
      </c>
      <c r="AU138" s="14">
        <f>AT138*100/AT151</f>
        <v>12.114745938116199</v>
      </c>
      <c r="AV138" s="63">
        <f>AU138*100/AU152</f>
        <v>12.439677997449229</v>
      </c>
    </row>
    <row r="139" spans="1:48" x14ac:dyDescent="0.25">
      <c r="A139" s="40" t="s">
        <v>63</v>
      </c>
      <c r="B139" s="44">
        <v>0</v>
      </c>
      <c r="C139" s="44">
        <v>0</v>
      </c>
      <c r="D139" s="44">
        <f t="shared" si="48"/>
        <v>0</v>
      </c>
      <c r="E139" s="44">
        <f t="shared" si="49"/>
        <v>0</v>
      </c>
      <c r="F139" s="44">
        <f t="shared" si="50"/>
        <v>0</v>
      </c>
      <c r="G139" s="40" t="s">
        <v>63</v>
      </c>
      <c r="H139" s="48">
        <f t="shared" si="51"/>
        <v>0</v>
      </c>
      <c r="I139" s="50" t="s">
        <v>8</v>
      </c>
      <c r="J139" s="52">
        <v>159.69220000000001</v>
      </c>
      <c r="K139" s="59">
        <f>K150</f>
        <v>-7.4999999810643203E-7</v>
      </c>
      <c r="L139" s="19">
        <f>K139*100/K151</f>
        <v>-1.1242699384217593E-5</v>
      </c>
      <c r="M139" s="14">
        <f t="shared" si="52"/>
        <v>-1.1976914969761197E-4</v>
      </c>
      <c r="N139" s="14">
        <f>M139*100/M151</f>
        <v>-2.9134494842014715E-5</v>
      </c>
      <c r="O139" s="63">
        <f>N139*100/N152</f>
        <v>-2.9366865854933856E-5</v>
      </c>
      <c r="S139">
        <v>0</v>
      </c>
      <c r="AD139" s="40" t="s">
        <v>63</v>
      </c>
      <c r="AE139" s="48">
        <f t="shared" si="53"/>
        <v>0</v>
      </c>
      <c r="AF139" s="50" t="s">
        <v>8</v>
      </c>
      <c r="AG139" s="52">
        <v>159.69220000000001</v>
      </c>
      <c r="AH139" s="59">
        <f>AH150</f>
        <v>0.92510074999999858</v>
      </c>
      <c r="AI139" s="19">
        <f>AH139*100/AH151</f>
        <v>2.2169303666774303</v>
      </c>
      <c r="AJ139" s="14">
        <f t="shared" si="54"/>
        <v>147.73137398914977</v>
      </c>
      <c r="AK139" s="14">
        <f>AJ139*100/AJ151</f>
        <v>5.4654532498504791</v>
      </c>
      <c r="AL139" s="63">
        <f>AK139*100/AK152</f>
        <v>5.4676465317197644</v>
      </c>
      <c r="AN139" s="40" t="s">
        <v>63</v>
      </c>
      <c r="AO139" s="48">
        <f t="shared" si="55"/>
        <v>0</v>
      </c>
      <c r="AP139" s="50" t="s">
        <v>8</v>
      </c>
      <c r="AQ139" s="52">
        <v>159.69220000000001</v>
      </c>
      <c r="AR139" s="59">
        <f>AR150</f>
        <v>1.4999999962128641E-6</v>
      </c>
      <c r="AS139" s="19">
        <f>AR139*100/AR151</f>
        <v>3.4206082634242E-6</v>
      </c>
      <c r="AT139" s="14">
        <f t="shared" si="56"/>
        <v>2.3953829939522394E-4</v>
      </c>
      <c r="AU139" s="14">
        <f>AT139*100/AT151</f>
        <v>9.1208082275418091E-6</v>
      </c>
      <c r="AV139" s="63">
        <f>AU139*100/AU152</f>
        <v>9.3654392759596227E-6</v>
      </c>
    </row>
    <row r="140" spans="1:48" x14ac:dyDescent="0.25">
      <c r="A140" s="40" t="s">
        <v>61</v>
      </c>
      <c r="B140" s="43">
        <v>0</v>
      </c>
      <c r="C140" s="43">
        <v>0</v>
      </c>
      <c r="D140" s="76">
        <f t="shared" si="48"/>
        <v>0</v>
      </c>
      <c r="E140" s="76">
        <f t="shared" si="49"/>
        <v>0</v>
      </c>
      <c r="F140" s="76">
        <f t="shared" si="50"/>
        <v>0</v>
      </c>
      <c r="G140" s="40" t="s">
        <v>61</v>
      </c>
      <c r="H140" s="48">
        <f t="shared" si="51"/>
        <v>0</v>
      </c>
      <c r="I140" s="50" t="s">
        <v>9</v>
      </c>
      <c r="J140" s="52">
        <v>153.33940000000001</v>
      </c>
      <c r="K140" s="59">
        <f>H140*1</f>
        <v>0</v>
      </c>
      <c r="L140" s="14">
        <f>K140*100/K151</f>
        <v>0</v>
      </c>
      <c r="M140" s="14">
        <f t="shared" si="52"/>
        <v>0</v>
      </c>
      <c r="N140" s="14">
        <f>M140*100/M151</f>
        <v>0</v>
      </c>
      <c r="O140" s="63">
        <f>N140*100/N152</f>
        <v>0</v>
      </c>
      <c r="R140" s="78" t="s">
        <v>102</v>
      </c>
      <c r="S140">
        <v>0.117747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5.8874000000000003E-2</v>
      </c>
      <c r="AD140" s="40" t="s">
        <v>61</v>
      </c>
      <c r="AE140" s="48">
        <f t="shared" si="53"/>
        <v>0</v>
      </c>
      <c r="AF140" s="50" t="s">
        <v>9</v>
      </c>
      <c r="AG140" s="52">
        <v>153.33940000000001</v>
      </c>
      <c r="AH140" s="59">
        <f>AE140*1</f>
        <v>0</v>
      </c>
      <c r="AI140" s="14">
        <f>AH140*100/AH151</f>
        <v>0</v>
      </c>
      <c r="AJ140" s="14">
        <f t="shared" si="54"/>
        <v>0</v>
      </c>
      <c r="AK140" s="14">
        <f>AJ140*100/AJ151</f>
        <v>0</v>
      </c>
      <c r="AL140" s="63">
        <f>AK140*100/AK152</f>
        <v>0</v>
      </c>
      <c r="AN140" s="40" t="s">
        <v>61</v>
      </c>
      <c r="AO140" s="48">
        <f t="shared" si="55"/>
        <v>0</v>
      </c>
      <c r="AP140" s="50" t="s">
        <v>9</v>
      </c>
      <c r="AQ140" s="52">
        <v>153.33940000000001</v>
      </c>
      <c r="AR140" s="59">
        <f>AO140*1</f>
        <v>0</v>
      </c>
      <c r="AS140" s="14">
        <f>AR140*100/AR151</f>
        <v>0</v>
      </c>
      <c r="AT140" s="14">
        <f t="shared" si="56"/>
        <v>0</v>
      </c>
      <c r="AU140" s="14">
        <f>AT140*100/AT151</f>
        <v>0</v>
      </c>
      <c r="AV140" s="63">
        <f>AU140*100/AU152</f>
        <v>0</v>
      </c>
    </row>
    <row r="141" spans="1:48" x14ac:dyDescent="0.25">
      <c r="A141" s="40" t="s">
        <v>62</v>
      </c>
      <c r="B141" s="43">
        <f>Z155</f>
        <v>1.3442000000000001</v>
      </c>
      <c r="C141" s="43">
        <f>Z130</f>
        <v>0.69798800000000005</v>
      </c>
      <c r="D141" s="76">
        <f t="shared" si="48"/>
        <v>0.17449700000000001</v>
      </c>
      <c r="E141" s="76">
        <f t="shared" si="49"/>
        <v>0.82070900000000002</v>
      </c>
      <c r="F141" s="76">
        <f t="shared" si="50"/>
        <v>0.52349100000000004</v>
      </c>
      <c r="G141" s="40" t="s">
        <v>62</v>
      </c>
      <c r="H141" s="48">
        <f t="shared" si="51"/>
        <v>0.52349100000000004</v>
      </c>
      <c r="I141" s="50" t="s">
        <v>10</v>
      </c>
      <c r="J141" s="52">
        <v>61.978999999999999</v>
      </c>
      <c r="K141" s="59">
        <f>H141/2</f>
        <v>0.26174550000000002</v>
      </c>
      <c r="L141" s="14">
        <f>K141*100/K151</f>
        <v>3.9236346388018601</v>
      </c>
      <c r="M141" s="14">
        <f t="shared" si="52"/>
        <v>16.222724344500001</v>
      </c>
      <c r="N141" s="14">
        <f>M141*100/M151</f>
        <v>3.9462656279314445</v>
      </c>
      <c r="O141" s="63">
        <f>N141*100/N152</f>
        <v>3.9777402680850824</v>
      </c>
      <c r="S141">
        <v>0</v>
      </c>
      <c r="AD141" s="40" t="s">
        <v>62</v>
      </c>
      <c r="AE141" s="48">
        <f t="shared" si="53"/>
        <v>0.82070900000000002</v>
      </c>
      <c r="AF141" s="50" t="s">
        <v>10</v>
      </c>
      <c r="AG141" s="52">
        <v>61.978999999999999</v>
      </c>
      <c r="AH141" s="59">
        <f>AE141/2</f>
        <v>0.41035450000000001</v>
      </c>
      <c r="AI141" s="14">
        <f>AH141*100/AH151</f>
        <v>0.98338192045864736</v>
      </c>
      <c r="AJ141" s="14">
        <f t="shared" si="54"/>
        <v>25.433361555499999</v>
      </c>
      <c r="AK141" s="14">
        <f>AJ141*100/AJ151</f>
        <v>0.94092977554205248</v>
      </c>
      <c r="AL141" s="63">
        <f>AK141*100/AK152</f>
        <v>0.94130736988283714</v>
      </c>
      <c r="AN141" s="40" t="s">
        <v>62</v>
      </c>
      <c r="AO141" s="48">
        <f t="shared" si="55"/>
        <v>3.7766287499999995</v>
      </c>
      <c r="AP141" s="50" t="s">
        <v>10</v>
      </c>
      <c r="AQ141" s="52">
        <v>61.978999999999999</v>
      </c>
      <c r="AR141" s="59">
        <f>AO141/2</f>
        <v>1.8883143749999998</v>
      </c>
      <c r="AS141" s="14">
        <f>AR141*100/AR151</f>
        <v>4.3061225142503821</v>
      </c>
      <c r="AT141" s="14">
        <f t="shared" si="56"/>
        <v>117.03583664812498</v>
      </c>
      <c r="AU141" s="14">
        <f>AT141*100/AT151</f>
        <v>4.4563287979940522</v>
      </c>
      <c r="AV141" s="63">
        <f>AU141*100/AU152</f>
        <v>4.5758528970378043</v>
      </c>
    </row>
    <row r="142" spans="1:48" x14ac:dyDescent="0.25">
      <c r="A142" s="40" t="s">
        <v>52</v>
      </c>
      <c r="B142" s="43">
        <f>X155</f>
        <v>2.1499999999999998E-2</v>
      </c>
      <c r="C142" s="43">
        <f>X130</f>
        <v>1.8915999999999999E-2</v>
      </c>
      <c r="D142" s="76">
        <f t="shared" si="48"/>
        <v>4.7289999999999997E-3</v>
      </c>
      <c r="E142" s="76">
        <f t="shared" si="49"/>
        <v>7.3129999999999992E-3</v>
      </c>
      <c r="F142" s="76">
        <f t="shared" si="50"/>
        <v>1.4186999999999998E-2</v>
      </c>
      <c r="G142" s="40" t="s">
        <v>52</v>
      </c>
      <c r="H142" s="48">
        <f t="shared" si="51"/>
        <v>1.4186999999999998E-2</v>
      </c>
      <c r="I142" s="50" t="s">
        <v>11</v>
      </c>
      <c r="J142" s="52">
        <v>94.203400000000002</v>
      </c>
      <c r="K142" s="59">
        <f>H142/2</f>
        <v>7.0934999999999991E-3</v>
      </c>
      <c r="L142" s="14">
        <f>K142*100/K151</f>
        <v>0.10633345104439614</v>
      </c>
      <c r="M142" s="14">
        <f t="shared" si="52"/>
        <v>0.66823181789999997</v>
      </c>
      <c r="N142" s="14">
        <f>M142*100/M151</f>
        <v>0.16255101168398661</v>
      </c>
      <c r="O142" s="63">
        <f>N142*100/N152</f>
        <v>0.16384748665088969</v>
      </c>
      <c r="R142" s="78" t="s">
        <v>97</v>
      </c>
      <c r="S142">
        <v>81.132800000000003</v>
      </c>
      <c r="T142">
        <v>9.6262000000000008</v>
      </c>
      <c r="U142">
        <v>7.0772000000000004</v>
      </c>
      <c r="V142">
        <v>5.0133999999999999</v>
      </c>
      <c r="W142">
        <v>0.48149999999999998</v>
      </c>
      <c r="X142">
        <v>2.1499999999999998E-2</v>
      </c>
      <c r="Y142">
        <v>6.5407999999999999</v>
      </c>
      <c r="Z142">
        <v>1.3442000000000001</v>
      </c>
      <c r="AA142">
        <v>22.122699999999998</v>
      </c>
      <c r="AB142">
        <v>0.98399999999999999</v>
      </c>
      <c r="AD142" s="40" t="s">
        <v>52</v>
      </c>
      <c r="AE142" s="48">
        <f t="shared" si="53"/>
        <v>7.3129999999999992E-3</v>
      </c>
      <c r="AF142" s="50" t="s">
        <v>11</v>
      </c>
      <c r="AG142" s="52">
        <v>94.203400000000002</v>
      </c>
      <c r="AH142" s="59">
        <f>AE142/2</f>
        <v>3.6564999999999996E-3</v>
      </c>
      <c r="AI142" s="14">
        <f>AH142*100/AH151</f>
        <v>8.7625114191681661E-3</v>
      </c>
      <c r="AJ142" s="14">
        <f t="shared" si="54"/>
        <v>0.34445473209999999</v>
      </c>
      <c r="AK142" s="14">
        <f>AJ142*100/AJ151</f>
        <v>1.2743408418584058E-2</v>
      </c>
      <c r="AL142" s="63">
        <f>AK142*100/AK152</f>
        <v>1.2748522337843753E-2</v>
      </c>
      <c r="AN142" s="40" t="s">
        <v>52</v>
      </c>
      <c r="AO142" s="48">
        <f t="shared" si="55"/>
        <v>0.76571699999999998</v>
      </c>
      <c r="AP142" s="50" t="s">
        <v>11</v>
      </c>
      <c r="AQ142" s="52">
        <v>94.203400000000002</v>
      </c>
      <c r="AR142" s="59">
        <f>AO142/2</f>
        <v>0.38285849999999999</v>
      </c>
      <c r="AS142" s="14">
        <f>AR142*100/AR151</f>
        <v>0.8730726347524258</v>
      </c>
      <c r="AT142" s="14">
        <f t="shared" si="56"/>
        <v>36.066572418900002</v>
      </c>
      <c r="AU142" s="14">
        <f>AT142*100/AT151</f>
        <v>1.373293086275015</v>
      </c>
      <c r="AV142" s="63">
        <f>AU142*100/AU152</f>
        <v>1.4101264588335931</v>
      </c>
    </row>
    <row r="143" spans="1:48" x14ac:dyDescent="0.25">
      <c r="A143" s="40" t="s">
        <v>65</v>
      </c>
      <c r="B143" s="43">
        <v>0</v>
      </c>
      <c r="C143" s="43">
        <v>0</v>
      </c>
      <c r="D143" s="76">
        <f t="shared" si="48"/>
        <v>0</v>
      </c>
      <c r="E143" s="76">
        <f t="shared" si="49"/>
        <v>0</v>
      </c>
      <c r="F143" s="76">
        <f t="shared" si="50"/>
        <v>0</v>
      </c>
      <c r="G143" s="40" t="s">
        <v>65</v>
      </c>
      <c r="H143" s="48">
        <f t="shared" si="51"/>
        <v>0</v>
      </c>
      <c r="I143" s="50" t="s">
        <v>12</v>
      </c>
      <c r="J143" s="52">
        <v>80.063999999999993</v>
      </c>
      <c r="K143" s="59">
        <f>H143*1</f>
        <v>0</v>
      </c>
      <c r="L143" s="14">
        <f>K143*100/K151</f>
        <v>0</v>
      </c>
      <c r="M143" s="14">
        <f t="shared" si="52"/>
        <v>0</v>
      </c>
      <c r="N143" s="14">
        <f>M143*100/M151</f>
        <v>0</v>
      </c>
      <c r="O143" s="63">
        <f>N143*100/N152</f>
        <v>0</v>
      </c>
      <c r="S143">
        <v>0</v>
      </c>
      <c r="AD143" s="40" t="s">
        <v>65</v>
      </c>
      <c r="AE143" s="48">
        <f t="shared" si="53"/>
        <v>0</v>
      </c>
      <c r="AF143" s="50" t="s">
        <v>12</v>
      </c>
      <c r="AG143" s="52">
        <v>80.063999999999993</v>
      </c>
      <c r="AH143" s="59">
        <f>AE143*1</f>
        <v>0</v>
      </c>
      <c r="AI143" s="14">
        <f>AH143*100/AH151</f>
        <v>0</v>
      </c>
      <c r="AJ143" s="14">
        <f t="shared" si="54"/>
        <v>0</v>
      </c>
      <c r="AK143" s="14">
        <f>AJ143*100/AJ151</f>
        <v>0</v>
      </c>
      <c r="AL143" s="63">
        <f>AK143*100/AK152</f>
        <v>0</v>
      </c>
      <c r="AN143" s="40" t="s">
        <v>65</v>
      </c>
      <c r="AO143" s="48">
        <f t="shared" si="55"/>
        <v>0</v>
      </c>
      <c r="AP143" s="50" t="s">
        <v>12</v>
      </c>
      <c r="AQ143" s="52">
        <v>80.063999999999993</v>
      </c>
      <c r="AR143" s="59">
        <f>AO143*1</f>
        <v>0</v>
      </c>
      <c r="AS143" s="14">
        <f>AR143*100/AR151</f>
        <v>0</v>
      </c>
      <c r="AT143" s="14">
        <f t="shared" si="56"/>
        <v>0</v>
      </c>
      <c r="AU143" s="14">
        <f>AT143*100/AT151</f>
        <v>0</v>
      </c>
      <c r="AV143" s="63">
        <f>AU143*100/AU152</f>
        <v>0</v>
      </c>
    </row>
    <row r="144" spans="1:48" x14ac:dyDescent="0.25">
      <c r="A144" s="41"/>
      <c r="B144" s="44">
        <v>0</v>
      </c>
      <c r="C144" s="44"/>
      <c r="D144" s="44">
        <f t="shared" si="48"/>
        <v>0</v>
      </c>
      <c r="E144" s="44">
        <f t="shared" si="49"/>
        <v>0</v>
      </c>
      <c r="F144" s="44">
        <f t="shared" si="50"/>
        <v>0</v>
      </c>
      <c r="G144" s="41"/>
      <c r="H144" s="48">
        <f t="shared" si="51"/>
        <v>0</v>
      </c>
      <c r="I144" s="50" t="s">
        <v>13</v>
      </c>
      <c r="J144" s="52">
        <v>32</v>
      </c>
      <c r="K144" s="59">
        <f>H144*1</f>
        <v>0</v>
      </c>
      <c r="L144" s="14">
        <f>K144*100/K151</f>
        <v>0</v>
      </c>
      <c r="M144" s="14">
        <f t="shared" si="52"/>
        <v>0</v>
      </c>
      <c r="N144" s="14">
        <f>M144*100/M151</f>
        <v>0</v>
      </c>
      <c r="O144" s="63">
        <f>N144*100/N152</f>
        <v>0</v>
      </c>
      <c r="AD144" s="41"/>
      <c r="AE144" s="48">
        <f t="shared" si="53"/>
        <v>0</v>
      </c>
      <c r="AF144" s="50" t="s">
        <v>13</v>
      </c>
      <c r="AG144" s="52">
        <v>32</v>
      </c>
      <c r="AH144" s="59">
        <f>AE144*1</f>
        <v>0</v>
      </c>
      <c r="AI144" s="14">
        <f>AH144*100/AH151</f>
        <v>0</v>
      </c>
      <c r="AJ144" s="14">
        <f t="shared" si="54"/>
        <v>0</v>
      </c>
      <c r="AK144" s="14">
        <f>AJ144*100/AJ151</f>
        <v>0</v>
      </c>
      <c r="AL144" s="63">
        <f>AK144*100/AK152</f>
        <v>0</v>
      </c>
      <c r="AN144" s="41"/>
      <c r="AO144" s="48">
        <f t="shared" si="55"/>
        <v>0</v>
      </c>
      <c r="AP144" s="50" t="s">
        <v>13</v>
      </c>
      <c r="AQ144" s="52">
        <v>32</v>
      </c>
      <c r="AR144" s="59">
        <f>AO144*1</f>
        <v>0</v>
      </c>
      <c r="AS144" s="14">
        <f>AR144*100/AR151</f>
        <v>0</v>
      </c>
      <c r="AT144" s="14">
        <f t="shared" si="56"/>
        <v>0</v>
      </c>
      <c r="AU144" s="14">
        <f>AT144*100/AT151</f>
        <v>0</v>
      </c>
      <c r="AV144" s="63">
        <f>AU144*100/AU152</f>
        <v>0</v>
      </c>
    </row>
    <row r="145" spans="1:48" x14ac:dyDescent="0.25">
      <c r="A145" s="40" t="s">
        <v>51</v>
      </c>
      <c r="B145" s="43">
        <f>W155</f>
        <v>0.48149999999999998</v>
      </c>
      <c r="C145" s="43">
        <f>W130</f>
        <v>0.48149999999999998</v>
      </c>
      <c r="D145" s="76">
        <f t="shared" si="48"/>
        <v>0.120375</v>
      </c>
      <c r="E145" s="76">
        <f t="shared" si="49"/>
        <v>0.120375</v>
      </c>
      <c r="F145" s="76">
        <f t="shared" si="50"/>
        <v>0.36112499999999997</v>
      </c>
      <c r="G145" s="40" t="s">
        <v>51</v>
      </c>
      <c r="H145" s="48">
        <f t="shared" si="51"/>
        <v>0.36112499999999997</v>
      </c>
      <c r="I145" s="50" t="s">
        <v>22</v>
      </c>
      <c r="J145" s="52">
        <v>18.015000000000001</v>
      </c>
      <c r="K145" s="59">
        <f>H145*1/2</f>
        <v>0.18056249999999999</v>
      </c>
      <c r="L145" s="14">
        <f>K145*100/K151</f>
        <v>2.7066798835840951</v>
      </c>
      <c r="M145" s="14">
        <f t="shared" si="52"/>
        <v>3.2528334374999996</v>
      </c>
      <c r="N145" s="14">
        <f>M145*100/M151</f>
        <v>0.79126936482430676</v>
      </c>
      <c r="O145" s="64"/>
      <c r="AD145" s="40" t="s">
        <v>51</v>
      </c>
      <c r="AE145" s="48">
        <f t="shared" si="53"/>
        <v>0.120375</v>
      </c>
      <c r="AF145" s="50" t="s">
        <v>22</v>
      </c>
      <c r="AG145" s="52">
        <v>18.015000000000001</v>
      </c>
      <c r="AH145" s="59">
        <f>AE145*1/2</f>
        <v>6.0187499999999998E-2</v>
      </c>
      <c r="AI145" s="14">
        <f>AH145*100/AH151</f>
        <v>0.14423455655440559</v>
      </c>
      <c r="AJ145" s="14">
        <f t="shared" si="54"/>
        <v>1.0842778125000001</v>
      </c>
      <c r="AK145" s="14">
        <f>AJ145*100/AJ151</f>
        <v>4.011381965826797E-2</v>
      </c>
      <c r="AL145" s="64"/>
      <c r="AN145" s="40" t="s">
        <v>51</v>
      </c>
      <c r="AO145" s="48">
        <f t="shared" si="55"/>
        <v>7.6158922500000008</v>
      </c>
      <c r="AP145" s="50" t="s">
        <v>22</v>
      </c>
      <c r="AQ145" s="52">
        <v>18.015000000000001</v>
      </c>
      <c r="AR145" s="59">
        <f>AO145*1/2</f>
        <v>3.8079461250000004</v>
      </c>
      <c r="AS145" s="14">
        <f>AR145*100/AR151</f>
        <v>8.6836613431569116</v>
      </c>
      <c r="AT145" s="14">
        <f t="shared" si="56"/>
        <v>68.600149441875004</v>
      </c>
      <c r="AU145" s="14">
        <f>AT145*100/AT151</f>
        <v>2.6120616578633293</v>
      </c>
      <c r="AV145" s="64"/>
    </row>
    <row r="146" spans="1:48" x14ac:dyDescent="0.25">
      <c r="A146" s="40" t="s">
        <v>66</v>
      </c>
      <c r="B146" s="43">
        <v>0</v>
      </c>
      <c r="C146" s="43">
        <v>0</v>
      </c>
      <c r="D146" s="76">
        <f t="shared" si="48"/>
        <v>0</v>
      </c>
      <c r="E146" s="76">
        <f t="shared" si="49"/>
        <v>0</v>
      </c>
      <c r="F146" s="76">
        <f t="shared" si="50"/>
        <v>0</v>
      </c>
      <c r="G146" s="40" t="s">
        <v>66</v>
      </c>
      <c r="H146" s="48">
        <f t="shared" si="51"/>
        <v>0</v>
      </c>
      <c r="I146" s="50" t="s">
        <v>14</v>
      </c>
      <c r="J146" s="52">
        <v>44.01</v>
      </c>
      <c r="K146" s="59">
        <f>H146*1</f>
        <v>0</v>
      </c>
      <c r="L146" s="14">
        <f>K146*100/K151</f>
        <v>0</v>
      </c>
      <c r="M146" s="14">
        <f t="shared" si="52"/>
        <v>0</v>
      </c>
      <c r="N146" s="14">
        <f>M146*100/M151</f>
        <v>0</v>
      </c>
      <c r="O146" s="63">
        <f>N146*100/N152</f>
        <v>0</v>
      </c>
      <c r="AD146" s="40" t="s">
        <v>66</v>
      </c>
      <c r="AE146" s="48">
        <f t="shared" si="53"/>
        <v>0</v>
      </c>
      <c r="AF146" s="50" t="s">
        <v>14</v>
      </c>
      <c r="AG146" s="52">
        <v>44.01</v>
      </c>
      <c r="AH146" s="59">
        <f>AE146*1</f>
        <v>0</v>
      </c>
      <c r="AI146" s="14">
        <f>AH146*100/AH151</f>
        <v>0</v>
      </c>
      <c r="AJ146" s="14">
        <f t="shared" si="54"/>
        <v>0</v>
      </c>
      <c r="AK146" s="14">
        <f>AJ146*100/AJ151</f>
        <v>0</v>
      </c>
      <c r="AL146" s="63">
        <f>AK146*100/AK152</f>
        <v>0</v>
      </c>
      <c r="AN146" s="40" t="s">
        <v>66</v>
      </c>
      <c r="AO146" s="48">
        <f t="shared" si="55"/>
        <v>0</v>
      </c>
      <c r="AP146" s="50" t="s">
        <v>14</v>
      </c>
      <c r="AQ146" s="52">
        <v>44.01</v>
      </c>
      <c r="AR146" s="59">
        <f>AO146*1</f>
        <v>0</v>
      </c>
      <c r="AS146" s="14">
        <f>AR146*100/AR151</f>
        <v>0</v>
      </c>
      <c r="AT146" s="14">
        <f t="shared" si="56"/>
        <v>0</v>
      </c>
      <c r="AU146" s="14">
        <f>AT146*100/AT151</f>
        <v>0</v>
      </c>
      <c r="AV146" s="63">
        <f>AU146*100/AU152</f>
        <v>0</v>
      </c>
    </row>
    <row r="147" spans="1:48" x14ac:dyDescent="0.25">
      <c r="A147" s="40" t="s">
        <v>67</v>
      </c>
      <c r="B147" s="43">
        <v>0</v>
      </c>
      <c r="C147" s="43">
        <v>0</v>
      </c>
      <c r="D147" s="76">
        <f t="shared" si="48"/>
        <v>0</v>
      </c>
      <c r="E147" s="76">
        <f t="shared" si="49"/>
        <v>0</v>
      </c>
      <c r="F147" s="76">
        <f t="shared" si="50"/>
        <v>0</v>
      </c>
      <c r="G147" s="40" t="s">
        <v>67</v>
      </c>
      <c r="H147" s="48">
        <f t="shared" si="51"/>
        <v>0</v>
      </c>
      <c r="I147" s="50" t="s">
        <v>15</v>
      </c>
      <c r="J147" s="52">
        <v>69.62</v>
      </c>
      <c r="K147" s="59">
        <f>H147*1</f>
        <v>0</v>
      </c>
      <c r="L147" s="14">
        <f>K147*100/K151</f>
        <v>0</v>
      </c>
      <c r="M147" s="14">
        <f t="shared" si="52"/>
        <v>0</v>
      </c>
      <c r="N147" s="14">
        <f>M147*100/M151</f>
        <v>0</v>
      </c>
      <c r="O147" s="63">
        <f>N147*100/N152</f>
        <v>0</v>
      </c>
      <c r="AD147" s="40" t="s">
        <v>67</v>
      </c>
      <c r="AE147" s="48">
        <f t="shared" si="53"/>
        <v>0</v>
      </c>
      <c r="AF147" s="50" t="s">
        <v>15</v>
      </c>
      <c r="AG147" s="52">
        <v>69.62</v>
      </c>
      <c r="AH147" s="59">
        <f>AE147*1</f>
        <v>0</v>
      </c>
      <c r="AI147" s="14">
        <f>AH147*100/AH151</f>
        <v>0</v>
      </c>
      <c r="AJ147" s="14">
        <f t="shared" si="54"/>
        <v>0</v>
      </c>
      <c r="AK147" s="14">
        <f>AJ147*100/AJ151</f>
        <v>0</v>
      </c>
      <c r="AL147" s="63">
        <f>AK147*100/AK152</f>
        <v>0</v>
      </c>
      <c r="AN147" s="40" t="s">
        <v>67</v>
      </c>
      <c r="AO147" s="48">
        <f t="shared" si="55"/>
        <v>0</v>
      </c>
      <c r="AP147" s="50" t="s">
        <v>15</v>
      </c>
      <c r="AQ147" s="52">
        <v>69.62</v>
      </c>
      <c r="AR147" s="59">
        <f>AO147*1</f>
        <v>0</v>
      </c>
      <c r="AS147" s="14">
        <f>AR147*100/AR151</f>
        <v>0</v>
      </c>
      <c r="AT147" s="14">
        <f t="shared" si="56"/>
        <v>0</v>
      </c>
      <c r="AU147" s="14">
        <f>AT147*100/AT151</f>
        <v>0</v>
      </c>
      <c r="AV147" s="63">
        <f>AU147*100/AU152</f>
        <v>0</v>
      </c>
    </row>
    <row r="148" spans="1:48" x14ac:dyDescent="0.25">
      <c r="A148" s="40" t="s">
        <v>68</v>
      </c>
      <c r="B148" s="43">
        <v>0</v>
      </c>
      <c r="C148" s="43">
        <v>0</v>
      </c>
      <c r="D148" s="76">
        <f t="shared" si="48"/>
        <v>0</v>
      </c>
      <c r="E148" s="76">
        <f t="shared" si="49"/>
        <v>0</v>
      </c>
      <c r="F148" s="76">
        <f t="shared" si="50"/>
        <v>0</v>
      </c>
      <c r="G148" s="40" t="s">
        <v>68</v>
      </c>
      <c r="H148" s="48">
        <f t="shared" si="51"/>
        <v>0</v>
      </c>
      <c r="I148" s="50" t="s">
        <v>16</v>
      </c>
      <c r="J148" s="52">
        <v>141.94</v>
      </c>
      <c r="K148" s="59">
        <f>H148*1/2</f>
        <v>0</v>
      </c>
      <c r="L148" s="14">
        <f>K148*100/K151</f>
        <v>0</v>
      </c>
      <c r="M148" s="14">
        <f t="shared" si="52"/>
        <v>0</v>
      </c>
      <c r="N148" s="14">
        <f>M148*100/M151</f>
        <v>0</v>
      </c>
      <c r="O148" s="63">
        <f>N148*100/N152</f>
        <v>0</v>
      </c>
      <c r="AD148" s="40" t="s">
        <v>68</v>
      </c>
      <c r="AE148" s="48">
        <f t="shared" si="53"/>
        <v>0</v>
      </c>
      <c r="AF148" s="50" t="s">
        <v>16</v>
      </c>
      <c r="AG148" s="52">
        <v>141.94</v>
      </c>
      <c r="AH148" s="59">
        <f>AE148*1/2</f>
        <v>0</v>
      </c>
      <c r="AI148" s="14">
        <f>AH148*100/AH151</f>
        <v>0</v>
      </c>
      <c r="AJ148" s="14">
        <f t="shared" si="54"/>
        <v>0</v>
      </c>
      <c r="AK148" s="14">
        <f>AJ148*100/AJ151</f>
        <v>0</v>
      </c>
      <c r="AL148" s="63">
        <f>AK148*100/AK152</f>
        <v>0</v>
      </c>
      <c r="AN148" s="40" t="s">
        <v>68</v>
      </c>
      <c r="AO148" s="48">
        <f t="shared" si="55"/>
        <v>0</v>
      </c>
      <c r="AP148" s="50" t="s">
        <v>16</v>
      </c>
      <c r="AQ148" s="52">
        <v>141.94</v>
      </c>
      <c r="AR148" s="59">
        <f>AO148*1/2</f>
        <v>0</v>
      </c>
      <c r="AS148" s="14">
        <f>AR148*100/AR151</f>
        <v>0</v>
      </c>
      <c r="AT148" s="14">
        <f t="shared" si="56"/>
        <v>0</v>
      </c>
      <c r="AU148" s="14">
        <f>AT148*100/AT151</f>
        <v>0</v>
      </c>
      <c r="AV148" s="63">
        <f>AU148*100/AU152</f>
        <v>0</v>
      </c>
    </row>
    <row r="149" spans="1:48" x14ac:dyDescent="0.25">
      <c r="A149" s="40" t="s">
        <v>69</v>
      </c>
      <c r="B149" s="43">
        <v>0</v>
      </c>
      <c r="C149" s="43">
        <v>0</v>
      </c>
      <c r="D149" s="76">
        <f t="shared" si="48"/>
        <v>0</v>
      </c>
      <c r="E149" s="76">
        <f t="shared" si="49"/>
        <v>0</v>
      </c>
      <c r="F149" s="76">
        <f t="shared" si="50"/>
        <v>0</v>
      </c>
      <c r="G149" s="40" t="s">
        <v>69</v>
      </c>
      <c r="H149" s="48">
        <f t="shared" si="51"/>
        <v>0</v>
      </c>
      <c r="I149" s="50" t="s">
        <v>17</v>
      </c>
      <c r="J149" s="52">
        <v>29.88</v>
      </c>
      <c r="K149" s="59">
        <f>H149*1/2</f>
        <v>0</v>
      </c>
      <c r="L149" s="14">
        <f>K149*100/K151</f>
        <v>0</v>
      </c>
      <c r="M149" s="14">
        <f t="shared" si="52"/>
        <v>0</v>
      </c>
      <c r="N149" s="14">
        <f>M149*100/M151</f>
        <v>0</v>
      </c>
      <c r="O149" s="63">
        <f>N149*100/N152</f>
        <v>0</v>
      </c>
      <c r="AD149" s="40" t="s">
        <v>69</v>
      </c>
      <c r="AE149" s="48">
        <f t="shared" si="53"/>
        <v>0</v>
      </c>
      <c r="AF149" s="50" t="s">
        <v>17</v>
      </c>
      <c r="AG149" s="52">
        <v>29.88</v>
      </c>
      <c r="AH149" s="59">
        <f>AE149*1/2</f>
        <v>0</v>
      </c>
      <c r="AI149" s="14">
        <f>AH149*100/AH151</f>
        <v>0</v>
      </c>
      <c r="AJ149" s="14">
        <f t="shared" si="54"/>
        <v>0</v>
      </c>
      <c r="AK149" s="14">
        <f>AJ149*100/AJ151</f>
        <v>0</v>
      </c>
      <c r="AL149" s="63">
        <f>AK149*100/AK152</f>
        <v>0</v>
      </c>
      <c r="AN149" s="40" t="s">
        <v>69</v>
      </c>
      <c r="AO149" s="48">
        <f t="shared" si="55"/>
        <v>0</v>
      </c>
      <c r="AP149" s="50" t="s">
        <v>17</v>
      </c>
      <c r="AQ149" s="52">
        <v>29.88</v>
      </c>
      <c r="AR149" s="59">
        <f>AO149*1/2</f>
        <v>0</v>
      </c>
      <c r="AS149" s="14">
        <f>AR149*100/AR151</f>
        <v>0</v>
      </c>
      <c r="AT149" s="14">
        <f t="shared" si="56"/>
        <v>0</v>
      </c>
      <c r="AU149" s="14">
        <f>AT149*100/AT151</f>
        <v>0</v>
      </c>
      <c r="AV149" s="63">
        <f>AU149*100/AU152</f>
        <v>0</v>
      </c>
    </row>
    <row r="150" spans="1:48" ht="15.75" thickBot="1" x14ac:dyDescent="0.3">
      <c r="A150" s="42" t="s">
        <v>18</v>
      </c>
      <c r="B150" s="46">
        <f>S155</f>
        <v>81.132800000000003</v>
      </c>
      <c r="C150" s="73">
        <f>S130</f>
        <v>15.1776</v>
      </c>
      <c r="D150" s="77">
        <f t="shared" si="48"/>
        <v>3.7944</v>
      </c>
      <c r="E150" s="77">
        <f t="shared" si="49"/>
        <v>69.749600000000001</v>
      </c>
      <c r="F150" s="77">
        <f t="shared" si="50"/>
        <v>11.3832</v>
      </c>
      <c r="G150" s="42" t="s">
        <v>18</v>
      </c>
      <c r="H150" s="48">
        <f t="shared" si="51"/>
        <v>11.3832</v>
      </c>
      <c r="I150" s="54" t="s">
        <v>18</v>
      </c>
      <c r="J150" s="55">
        <f>J144/2</f>
        <v>16</v>
      </c>
      <c r="K150" s="60">
        <f>H152*1</f>
        <v>-7.4999999810643203E-7</v>
      </c>
      <c r="L150" s="65">
        <f>K150*100/K151</f>
        <v>-1.1242699384217593E-5</v>
      </c>
      <c r="M150" s="69">
        <f t="shared" si="52"/>
        <v>-1.1999999969702912E-5</v>
      </c>
      <c r="N150" s="69"/>
      <c r="O150" s="67">
        <f>N150*100/N152</f>
        <v>0</v>
      </c>
      <c r="AD150" s="42" t="s">
        <v>18</v>
      </c>
      <c r="AE150" s="48">
        <f t="shared" si="53"/>
        <v>69.749600000000001</v>
      </c>
      <c r="AF150" s="54" t="s">
        <v>18</v>
      </c>
      <c r="AG150" s="55">
        <f>AG144/2</f>
        <v>16</v>
      </c>
      <c r="AH150" s="60">
        <f>AE152*1</f>
        <v>0.92510074999999858</v>
      </c>
      <c r="AI150" s="65">
        <f>AH150*100/AH151</f>
        <v>2.2169303666774303</v>
      </c>
      <c r="AJ150" s="69">
        <f t="shared" si="54"/>
        <v>14.801611999999977</v>
      </c>
      <c r="AK150" s="69"/>
      <c r="AL150" s="67">
        <f>AK150*100/AK152</f>
        <v>0</v>
      </c>
      <c r="AN150" s="42" t="s">
        <v>18</v>
      </c>
      <c r="AO150" s="48">
        <f t="shared" si="55"/>
        <v>76.01719949999999</v>
      </c>
      <c r="AP150" s="54" t="s">
        <v>18</v>
      </c>
      <c r="AQ150" s="55">
        <f>AQ144/2</f>
        <v>16</v>
      </c>
      <c r="AR150" s="60">
        <f>AO152*1</f>
        <v>1.4999999962128641E-6</v>
      </c>
      <c r="AS150" s="65">
        <f>AR150*100/AR151</f>
        <v>3.4206082634242E-6</v>
      </c>
      <c r="AT150" s="69">
        <f t="shared" si="56"/>
        <v>2.3999999939405825E-5</v>
      </c>
      <c r="AU150" s="69"/>
      <c r="AV150" s="67">
        <f>AU150*100/AU152</f>
        <v>0</v>
      </c>
    </row>
    <row r="151" spans="1:48" ht="15.75" thickBot="1" x14ac:dyDescent="0.3">
      <c r="A151" t="s">
        <v>71</v>
      </c>
      <c r="B151" s="53">
        <f>(B131*2)+(B132*2)+(B133*3/2)+(B134*3/2)+(B135*1)+(B136*1)+(B137*1)+(B138*1)+(B139*3/2)+(B140*1)+(B141*1/2)+(B142*1/2)+(B143*3)+(B145*1/2)+(B146*2)+(B147*3/2)+(B148*3/5)+(B149*1/2)</f>
        <v>80.207700000000017</v>
      </c>
      <c r="C151" s="74">
        <f>(C131*2)+(C132*2)+(C133*3/2)+(C134*3/2)+(C135*1)+(C136*1)+(C137*1)+(C138*1)+(C139*3/2)+(C140*1)+(C141*1/2)+(C142*1/2)+(C143*3)+(C145*1/2)+(C146*2)+(C147*3/2)+(C148*3/5)+(C149*1/2)</f>
        <v>15.177601000000001</v>
      </c>
      <c r="D151" s="74">
        <f>(D131*2)+(D132*2)+(D133*3/2)+(D134*3/2)+(D135*1)+(D136*1)+(D137*1)+(D138*1)+(D139*3/2)+(D140*1)+(D141*1/2)+(D142*1/2)+(D143*3)+(D145*1/2)+(D146*2)+(D147*3/2)+(D148*3/5)+(D149*1/2)</f>
        <v>3.7944002500000003</v>
      </c>
      <c r="E151" s="74">
        <f>(E131*2)+(E132*2)+(E133*3/2)+(E134*3/2)+(E135*1)+(E136*1)+(E137*1)+(E138*1)+(E139*3/2)+(E140*1)+(E141*1/2)+(E142*1/2)+(E143*3)+(E145*1/2)+(E146*2)+(E147*3/2)+(E148*3/5)+(E149*1/2)</f>
        <v>68.824499250000002</v>
      </c>
      <c r="F151" s="74">
        <f>(F131*2)+(F132*2)+(F133*3/2)+(F134*3/2)+(F135*1)+(F136*1)+(F137*1)+(F138*1)+(F139*3/2)+(F140*1)+(F141*1/2)+(F142*1/2)+(F143*3)+(F145*1/2)+(F146*2)+(F147*3/2)+(F148*3/5)+(F149*1/2)</f>
        <v>11.383200749999999</v>
      </c>
      <c r="G151" t="s">
        <v>71</v>
      </c>
      <c r="H151" s="53">
        <f>(H131*2)+(H132*2)+(H133*3/2)+(H134*3/2)+(H135*1)+(H136*1)+(H137*1)+(H138*1)+(H139*3/2)+(H140*1)+(H141*1/2)+(H142*1/2)+(H143*3)+(H145*1/2)+(H146*2)+(H147*3/2)+(H148*3/5)+(H149*1/2)</f>
        <v>11.383200749999999</v>
      </c>
      <c r="I151" s="187" t="s">
        <v>19</v>
      </c>
      <c r="J151" s="188"/>
      <c r="K151" s="61">
        <f>SUM(K131:K138,K140:K150)</f>
        <v>6.6709957500000021</v>
      </c>
      <c r="L151" s="66">
        <f>SUM(L131:L138,L140:L150)</f>
        <v>100</v>
      </c>
      <c r="M151" s="70">
        <f>SUM(M131:M149)</f>
        <v>411.09053150595031</v>
      </c>
      <c r="N151" s="70">
        <f>SUM(N131:N149)</f>
        <v>99.999999999999986</v>
      </c>
      <c r="O151" s="68">
        <f>SUM(O131:O149)</f>
        <v>100.00000000000001</v>
      </c>
      <c r="AD151" t="s">
        <v>71</v>
      </c>
      <c r="AE151" s="53">
        <f>(AE131*2)+(AE132*2)+(AE133*3/2)+(AE134*3/2)+(AE135*1)+(AE136*1)+(AE137*1)+(AE138*1)+(AE139*3/2)+(AE140*1)+(AE141*1/2)+(AE142*1/2)+(AE143*3)+(AE145*1/2)+(AE146*2)+(AE147*3/2)+(AE148*3/5)+(AE149*1/2)</f>
        <v>68.824499250000002</v>
      </c>
      <c r="AF151" s="187" t="s">
        <v>19</v>
      </c>
      <c r="AG151" s="188"/>
      <c r="AH151" s="61">
        <f>SUM(AH131:AH138,AH140:AH150)</f>
        <v>41.728904249999992</v>
      </c>
      <c r="AI151" s="66">
        <f>SUM(AI131:AI138,AI140:AI150)</f>
        <v>100</v>
      </c>
      <c r="AJ151" s="70">
        <f>SUM(AJ131:AJ149)</f>
        <v>2703.0031588540501</v>
      </c>
      <c r="AK151" s="70">
        <f>SUM(AK131:AK149)</f>
        <v>100.00000000000001</v>
      </c>
      <c r="AL151" s="68">
        <f>SUM(AL131:AL149)</f>
        <v>99.999999999999972</v>
      </c>
      <c r="AN151" t="s">
        <v>71</v>
      </c>
      <c r="AO151" s="53">
        <f>(AO131*2)+(AO132*2)+(AO133*3/2)+(AO134*3/2)+(AO135*1)+(AO136*1)+(AO137*1)+(AO138*1)+(AO139*3/2)+(AO140*1)+(AO141*1/2)+(AO142*1/2)+(AO143*3)+(AO145*1/2)+(AO146*2)+(AO147*3/2)+(AO148*3/5)+(AO149*1/2)</f>
        <v>76.017197999999993</v>
      </c>
      <c r="AP151" s="187" t="s">
        <v>19</v>
      </c>
      <c r="AQ151" s="188"/>
      <c r="AR151" s="61">
        <f>SUM(AR131:AR138,AR140:AR150)</f>
        <v>43.851849749999992</v>
      </c>
      <c r="AS151" s="66">
        <f>SUM(AS131:AS138,AS140:AS150)</f>
        <v>100.00000000000001</v>
      </c>
      <c r="AT151" s="70">
        <f>SUM(AT131:AT149)</f>
        <v>2626.2836956915494</v>
      </c>
      <c r="AU151" s="70">
        <f>SUM(AU131:AU149)</f>
        <v>100.00000000000001</v>
      </c>
      <c r="AV151" s="68">
        <f>SUM(AV131:AV149)</f>
        <v>100</v>
      </c>
    </row>
    <row r="152" spans="1:48" ht="15.75" thickBot="1" x14ac:dyDescent="0.3">
      <c r="A152" t="s">
        <v>53</v>
      </c>
      <c r="B152" s="72">
        <f>B150-B151</f>
        <v>0.92509999999998627</v>
      </c>
      <c r="C152" s="45">
        <f>C150-C151</f>
        <v>-1.0000000010279564E-6</v>
      </c>
      <c r="D152" s="45">
        <f>D150-D151</f>
        <v>-2.500000002569891E-7</v>
      </c>
      <c r="E152" s="45">
        <f>E150-E151</f>
        <v>0.92510074999999858</v>
      </c>
      <c r="F152" s="45">
        <f>F150-F151</f>
        <v>-7.4999999810643203E-7</v>
      </c>
      <c r="G152" t="s">
        <v>53</v>
      </c>
      <c r="H152" s="45">
        <f>H150-H151</f>
        <v>-7.4999999810643203E-7</v>
      </c>
      <c r="I152" s="56"/>
      <c r="J152" s="57"/>
      <c r="K152" s="4"/>
      <c r="L152" s="189" t="s">
        <v>80</v>
      </c>
      <c r="M152" s="190"/>
      <c r="N152" s="68">
        <f>SUM(N131:N144,N146:N149)</f>
        <v>99.208730635175684</v>
      </c>
      <c r="AD152" t="s">
        <v>53</v>
      </c>
      <c r="AE152" s="45">
        <f>AE150-AE151</f>
        <v>0.92510074999999858</v>
      </c>
      <c r="AF152" s="56"/>
      <c r="AG152" s="57"/>
      <c r="AH152" s="4"/>
      <c r="AI152" s="189" t="s">
        <v>80</v>
      </c>
      <c r="AJ152" s="190"/>
      <c r="AK152" s="68">
        <f>SUM(AK131:AK144,AK146:AK149)</f>
        <v>99.959886180341741</v>
      </c>
      <c r="AN152" t="s">
        <v>53</v>
      </c>
      <c r="AO152" s="45">
        <f>AO150-AO151</f>
        <v>1.4999999962128641E-6</v>
      </c>
      <c r="AP152" s="56"/>
      <c r="AQ152" s="57"/>
      <c r="AR152" s="4"/>
      <c r="AS152" s="189" t="s">
        <v>80</v>
      </c>
      <c r="AT152" s="190"/>
      <c r="AU152" s="68">
        <f>SUM(AU131:AU144,AU146:AU149)</f>
        <v>97.387938342136678</v>
      </c>
    </row>
    <row r="153" spans="1:48" x14ac:dyDescent="0.25">
      <c r="E153" s="25">
        <f>E150-(E145/2)</f>
        <v>69.689412500000003</v>
      </c>
      <c r="F153" s="84" t="s">
        <v>46</v>
      </c>
    </row>
    <row r="154" spans="1:48" ht="15.75" thickBot="1" x14ac:dyDescent="0.3"/>
    <row r="155" spans="1:48" ht="15.75" thickBot="1" x14ac:dyDescent="0.3">
      <c r="B155" s="228" t="s">
        <v>99</v>
      </c>
      <c r="C155" s="229"/>
      <c r="D155" s="229"/>
      <c r="E155" s="229"/>
      <c r="F155" s="229"/>
      <c r="G155" s="229"/>
      <c r="H155" s="229"/>
      <c r="I155" s="230"/>
      <c r="Q155" s="79" t="s">
        <v>180</v>
      </c>
      <c r="R155" s="78" t="s">
        <v>97</v>
      </c>
      <c r="S155">
        <v>81.132800000000003</v>
      </c>
      <c r="T155">
        <v>9.6262000000000008</v>
      </c>
      <c r="U155">
        <v>7.0772000000000004</v>
      </c>
      <c r="V155">
        <v>5.0133999999999999</v>
      </c>
      <c r="W155">
        <v>0.48149999999999998</v>
      </c>
      <c r="X155">
        <v>2.1499999999999998E-2</v>
      </c>
      <c r="Y155">
        <v>6.5407999999999999</v>
      </c>
      <c r="Z155">
        <v>1.3442000000000001</v>
      </c>
      <c r="AA155">
        <v>22.122699999999998</v>
      </c>
      <c r="AB155">
        <v>0.98399999999999999</v>
      </c>
    </row>
    <row r="156" spans="1:48" ht="16.5" thickBot="1" x14ac:dyDescent="0.3">
      <c r="B156" s="222" t="str">
        <f>"SI("&amp;ROUND(E131,4)&amp;")AL("&amp;ROUND(E133,4)&amp;")TI("&amp;ROUND(E132,4)&amp;")MN("&amp;ROUND(E137,4)&amp;")FE("&amp;ROUND(E138,4)&amp;")MG("&amp;ROUND(E135,4)&amp;")CA("&amp;ROUND(E136,4)&amp;")NA("&amp;ROUND(E141,4)&amp;")K("&amp;ROUND(E142,4)&amp;")O("&amp;ROUND(E153,4)&amp;")H("&amp;ROUND(E145,4)&amp;")O("&amp;ROUND(E145/2,4)&amp;")"</f>
        <v>SI(18.6559)AL(8.3807)TI(0.984)MN(0)FE(4.1565)MG(5.6577)CA(6.6851)NA(0.8207)K(0.0073)O(69.6894)H(0.1204)O(0.0602)</v>
      </c>
      <c r="C156" s="223"/>
      <c r="D156" s="223"/>
      <c r="E156" s="223"/>
      <c r="F156" s="223"/>
      <c r="G156" s="223"/>
      <c r="H156" s="223"/>
      <c r="I156" s="224"/>
      <c r="S156">
        <v>0</v>
      </c>
    </row>
    <row r="159" spans="1:48" s="206" customFormat="1" x14ac:dyDescent="0.25">
      <c r="A159" s="206" t="s">
        <v>185</v>
      </c>
    </row>
    <row r="160" spans="1:48" s="206" customFormat="1" x14ac:dyDescent="0.25"/>
    <row r="161" spans="1:53" ht="15.75" thickBot="1" x14ac:dyDescent="0.3"/>
    <row r="162" spans="1:53" s="101" customFormat="1" ht="15.75" thickBot="1" x14ac:dyDescent="0.3">
      <c r="A162" s="207" t="s">
        <v>104</v>
      </c>
      <c r="B162" s="98" t="s">
        <v>186</v>
      </c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100"/>
      <c r="S162" s="207" t="s">
        <v>104</v>
      </c>
      <c r="T162" s="98" t="s">
        <v>187</v>
      </c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100"/>
      <c r="AK162" s="209" t="s">
        <v>104</v>
      </c>
      <c r="AL162" s="98" t="s">
        <v>188</v>
      </c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100"/>
    </row>
    <row r="163" spans="1:53" s="107" customFormat="1" ht="15.75" thickBot="1" x14ac:dyDescent="0.3">
      <c r="A163" s="208"/>
      <c r="B163" s="102">
        <v>1</v>
      </c>
      <c r="C163" s="103">
        <v>2</v>
      </c>
      <c r="D163" s="104">
        <v>3</v>
      </c>
      <c r="E163" s="104">
        <v>4</v>
      </c>
      <c r="F163" s="104">
        <v>5</v>
      </c>
      <c r="G163" s="105">
        <v>6</v>
      </c>
      <c r="H163" s="102">
        <v>7</v>
      </c>
      <c r="I163" s="102">
        <v>8</v>
      </c>
      <c r="J163" s="102">
        <v>9</v>
      </c>
      <c r="K163" s="102">
        <v>10</v>
      </c>
      <c r="L163" s="102">
        <v>11</v>
      </c>
      <c r="M163" s="106">
        <v>12</v>
      </c>
      <c r="N163" s="102">
        <v>13</v>
      </c>
      <c r="O163" s="106">
        <v>14</v>
      </c>
      <c r="P163" s="102">
        <v>15</v>
      </c>
      <c r="S163" s="208"/>
      <c r="T163" s="102">
        <v>1</v>
      </c>
      <c r="U163" s="103">
        <v>2</v>
      </c>
      <c r="V163" s="104">
        <v>3</v>
      </c>
      <c r="W163" s="104">
        <v>4</v>
      </c>
      <c r="X163" s="104">
        <v>5</v>
      </c>
      <c r="Y163" s="105">
        <v>6</v>
      </c>
      <c r="Z163" s="102">
        <v>7</v>
      </c>
      <c r="AA163" s="102">
        <v>8</v>
      </c>
      <c r="AB163" s="102">
        <v>9</v>
      </c>
      <c r="AC163" s="102">
        <v>10</v>
      </c>
      <c r="AD163" s="102">
        <v>11</v>
      </c>
      <c r="AE163" s="106">
        <v>12</v>
      </c>
      <c r="AF163" s="102">
        <v>13</v>
      </c>
      <c r="AG163" s="106">
        <v>14</v>
      </c>
      <c r="AH163" s="102">
        <v>15</v>
      </c>
      <c r="AK163" s="208"/>
      <c r="AL163" s="102" t="s">
        <v>189</v>
      </c>
      <c r="AM163" s="108">
        <v>1</v>
      </c>
      <c r="AN163" s="108">
        <v>2</v>
      </c>
      <c r="AO163" s="109">
        <v>3</v>
      </c>
      <c r="AP163" s="108">
        <v>4</v>
      </c>
      <c r="AQ163" s="109">
        <v>5</v>
      </c>
      <c r="AR163" s="102">
        <v>6</v>
      </c>
      <c r="AS163" s="102">
        <v>7</v>
      </c>
      <c r="AT163" s="102">
        <v>8</v>
      </c>
      <c r="AU163" s="102">
        <v>9</v>
      </c>
      <c r="AV163" s="102">
        <v>10</v>
      </c>
      <c r="AW163" s="106">
        <v>11</v>
      </c>
      <c r="AX163" s="110">
        <v>12</v>
      </c>
      <c r="AY163" s="102">
        <v>13</v>
      </c>
      <c r="AZ163" s="106">
        <v>14</v>
      </c>
      <c r="BA163" s="102">
        <v>15</v>
      </c>
    </row>
    <row r="164" spans="1:53" s="23" customFormat="1" x14ac:dyDescent="0.25">
      <c r="A164" s="111" t="s">
        <v>190</v>
      </c>
      <c r="B164" s="112">
        <v>5667.333333333333</v>
      </c>
      <c r="C164" s="112">
        <v>6404.666666666667</v>
      </c>
      <c r="D164" s="112">
        <v>6824.666666666667</v>
      </c>
      <c r="E164" s="112">
        <v>7190.666666666667</v>
      </c>
      <c r="F164" s="112">
        <v>7889.333333333333</v>
      </c>
      <c r="G164" s="112"/>
      <c r="H164" s="112"/>
      <c r="I164" s="112"/>
      <c r="J164" s="112"/>
      <c r="K164" s="112"/>
      <c r="L164" s="112"/>
      <c r="M164" s="114"/>
      <c r="N164" s="114"/>
      <c r="O164" s="114"/>
      <c r="P164" s="114"/>
      <c r="S164" s="111" t="s">
        <v>190</v>
      </c>
      <c r="T164" s="112">
        <v>5667.333333333333</v>
      </c>
      <c r="U164" s="112">
        <v>6404.666666666667</v>
      </c>
      <c r="V164" s="112">
        <v>6824.666666666667</v>
      </c>
      <c r="W164" s="112">
        <v>7190.666666666667</v>
      </c>
      <c r="X164" s="112">
        <v>7889.333333333333</v>
      </c>
      <c r="Y164" s="112"/>
      <c r="Z164" s="112"/>
      <c r="AA164" s="112"/>
      <c r="AB164" s="112"/>
      <c r="AC164" s="112"/>
      <c r="AD164" s="112"/>
      <c r="AE164" s="114"/>
      <c r="AF164" s="114"/>
      <c r="AG164" s="114"/>
      <c r="AH164" s="114"/>
      <c r="AK164" s="111" t="s">
        <v>190</v>
      </c>
      <c r="AL164" s="112">
        <v>4595.3333333333303</v>
      </c>
      <c r="AM164" s="112">
        <v>5667.333333333333</v>
      </c>
      <c r="AN164" s="112">
        <v>6404.666666666667</v>
      </c>
      <c r="AO164" s="112">
        <v>6824.666666666667</v>
      </c>
      <c r="AP164" s="112">
        <v>7190.666666666667</v>
      </c>
      <c r="AQ164" s="113">
        <v>7889.333333333333</v>
      </c>
      <c r="AR164" s="112"/>
      <c r="AS164" s="112"/>
      <c r="AT164" s="112"/>
      <c r="AU164" s="112"/>
      <c r="AV164" s="112"/>
      <c r="AW164" s="114"/>
      <c r="AX164" s="111"/>
      <c r="AY164" s="114"/>
      <c r="AZ164" s="114"/>
      <c r="BA164" s="114"/>
    </row>
    <row r="165" spans="1:53" s="23" customFormat="1" ht="15.75" thickBot="1" x14ac:dyDescent="0.3">
      <c r="A165" s="115" t="s">
        <v>191</v>
      </c>
      <c r="B165" s="116">
        <v>850.1</v>
      </c>
      <c r="C165" s="116">
        <v>960.7</v>
      </c>
      <c r="D165" s="116">
        <v>1023.7</v>
      </c>
      <c r="E165" s="116">
        <v>1078.5999999999999</v>
      </c>
      <c r="F165" s="116">
        <v>1183.4000000000001</v>
      </c>
      <c r="G165" s="134" t="s">
        <v>200</v>
      </c>
      <c r="H165" s="134" t="s">
        <v>201</v>
      </c>
      <c r="I165" s="134" t="s">
        <v>202</v>
      </c>
      <c r="J165" s="134" t="s">
        <v>203</v>
      </c>
      <c r="K165" s="116"/>
      <c r="L165" s="116"/>
      <c r="M165" s="118"/>
      <c r="N165" s="118"/>
      <c r="O165" s="118"/>
      <c r="P165" s="118"/>
      <c r="S165" s="115" t="s">
        <v>191</v>
      </c>
      <c r="T165" s="116">
        <v>850.1</v>
      </c>
      <c r="U165" s="116">
        <v>960.7</v>
      </c>
      <c r="V165" s="116">
        <v>1023.7</v>
      </c>
      <c r="W165" s="116">
        <v>1078.5999999999999</v>
      </c>
      <c r="X165" s="116">
        <v>1183.4000000000001</v>
      </c>
      <c r="Y165" s="134" t="s">
        <v>200</v>
      </c>
      <c r="Z165" s="134" t="s">
        <v>201</v>
      </c>
      <c r="AA165" s="134" t="s">
        <v>202</v>
      </c>
      <c r="AB165" s="134" t="s">
        <v>203</v>
      </c>
      <c r="AC165" s="116"/>
      <c r="AD165" s="116"/>
      <c r="AE165" s="118"/>
      <c r="AF165" s="118"/>
      <c r="AG165" s="118"/>
      <c r="AH165" s="118"/>
      <c r="AK165" s="115" t="s">
        <v>191</v>
      </c>
      <c r="AL165" s="116">
        <v>689.3</v>
      </c>
      <c r="AM165" s="116">
        <v>850.1</v>
      </c>
      <c r="AN165" s="116">
        <v>960.7</v>
      </c>
      <c r="AO165" s="116">
        <v>1023.7</v>
      </c>
      <c r="AP165" s="116">
        <v>1078.5999999999999</v>
      </c>
      <c r="AQ165" s="117">
        <v>1183.4000000000001</v>
      </c>
      <c r="AR165" s="116"/>
      <c r="AS165" s="116"/>
      <c r="AT165" s="116"/>
      <c r="AU165" s="116"/>
      <c r="AV165" s="116"/>
      <c r="AW165" s="118"/>
      <c r="AX165" s="115"/>
      <c r="AY165" s="118"/>
      <c r="AZ165" s="118"/>
      <c r="BA165" s="118"/>
    </row>
    <row r="166" spans="1:53" s="23" customFormat="1" x14ac:dyDescent="0.25">
      <c r="A166" s="119" t="s">
        <v>192</v>
      </c>
      <c r="B166" s="120">
        <f>100*(0.85^B163)</f>
        <v>85</v>
      </c>
      <c r="C166" s="120">
        <f t="shared" ref="C166:F166" si="60">100*(0.85^C163)</f>
        <v>72.249999999999986</v>
      </c>
      <c r="D166" s="120">
        <f t="shared" si="60"/>
        <v>61.412499999999994</v>
      </c>
      <c r="E166" s="120">
        <f t="shared" si="60"/>
        <v>52.200624999999988</v>
      </c>
      <c r="F166" s="120">
        <f t="shared" si="60"/>
        <v>44.370531249999992</v>
      </c>
      <c r="G166" s="120"/>
      <c r="H166" s="120"/>
      <c r="I166" s="120"/>
      <c r="J166" s="120"/>
      <c r="K166" s="120"/>
      <c r="L166" s="120"/>
      <c r="M166" s="120"/>
      <c r="N166" s="122"/>
      <c r="O166" s="122"/>
      <c r="P166" s="122"/>
      <c r="S166" s="119" t="s">
        <v>192</v>
      </c>
      <c r="T166" s="120">
        <f>100*(0.85^T163)</f>
        <v>85</v>
      </c>
      <c r="U166" s="120">
        <f t="shared" ref="U166:X166" si="61">100*(0.85^U163)</f>
        <v>72.249999999999986</v>
      </c>
      <c r="V166" s="120">
        <f t="shared" si="61"/>
        <v>61.412499999999994</v>
      </c>
      <c r="W166" s="120">
        <f t="shared" si="61"/>
        <v>52.200624999999988</v>
      </c>
      <c r="X166" s="120">
        <f t="shared" si="61"/>
        <v>44.370531249999992</v>
      </c>
      <c r="Y166" s="120"/>
      <c r="Z166" s="120"/>
      <c r="AA166" s="120"/>
      <c r="AB166" s="120"/>
      <c r="AC166" s="120"/>
      <c r="AD166" s="120"/>
      <c r="AE166" s="122"/>
      <c r="AF166" s="122"/>
      <c r="AG166" s="122"/>
      <c r="AH166" s="122"/>
      <c r="AK166" s="119" t="s">
        <v>193</v>
      </c>
      <c r="AL166" s="120">
        <v>100</v>
      </c>
      <c r="AM166" s="120">
        <f>100*(0.94^AM163)</f>
        <v>94</v>
      </c>
      <c r="AN166" s="120">
        <f>100*(0.94^AN163)</f>
        <v>88.36</v>
      </c>
      <c r="AO166" s="120">
        <f t="shared" ref="AO166:AQ166" si="62">100*(0.94^AO163)</f>
        <v>83.058399999999992</v>
      </c>
      <c r="AP166" s="120">
        <f t="shared" si="62"/>
        <v>78.074895999999995</v>
      </c>
      <c r="AQ166" s="121">
        <f t="shared" si="62"/>
        <v>73.390402239999986</v>
      </c>
      <c r="AR166" s="120"/>
      <c r="AS166" s="120"/>
      <c r="AT166" s="120"/>
      <c r="AU166" s="120"/>
      <c r="AV166" s="120"/>
      <c r="AW166" s="122"/>
      <c r="AX166" s="119"/>
      <c r="AY166" s="122"/>
      <c r="AZ166" s="122"/>
      <c r="BA166" s="122"/>
    </row>
    <row r="167" spans="1:53" s="23" customFormat="1" ht="15.75" thickBot="1" x14ac:dyDescent="0.3">
      <c r="A167" s="115" t="s">
        <v>194</v>
      </c>
      <c r="B167" s="116">
        <f>100- B166</f>
        <v>15</v>
      </c>
      <c r="C167" s="116">
        <f>100- C166</f>
        <v>27.750000000000014</v>
      </c>
      <c r="D167" s="116">
        <f t="shared" ref="D167:F167" si="63">100- D166</f>
        <v>38.587500000000006</v>
      </c>
      <c r="E167" s="116">
        <f t="shared" si="63"/>
        <v>47.799375000000012</v>
      </c>
      <c r="F167" s="116">
        <f t="shared" si="63"/>
        <v>55.629468750000008</v>
      </c>
      <c r="G167" s="116"/>
      <c r="H167" s="116"/>
      <c r="I167" s="116"/>
      <c r="J167" s="116"/>
      <c r="K167" s="116"/>
      <c r="L167" s="116"/>
      <c r="M167" s="118"/>
      <c r="N167" s="118"/>
      <c r="O167" s="118"/>
      <c r="P167" s="118"/>
      <c r="S167" s="115" t="s">
        <v>194</v>
      </c>
      <c r="T167" s="116">
        <f>100- T166</f>
        <v>15</v>
      </c>
      <c r="U167" s="116">
        <f>100- U166</f>
        <v>27.750000000000014</v>
      </c>
      <c r="V167" s="116">
        <f t="shared" ref="V167:X167" si="64">100- V166</f>
        <v>38.587500000000006</v>
      </c>
      <c r="W167" s="116">
        <f t="shared" si="64"/>
        <v>47.799375000000012</v>
      </c>
      <c r="X167" s="116">
        <f t="shared" si="64"/>
        <v>55.629468750000008</v>
      </c>
      <c r="Y167" s="116"/>
      <c r="Z167" s="116"/>
      <c r="AA167" s="116"/>
      <c r="AB167" s="116"/>
      <c r="AC167" s="116"/>
      <c r="AD167" s="116"/>
      <c r="AE167" s="118"/>
      <c r="AF167" s="118"/>
      <c r="AG167" s="118"/>
      <c r="AH167" s="118"/>
      <c r="AK167" s="115" t="s">
        <v>195</v>
      </c>
      <c r="AL167" s="116">
        <v>0</v>
      </c>
      <c r="AM167" s="116">
        <f>100-AM166</f>
        <v>6</v>
      </c>
      <c r="AN167" s="116">
        <f>100-AN166</f>
        <v>11.64</v>
      </c>
      <c r="AO167" s="116">
        <f t="shared" ref="AO167:AQ167" si="65">100-AO166</f>
        <v>16.941600000000008</v>
      </c>
      <c r="AP167" s="116">
        <f t="shared" si="65"/>
        <v>21.925104000000005</v>
      </c>
      <c r="AQ167" s="117">
        <f t="shared" si="65"/>
        <v>26.609597760000014</v>
      </c>
      <c r="AR167" s="116"/>
      <c r="AS167" s="116"/>
      <c r="AT167" s="116"/>
      <c r="AU167" s="116"/>
      <c r="AV167" s="116"/>
      <c r="AW167" s="118"/>
      <c r="AX167" s="115"/>
      <c r="AY167" s="118"/>
      <c r="AZ167" s="118"/>
      <c r="BA167" s="118"/>
    </row>
    <row r="168" spans="1:53" s="23" customFormat="1" x14ac:dyDescent="0.25">
      <c r="A168" s="123" t="s">
        <v>0</v>
      </c>
      <c r="B168" s="120">
        <v>72.329119518359065</v>
      </c>
      <c r="C168" s="120">
        <v>59.233703518267383</v>
      </c>
      <c r="D168" s="120">
        <v>53.40598507622196</v>
      </c>
      <c r="E168" s="120">
        <v>51.296481921357099</v>
      </c>
      <c r="F168" s="120">
        <v>51.074029355236227</v>
      </c>
      <c r="G168" s="120">
        <v>69.150000000000006</v>
      </c>
      <c r="H168" s="120">
        <v>71.12</v>
      </c>
      <c r="I168" s="120">
        <v>68.290000000000006</v>
      </c>
      <c r="J168" s="120">
        <v>68.81</v>
      </c>
      <c r="K168" s="120"/>
      <c r="L168" s="120"/>
      <c r="M168" s="122"/>
      <c r="N168" s="122"/>
      <c r="O168" s="122"/>
      <c r="P168" s="122"/>
      <c r="S168" s="123" t="s">
        <v>0</v>
      </c>
      <c r="T168" s="120">
        <v>72.329119518359065</v>
      </c>
      <c r="U168" s="120">
        <v>65.924927390054464</v>
      </c>
      <c r="V168" s="120">
        <v>61.992075669432182</v>
      </c>
      <c r="W168" s="120">
        <v>59.662321914900268</v>
      </c>
      <c r="X168" s="120">
        <v>58.292868108541903</v>
      </c>
      <c r="Y168" s="120">
        <v>69.150000000000006</v>
      </c>
      <c r="Z168" s="120">
        <v>71.12</v>
      </c>
      <c r="AA168" s="120">
        <v>68.290000000000006</v>
      </c>
      <c r="AB168" s="120">
        <v>68.81</v>
      </c>
      <c r="AC168" s="120"/>
      <c r="AD168" s="120"/>
      <c r="AE168" s="122"/>
      <c r="AF168" s="122"/>
      <c r="AG168" s="122"/>
      <c r="AH168" s="122"/>
      <c r="AK168" s="123" t="s">
        <v>0</v>
      </c>
      <c r="AL168" s="120">
        <v>50.263835850184137</v>
      </c>
      <c r="AM168" s="120">
        <v>46.388475734045819</v>
      </c>
      <c r="AN168" s="120">
        <v>44.850171116296302</v>
      </c>
      <c r="AO168" s="120">
        <v>43.726146975135471</v>
      </c>
      <c r="AP168" s="120">
        <v>42.684674334625299</v>
      </c>
      <c r="AQ168" s="121">
        <v>41.470127611764497</v>
      </c>
      <c r="AR168" s="120"/>
      <c r="AS168" s="120"/>
      <c r="AT168" s="120"/>
      <c r="AU168" s="120"/>
      <c r="AV168" s="120"/>
      <c r="AW168" s="122"/>
      <c r="AX168" s="123"/>
      <c r="AY168" s="122"/>
      <c r="AZ168" s="122"/>
      <c r="BA168" s="122"/>
    </row>
    <row r="169" spans="1:53" s="23" customFormat="1" x14ac:dyDescent="0.25">
      <c r="A169" s="124" t="s">
        <v>1</v>
      </c>
      <c r="B169" s="125">
        <v>0</v>
      </c>
      <c r="C169" s="125">
        <v>0</v>
      </c>
      <c r="D169" s="125">
        <v>0</v>
      </c>
      <c r="E169" s="125">
        <v>0</v>
      </c>
      <c r="F169" s="125">
        <v>0</v>
      </c>
      <c r="G169" s="125">
        <v>0.36</v>
      </c>
      <c r="H169" s="125">
        <v>0.25</v>
      </c>
      <c r="I169" s="125">
        <v>0.4</v>
      </c>
      <c r="J169" s="125">
        <v>0.42</v>
      </c>
      <c r="K169" s="125"/>
      <c r="L169" s="125"/>
      <c r="M169" s="127"/>
      <c r="N169" s="127"/>
      <c r="O169" s="127"/>
      <c r="P169" s="127"/>
      <c r="S169" s="124" t="s">
        <v>1</v>
      </c>
      <c r="T169" s="125">
        <v>0</v>
      </c>
      <c r="U169" s="125">
        <v>0</v>
      </c>
      <c r="V169" s="125">
        <v>0</v>
      </c>
      <c r="W169" s="125">
        <v>0</v>
      </c>
      <c r="X169" s="125">
        <v>0</v>
      </c>
      <c r="Y169" s="125">
        <v>0.36</v>
      </c>
      <c r="Z169" s="125">
        <v>0.25</v>
      </c>
      <c r="AA169" s="125">
        <v>0.4</v>
      </c>
      <c r="AB169" s="125">
        <v>0.42</v>
      </c>
      <c r="AC169" s="125"/>
      <c r="AD169" s="125"/>
      <c r="AE169" s="127"/>
      <c r="AF169" s="127"/>
      <c r="AG169" s="127"/>
      <c r="AH169" s="127"/>
      <c r="AK169" s="124" t="s">
        <v>1</v>
      </c>
      <c r="AL169" s="125">
        <v>1.5129855250381228</v>
      </c>
      <c r="AM169" s="125">
        <v>1.6686446517416071</v>
      </c>
      <c r="AN169" s="125">
        <v>1.9044007400991003</v>
      </c>
      <c r="AO169" s="125">
        <v>2.190431257100967</v>
      </c>
      <c r="AP169" s="125">
        <v>2.5246734078511439</v>
      </c>
      <c r="AQ169" s="126">
        <v>2.9086321613227955</v>
      </c>
      <c r="AR169" s="125"/>
      <c r="AS169" s="125"/>
      <c r="AT169" s="125"/>
      <c r="AU169" s="125"/>
      <c r="AV169" s="125"/>
      <c r="AW169" s="127"/>
      <c r="AX169" s="124"/>
      <c r="AY169" s="127"/>
      <c r="AZ169" s="127"/>
      <c r="BA169" s="127"/>
    </row>
    <row r="170" spans="1:53" s="23" customFormat="1" x14ac:dyDescent="0.25">
      <c r="A170" s="124" t="s">
        <v>2</v>
      </c>
      <c r="B170" s="125">
        <v>14.315848916632341</v>
      </c>
      <c r="C170" s="125">
        <v>15.183780759878251</v>
      </c>
      <c r="D170" s="125">
        <v>14.175533865045493</v>
      </c>
      <c r="E170" s="125">
        <v>14.178598453695718</v>
      </c>
      <c r="F170" s="125">
        <v>15.568414847771962</v>
      </c>
      <c r="G170" s="125">
        <v>15.53</v>
      </c>
      <c r="H170" s="125">
        <v>15.55</v>
      </c>
      <c r="I170" s="125">
        <v>15.65</v>
      </c>
      <c r="J170" s="125">
        <v>15.21</v>
      </c>
      <c r="K170" s="125"/>
      <c r="L170" s="125"/>
      <c r="M170" s="127"/>
      <c r="N170" s="127"/>
      <c r="O170" s="127"/>
      <c r="P170" s="127"/>
      <c r="S170" s="124" t="s">
        <v>2</v>
      </c>
      <c r="T170" s="125">
        <v>14.315848916632341</v>
      </c>
      <c r="U170" s="125">
        <v>14.740302960580379</v>
      </c>
      <c r="V170" s="125">
        <v>14.56287957660372</v>
      </c>
      <c r="W170" s="125">
        <v>14.479174042345582</v>
      </c>
      <c r="X170" s="125">
        <v>14.652859900933793</v>
      </c>
      <c r="Y170" s="125">
        <v>15.53</v>
      </c>
      <c r="Z170" s="125">
        <v>15.55</v>
      </c>
      <c r="AA170" s="125">
        <v>15.65</v>
      </c>
      <c r="AB170" s="125">
        <v>15.21</v>
      </c>
      <c r="AC170" s="125"/>
      <c r="AD170" s="125"/>
      <c r="AE170" s="127"/>
      <c r="AF170" s="127"/>
      <c r="AG170" s="127"/>
      <c r="AH170" s="127"/>
      <c r="AK170" s="124" t="s">
        <v>2</v>
      </c>
      <c r="AL170" s="125">
        <v>15.43453491365373</v>
      </c>
      <c r="AM170" s="125">
        <v>15.231885631879098</v>
      </c>
      <c r="AN170" s="125">
        <v>15.309525812731204</v>
      </c>
      <c r="AO170" s="125">
        <v>15.522602306274019</v>
      </c>
      <c r="AP170" s="125">
        <v>15.759054542165153</v>
      </c>
      <c r="AQ170" s="126">
        <v>15.806699506789958</v>
      </c>
      <c r="AR170" s="125"/>
      <c r="AS170" s="125"/>
      <c r="AT170" s="125"/>
      <c r="AU170" s="125"/>
      <c r="AV170" s="125"/>
      <c r="AW170" s="127"/>
      <c r="AX170" s="124"/>
      <c r="AY170" s="127"/>
      <c r="AZ170" s="127"/>
      <c r="BA170" s="127"/>
    </row>
    <row r="171" spans="1:53" s="23" customFormat="1" x14ac:dyDescent="0.25">
      <c r="A171" s="124" t="s">
        <v>3</v>
      </c>
      <c r="B171" s="125">
        <v>0</v>
      </c>
      <c r="C171" s="125">
        <v>0</v>
      </c>
      <c r="D171" s="125">
        <v>0</v>
      </c>
      <c r="E171" s="125">
        <v>0</v>
      </c>
      <c r="F171" s="125">
        <v>0</v>
      </c>
      <c r="G171" s="125">
        <v>0</v>
      </c>
      <c r="H171" s="125">
        <v>0</v>
      </c>
      <c r="I171" s="125">
        <v>0</v>
      </c>
      <c r="J171" s="125">
        <v>0</v>
      </c>
      <c r="K171" s="125"/>
      <c r="L171" s="125"/>
      <c r="M171" s="127"/>
      <c r="N171" s="127"/>
      <c r="O171" s="127"/>
      <c r="P171" s="127"/>
      <c r="S171" s="124" t="s">
        <v>3</v>
      </c>
      <c r="T171" s="125">
        <v>0</v>
      </c>
      <c r="U171" s="125">
        <v>0</v>
      </c>
      <c r="V171" s="125">
        <v>0</v>
      </c>
      <c r="W171" s="125">
        <v>0</v>
      </c>
      <c r="X171" s="125">
        <v>0</v>
      </c>
      <c r="Y171" s="125">
        <v>0</v>
      </c>
      <c r="Z171" s="125">
        <v>0</v>
      </c>
      <c r="AA171" s="125">
        <v>0</v>
      </c>
      <c r="AB171" s="125">
        <v>0</v>
      </c>
      <c r="AC171" s="125"/>
      <c r="AD171" s="125"/>
      <c r="AE171" s="127"/>
      <c r="AF171" s="127"/>
      <c r="AG171" s="127"/>
      <c r="AH171" s="127"/>
      <c r="AK171" s="124" t="s">
        <v>3</v>
      </c>
      <c r="AL171" s="125">
        <v>0</v>
      </c>
      <c r="AM171" s="125">
        <v>0</v>
      </c>
      <c r="AN171" s="125">
        <v>0</v>
      </c>
      <c r="AO171" s="125">
        <v>0</v>
      </c>
      <c r="AP171" s="125">
        <v>0</v>
      </c>
      <c r="AQ171" s="126">
        <v>0</v>
      </c>
      <c r="AR171" s="125"/>
      <c r="AS171" s="125"/>
      <c r="AT171" s="125"/>
      <c r="AU171" s="125"/>
      <c r="AV171" s="125"/>
      <c r="AW171" s="127"/>
      <c r="AX171" s="124"/>
      <c r="AY171" s="127"/>
      <c r="AZ171" s="127"/>
      <c r="BA171" s="127"/>
    </row>
    <row r="172" spans="1:53" s="23" customFormat="1" x14ac:dyDescent="0.25">
      <c r="A172" s="124" t="s">
        <v>4</v>
      </c>
      <c r="B172" s="125">
        <v>0.63137451551852009</v>
      </c>
      <c r="C172" s="125">
        <v>3.6020707020891107</v>
      </c>
      <c r="D172" s="125">
        <v>6.3141073015215694</v>
      </c>
      <c r="E172" s="125">
        <v>8.2850490239803882</v>
      </c>
      <c r="F172" s="125">
        <v>8.7288748663996873</v>
      </c>
      <c r="G172" s="125">
        <v>1.1599999999999999</v>
      </c>
      <c r="H172" s="125">
        <v>0.79</v>
      </c>
      <c r="I172" s="125">
        <v>1.33</v>
      </c>
      <c r="J172" s="125">
        <v>1.29</v>
      </c>
      <c r="K172" s="125"/>
      <c r="L172" s="125"/>
      <c r="M172" s="127"/>
      <c r="N172" s="127"/>
      <c r="O172" s="127"/>
      <c r="P172" s="127"/>
      <c r="S172" s="124" t="s">
        <v>4</v>
      </c>
      <c r="T172" s="125">
        <v>0.63137451551852009</v>
      </c>
      <c r="U172" s="125">
        <v>2.0841660216063786</v>
      </c>
      <c r="V172" s="125">
        <v>3.4130108572011801</v>
      </c>
      <c r="W172" s="125">
        <v>4.4742562147410103</v>
      </c>
      <c r="X172" s="125">
        <v>5.1526802049159794</v>
      </c>
      <c r="Y172" s="125">
        <v>1.1599999999999999</v>
      </c>
      <c r="Z172" s="125">
        <v>0.79</v>
      </c>
      <c r="AA172" s="125">
        <v>1.33</v>
      </c>
      <c r="AB172" s="125">
        <v>1.29</v>
      </c>
      <c r="AC172" s="125"/>
      <c r="AD172" s="125"/>
      <c r="AE172" s="127"/>
      <c r="AF172" s="127"/>
      <c r="AG172" s="127"/>
      <c r="AH172" s="127"/>
      <c r="AK172" s="124" t="s">
        <v>4</v>
      </c>
      <c r="AL172" s="125">
        <v>6.9252420145638922</v>
      </c>
      <c r="AM172" s="125">
        <v>7.5587218772283862</v>
      </c>
      <c r="AN172" s="125">
        <v>8.1345522529322789</v>
      </c>
      <c r="AO172" s="125">
        <v>8.4269847484288523</v>
      </c>
      <c r="AP172" s="125">
        <v>8.4670418376463132</v>
      </c>
      <c r="AQ172" s="126">
        <v>8.437621023509676</v>
      </c>
      <c r="AR172" s="125"/>
      <c r="AS172" s="125"/>
      <c r="AT172" s="125"/>
      <c r="AU172" s="125"/>
      <c r="AV172" s="125"/>
      <c r="AW172" s="127"/>
      <c r="AX172" s="124"/>
      <c r="AY172" s="127"/>
      <c r="AZ172" s="127"/>
      <c r="BA172" s="127"/>
    </row>
    <row r="173" spans="1:53" s="23" customFormat="1" x14ac:dyDescent="0.25">
      <c r="A173" s="124" t="s">
        <v>5</v>
      </c>
      <c r="B173" s="125">
        <v>2.7072565553431489</v>
      </c>
      <c r="C173" s="125">
        <v>2.9101690979605404</v>
      </c>
      <c r="D173" s="125">
        <v>3.213401153919023</v>
      </c>
      <c r="E173" s="125">
        <v>3.7526160209794757</v>
      </c>
      <c r="F173" s="125">
        <v>5.3913131458999235</v>
      </c>
      <c r="G173" s="125">
        <v>3.14</v>
      </c>
      <c r="H173" s="125">
        <v>2.63</v>
      </c>
      <c r="I173" s="125">
        <v>3.44</v>
      </c>
      <c r="J173" s="125">
        <v>3.24</v>
      </c>
      <c r="K173" s="125"/>
      <c r="L173" s="125"/>
      <c r="M173" s="127"/>
      <c r="N173" s="127"/>
      <c r="O173" s="127"/>
      <c r="P173" s="127"/>
      <c r="S173" s="124" t="s">
        <v>5</v>
      </c>
      <c r="T173" s="125">
        <v>2.7072565553431489</v>
      </c>
      <c r="U173" s="125">
        <v>2.806489058392732</v>
      </c>
      <c r="V173" s="125">
        <v>2.9343213380625826</v>
      </c>
      <c r="W173" s="125">
        <v>3.1125653098086352</v>
      </c>
      <c r="X173" s="125">
        <v>3.4759250668484185</v>
      </c>
      <c r="Y173" s="125">
        <v>3.14</v>
      </c>
      <c r="Z173" s="125">
        <v>2.63</v>
      </c>
      <c r="AA173" s="125">
        <v>3.44</v>
      </c>
      <c r="AB173" s="125">
        <v>3.24</v>
      </c>
      <c r="AC173" s="125"/>
      <c r="AD173" s="125"/>
      <c r="AE173" s="127"/>
      <c r="AF173" s="127"/>
      <c r="AG173" s="127"/>
      <c r="AH173" s="127"/>
      <c r="AK173" s="124" t="s">
        <v>5</v>
      </c>
      <c r="AL173" s="125">
        <v>8.9256296526299472</v>
      </c>
      <c r="AM173" s="125">
        <v>9.5052215509979874</v>
      </c>
      <c r="AN173" s="125">
        <v>10.450567818366599</v>
      </c>
      <c r="AO173" s="125">
        <v>11.54721587568817</v>
      </c>
      <c r="AP173" s="125">
        <v>12.744920998296937</v>
      </c>
      <c r="AQ173" s="126">
        <v>13.869659050233567</v>
      </c>
      <c r="AR173" s="125"/>
      <c r="AS173" s="125"/>
      <c r="AT173" s="125"/>
      <c r="AU173" s="125"/>
      <c r="AV173" s="125"/>
      <c r="AW173" s="127"/>
      <c r="AX173" s="124"/>
      <c r="AY173" s="127"/>
      <c r="AZ173" s="127"/>
      <c r="BA173" s="127"/>
    </row>
    <row r="174" spans="1:53" s="23" customFormat="1" x14ac:dyDescent="0.25">
      <c r="A174" s="124" t="s">
        <v>6</v>
      </c>
      <c r="B174" s="125">
        <v>0</v>
      </c>
      <c r="C174" s="125">
        <v>0</v>
      </c>
      <c r="D174" s="125">
        <v>0</v>
      </c>
      <c r="E174" s="125">
        <v>0</v>
      </c>
      <c r="F174" s="125">
        <v>0</v>
      </c>
      <c r="G174" s="125">
        <v>0</v>
      </c>
      <c r="H174" s="125">
        <v>0</v>
      </c>
      <c r="I174" s="125">
        <v>0</v>
      </c>
      <c r="J174" s="125">
        <v>0</v>
      </c>
      <c r="K174" s="125"/>
      <c r="L174" s="125"/>
      <c r="M174" s="127"/>
      <c r="N174" s="127"/>
      <c r="O174" s="127"/>
      <c r="P174" s="127"/>
      <c r="S174" s="124" t="s">
        <v>6</v>
      </c>
      <c r="T174" s="125">
        <v>0</v>
      </c>
      <c r="U174" s="125">
        <v>0</v>
      </c>
      <c r="V174" s="125">
        <v>0</v>
      </c>
      <c r="W174" s="125">
        <v>0</v>
      </c>
      <c r="X174" s="125">
        <v>0</v>
      </c>
      <c r="Y174" s="125">
        <v>0</v>
      </c>
      <c r="Z174" s="125">
        <v>0</v>
      </c>
      <c r="AA174" s="125">
        <v>0</v>
      </c>
      <c r="AB174" s="125">
        <v>0</v>
      </c>
      <c r="AC174" s="125"/>
      <c r="AD174" s="125"/>
      <c r="AE174" s="127"/>
      <c r="AF174" s="127"/>
      <c r="AG174" s="127"/>
      <c r="AH174" s="127"/>
      <c r="AK174" s="124" t="s">
        <v>6</v>
      </c>
      <c r="AL174" s="125">
        <v>0</v>
      </c>
      <c r="AM174" s="125">
        <v>0</v>
      </c>
      <c r="AN174" s="125">
        <v>0</v>
      </c>
      <c r="AO174" s="125">
        <v>0</v>
      </c>
      <c r="AP174" s="125">
        <v>0</v>
      </c>
      <c r="AQ174" s="126">
        <v>0</v>
      </c>
      <c r="AR174" s="125"/>
      <c r="AS174" s="125"/>
      <c r="AT174" s="125"/>
      <c r="AU174" s="125"/>
      <c r="AV174" s="125"/>
      <c r="AW174" s="127"/>
      <c r="AX174" s="124"/>
      <c r="AY174" s="127"/>
      <c r="AZ174" s="127"/>
      <c r="BA174" s="127"/>
    </row>
    <row r="175" spans="1:53" s="23" customFormat="1" x14ac:dyDescent="0.25">
      <c r="A175" s="124" t="s">
        <v>7</v>
      </c>
      <c r="B175" s="125">
        <v>2.794432089265535</v>
      </c>
      <c r="C175" s="125">
        <v>12.05957376354011</v>
      </c>
      <c r="D175" s="125">
        <v>17.119749889206929</v>
      </c>
      <c r="E175" s="125">
        <v>17.442162169078181</v>
      </c>
      <c r="F175" s="125">
        <v>15.095809396822084</v>
      </c>
      <c r="G175" s="125">
        <v>2.73</v>
      </c>
      <c r="H175" s="125">
        <v>1.83</v>
      </c>
      <c r="I175" s="125">
        <v>3.02</v>
      </c>
      <c r="J175" s="125">
        <v>3.31</v>
      </c>
      <c r="K175" s="125"/>
      <c r="L175" s="125"/>
      <c r="M175" s="127"/>
      <c r="N175" s="127"/>
      <c r="O175" s="127"/>
      <c r="P175" s="127"/>
      <c r="S175" s="124" t="s">
        <v>7</v>
      </c>
      <c r="T175" s="125">
        <v>2.794432089265535</v>
      </c>
      <c r="U175" s="125">
        <v>7.3254639692456669</v>
      </c>
      <c r="V175" s="125">
        <v>10.402359226604974</v>
      </c>
      <c r="W175" s="125">
        <v>11.935795118309779</v>
      </c>
      <c r="X175" s="125">
        <v>12.439677997449229</v>
      </c>
      <c r="Y175" s="125">
        <v>2.73</v>
      </c>
      <c r="Z175" s="125">
        <v>1.83</v>
      </c>
      <c r="AA175" s="125">
        <v>3.02</v>
      </c>
      <c r="AB175" s="125">
        <v>3.31</v>
      </c>
      <c r="AC175" s="125"/>
      <c r="AD175" s="125"/>
      <c r="AE175" s="127"/>
      <c r="AF175" s="127"/>
      <c r="AG175" s="127"/>
      <c r="AH175" s="127"/>
      <c r="AK175" s="124" t="s">
        <v>7</v>
      </c>
      <c r="AL175" s="125">
        <v>9.3142815981870122</v>
      </c>
      <c r="AM175" s="125">
        <v>12.741529202975002</v>
      </c>
      <c r="AN175" s="125">
        <v>12.894174046425469</v>
      </c>
      <c r="AO175" s="125">
        <v>12.311135953944282</v>
      </c>
      <c r="AP175" s="125">
        <v>11.566727679565872</v>
      </c>
      <c r="AQ175" s="126">
        <v>11.048020392910114</v>
      </c>
      <c r="AR175" s="125"/>
      <c r="AS175" s="125"/>
      <c r="AT175" s="125"/>
      <c r="AU175" s="125"/>
      <c r="AV175" s="125"/>
      <c r="AW175" s="127"/>
      <c r="AX175" s="124"/>
      <c r="AY175" s="127"/>
      <c r="AZ175" s="127"/>
      <c r="BA175" s="127"/>
    </row>
    <row r="176" spans="1:53" s="23" customFormat="1" x14ac:dyDescent="0.25">
      <c r="A176" s="124" t="s">
        <v>8</v>
      </c>
      <c r="B176" s="125">
        <v>2.0324454726101436E-5</v>
      </c>
      <c r="C176" s="125">
        <v>0</v>
      </c>
      <c r="D176" s="125">
        <v>3.4008252510184559E-5</v>
      </c>
      <c r="E176" s="125">
        <v>1.2787997142878619E-5</v>
      </c>
      <c r="F176" s="125">
        <v>-2.9366865854933856E-5</v>
      </c>
      <c r="G176" s="125">
        <v>0</v>
      </c>
      <c r="H176" s="125">
        <v>0</v>
      </c>
      <c r="I176" s="125">
        <v>0</v>
      </c>
      <c r="J176" s="125">
        <v>0</v>
      </c>
      <c r="K176" s="125"/>
      <c r="L176" s="125"/>
      <c r="M176" s="127"/>
      <c r="N176" s="127"/>
      <c r="O176" s="127"/>
      <c r="P176" s="127"/>
      <c r="S176" s="124" t="s">
        <v>8</v>
      </c>
      <c r="T176" s="125">
        <v>2.0324454726101436E-5</v>
      </c>
      <c r="U176" s="125">
        <v>1.0384967893404811E-5</v>
      </c>
      <c r="V176" s="125">
        <v>1.7806271837874034E-5</v>
      </c>
      <c r="W176" s="125">
        <v>1.6713172686163109E-5</v>
      </c>
      <c r="X176" s="125">
        <v>9.3654392759596227E-6</v>
      </c>
      <c r="Y176" s="125">
        <v>0</v>
      </c>
      <c r="Z176" s="125">
        <v>0</v>
      </c>
      <c r="AA176" s="125">
        <v>0</v>
      </c>
      <c r="AB176" s="125">
        <v>0</v>
      </c>
      <c r="AC176" s="125"/>
      <c r="AD176" s="125"/>
      <c r="AE176" s="127"/>
      <c r="AF176" s="127"/>
      <c r="AG176" s="127"/>
      <c r="AH176" s="127"/>
      <c r="AK176" s="124" t="s">
        <v>8</v>
      </c>
      <c r="AL176" s="125">
        <v>2.8401314269751512</v>
      </c>
      <c r="AM176" s="125">
        <v>3.1351158255281586</v>
      </c>
      <c r="AN176" s="125">
        <v>3.5780666262073693</v>
      </c>
      <c r="AO176" s="125">
        <v>4.1159124648255334</v>
      </c>
      <c r="AP176" s="125">
        <v>4.7434585643072218</v>
      </c>
      <c r="AQ176" s="126">
        <v>5.4654532498504791</v>
      </c>
      <c r="AR176" s="125"/>
      <c r="AS176" s="125"/>
      <c r="AT176" s="125"/>
      <c r="AU176" s="125"/>
      <c r="AV176" s="125"/>
      <c r="AW176" s="127"/>
      <c r="AX176" s="124"/>
      <c r="AY176" s="127"/>
      <c r="AZ176" s="127"/>
      <c r="BA176" s="127"/>
    </row>
    <row r="177" spans="1:53" s="23" customFormat="1" x14ac:dyDescent="0.25">
      <c r="A177" s="124" t="s">
        <v>9</v>
      </c>
      <c r="B177" s="125">
        <v>0</v>
      </c>
      <c r="C177" s="125">
        <v>0</v>
      </c>
      <c r="D177" s="125">
        <v>0</v>
      </c>
      <c r="E177" s="125">
        <v>0</v>
      </c>
      <c r="F177" s="125">
        <v>0</v>
      </c>
      <c r="G177" s="125">
        <v>0</v>
      </c>
      <c r="H177" s="125">
        <v>0</v>
      </c>
      <c r="I177" s="125">
        <v>0</v>
      </c>
      <c r="J177" s="125">
        <v>0</v>
      </c>
      <c r="K177" s="125"/>
      <c r="L177" s="125"/>
      <c r="M177" s="127"/>
      <c r="N177" s="127"/>
      <c r="O177" s="127"/>
      <c r="P177" s="127"/>
      <c r="S177" s="124" t="s">
        <v>9</v>
      </c>
      <c r="T177" s="125">
        <v>0</v>
      </c>
      <c r="U177" s="125">
        <v>0</v>
      </c>
      <c r="V177" s="125">
        <v>0</v>
      </c>
      <c r="W177" s="125">
        <v>0</v>
      </c>
      <c r="X177" s="125">
        <v>0</v>
      </c>
      <c r="Y177" s="125">
        <v>0</v>
      </c>
      <c r="Z177" s="125">
        <v>0</v>
      </c>
      <c r="AA177" s="125">
        <v>0</v>
      </c>
      <c r="AB177" s="125">
        <v>0</v>
      </c>
      <c r="AC177" s="125"/>
      <c r="AD177" s="125"/>
      <c r="AE177" s="127"/>
      <c r="AF177" s="127"/>
      <c r="AG177" s="127"/>
      <c r="AH177" s="127"/>
      <c r="AK177" s="124" t="s">
        <v>9</v>
      </c>
      <c r="AL177" s="125">
        <v>0</v>
      </c>
      <c r="AM177" s="125">
        <v>0</v>
      </c>
      <c r="AN177" s="125">
        <v>0</v>
      </c>
      <c r="AO177" s="125">
        <v>0</v>
      </c>
      <c r="AP177" s="125">
        <v>0</v>
      </c>
      <c r="AQ177" s="126">
        <v>0</v>
      </c>
      <c r="AR177" s="125"/>
      <c r="AS177" s="125"/>
      <c r="AT177" s="125"/>
      <c r="AU177" s="125"/>
      <c r="AV177" s="125"/>
      <c r="AW177" s="127"/>
      <c r="AX177" s="124"/>
      <c r="AY177" s="127"/>
      <c r="AZ177" s="127"/>
      <c r="BA177" s="127"/>
    </row>
    <row r="178" spans="1:53" s="23" customFormat="1" x14ac:dyDescent="0.25">
      <c r="A178" s="124" t="s">
        <v>10</v>
      </c>
      <c r="B178" s="125">
        <v>3.6329693668359142</v>
      </c>
      <c r="C178" s="125">
        <v>5.4392486652632828</v>
      </c>
      <c r="D178" s="125">
        <v>5.0627975880049751</v>
      </c>
      <c r="E178" s="125">
        <v>4.6940780019512056</v>
      </c>
      <c r="F178" s="125">
        <v>3.9777402680850824</v>
      </c>
      <c r="G178" s="125">
        <v>4.84</v>
      </c>
      <c r="H178" s="125">
        <v>5.24</v>
      </c>
      <c r="I178" s="125">
        <v>4.7</v>
      </c>
      <c r="J178" s="125">
        <v>4.47</v>
      </c>
      <c r="K178" s="125"/>
      <c r="L178" s="125"/>
      <c r="M178" s="127"/>
      <c r="N178" s="127"/>
      <c r="O178" s="127"/>
      <c r="P178" s="127"/>
      <c r="S178" s="124" t="s">
        <v>10</v>
      </c>
      <c r="T178" s="125">
        <v>3.6329693668359142</v>
      </c>
      <c r="U178" s="125">
        <v>4.5163135587598218</v>
      </c>
      <c r="V178" s="125">
        <v>4.6879926511967769</v>
      </c>
      <c r="W178" s="125">
        <v>4.6893181847858152</v>
      </c>
      <c r="X178" s="125">
        <v>4.5758528970378043</v>
      </c>
      <c r="Y178" s="125">
        <v>4.84</v>
      </c>
      <c r="Z178" s="125">
        <v>5.24</v>
      </c>
      <c r="AA178" s="125">
        <v>4.7</v>
      </c>
      <c r="AB178" s="125">
        <v>4.47</v>
      </c>
      <c r="AC178" s="125"/>
      <c r="AD178" s="125"/>
      <c r="AE178" s="127"/>
      <c r="AF178" s="127"/>
      <c r="AG178" s="127"/>
      <c r="AH178" s="127"/>
      <c r="AK178" s="124" t="s">
        <v>10</v>
      </c>
      <c r="AL178" s="125">
        <v>2.7416560211394474</v>
      </c>
      <c r="AM178" s="125">
        <v>2.5693075290820535</v>
      </c>
      <c r="AN178" s="125">
        <v>2.1892404722018592</v>
      </c>
      <c r="AO178" s="125">
        <v>1.7729494720939256</v>
      </c>
      <c r="AP178" s="125">
        <v>1.3376383110850607</v>
      </c>
      <c r="AQ178" s="126">
        <v>0.94092977554205248</v>
      </c>
      <c r="AR178" s="125"/>
      <c r="AS178" s="125"/>
      <c r="AT178" s="125"/>
      <c r="AU178" s="125"/>
      <c r="AV178" s="125"/>
      <c r="AW178" s="127"/>
      <c r="AX178" s="124"/>
      <c r="AY178" s="127"/>
      <c r="AZ178" s="127"/>
      <c r="BA178" s="127"/>
    </row>
    <row r="179" spans="1:53" s="23" customFormat="1" x14ac:dyDescent="0.25">
      <c r="A179" s="124" t="s">
        <v>11</v>
      </c>
      <c r="B179" s="125">
        <v>3.5889787135907421</v>
      </c>
      <c r="C179" s="125">
        <v>1.5714534930013084</v>
      </c>
      <c r="D179" s="125">
        <v>0.70839111782754027</v>
      </c>
      <c r="E179" s="125">
        <v>0.35100162096077669</v>
      </c>
      <c r="F179" s="125">
        <v>0.16384748665088969</v>
      </c>
      <c r="G179" s="125">
        <v>1.7</v>
      </c>
      <c r="H179" s="125">
        <v>1.71</v>
      </c>
      <c r="I179" s="125">
        <v>1.64</v>
      </c>
      <c r="J179" s="125">
        <v>1.76</v>
      </c>
      <c r="K179" s="125"/>
      <c r="L179" s="125"/>
      <c r="M179" s="127"/>
      <c r="N179" s="127"/>
      <c r="O179" s="127"/>
      <c r="P179" s="127"/>
      <c r="S179" s="124" t="s">
        <v>11</v>
      </c>
      <c r="T179" s="125">
        <v>3.5889787135907421</v>
      </c>
      <c r="U179" s="125">
        <v>2.6023266563926697</v>
      </c>
      <c r="V179" s="125">
        <v>2.0073428746267452</v>
      </c>
      <c r="W179" s="125">
        <v>1.646552501936225</v>
      </c>
      <c r="X179" s="125">
        <v>1.4101264588335931</v>
      </c>
      <c r="Y179" s="125">
        <v>1.7</v>
      </c>
      <c r="Z179" s="125">
        <v>1.71</v>
      </c>
      <c r="AA179" s="125">
        <v>1.64</v>
      </c>
      <c r="AB179" s="125">
        <v>1.76</v>
      </c>
      <c r="AC179" s="125"/>
      <c r="AD179" s="125"/>
      <c r="AE179" s="127"/>
      <c r="AF179" s="127"/>
      <c r="AG179" s="127"/>
      <c r="AH179" s="127"/>
      <c r="AK179" s="124" t="s">
        <v>11</v>
      </c>
      <c r="AL179" s="125">
        <v>0.70066527543732571</v>
      </c>
      <c r="AM179" s="125">
        <v>0.32388487049576564</v>
      </c>
      <c r="AN179" s="125">
        <v>0.15497301006835906</v>
      </c>
      <c r="AO179" s="125">
        <v>7.3949030131869847E-2</v>
      </c>
      <c r="AP179" s="125">
        <v>3.2524493097643589E-2</v>
      </c>
      <c r="AQ179" s="126">
        <v>1.2743408418584058E-2</v>
      </c>
      <c r="AR179" s="125"/>
      <c r="AS179" s="125"/>
      <c r="AT179" s="125"/>
      <c r="AU179" s="125"/>
      <c r="AV179" s="125"/>
      <c r="AW179" s="127"/>
      <c r="AX179" s="124"/>
      <c r="AY179" s="127"/>
      <c r="AZ179" s="127"/>
      <c r="BA179" s="127"/>
    </row>
    <row r="180" spans="1:53" s="23" customFormat="1" x14ac:dyDescent="0.25">
      <c r="A180" s="124" t="s">
        <v>12</v>
      </c>
      <c r="B180" s="125">
        <v>0</v>
      </c>
      <c r="C180" s="125">
        <v>0</v>
      </c>
      <c r="D180" s="125">
        <v>0</v>
      </c>
      <c r="E180" s="125">
        <v>0</v>
      </c>
      <c r="F180" s="125">
        <v>0</v>
      </c>
      <c r="G180" s="125">
        <v>0</v>
      </c>
      <c r="H180" s="125">
        <v>0</v>
      </c>
      <c r="I180" s="125">
        <v>0</v>
      </c>
      <c r="J180" s="125">
        <v>0</v>
      </c>
      <c r="K180" s="125"/>
      <c r="L180" s="125"/>
      <c r="M180" s="127"/>
      <c r="N180" s="127"/>
      <c r="O180" s="127"/>
      <c r="P180" s="127"/>
      <c r="S180" s="124" t="s">
        <v>12</v>
      </c>
      <c r="T180" s="125">
        <v>0</v>
      </c>
      <c r="U180" s="125">
        <v>0</v>
      </c>
      <c r="V180" s="125">
        <v>0</v>
      </c>
      <c r="W180" s="125">
        <v>0</v>
      </c>
      <c r="X180" s="125">
        <v>0</v>
      </c>
      <c r="Y180" s="125">
        <v>0</v>
      </c>
      <c r="Z180" s="125">
        <v>0</v>
      </c>
      <c r="AA180" s="125">
        <v>0</v>
      </c>
      <c r="AB180" s="125">
        <v>0</v>
      </c>
      <c r="AC180" s="125"/>
      <c r="AD180" s="125"/>
      <c r="AE180" s="127"/>
      <c r="AF180" s="127"/>
      <c r="AG180" s="127"/>
      <c r="AH180" s="127"/>
      <c r="AK180" s="124" t="s">
        <v>12</v>
      </c>
      <c r="AL180" s="125">
        <v>0</v>
      </c>
      <c r="AM180" s="125">
        <v>0</v>
      </c>
      <c r="AN180" s="125">
        <v>0</v>
      </c>
      <c r="AO180" s="125">
        <v>0</v>
      </c>
      <c r="AP180" s="125">
        <v>0</v>
      </c>
      <c r="AQ180" s="126">
        <v>0</v>
      </c>
      <c r="AR180" s="125"/>
      <c r="AS180" s="125"/>
      <c r="AT180" s="125"/>
      <c r="AU180" s="125"/>
      <c r="AV180" s="125"/>
      <c r="AW180" s="127"/>
      <c r="AX180" s="124"/>
      <c r="AY180" s="127"/>
      <c r="AZ180" s="127"/>
      <c r="BA180" s="127"/>
    </row>
    <row r="181" spans="1:53" s="23" customFormat="1" x14ac:dyDescent="0.25">
      <c r="A181" s="124" t="s">
        <v>13</v>
      </c>
      <c r="B181" s="125">
        <v>0</v>
      </c>
      <c r="C181" s="125">
        <v>0</v>
      </c>
      <c r="D181" s="125">
        <v>0</v>
      </c>
      <c r="E181" s="125">
        <v>0</v>
      </c>
      <c r="F181" s="125">
        <v>0</v>
      </c>
      <c r="G181" s="125">
        <v>0</v>
      </c>
      <c r="H181" s="125">
        <v>0</v>
      </c>
      <c r="I181" s="125">
        <v>0</v>
      </c>
      <c r="J181" s="125">
        <v>0</v>
      </c>
      <c r="K181" s="125"/>
      <c r="L181" s="125"/>
      <c r="M181" s="127"/>
      <c r="N181" s="127"/>
      <c r="O181" s="127"/>
      <c r="P181" s="127"/>
      <c r="S181" s="124" t="s">
        <v>13</v>
      </c>
      <c r="T181" s="125">
        <v>0</v>
      </c>
      <c r="U181" s="125">
        <v>0</v>
      </c>
      <c r="V181" s="125">
        <v>0</v>
      </c>
      <c r="W181" s="125">
        <v>0</v>
      </c>
      <c r="X181" s="125">
        <v>0</v>
      </c>
      <c r="Y181" s="125">
        <v>0</v>
      </c>
      <c r="Z181" s="125">
        <v>0</v>
      </c>
      <c r="AA181" s="125">
        <v>0</v>
      </c>
      <c r="AB181" s="125">
        <v>0</v>
      </c>
      <c r="AC181" s="125"/>
      <c r="AD181" s="125"/>
      <c r="AE181" s="127"/>
      <c r="AF181" s="127"/>
      <c r="AG181" s="127"/>
      <c r="AH181" s="127"/>
      <c r="AK181" s="124" t="s">
        <v>13</v>
      </c>
      <c r="AL181" s="125">
        <v>0</v>
      </c>
      <c r="AM181" s="125">
        <v>0</v>
      </c>
      <c r="AN181" s="125">
        <v>0</v>
      </c>
      <c r="AO181" s="125">
        <v>0</v>
      </c>
      <c r="AP181" s="125">
        <v>0</v>
      </c>
      <c r="AQ181" s="126">
        <v>0</v>
      </c>
      <c r="AR181" s="125"/>
      <c r="AS181" s="125"/>
      <c r="AT181" s="125"/>
      <c r="AU181" s="125"/>
      <c r="AV181" s="125"/>
      <c r="AW181" s="127"/>
      <c r="AX181" s="124"/>
      <c r="AY181" s="127"/>
      <c r="AZ181" s="127"/>
      <c r="BA181" s="127"/>
    </row>
    <row r="182" spans="1:53" s="23" customFormat="1" x14ac:dyDescent="0.25">
      <c r="A182" s="124" t="s">
        <v>22</v>
      </c>
      <c r="B182" s="125"/>
      <c r="C182" s="125"/>
      <c r="D182" s="125"/>
      <c r="E182" s="125"/>
      <c r="F182" s="125"/>
      <c r="G182" s="125">
        <v>0</v>
      </c>
      <c r="H182" s="125">
        <v>0</v>
      </c>
      <c r="I182" s="125">
        <v>0</v>
      </c>
      <c r="J182" s="125">
        <v>0</v>
      </c>
      <c r="K182" s="125"/>
      <c r="L182" s="125"/>
      <c r="M182" s="127"/>
      <c r="N182" s="127"/>
      <c r="O182" s="127"/>
      <c r="P182" s="127"/>
      <c r="S182" s="124" t="s">
        <v>22</v>
      </c>
      <c r="T182" s="125"/>
      <c r="U182" s="125"/>
      <c r="V182" s="125"/>
      <c r="W182" s="125"/>
      <c r="X182" s="125"/>
      <c r="Y182" s="125">
        <v>0</v>
      </c>
      <c r="Z182" s="125">
        <v>0</v>
      </c>
      <c r="AA182" s="125">
        <v>0</v>
      </c>
      <c r="AB182" s="125">
        <v>0</v>
      </c>
      <c r="AC182" s="125"/>
      <c r="AD182" s="125"/>
      <c r="AE182" s="127"/>
      <c r="AF182" s="127"/>
      <c r="AG182" s="127"/>
      <c r="AH182" s="127"/>
      <c r="AK182" s="124" t="s">
        <v>22</v>
      </c>
      <c r="AL182" s="125">
        <v>1.3410377221912371</v>
      </c>
      <c r="AM182" s="125">
        <v>0.87721312602610835</v>
      </c>
      <c r="AN182" s="125">
        <v>0.53432810467144698</v>
      </c>
      <c r="AO182" s="125">
        <v>0.31267191637689412</v>
      </c>
      <c r="AP182" s="125">
        <v>0.13928583135936451</v>
      </c>
      <c r="AQ182" s="126">
        <v>4.011381965826797E-2</v>
      </c>
      <c r="AR182" s="125"/>
      <c r="AS182" s="125"/>
      <c r="AT182" s="125"/>
      <c r="AU182" s="125"/>
      <c r="AV182" s="125"/>
      <c r="AW182" s="127"/>
      <c r="AX182" s="124"/>
      <c r="AY182" s="127"/>
      <c r="AZ182" s="127"/>
      <c r="BA182" s="127"/>
    </row>
    <row r="183" spans="1:53" s="23" customFormat="1" x14ac:dyDescent="0.25">
      <c r="A183" s="124" t="s">
        <v>14</v>
      </c>
      <c r="B183" s="125">
        <v>0</v>
      </c>
      <c r="C183" s="125">
        <v>0</v>
      </c>
      <c r="D183" s="125">
        <v>0</v>
      </c>
      <c r="E183" s="125">
        <v>0</v>
      </c>
      <c r="F183" s="125">
        <v>0</v>
      </c>
      <c r="G183" s="125">
        <v>0</v>
      </c>
      <c r="H183" s="125">
        <v>0</v>
      </c>
      <c r="I183" s="125">
        <v>0</v>
      </c>
      <c r="J183" s="125">
        <v>0</v>
      </c>
      <c r="K183" s="125"/>
      <c r="L183" s="125"/>
      <c r="M183" s="127"/>
      <c r="N183" s="127"/>
      <c r="O183" s="127"/>
      <c r="P183" s="127"/>
      <c r="S183" s="124" t="s">
        <v>14</v>
      </c>
      <c r="T183" s="125">
        <v>0</v>
      </c>
      <c r="U183" s="125">
        <v>0</v>
      </c>
      <c r="V183" s="125">
        <v>0</v>
      </c>
      <c r="W183" s="125">
        <v>0</v>
      </c>
      <c r="X183" s="125">
        <v>0</v>
      </c>
      <c r="Y183" s="125">
        <v>0</v>
      </c>
      <c r="Z183" s="125">
        <v>0</v>
      </c>
      <c r="AA183" s="125">
        <v>0</v>
      </c>
      <c r="AB183" s="125">
        <v>0</v>
      </c>
      <c r="AC183" s="125"/>
      <c r="AD183" s="125"/>
      <c r="AE183" s="127"/>
      <c r="AF183" s="127"/>
      <c r="AG183" s="127"/>
      <c r="AH183" s="127"/>
      <c r="AK183" s="124" t="s">
        <v>14</v>
      </c>
      <c r="AL183" s="125">
        <v>0</v>
      </c>
      <c r="AM183" s="125">
        <v>0</v>
      </c>
      <c r="AN183" s="125">
        <v>0</v>
      </c>
      <c r="AO183" s="125">
        <v>0</v>
      </c>
      <c r="AP183" s="125">
        <v>0</v>
      </c>
      <c r="AQ183" s="126">
        <v>0</v>
      </c>
      <c r="AR183" s="125"/>
      <c r="AS183" s="125"/>
      <c r="AT183" s="125"/>
      <c r="AU183" s="125"/>
      <c r="AV183" s="125"/>
      <c r="AW183" s="127"/>
      <c r="AX183" s="124"/>
      <c r="AY183" s="127"/>
      <c r="AZ183" s="127"/>
      <c r="BA183" s="127"/>
    </row>
    <row r="184" spans="1:53" s="23" customFormat="1" x14ac:dyDescent="0.25">
      <c r="A184" s="124" t="s">
        <v>15</v>
      </c>
      <c r="B184" s="125">
        <v>0</v>
      </c>
      <c r="C184" s="125">
        <v>0</v>
      </c>
      <c r="D184" s="125">
        <v>0</v>
      </c>
      <c r="E184" s="125">
        <v>0</v>
      </c>
      <c r="F184" s="125">
        <v>0</v>
      </c>
      <c r="G184" s="125">
        <v>0</v>
      </c>
      <c r="H184" s="125">
        <v>0</v>
      </c>
      <c r="I184" s="125">
        <v>0</v>
      </c>
      <c r="J184" s="125">
        <v>0</v>
      </c>
      <c r="K184" s="125"/>
      <c r="L184" s="125"/>
      <c r="M184" s="127"/>
      <c r="N184" s="127"/>
      <c r="O184" s="127"/>
      <c r="P184" s="127"/>
      <c r="S184" s="124" t="s">
        <v>15</v>
      </c>
      <c r="T184" s="125">
        <v>0</v>
      </c>
      <c r="U184" s="125">
        <v>0</v>
      </c>
      <c r="V184" s="125">
        <v>0</v>
      </c>
      <c r="W184" s="125">
        <v>0</v>
      </c>
      <c r="X184" s="125">
        <v>0</v>
      </c>
      <c r="Y184" s="125">
        <v>0</v>
      </c>
      <c r="Z184" s="125">
        <v>0</v>
      </c>
      <c r="AA184" s="125">
        <v>0</v>
      </c>
      <c r="AB184" s="125">
        <v>0</v>
      </c>
      <c r="AC184" s="125"/>
      <c r="AD184" s="125"/>
      <c r="AE184" s="127"/>
      <c r="AF184" s="127"/>
      <c r="AG184" s="127"/>
      <c r="AH184" s="127"/>
      <c r="AK184" s="124" t="s">
        <v>15</v>
      </c>
      <c r="AL184" s="125">
        <v>0</v>
      </c>
      <c r="AM184" s="125">
        <v>0</v>
      </c>
      <c r="AN184" s="125">
        <v>0</v>
      </c>
      <c r="AO184" s="125">
        <v>0</v>
      </c>
      <c r="AP184" s="125">
        <v>0</v>
      </c>
      <c r="AQ184" s="126">
        <v>0</v>
      </c>
      <c r="AR184" s="125"/>
      <c r="AS184" s="125"/>
      <c r="AT184" s="125"/>
      <c r="AU184" s="125"/>
      <c r="AV184" s="125"/>
      <c r="AW184" s="127"/>
      <c r="AX184" s="124"/>
      <c r="AY184" s="127"/>
      <c r="AZ184" s="127"/>
      <c r="BA184" s="127"/>
    </row>
    <row r="185" spans="1:53" s="23" customFormat="1" x14ac:dyDescent="0.25">
      <c r="A185" s="124" t="s">
        <v>16</v>
      </c>
      <c r="B185" s="125">
        <v>0</v>
      </c>
      <c r="C185" s="125">
        <v>0</v>
      </c>
      <c r="D185" s="125">
        <v>0</v>
      </c>
      <c r="E185" s="125">
        <v>0</v>
      </c>
      <c r="F185" s="125">
        <v>0</v>
      </c>
      <c r="G185" s="125">
        <v>0</v>
      </c>
      <c r="H185" s="125">
        <v>0</v>
      </c>
      <c r="I185" s="125">
        <v>0</v>
      </c>
      <c r="J185" s="125">
        <v>0</v>
      </c>
      <c r="K185" s="125"/>
      <c r="L185" s="125"/>
      <c r="M185" s="127"/>
      <c r="N185" s="127"/>
      <c r="O185" s="127"/>
      <c r="P185" s="127"/>
      <c r="S185" s="124" t="s">
        <v>16</v>
      </c>
      <c r="T185" s="125">
        <v>0</v>
      </c>
      <c r="U185" s="125">
        <v>0</v>
      </c>
      <c r="V185" s="125">
        <v>0</v>
      </c>
      <c r="W185" s="125">
        <v>0</v>
      </c>
      <c r="X185" s="125">
        <v>0</v>
      </c>
      <c r="Y185" s="125">
        <v>0</v>
      </c>
      <c r="Z185" s="125">
        <v>0</v>
      </c>
      <c r="AA185" s="125">
        <v>0</v>
      </c>
      <c r="AB185" s="125">
        <v>0</v>
      </c>
      <c r="AC185" s="125"/>
      <c r="AD185" s="125"/>
      <c r="AE185" s="127"/>
      <c r="AF185" s="127"/>
      <c r="AG185" s="127"/>
      <c r="AH185" s="127"/>
      <c r="AK185" s="124" t="s">
        <v>16</v>
      </c>
      <c r="AL185" s="125">
        <v>0</v>
      </c>
      <c r="AM185" s="125">
        <v>0</v>
      </c>
      <c r="AN185" s="125">
        <v>0</v>
      </c>
      <c r="AO185" s="125">
        <v>0</v>
      </c>
      <c r="AP185" s="125">
        <v>0</v>
      </c>
      <c r="AQ185" s="126">
        <v>0</v>
      </c>
      <c r="AR185" s="125"/>
      <c r="AS185" s="125"/>
      <c r="AT185" s="125"/>
      <c r="AU185" s="125"/>
      <c r="AV185" s="125"/>
      <c r="AW185" s="127"/>
      <c r="AX185" s="124"/>
      <c r="AY185" s="127"/>
      <c r="AZ185" s="127"/>
      <c r="BA185" s="127"/>
    </row>
    <row r="186" spans="1:53" s="23" customFormat="1" x14ac:dyDescent="0.25">
      <c r="A186" s="124" t="s">
        <v>17</v>
      </c>
      <c r="B186" s="125">
        <v>0</v>
      </c>
      <c r="C186" s="125">
        <v>0</v>
      </c>
      <c r="D186" s="125">
        <v>0</v>
      </c>
      <c r="E186" s="125">
        <v>0</v>
      </c>
      <c r="F186" s="125">
        <v>0</v>
      </c>
      <c r="G186" s="125">
        <v>0</v>
      </c>
      <c r="H186" s="125">
        <v>0</v>
      </c>
      <c r="I186" s="125">
        <v>0</v>
      </c>
      <c r="J186" s="125">
        <v>0</v>
      </c>
      <c r="K186" s="125"/>
      <c r="L186" s="125"/>
      <c r="M186" s="127"/>
      <c r="N186" s="127"/>
      <c r="O186" s="127"/>
      <c r="P186" s="127"/>
      <c r="S186" s="124" t="s">
        <v>17</v>
      </c>
      <c r="T186" s="125">
        <v>0</v>
      </c>
      <c r="U186" s="125">
        <v>0</v>
      </c>
      <c r="V186" s="125">
        <v>0</v>
      </c>
      <c r="W186" s="125">
        <v>0</v>
      </c>
      <c r="X186" s="125">
        <v>0</v>
      </c>
      <c r="Y186" s="125">
        <v>0</v>
      </c>
      <c r="Z186" s="125">
        <v>0</v>
      </c>
      <c r="AA186" s="125">
        <v>0</v>
      </c>
      <c r="AB186" s="125">
        <v>0</v>
      </c>
      <c r="AC186" s="125"/>
      <c r="AD186" s="125"/>
      <c r="AE186" s="127"/>
      <c r="AF186" s="127"/>
      <c r="AG186" s="127"/>
      <c r="AH186" s="127"/>
      <c r="AK186" s="124" t="s">
        <v>17</v>
      </c>
      <c r="AL186" s="125">
        <v>0</v>
      </c>
      <c r="AM186" s="125">
        <v>0</v>
      </c>
      <c r="AN186" s="125">
        <v>0</v>
      </c>
      <c r="AO186" s="125">
        <v>0</v>
      </c>
      <c r="AP186" s="125">
        <v>0</v>
      </c>
      <c r="AQ186" s="126">
        <v>0</v>
      </c>
      <c r="AR186" s="125"/>
      <c r="AS186" s="125"/>
      <c r="AT186" s="125"/>
      <c r="AU186" s="125"/>
      <c r="AV186" s="125"/>
      <c r="AW186" s="127"/>
      <c r="AX186" s="124"/>
      <c r="AY186" s="127"/>
      <c r="AZ186" s="127"/>
      <c r="BA186" s="127"/>
    </row>
    <row r="187" spans="1:53" s="23" customFormat="1" ht="15.75" thickBot="1" x14ac:dyDescent="0.3">
      <c r="A187" s="128" t="s">
        <v>18</v>
      </c>
      <c r="B187" s="129">
        <v>0</v>
      </c>
      <c r="C187" s="129">
        <v>0</v>
      </c>
      <c r="D187" s="129">
        <v>0</v>
      </c>
      <c r="E187" s="129">
        <v>0</v>
      </c>
      <c r="F187" s="129">
        <v>0</v>
      </c>
      <c r="G187" s="129">
        <v>0</v>
      </c>
      <c r="H187" s="129">
        <v>0</v>
      </c>
      <c r="I187" s="129">
        <v>0</v>
      </c>
      <c r="J187" s="129">
        <v>0</v>
      </c>
      <c r="K187" s="129"/>
      <c r="L187" s="129"/>
      <c r="M187" s="131"/>
      <c r="N187" s="131"/>
      <c r="O187" s="131"/>
      <c r="P187" s="131"/>
      <c r="S187" s="128" t="s">
        <v>18</v>
      </c>
      <c r="T187" s="129">
        <v>0</v>
      </c>
      <c r="U187" s="129">
        <v>0</v>
      </c>
      <c r="V187" s="129">
        <v>0</v>
      </c>
      <c r="W187" s="129">
        <v>0</v>
      </c>
      <c r="X187" s="129">
        <v>0</v>
      </c>
      <c r="Y187" s="129">
        <v>0</v>
      </c>
      <c r="Z187" s="129">
        <v>0</v>
      </c>
      <c r="AA187" s="129">
        <v>0</v>
      </c>
      <c r="AB187" s="129">
        <v>0</v>
      </c>
      <c r="AC187" s="129"/>
      <c r="AD187" s="129"/>
      <c r="AE187" s="131"/>
      <c r="AF187" s="131"/>
      <c r="AG187" s="131"/>
      <c r="AH187" s="131"/>
      <c r="AK187" s="128" t="s">
        <v>18</v>
      </c>
      <c r="AL187" s="129">
        <v>0</v>
      </c>
      <c r="AM187" s="129"/>
      <c r="AN187" s="129"/>
      <c r="AO187" s="129"/>
      <c r="AP187" s="129"/>
      <c r="AQ187" s="130"/>
      <c r="AR187" s="129"/>
      <c r="AS187" s="129"/>
      <c r="AT187" s="129"/>
      <c r="AU187" s="129"/>
      <c r="AV187" s="129"/>
      <c r="AW187" s="131"/>
      <c r="AX187" s="128"/>
      <c r="AY187" s="131"/>
      <c r="AZ187" s="131"/>
      <c r="BA187" s="131"/>
    </row>
    <row r="188" spans="1:53" s="23" customFormat="1" ht="15.75" thickBot="1" x14ac:dyDescent="0.3">
      <c r="A188" s="132" t="s">
        <v>196</v>
      </c>
      <c r="B188" s="70">
        <f>SUM(B168:B187)</f>
        <v>99.999999999999986</v>
      </c>
      <c r="C188" s="70">
        <f t="shared" ref="C188:M188" si="66">SUM(C168:C187)</f>
        <v>99.999999999999986</v>
      </c>
      <c r="D188" s="70">
        <f t="shared" si="66"/>
        <v>100</v>
      </c>
      <c r="E188" s="70">
        <f t="shared" si="66"/>
        <v>99.999999999999972</v>
      </c>
      <c r="F188" s="133">
        <f t="shared" si="66"/>
        <v>100.00000000000001</v>
      </c>
      <c r="G188" s="133">
        <f t="shared" si="66"/>
        <v>98.610000000000014</v>
      </c>
      <c r="H188" s="70">
        <f t="shared" si="66"/>
        <v>99.11999999999999</v>
      </c>
      <c r="I188" s="70">
        <f t="shared" si="66"/>
        <v>98.470000000000013</v>
      </c>
      <c r="J188" s="70">
        <f t="shared" si="66"/>
        <v>98.51</v>
      </c>
      <c r="K188" s="70">
        <f t="shared" si="66"/>
        <v>0</v>
      </c>
      <c r="L188" s="70">
        <f t="shared" si="66"/>
        <v>0</v>
      </c>
      <c r="M188" s="68">
        <f t="shared" si="66"/>
        <v>0</v>
      </c>
      <c r="N188" s="68"/>
      <c r="O188" s="68"/>
      <c r="P188" s="68"/>
      <c r="S188" s="132" t="s">
        <v>196</v>
      </c>
      <c r="T188" s="70">
        <f t="shared" ref="T188:AE188" si="67">SUM(T168:T187)</f>
        <v>99.999999999999986</v>
      </c>
      <c r="U188" s="70">
        <f t="shared" si="67"/>
        <v>100</v>
      </c>
      <c r="V188" s="70">
        <f t="shared" si="67"/>
        <v>100.00000000000001</v>
      </c>
      <c r="W188" s="70">
        <f t="shared" si="67"/>
        <v>100</v>
      </c>
      <c r="X188" s="70">
        <f t="shared" si="67"/>
        <v>100</v>
      </c>
      <c r="Y188" s="133">
        <f t="shared" si="67"/>
        <v>98.610000000000014</v>
      </c>
      <c r="Z188" s="70">
        <f t="shared" si="67"/>
        <v>99.11999999999999</v>
      </c>
      <c r="AA188" s="70">
        <f t="shared" si="67"/>
        <v>98.470000000000013</v>
      </c>
      <c r="AB188" s="70">
        <f t="shared" si="67"/>
        <v>98.51</v>
      </c>
      <c r="AC188" s="70">
        <f t="shared" si="67"/>
        <v>0</v>
      </c>
      <c r="AD188" s="70">
        <f t="shared" si="67"/>
        <v>0</v>
      </c>
      <c r="AE188" s="68">
        <f t="shared" si="67"/>
        <v>0</v>
      </c>
      <c r="AF188" s="68"/>
      <c r="AG188" s="68"/>
      <c r="AH188" s="68"/>
      <c r="AK188" s="132" t="s">
        <v>196</v>
      </c>
      <c r="AL188" s="70">
        <f t="shared" ref="AL188:AX188" si="68">SUM(AL168:AL187)</f>
        <v>100</v>
      </c>
      <c r="AM188" s="70">
        <f t="shared" si="68"/>
        <v>99.999999999999986</v>
      </c>
      <c r="AN188" s="70">
        <f t="shared" si="68"/>
        <v>99.999999999999986</v>
      </c>
      <c r="AO188" s="70">
        <f t="shared" si="68"/>
        <v>99.999999999999986</v>
      </c>
      <c r="AP188" s="70">
        <f t="shared" si="68"/>
        <v>100</v>
      </c>
      <c r="AQ188" s="133">
        <f t="shared" si="68"/>
        <v>100.00000000000001</v>
      </c>
      <c r="AR188" s="70">
        <f t="shared" si="68"/>
        <v>0</v>
      </c>
      <c r="AS188" s="70">
        <f t="shared" si="68"/>
        <v>0</v>
      </c>
      <c r="AT188" s="70">
        <f t="shared" si="68"/>
        <v>0</v>
      </c>
      <c r="AU188" s="70">
        <f t="shared" si="68"/>
        <v>0</v>
      </c>
      <c r="AV188" s="70">
        <f t="shared" si="68"/>
        <v>0</v>
      </c>
      <c r="AW188" s="68">
        <f t="shared" si="68"/>
        <v>0</v>
      </c>
      <c r="AX188" s="132">
        <f t="shared" si="68"/>
        <v>0</v>
      </c>
      <c r="AY188" s="68"/>
      <c r="AZ188" s="68"/>
      <c r="BA188" s="68"/>
    </row>
    <row r="189" spans="1:53" s="23" customFormat="1" x14ac:dyDescent="0.25">
      <c r="AK189" s="23" t="s">
        <v>197</v>
      </c>
      <c r="AL189" s="23">
        <v>2.9746359999999998</v>
      </c>
      <c r="AM189" s="23">
        <v>3.0169440000000001</v>
      </c>
      <c r="AN189" s="23">
        <v>3.0642800000000001</v>
      </c>
      <c r="AO189" s="23">
        <v>3.0869490000000002</v>
      </c>
      <c r="AP189" s="23">
        <v>3.100835</v>
      </c>
      <c r="AQ189" s="23">
        <v>3.1123240000000001</v>
      </c>
    </row>
    <row r="190" spans="1:53" ht="15.75" thickBot="1" x14ac:dyDescent="0.3"/>
    <row r="191" spans="1:53" s="101" customFormat="1" ht="15.75" thickBot="1" x14ac:dyDescent="0.3">
      <c r="A191" s="207" t="s">
        <v>104</v>
      </c>
      <c r="B191" s="98" t="s">
        <v>186</v>
      </c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100"/>
      <c r="S191" s="207" t="s">
        <v>104</v>
      </c>
      <c r="T191" s="98" t="s">
        <v>187</v>
      </c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100"/>
      <c r="AK191" s="209" t="s">
        <v>104</v>
      </c>
      <c r="AL191" s="98" t="s">
        <v>188</v>
      </c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100"/>
    </row>
    <row r="192" spans="1:53" s="107" customFormat="1" ht="15.75" thickBot="1" x14ac:dyDescent="0.3">
      <c r="A192" s="208"/>
      <c r="B192" s="102">
        <v>1</v>
      </c>
      <c r="C192" s="103">
        <v>2</v>
      </c>
      <c r="D192" s="104">
        <v>3</v>
      </c>
      <c r="E192" s="104">
        <v>4</v>
      </c>
      <c r="F192" s="104">
        <v>5</v>
      </c>
      <c r="G192" s="105">
        <v>6</v>
      </c>
      <c r="H192" s="102">
        <v>7</v>
      </c>
      <c r="I192" s="102">
        <v>8</v>
      </c>
      <c r="J192" s="102">
        <v>9</v>
      </c>
      <c r="K192" s="102">
        <v>10</v>
      </c>
      <c r="L192" s="102">
        <v>11</v>
      </c>
      <c r="M192" s="106">
        <v>12</v>
      </c>
      <c r="N192" s="102">
        <v>13</v>
      </c>
      <c r="O192" s="106">
        <v>14</v>
      </c>
      <c r="P192" s="102">
        <v>15</v>
      </c>
      <c r="S192" s="208"/>
      <c r="T192" s="102">
        <v>1</v>
      </c>
      <c r="U192" s="103">
        <v>2</v>
      </c>
      <c r="V192" s="104">
        <v>3</v>
      </c>
      <c r="W192" s="104">
        <v>4</v>
      </c>
      <c r="X192" s="104">
        <v>5</v>
      </c>
      <c r="Y192" s="105">
        <v>6</v>
      </c>
      <c r="Z192" s="102">
        <v>7</v>
      </c>
      <c r="AA192" s="102">
        <v>8</v>
      </c>
      <c r="AB192" s="102">
        <v>9</v>
      </c>
      <c r="AC192" s="102">
        <v>10</v>
      </c>
      <c r="AD192" s="102">
        <v>11</v>
      </c>
      <c r="AE192" s="106">
        <v>12</v>
      </c>
      <c r="AF192" s="102">
        <v>13</v>
      </c>
      <c r="AG192" s="106">
        <v>14</v>
      </c>
      <c r="AH192" s="102">
        <v>15</v>
      </c>
      <c r="AK192" s="208"/>
      <c r="AL192" s="102" t="s">
        <v>189</v>
      </c>
      <c r="AM192" s="108">
        <v>1</v>
      </c>
      <c r="AN192" s="108">
        <v>2</v>
      </c>
      <c r="AO192" s="109">
        <v>3</v>
      </c>
      <c r="AP192" s="108">
        <v>4</v>
      </c>
      <c r="AQ192" s="109">
        <v>5</v>
      </c>
      <c r="AR192" s="102">
        <v>6</v>
      </c>
      <c r="AS192" s="102">
        <v>7</v>
      </c>
      <c r="AT192" s="102">
        <v>8</v>
      </c>
      <c r="AU192" s="102">
        <v>9</v>
      </c>
      <c r="AV192" s="102">
        <v>10</v>
      </c>
      <c r="AW192" s="106">
        <v>11</v>
      </c>
      <c r="AX192" s="110">
        <v>12</v>
      </c>
      <c r="AY192" s="102">
        <v>13</v>
      </c>
      <c r="AZ192" s="106">
        <v>14</v>
      </c>
      <c r="BA192" s="102">
        <v>15</v>
      </c>
    </row>
    <row r="193" spans="1:53" s="23" customFormat="1" x14ac:dyDescent="0.25">
      <c r="A193" s="111" t="s">
        <v>190</v>
      </c>
      <c r="B193" s="112">
        <v>5667.333333333333</v>
      </c>
      <c r="C193" s="112">
        <v>6404.666666666667</v>
      </c>
      <c r="D193" s="112">
        <v>6824.666666666667</v>
      </c>
      <c r="E193" s="112">
        <v>7190.666666666667</v>
      </c>
      <c r="F193" s="112">
        <v>7889.333333333333</v>
      </c>
      <c r="G193" s="112"/>
      <c r="H193" s="112"/>
      <c r="I193" s="112"/>
      <c r="J193" s="112"/>
      <c r="K193" s="112"/>
      <c r="L193" s="112"/>
      <c r="M193" s="114"/>
      <c r="N193" s="114"/>
      <c r="O193" s="114"/>
      <c r="P193" s="114"/>
      <c r="S193" s="111" t="s">
        <v>190</v>
      </c>
      <c r="T193" s="112">
        <v>5667.333333333333</v>
      </c>
      <c r="U193" s="112">
        <v>6404.666666666667</v>
      </c>
      <c r="V193" s="112">
        <v>6824.666666666667</v>
      </c>
      <c r="W193" s="112">
        <v>7190.666666666667</v>
      </c>
      <c r="X193" s="112">
        <v>7889.333333333333</v>
      </c>
      <c r="Y193" s="112"/>
      <c r="Z193" s="112"/>
      <c r="AA193" s="112"/>
      <c r="AB193" s="112"/>
      <c r="AC193" s="112"/>
      <c r="AD193" s="112"/>
      <c r="AE193" s="114"/>
      <c r="AF193" s="114"/>
      <c r="AG193" s="114"/>
      <c r="AH193" s="114"/>
      <c r="AK193" s="111" t="s">
        <v>190</v>
      </c>
      <c r="AL193" s="112">
        <v>4595.3333333333303</v>
      </c>
      <c r="AM193" s="112">
        <v>5667.333333333333</v>
      </c>
      <c r="AN193" s="112">
        <v>6404.666666666667</v>
      </c>
      <c r="AO193" s="112">
        <v>6824.666666666667</v>
      </c>
      <c r="AP193" s="112">
        <v>7190.666666666667</v>
      </c>
      <c r="AQ193" s="113">
        <v>7889.333333333333</v>
      </c>
      <c r="AR193" s="112"/>
      <c r="AS193" s="112"/>
      <c r="AT193" s="112"/>
      <c r="AU193" s="112"/>
      <c r="AV193" s="112"/>
      <c r="AW193" s="114"/>
      <c r="AX193" s="111"/>
      <c r="AY193" s="114"/>
      <c r="AZ193" s="114"/>
      <c r="BA193" s="114"/>
    </row>
    <row r="194" spans="1:53" s="23" customFormat="1" ht="15.75" thickBot="1" x14ac:dyDescent="0.3">
      <c r="A194" s="115" t="s">
        <v>191</v>
      </c>
      <c r="B194" s="116">
        <v>850.1</v>
      </c>
      <c r="C194" s="116">
        <v>960.7</v>
      </c>
      <c r="D194" s="116">
        <v>1023.7</v>
      </c>
      <c r="E194" s="116">
        <v>1078.5999999999999</v>
      </c>
      <c r="F194" s="116">
        <v>1183.4000000000001</v>
      </c>
      <c r="G194" s="134" t="s">
        <v>200</v>
      </c>
      <c r="H194" s="134" t="s">
        <v>201</v>
      </c>
      <c r="I194" s="134" t="s">
        <v>202</v>
      </c>
      <c r="J194" s="134" t="s">
        <v>203</v>
      </c>
      <c r="K194" s="116"/>
      <c r="L194" s="116"/>
      <c r="M194" s="118"/>
      <c r="N194" s="118"/>
      <c r="O194" s="118"/>
      <c r="P194" s="118"/>
      <c r="S194" s="115" t="s">
        <v>191</v>
      </c>
      <c r="T194" s="116">
        <v>850.1</v>
      </c>
      <c r="U194" s="116">
        <v>960.7</v>
      </c>
      <c r="V194" s="116">
        <v>1023.7</v>
      </c>
      <c r="W194" s="116">
        <v>1078.5999999999999</v>
      </c>
      <c r="X194" s="116">
        <v>1183.4000000000001</v>
      </c>
      <c r="Y194" s="134" t="s">
        <v>200</v>
      </c>
      <c r="Z194" s="134" t="s">
        <v>201</v>
      </c>
      <c r="AA194" s="134" t="s">
        <v>202</v>
      </c>
      <c r="AB194" s="134" t="s">
        <v>203</v>
      </c>
      <c r="AC194" s="116"/>
      <c r="AD194" s="116"/>
      <c r="AE194" s="118"/>
      <c r="AF194" s="118"/>
      <c r="AG194" s="118"/>
      <c r="AH194" s="118"/>
      <c r="AK194" s="115" t="s">
        <v>191</v>
      </c>
      <c r="AL194" s="116">
        <v>689.3</v>
      </c>
      <c r="AM194" s="116">
        <v>850.1</v>
      </c>
      <c r="AN194" s="116">
        <v>960.7</v>
      </c>
      <c r="AO194" s="116">
        <v>1023.7</v>
      </c>
      <c r="AP194" s="116">
        <v>1078.5999999999999</v>
      </c>
      <c r="AQ194" s="117">
        <v>1183.4000000000001</v>
      </c>
      <c r="AR194" s="116"/>
      <c r="AS194" s="116"/>
      <c r="AT194" s="116"/>
      <c r="AU194" s="116"/>
      <c r="AV194" s="116"/>
      <c r="AW194" s="118"/>
      <c r="AX194" s="115"/>
      <c r="AY194" s="118"/>
      <c r="AZ194" s="118"/>
      <c r="BA194" s="118"/>
    </row>
    <row r="195" spans="1:53" s="23" customFormat="1" x14ac:dyDescent="0.25">
      <c r="A195" s="119" t="s">
        <v>192</v>
      </c>
      <c r="B195" s="120">
        <f>100*(0.85^B192)</f>
        <v>85</v>
      </c>
      <c r="C195" s="120">
        <f t="shared" ref="C195:F195" si="69">100*(0.85^C192)</f>
        <v>72.249999999999986</v>
      </c>
      <c r="D195" s="120">
        <f t="shared" si="69"/>
        <v>61.412499999999994</v>
      </c>
      <c r="E195" s="120">
        <f t="shared" si="69"/>
        <v>52.200624999999988</v>
      </c>
      <c r="F195" s="120">
        <f t="shared" si="69"/>
        <v>44.370531249999992</v>
      </c>
      <c r="G195" s="120"/>
      <c r="H195" s="120"/>
      <c r="I195" s="120"/>
      <c r="J195" s="120"/>
      <c r="K195" s="120"/>
      <c r="L195" s="120"/>
      <c r="M195" s="120"/>
      <c r="N195" s="122"/>
      <c r="O195" s="122"/>
      <c r="P195" s="122"/>
      <c r="S195" s="119" t="s">
        <v>192</v>
      </c>
      <c r="T195" s="120">
        <f>100*(0.85^T192)</f>
        <v>85</v>
      </c>
      <c r="U195" s="120">
        <f t="shared" ref="U195:X195" si="70">100*(0.85^U192)</f>
        <v>72.249999999999986</v>
      </c>
      <c r="V195" s="120">
        <f t="shared" si="70"/>
        <v>61.412499999999994</v>
      </c>
      <c r="W195" s="120">
        <f t="shared" si="70"/>
        <v>52.200624999999988</v>
      </c>
      <c r="X195" s="120">
        <f t="shared" si="70"/>
        <v>44.370531249999992</v>
      </c>
      <c r="Y195" s="120"/>
      <c r="Z195" s="120"/>
      <c r="AA195" s="120"/>
      <c r="AB195" s="120"/>
      <c r="AC195" s="120"/>
      <c r="AD195" s="120"/>
      <c r="AE195" s="122"/>
      <c r="AF195" s="122"/>
      <c r="AG195" s="122"/>
      <c r="AH195" s="122"/>
      <c r="AK195" s="119" t="s">
        <v>193</v>
      </c>
      <c r="AL195" s="120">
        <v>100</v>
      </c>
      <c r="AM195" s="120">
        <f>100*(0.94^AM192)</f>
        <v>94</v>
      </c>
      <c r="AN195" s="120">
        <f>100*(0.94^AN192)</f>
        <v>88.36</v>
      </c>
      <c r="AO195" s="120">
        <f t="shared" ref="AO195:AQ195" si="71">100*(0.94^AO192)</f>
        <v>83.058399999999992</v>
      </c>
      <c r="AP195" s="120">
        <f t="shared" si="71"/>
        <v>78.074895999999995</v>
      </c>
      <c r="AQ195" s="121">
        <f t="shared" si="71"/>
        <v>73.390402239999986</v>
      </c>
      <c r="AR195" s="120"/>
      <c r="AS195" s="120"/>
      <c r="AT195" s="120"/>
      <c r="AU195" s="120"/>
      <c r="AV195" s="120"/>
      <c r="AW195" s="122"/>
      <c r="AX195" s="119"/>
      <c r="AY195" s="122"/>
      <c r="AZ195" s="122"/>
      <c r="BA195" s="122"/>
    </row>
    <row r="196" spans="1:53" s="23" customFormat="1" ht="15.75" thickBot="1" x14ac:dyDescent="0.3">
      <c r="A196" s="115" t="s">
        <v>194</v>
      </c>
      <c r="B196" s="116">
        <f>100- B195</f>
        <v>15</v>
      </c>
      <c r="C196" s="116">
        <f>100- C195</f>
        <v>27.750000000000014</v>
      </c>
      <c r="D196" s="116">
        <f t="shared" ref="D196:F196" si="72">100- D195</f>
        <v>38.587500000000006</v>
      </c>
      <c r="E196" s="116">
        <f t="shared" si="72"/>
        <v>47.799375000000012</v>
      </c>
      <c r="F196" s="116">
        <f t="shared" si="72"/>
        <v>55.629468750000008</v>
      </c>
      <c r="G196" s="116"/>
      <c r="H196" s="116"/>
      <c r="I196" s="116"/>
      <c r="J196" s="116"/>
      <c r="K196" s="116"/>
      <c r="L196" s="116"/>
      <c r="M196" s="118"/>
      <c r="N196" s="118"/>
      <c r="O196" s="118"/>
      <c r="P196" s="118"/>
      <c r="S196" s="115" t="s">
        <v>194</v>
      </c>
      <c r="T196" s="116">
        <f>100- T195</f>
        <v>15</v>
      </c>
      <c r="U196" s="116">
        <f>100- U195</f>
        <v>27.750000000000014</v>
      </c>
      <c r="V196" s="116">
        <f t="shared" ref="V196:X196" si="73">100- V195</f>
        <v>38.587500000000006</v>
      </c>
      <c r="W196" s="116">
        <f t="shared" si="73"/>
        <v>47.799375000000012</v>
      </c>
      <c r="X196" s="116">
        <f t="shared" si="73"/>
        <v>55.629468750000008</v>
      </c>
      <c r="Y196" s="116"/>
      <c r="Z196" s="116"/>
      <c r="AA196" s="116"/>
      <c r="AB196" s="116"/>
      <c r="AC196" s="116"/>
      <c r="AD196" s="116"/>
      <c r="AE196" s="118"/>
      <c r="AF196" s="118"/>
      <c r="AG196" s="118"/>
      <c r="AH196" s="118"/>
      <c r="AK196" s="115" t="s">
        <v>195</v>
      </c>
      <c r="AL196" s="116">
        <v>0</v>
      </c>
      <c r="AM196" s="116">
        <f>100-AM195</f>
        <v>6</v>
      </c>
      <c r="AN196" s="116">
        <f>100-AN195</f>
        <v>11.64</v>
      </c>
      <c r="AO196" s="116">
        <f t="shared" ref="AO196:AQ196" si="74">100-AO195</f>
        <v>16.941600000000008</v>
      </c>
      <c r="AP196" s="116">
        <f t="shared" si="74"/>
        <v>21.925104000000005</v>
      </c>
      <c r="AQ196" s="117">
        <f t="shared" si="74"/>
        <v>26.609597760000014</v>
      </c>
      <c r="AR196" s="116"/>
      <c r="AS196" s="116"/>
      <c r="AT196" s="116"/>
      <c r="AU196" s="116"/>
      <c r="AV196" s="116"/>
      <c r="AW196" s="118"/>
      <c r="AX196" s="115"/>
      <c r="AY196" s="118"/>
      <c r="AZ196" s="118"/>
      <c r="BA196" s="118"/>
    </row>
    <row r="197" spans="1:53" s="23" customFormat="1" x14ac:dyDescent="0.25">
      <c r="A197" s="123" t="s">
        <v>198</v>
      </c>
      <c r="B197" s="120">
        <f>B168/15</f>
        <v>4.821941301223938</v>
      </c>
      <c r="C197" s="120">
        <f t="shared" ref="C197:J197" si="75">C168/15</f>
        <v>3.948913567884492</v>
      </c>
      <c r="D197" s="120">
        <f t="shared" si="75"/>
        <v>3.560399005081464</v>
      </c>
      <c r="E197" s="120">
        <f t="shared" si="75"/>
        <v>3.4197654614238067</v>
      </c>
      <c r="F197" s="120">
        <f t="shared" si="75"/>
        <v>3.4049352903490817</v>
      </c>
      <c r="G197" s="120">
        <f t="shared" si="75"/>
        <v>4.6100000000000003</v>
      </c>
      <c r="H197" s="120">
        <f t="shared" si="75"/>
        <v>4.7413333333333334</v>
      </c>
      <c r="I197" s="120">
        <f t="shared" si="75"/>
        <v>4.5526666666666671</v>
      </c>
      <c r="J197" s="120">
        <f t="shared" si="75"/>
        <v>4.5873333333333335</v>
      </c>
      <c r="K197" s="120"/>
      <c r="L197" s="120"/>
      <c r="M197" s="122"/>
      <c r="N197" s="122"/>
      <c r="O197" s="122"/>
      <c r="P197" s="122"/>
      <c r="S197" s="123" t="s">
        <v>198</v>
      </c>
      <c r="T197" s="120">
        <f>T168/15</f>
        <v>4.821941301223938</v>
      </c>
      <c r="U197" s="120">
        <f t="shared" ref="U197:X197" si="76">U168/15</f>
        <v>4.3949951593369638</v>
      </c>
      <c r="V197" s="120">
        <f t="shared" si="76"/>
        <v>4.132805044628812</v>
      </c>
      <c r="W197" s="120">
        <f t="shared" si="76"/>
        <v>3.9774881276600178</v>
      </c>
      <c r="X197" s="120">
        <f t="shared" si="76"/>
        <v>3.8861912072361267</v>
      </c>
      <c r="Y197" s="120">
        <f t="shared" ref="Y197:AB197" si="77">Y168/15</f>
        <v>4.6100000000000003</v>
      </c>
      <c r="Z197" s="120">
        <f t="shared" si="77"/>
        <v>4.7413333333333334</v>
      </c>
      <c r="AA197" s="120">
        <f t="shared" si="77"/>
        <v>4.5526666666666671</v>
      </c>
      <c r="AB197" s="120">
        <f t="shared" si="77"/>
        <v>4.5873333333333335</v>
      </c>
      <c r="AC197" s="120"/>
      <c r="AD197" s="120"/>
      <c r="AE197" s="122"/>
      <c r="AF197" s="122"/>
      <c r="AG197" s="122"/>
      <c r="AH197" s="122"/>
      <c r="AK197" s="123" t="s">
        <v>0</v>
      </c>
      <c r="AL197" s="120">
        <v>49.009972687504167</v>
      </c>
      <c r="AM197" s="120">
        <v>46.388475734045819</v>
      </c>
      <c r="AN197" s="120">
        <v>44.850171116296302</v>
      </c>
      <c r="AO197" s="120">
        <v>43.726146975135471</v>
      </c>
      <c r="AP197" s="120">
        <v>42.684674334625299</v>
      </c>
      <c r="AQ197" s="121">
        <v>41.470127611764497</v>
      </c>
      <c r="AR197" s="120"/>
      <c r="AS197" s="120"/>
      <c r="AT197" s="120"/>
      <c r="AU197" s="120"/>
      <c r="AV197" s="120"/>
      <c r="AW197" s="122"/>
      <c r="AX197" s="123"/>
      <c r="AY197" s="122"/>
      <c r="AZ197" s="122"/>
      <c r="BA197" s="122"/>
    </row>
    <row r="198" spans="1:53" s="23" customFormat="1" x14ac:dyDescent="0.25">
      <c r="A198" s="124" t="s">
        <v>1</v>
      </c>
      <c r="B198" s="125">
        <v>0</v>
      </c>
      <c r="C198" s="125">
        <v>0</v>
      </c>
      <c r="D198" s="125">
        <v>0</v>
      </c>
      <c r="E198" s="125">
        <v>0</v>
      </c>
      <c r="F198" s="125">
        <v>0</v>
      </c>
      <c r="G198" s="125">
        <v>0.36</v>
      </c>
      <c r="H198" s="125">
        <v>0.25</v>
      </c>
      <c r="I198" s="125">
        <v>0.4</v>
      </c>
      <c r="J198" s="125">
        <v>0.42</v>
      </c>
      <c r="K198" s="125"/>
      <c r="L198" s="125"/>
      <c r="M198" s="127"/>
      <c r="N198" s="127"/>
      <c r="O198" s="127"/>
      <c r="P198" s="127"/>
      <c r="S198" s="124" t="s">
        <v>1</v>
      </c>
      <c r="T198" s="125">
        <v>0</v>
      </c>
      <c r="U198" s="125">
        <v>0</v>
      </c>
      <c r="V198" s="125">
        <v>0</v>
      </c>
      <c r="W198" s="125">
        <v>0</v>
      </c>
      <c r="X198" s="125">
        <v>0</v>
      </c>
      <c r="Y198" s="125">
        <v>0.36</v>
      </c>
      <c r="Z198" s="125">
        <v>0.25</v>
      </c>
      <c r="AA198" s="125">
        <v>0.4</v>
      </c>
      <c r="AB198" s="125">
        <v>0.42</v>
      </c>
      <c r="AC198" s="125"/>
      <c r="AD198" s="125"/>
      <c r="AE198" s="127"/>
      <c r="AF198" s="127"/>
      <c r="AG198" s="127"/>
      <c r="AH198" s="127"/>
      <c r="AK198" s="124" t="s">
        <v>1</v>
      </c>
      <c r="AL198" s="125">
        <v>1.4752431445885348</v>
      </c>
      <c r="AM198" s="125">
        <v>1.6686446517416071</v>
      </c>
      <c r="AN198" s="125">
        <v>1.9044007400991003</v>
      </c>
      <c r="AO198" s="125">
        <v>2.190431257100967</v>
      </c>
      <c r="AP198" s="125">
        <v>2.5246734078511439</v>
      </c>
      <c r="AQ198" s="126">
        <v>2.9086321613227955</v>
      </c>
      <c r="AR198" s="125"/>
      <c r="AS198" s="125"/>
      <c r="AT198" s="125"/>
      <c r="AU198" s="125"/>
      <c r="AV198" s="125"/>
      <c r="AW198" s="127"/>
      <c r="AX198" s="124"/>
      <c r="AY198" s="127"/>
      <c r="AZ198" s="127"/>
      <c r="BA198" s="127"/>
    </row>
    <row r="199" spans="1:53" s="23" customFormat="1" x14ac:dyDescent="0.25">
      <c r="A199" s="124" t="s">
        <v>199</v>
      </c>
      <c r="B199" s="125">
        <f>B170/3</f>
        <v>4.7719496388774472</v>
      </c>
      <c r="C199" s="125">
        <f t="shared" ref="C199:J199" si="78">C170/3</f>
        <v>5.0612602532927502</v>
      </c>
      <c r="D199" s="125">
        <f t="shared" si="78"/>
        <v>4.7251779550151642</v>
      </c>
      <c r="E199" s="125">
        <f t="shared" si="78"/>
        <v>4.7261994845652398</v>
      </c>
      <c r="F199" s="125">
        <f t="shared" si="78"/>
        <v>5.1894716159239875</v>
      </c>
      <c r="G199" s="125">
        <f t="shared" si="78"/>
        <v>5.1766666666666667</v>
      </c>
      <c r="H199" s="125">
        <f t="shared" si="78"/>
        <v>5.1833333333333336</v>
      </c>
      <c r="I199" s="125">
        <f t="shared" si="78"/>
        <v>5.2166666666666668</v>
      </c>
      <c r="J199" s="125">
        <f t="shared" si="78"/>
        <v>5.07</v>
      </c>
      <c r="K199" s="125"/>
      <c r="L199" s="125"/>
      <c r="M199" s="127"/>
      <c r="N199" s="127"/>
      <c r="O199" s="127"/>
      <c r="P199" s="127"/>
      <c r="S199" s="124" t="s">
        <v>199</v>
      </c>
      <c r="T199" s="125">
        <f>T170/3</f>
        <v>4.7719496388774472</v>
      </c>
      <c r="U199" s="125">
        <f t="shared" ref="U199:X199" si="79">U170/3</f>
        <v>4.9134343201934598</v>
      </c>
      <c r="V199" s="125">
        <f t="shared" si="79"/>
        <v>4.85429319220124</v>
      </c>
      <c r="W199" s="125">
        <f t="shared" si="79"/>
        <v>4.8263913474485269</v>
      </c>
      <c r="X199" s="125">
        <f t="shared" si="79"/>
        <v>4.8842866336445976</v>
      </c>
      <c r="Y199" s="125">
        <f t="shared" ref="Y199:AB199" si="80">Y170/3</f>
        <v>5.1766666666666667</v>
      </c>
      <c r="Z199" s="125">
        <f t="shared" si="80"/>
        <v>5.1833333333333336</v>
      </c>
      <c r="AA199" s="125">
        <f t="shared" si="80"/>
        <v>5.2166666666666668</v>
      </c>
      <c r="AB199" s="125">
        <f t="shared" si="80"/>
        <v>5.07</v>
      </c>
      <c r="AC199" s="125"/>
      <c r="AD199" s="125"/>
      <c r="AE199" s="127"/>
      <c r="AF199" s="127"/>
      <c r="AG199" s="127"/>
      <c r="AH199" s="127"/>
      <c r="AK199" s="124" t="s">
        <v>2</v>
      </c>
      <c r="AL199" s="125">
        <v>15.049510682335391</v>
      </c>
      <c r="AM199" s="125">
        <v>15.231885631879098</v>
      </c>
      <c r="AN199" s="125">
        <v>15.309525812731204</v>
      </c>
      <c r="AO199" s="125">
        <v>15.522602306274019</v>
      </c>
      <c r="AP199" s="125">
        <v>15.759054542165153</v>
      </c>
      <c r="AQ199" s="126">
        <v>15.806699506789958</v>
      </c>
      <c r="AR199" s="125"/>
      <c r="AS199" s="125"/>
      <c r="AT199" s="125"/>
      <c r="AU199" s="125"/>
      <c r="AV199" s="125"/>
      <c r="AW199" s="127"/>
      <c r="AX199" s="124"/>
      <c r="AY199" s="127"/>
      <c r="AZ199" s="127"/>
      <c r="BA199" s="127"/>
    </row>
    <row r="200" spans="1:53" s="23" customFormat="1" x14ac:dyDescent="0.25">
      <c r="A200" s="124" t="s">
        <v>3</v>
      </c>
      <c r="B200" s="125">
        <v>0</v>
      </c>
      <c r="C200" s="125">
        <v>0</v>
      </c>
      <c r="D200" s="125">
        <v>0</v>
      </c>
      <c r="E200" s="125">
        <v>0</v>
      </c>
      <c r="F200" s="125">
        <v>0</v>
      </c>
      <c r="G200" s="125">
        <v>0</v>
      </c>
      <c r="H200" s="125">
        <v>0</v>
      </c>
      <c r="I200" s="125">
        <v>0</v>
      </c>
      <c r="J200" s="125">
        <v>0</v>
      </c>
      <c r="K200" s="125"/>
      <c r="L200" s="125"/>
      <c r="M200" s="127"/>
      <c r="N200" s="127"/>
      <c r="O200" s="127"/>
      <c r="P200" s="127"/>
      <c r="S200" s="124" t="s">
        <v>3</v>
      </c>
      <c r="T200" s="125">
        <v>0</v>
      </c>
      <c r="U200" s="125">
        <v>0</v>
      </c>
      <c r="V200" s="125">
        <v>0</v>
      </c>
      <c r="W200" s="125">
        <v>0</v>
      </c>
      <c r="X200" s="125">
        <v>0</v>
      </c>
      <c r="Y200" s="125">
        <v>0</v>
      </c>
      <c r="Z200" s="125">
        <v>0</v>
      </c>
      <c r="AA200" s="125">
        <v>0</v>
      </c>
      <c r="AB200" s="125">
        <v>0</v>
      </c>
      <c r="AC200" s="125"/>
      <c r="AD200" s="125"/>
      <c r="AE200" s="127"/>
      <c r="AF200" s="127"/>
      <c r="AG200" s="127"/>
      <c r="AH200" s="127"/>
      <c r="AK200" s="124" t="s">
        <v>3</v>
      </c>
      <c r="AL200" s="125">
        <v>0</v>
      </c>
      <c r="AM200" s="125">
        <v>0</v>
      </c>
      <c r="AN200" s="125">
        <v>0</v>
      </c>
      <c r="AO200" s="125">
        <v>0</v>
      </c>
      <c r="AP200" s="125">
        <v>0</v>
      </c>
      <c r="AQ200" s="126">
        <v>0</v>
      </c>
      <c r="AR200" s="125"/>
      <c r="AS200" s="125"/>
      <c r="AT200" s="125"/>
      <c r="AU200" s="125"/>
      <c r="AV200" s="125"/>
      <c r="AW200" s="127"/>
      <c r="AX200" s="124"/>
      <c r="AY200" s="127"/>
      <c r="AZ200" s="127"/>
      <c r="BA200" s="127"/>
    </row>
    <row r="201" spans="1:53" s="23" customFormat="1" x14ac:dyDescent="0.25">
      <c r="A201" s="124" t="s">
        <v>4</v>
      </c>
      <c r="B201" s="125">
        <v>0.63137451551852009</v>
      </c>
      <c r="C201" s="125">
        <v>3.6020707020891107</v>
      </c>
      <c r="D201" s="125">
        <v>6.3141073015215694</v>
      </c>
      <c r="E201" s="125">
        <v>8.2850490239803882</v>
      </c>
      <c r="F201" s="125">
        <v>8.7288748663996873</v>
      </c>
      <c r="G201" s="125">
        <v>1.1599999999999999</v>
      </c>
      <c r="H201" s="125">
        <v>0.79</v>
      </c>
      <c r="I201" s="125">
        <v>1.33</v>
      </c>
      <c r="J201" s="125">
        <v>1.29</v>
      </c>
      <c r="K201" s="125"/>
      <c r="L201" s="125"/>
      <c r="M201" s="127"/>
      <c r="N201" s="127"/>
      <c r="O201" s="127"/>
      <c r="P201" s="127"/>
      <c r="S201" s="124" t="s">
        <v>4</v>
      </c>
      <c r="T201" s="125">
        <v>0.63137451551852009</v>
      </c>
      <c r="U201" s="125">
        <v>2.0841660216063786</v>
      </c>
      <c r="V201" s="125">
        <v>3.4130108572011801</v>
      </c>
      <c r="W201" s="125">
        <v>4.4742562147410103</v>
      </c>
      <c r="X201" s="125">
        <v>5.1526802049159794</v>
      </c>
      <c r="Y201" s="125">
        <v>1.1599999999999999</v>
      </c>
      <c r="Z201" s="125">
        <v>0.79</v>
      </c>
      <c r="AA201" s="125">
        <v>1.33</v>
      </c>
      <c r="AB201" s="125">
        <v>1.29</v>
      </c>
      <c r="AC201" s="125"/>
      <c r="AD201" s="125"/>
      <c r="AE201" s="127"/>
      <c r="AF201" s="127"/>
      <c r="AG201" s="127"/>
      <c r="AH201" s="127"/>
      <c r="AK201" s="124" t="s">
        <v>4</v>
      </c>
      <c r="AL201" s="125">
        <v>6.7524874742899144</v>
      </c>
      <c r="AM201" s="125">
        <v>7.5587218772283862</v>
      </c>
      <c r="AN201" s="125">
        <v>8.1345522529322789</v>
      </c>
      <c r="AO201" s="125">
        <v>8.4269847484288523</v>
      </c>
      <c r="AP201" s="125">
        <v>8.4670418376463132</v>
      </c>
      <c r="AQ201" s="126">
        <v>8.437621023509676</v>
      </c>
      <c r="AR201" s="125"/>
      <c r="AS201" s="125"/>
      <c r="AT201" s="125"/>
      <c r="AU201" s="125"/>
      <c r="AV201" s="125"/>
      <c r="AW201" s="127"/>
      <c r="AX201" s="124"/>
      <c r="AY201" s="127"/>
      <c r="AZ201" s="127"/>
      <c r="BA201" s="127"/>
    </row>
    <row r="202" spans="1:53" s="23" customFormat="1" x14ac:dyDescent="0.25">
      <c r="A202" s="124" t="s">
        <v>5</v>
      </c>
      <c r="B202" s="125">
        <v>2.7072565553431489</v>
      </c>
      <c r="C202" s="125">
        <v>2.9101690979605404</v>
      </c>
      <c r="D202" s="125">
        <v>3.213401153919023</v>
      </c>
      <c r="E202" s="125">
        <v>3.7526160209794757</v>
      </c>
      <c r="F202" s="125">
        <v>5.3913131458999235</v>
      </c>
      <c r="G202" s="125">
        <v>3.14</v>
      </c>
      <c r="H202" s="125">
        <v>2.63</v>
      </c>
      <c r="I202" s="125">
        <v>3.44</v>
      </c>
      <c r="J202" s="125">
        <v>3.24</v>
      </c>
      <c r="K202" s="125"/>
      <c r="L202" s="125"/>
      <c r="M202" s="127"/>
      <c r="N202" s="127"/>
      <c r="O202" s="127"/>
      <c r="P202" s="127"/>
      <c r="S202" s="124" t="s">
        <v>5</v>
      </c>
      <c r="T202" s="125">
        <v>2.7072565553431489</v>
      </c>
      <c r="U202" s="125">
        <v>2.806489058392732</v>
      </c>
      <c r="V202" s="125">
        <v>2.9343213380625826</v>
      </c>
      <c r="W202" s="125">
        <v>3.1125653098086352</v>
      </c>
      <c r="X202" s="125">
        <v>3.4759250668484185</v>
      </c>
      <c r="Y202" s="125">
        <v>3.14</v>
      </c>
      <c r="Z202" s="125">
        <v>2.63</v>
      </c>
      <c r="AA202" s="125">
        <v>3.44</v>
      </c>
      <c r="AB202" s="125">
        <v>3.24</v>
      </c>
      <c r="AC202" s="125"/>
      <c r="AD202" s="125"/>
      <c r="AE202" s="127"/>
      <c r="AF202" s="127"/>
      <c r="AG202" s="127"/>
      <c r="AH202" s="127"/>
      <c r="AK202" s="124" t="s">
        <v>5</v>
      </c>
      <c r="AL202" s="125">
        <v>8.7029741780554648</v>
      </c>
      <c r="AM202" s="125">
        <v>9.5052215509979874</v>
      </c>
      <c r="AN202" s="125">
        <v>10.450567818366599</v>
      </c>
      <c r="AO202" s="125">
        <v>11.54721587568817</v>
      </c>
      <c r="AP202" s="125">
        <v>12.744920998296937</v>
      </c>
      <c r="AQ202" s="126">
        <v>13.869659050233567</v>
      </c>
      <c r="AR202" s="125"/>
      <c r="AS202" s="125"/>
      <c r="AT202" s="125"/>
      <c r="AU202" s="125"/>
      <c r="AV202" s="125"/>
      <c r="AW202" s="127"/>
      <c r="AX202" s="124"/>
      <c r="AY202" s="127"/>
      <c r="AZ202" s="127"/>
      <c r="BA202" s="127"/>
    </row>
    <row r="203" spans="1:53" s="23" customFormat="1" x14ac:dyDescent="0.25">
      <c r="A203" s="124" t="s">
        <v>6</v>
      </c>
      <c r="B203" s="125">
        <v>0</v>
      </c>
      <c r="C203" s="125">
        <v>0</v>
      </c>
      <c r="D203" s="125">
        <v>0</v>
      </c>
      <c r="E203" s="125">
        <v>0</v>
      </c>
      <c r="F203" s="125">
        <v>0</v>
      </c>
      <c r="G203" s="125">
        <v>0</v>
      </c>
      <c r="H203" s="125">
        <v>0</v>
      </c>
      <c r="I203" s="125">
        <v>0</v>
      </c>
      <c r="J203" s="125">
        <v>0</v>
      </c>
      <c r="K203" s="125"/>
      <c r="L203" s="125"/>
      <c r="M203" s="127"/>
      <c r="N203" s="127"/>
      <c r="O203" s="127"/>
      <c r="P203" s="127"/>
      <c r="S203" s="124" t="s">
        <v>6</v>
      </c>
      <c r="T203" s="125">
        <v>0</v>
      </c>
      <c r="U203" s="125">
        <v>0</v>
      </c>
      <c r="V203" s="125">
        <v>0</v>
      </c>
      <c r="W203" s="125">
        <v>0</v>
      </c>
      <c r="X203" s="125">
        <v>0</v>
      </c>
      <c r="Y203" s="125">
        <v>0</v>
      </c>
      <c r="Z203" s="125">
        <v>0</v>
      </c>
      <c r="AA203" s="125">
        <v>0</v>
      </c>
      <c r="AB203" s="125">
        <v>0</v>
      </c>
      <c r="AC203" s="125"/>
      <c r="AD203" s="125"/>
      <c r="AE203" s="127"/>
      <c r="AF203" s="127"/>
      <c r="AG203" s="127"/>
      <c r="AH203" s="127"/>
      <c r="AK203" s="124" t="s">
        <v>6</v>
      </c>
      <c r="AL203" s="125">
        <v>0</v>
      </c>
      <c r="AM203" s="125">
        <v>0</v>
      </c>
      <c r="AN203" s="125">
        <v>0</v>
      </c>
      <c r="AO203" s="125">
        <v>0</v>
      </c>
      <c r="AP203" s="125">
        <v>0</v>
      </c>
      <c r="AQ203" s="126">
        <v>0</v>
      </c>
      <c r="AR203" s="125"/>
      <c r="AS203" s="125"/>
      <c r="AT203" s="125"/>
      <c r="AU203" s="125"/>
      <c r="AV203" s="125"/>
      <c r="AW203" s="127"/>
      <c r="AX203" s="124"/>
      <c r="AY203" s="127"/>
      <c r="AZ203" s="127"/>
      <c r="BA203" s="127"/>
    </row>
    <row r="204" spans="1:53" s="23" customFormat="1" x14ac:dyDescent="0.25">
      <c r="A204" s="124" t="s">
        <v>7</v>
      </c>
      <c r="B204" s="125">
        <v>2.794432089265535</v>
      </c>
      <c r="C204" s="125">
        <v>12.05957376354011</v>
      </c>
      <c r="D204" s="125">
        <v>17.119749889206929</v>
      </c>
      <c r="E204" s="125">
        <v>17.442162169078181</v>
      </c>
      <c r="F204" s="125">
        <v>15.095809396822084</v>
      </c>
      <c r="G204" s="125">
        <v>2.73</v>
      </c>
      <c r="H204" s="125">
        <v>1.83</v>
      </c>
      <c r="I204" s="125">
        <v>3.02</v>
      </c>
      <c r="J204" s="125">
        <v>3.31</v>
      </c>
      <c r="K204" s="125"/>
      <c r="L204" s="125"/>
      <c r="M204" s="127"/>
      <c r="N204" s="127"/>
      <c r="O204" s="127"/>
      <c r="P204" s="127"/>
      <c r="S204" s="124" t="s">
        <v>7</v>
      </c>
      <c r="T204" s="125">
        <v>2.794432089265535</v>
      </c>
      <c r="U204" s="125">
        <v>7.3254639692456669</v>
      </c>
      <c r="V204" s="125">
        <v>10.402359226604974</v>
      </c>
      <c r="W204" s="125">
        <v>11.935795118309779</v>
      </c>
      <c r="X204" s="125">
        <v>12.439677997449229</v>
      </c>
      <c r="Y204" s="125">
        <v>2.73</v>
      </c>
      <c r="Z204" s="125">
        <v>1.83</v>
      </c>
      <c r="AA204" s="125">
        <v>3.02</v>
      </c>
      <c r="AB204" s="125">
        <v>3.31</v>
      </c>
      <c r="AC204" s="125"/>
      <c r="AD204" s="125"/>
      <c r="AE204" s="127"/>
      <c r="AF204" s="127"/>
      <c r="AG204" s="127"/>
      <c r="AH204" s="127"/>
      <c r="AK204" s="124" t="s">
        <v>7</v>
      </c>
      <c r="AL204" s="125">
        <v>11.573761890047416</v>
      </c>
      <c r="AM204" s="125">
        <v>12.741529202975002</v>
      </c>
      <c r="AN204" s="125">
        <v>12.894174046425469</v>
      </c>
      <c r="AO204" s="125">
        <v>12.311135953944282</v>
      </c>
      <c r="AP204" s="125">
        <v>11.566727679565872</v>
      </c>
      <c r="AQ204" s="126">
        <v>11.048020392910114</v>
      </c>
      <c r="AR204" s="125"/>
      <c r="AS204" s="125"/>
      <c r="AT204" s="125"/>
      <c r="AU204" s="125"/>
      <c r="AV204" s="125"/>
      <c r="AW204" s="127"/>
      <c r="AX204" s="124"/>
      <c r="AY204" s="127"/>
      <c r="AZ204" s="127"/>
      <c r="BA204" s="127"/>
    </row>
    <row r="205" spans="1:53" s="23" customFormat="1" x14ac:dyDescent="0.25">
      <c r="A205" s="124" t="s">
        <v>8</v>
      </c>
      <c r="B205" s="125">
        <v>2.0324454726101436E-5</v>
      </c>
      <c r="C205" s="125">
        <v>0</v>
      </c>
      <c r="D205" s="125">
        <v>3.4008252510184559E-5</v>
      </c>
      <c r="E205" s="125">
        <v>1.2787997142878619E-5</v>
      </c>
      <c r="F205" s="125">
        <v>-2.9366865854933856E-5</v>
      </c>
      <c r="G205" s="125">
        <v>0</v>
      </c>
      <c r="H205" s="125">
        <v>0</v>
      </c>
      <c r="I205" s="125">
        <v>0</v>
      </c>
      <c r="J205" s="125">
        <v>0</v>
      </c>
      <c r="K205" s="125"/>
      <c r="L205" s="125"/>
      <c r="M205" s="127"/>
      <c r="N205" s="127"/>
      <c r="O205" s="127"/>
      <c r="P205" s="127"/>
      <c r="S205" s="124" t="s">
        <v>8</v>
      </c>
      <c r="T205" s="125">
        <v>2.0324454726101436E-5</v>
      </c>
      <c r="U205" s="125">
        <v>1.0384967893404811E-5</v>
      </c>
      <c r="V205" s="125">
        <v>1.7806271837874034E-5</v>
      </c>
      <c r="W205" s="125">
        <v>1.6713172686163109E-5</v>
      </c>
      <c r="X205" s="125">
        <v>9.3654392759596227E-6</v>
      </c>
      <c r="Y205" s="125">
        <v>0</v>
      </c>
      <c r="Z205" s="125">
        <v>0</v>
      </c>
      <c r="AA205" s="125">
        <v>0</v>
      </c>
      <c r="AB205" s="125">
        <v>0</v>
      </c>
      <c r="AC205" s="125"/>
      <c r="AD205" s="125"/>
      <c r="AE205" s="127"/>
      <c r="AF205" s="127"/>
      <c r="AG205" s="127"/>
      <c r="AH205" s="127"/>
      <c r="AK205" s="124" t="s">
        <v>8</v>
      </c>
      <c r="AL205" s="125">
        <v>2.7720148392309367</v>
      </c>
      <c r="AM205" s="125">
        <v>3.1351158255281586</v>
      </c>
      <c r="AN205" s="125">
        <v>3.5780666262073693</v>
      </c>
      <c r="AO205" s="125">
        <v>4.1159124648255334</v>
      </c>
      <c r="AP205" s="125">
        <v>4.7434585643072218</v>
      </c>
      <c r="AQ205" s="126">
        <v>5.4654532498504791</v>
      </c>
      <c r="AR205" s="125"/>
      <c r="AS205" s="125"/>
      <c r="AT205" s="125"/>
      <c r="AU205" s="125"/>
      <c r="AV205" s="125"/>
      <c r="AW205" s="127"/>
      <c r="AX205" s="124"/>
      <c r="AY205" s="127"/>
      <c r="AZ205" s="127"/>
      <c r="BA205" s="127"/>
    </row>
    <row r="206" spans="1:53" s="23" customFormat="1" x14ac:dyDescent="0.25">
      <c r="A206" s="124" t="s">
        <v>9</v>
      </c>
      <c r="B206" s="125">
        <v>0</v>
      </c>
      <c r="C206" s="125">
        <v>0</v>
      </c>
      <c r="D206" s="125">
        <v>0</v>
      </c>
      <c r="E206" s="125">
        <v>0</v>
      </c>
      <c r="F206" s="125">
        <v>0</v>
      </c>
      <c r="G206" s="125">
        <v>0</v>
      </c>
      <c r="H206" s="125">
        <v>0</v>
      </c>
      <c r="I206" s="125">
        <v>0</v>
      </c>
      <c r="J206" s="125">
        <v>0</v>
      </c>
      <c r="K206" s="125"/>
      <c r="L206" s="125"/>
      <c r="M206" s="127"/>
      <c r="N206" s="127"/>
      <c r="O206" s="127"/>
      <c r="P206" s="127"/>
      <c r="S206" s="124" t="s">
        <v>9</v>
      </c>
      <c r="T206" s="125">
        <v>0</v>
      </c>
      <c r="U206" s="125">
        <v>0</v>
      </c>
      <c r="V206" s="125">
        <v>0</v>
      </c>
      <c r="W206" s="125">
        <v>0</v>
      </c>
      <c r="X206" s="125">
        <v>0</v>
      </c>
      <c r="Y206" s="125">
        <v>0</v>
      </c>
      <c r="Z206" s="125">
        <v>0</v>
      </c>
      <c r="AA206" s="125">
        <v>0</v>
      </c>
      <c r="AB206" s="125">
        <v>0</v>
      </c>
      <c r="AC206" s="125"/>
      <c r="AD206" s="125"/>
      <c r="AE206" s="127"/>
      <c r="AF206" s="127"/>
      <c r="AG206" s="127"/>
      <c r="AH206" s="127"/>
      <c r="AK206" s="124" t="s">
        <v>9</v>
      </c>
      <c r="AL206" s="125">
        <v>0</v>
      </c>
      <c r="AM206" s="125">
        <v>0</v>
      </c>
      <c r="AN206" s="125">
        <v>0</v>
      </c>
      <c r="AO206" s="125">
        <v>0</v>
      </c>
      <c r="AP206" s="125">
        <v>0</v>
      </c>
      <c r="AQ206" s="126">
        <v>0</v>
      </c>
      <c r="AR206" s="125"/>
      <c r="AS206" s="125"/>
      <c r="AT206" s="125"/>
      <c r="AU206" s="125"/>
      <c r="AV206" s="125"/>
      <c r="AW206" s="127"/>
      <c r="AX206" s="124"/>
      <c r="AY206" s="127"/>
      <c r="AZ206" s="127"/>
      <c r="BA206" s="127"/>
    </row>
    <row r="207" spans="1:53" s="23" customFormat="1" x14ac:dyDescent="0.25">
      <c r="A207" s="124" t="s">
        <v>10</v>
      </c>
      <c r="B207" s="125">
        <v>3.6329693668359142</v>
      </c>
      <c r="C207" s="125">
        <v>5.4392486652632828</v>
      </c>
      <c r="D207" s="125">
        <v>5.0627975880049751</v>
      </c>
      <c r="E207" s="125">
        <v>4.6940780019512056</v>
      </c>
      <c r="F207" s="125">
        <v>3.9777402680850824</v>
      </c>
      <c r="G207" s="125">
        <v>4.84</v>
      </c>
      <c r="H207" s="125">
        <v>5.24</v>
      </c>
      <c r="I207" s="125">
        <v>4.7</v>
      </c>
      <c r="J207" s="125">
        <v>4.47</v>
      </c>
      <c r="K207" s="125"/>
      <c r="L207" s="125"/>
      <c r="M207" s="127"/>
      <c r="N207" s="127"/>
      <c r="O207" s="127"/>
      <c r="P207" s="127"/>
      <c r="S207" s="124" t="s">
        <v>10</v>
      </c>
      <c r="T207" s="125">
        <v>3.6329693668359142</v>
      </c>
      <c r="U207" s="125">
        <v>4.5163135587598218</v>
      </c>
      <c r="V207" s="125">
        <v>4.6879926511967769</v>
      </c>
      <c r="W207" s="125">
        <v>4.6893181847858152</v>
      </c>
      <c r="X207" s="125">
        <v>4.5758528970378043</v>
      </c>
      <c r="Y207" s="125">
        <v>4.84</v>
      </c>
      <c r="Z207" s="125">
        <v>5.24</v>
      </c>
      <c r="AA207" s="125">
        <v>4.7</v>
      </c>
      <c r="AB207" s="125">
        <v>4.47</v>
      </c>
      <c r="AC207" s="125"/>
      <c r="AD207" s="125"/>
      <c r="AE207" s="127"/>
      <c r="AF207" s="127"/>
      <c r="AG207" s="127"/>
      <c r="AH207" s="127"/>
      <c r="AK207" s="124" t="s">
        <v>10</v>
      </c>
      <c r="AL207" s="125">
        <v>2.6732636783844548</v>
      </c>
      <c r="AM207" s="125">
        <v>2.5693075290820535</v>
      </c>
      <c r="AN207" s="125">
        <v>2.1892404722018592</v>
      </c>
      <c r="AO207" s="125">
        <v>1.7729494720939256</v>
      </c>
      <c r="AP207" s="125">
        <v>1.3376383110850607</v>
      </c>
      <c r="AQ207" s="126">
        <v>0.94092977554205248</v>
      </c>
      <c r="AR207" s="125"/>
      <c r="AS207" s="125"/>
      <c r="AT207" s="125"/>
      <c r="AU207" s="125"/>
      <c r="AV207" s="125"/>
      <c r="AW207" s="127"/>
      <c r="AX207" s="124"/>
      <c r="AY207" s="127"/>
      <c r="AZ207" s="127"/>
      <c r="BA207" s="127"/>
    </row>
    <row r="208" spans="1:53" s="23" customFormat="1" x14ac:dyDescent="0.25">
      <c r="A208" s="124" t="s">
        <v>11</v>
      </c>
      <c r="B208" s="125">
        <v>3.5889787135907421</v>
      </c>
      <c r="C208" s="125">
        <v>1.5714534930013084</v>
      </c>
      <c r="D208" s="125">
        <v>0.70839111782754027</v>
      </c>
      <c r="E208" s="125">
        <v>0.35100162096077669</v>
      </c>
      <c r="F208" s="125">
        <v>0.16384748665088969</v>
      </c>
      <c r="G208" s="125">
        <v>1.7</v>
      </c>
      <c r="H208" s="125">
        <v>1.71</v>
      </c>
      <c r="I208" s="125">
        <v>1.64</v>
      </c>
      <c r="J208" s="125">
        <v>1.76</v>
      </c>
      <c r="K208" s="125"/>
      <c r="L208" s="125"/>
      <c r="M208" s="127"/>
      <c r="N208" s="127"/>
      <c r="O208" s="127"/>
      <c r="P208" s="127"/>
      <c r="S208" s="124" t="s">
        <v>11</v>
      </c>
      <c r="T208" s="125">
        <v>3.5889787135907421</v>
      </c>
      <c r="U208" s="125">
        <v>2.6023266563926697</v>
      </c>
      <c r="V208" s="125">
        <v>2.0073428746267452</v>
      </c>
      <c r="W208" s="125">
        <v>1.646552501936225</v>
      </c>
      <c r="X208" s="125">
        <v>1.4101264588335931</v>
      </c>
      <c r="Y208" s="125">
        <v>1.7</v>
      </c>
      <c r="Z208" s="125">
        <v>1.71</v>
      </c>
      <c r="AA208" s="125">
        <v>1.64</v>
      </c>
      <c r="AB208" s="125">
        <v>1.76</v>
      </c>
      <c r="AC208" s="125"/>
      <c r="AD208" s="125"/>
      <c r="AE208" s="127"/>
      <c r="AF208" s="127"/>
      <c r="AG208" s="127"/>
      <c r="AH208" s="127"/>
      <c r="AK208" s="124" t="s">
        <v>11</v>
      </c>
      <c r="AL208" s="125">
        <v>0.68318673717258938</v>
      </c>
      <c r="AM208" s="125">
        <v>0.32388487049576564</v>
      </c>
      <c r="AN208" s="125">
        <v>0.15497301006835906</v>
      </c>
      <c r="AO208" s="125">
        <v>7.3949030131869847E-2</v>
      </c>
      <c r="AP208" s="125">
        <v>3.2524493097643589E-2</v>
      </c>
      <c r="AQ208" s="126">
        <v>1.2743408418584058E-2</v>
      </c>
      <c r="AR208" s="125"/>
      <c r="AS208" s="125"/>
      <c r="AT208" s="125"/>
      <c r="AU208" s="125"/>
      <c r="AV208" s="125"/>
      <c r="AW208" s="127"/>
      <c r="AX208" s="124"/>
      <c r="AY208" s="127"/>
      <c r="AZ208" s="127"/>
      <c r="BA208" s="127"/>
    </row>
    <row r="209" spans="1:53" s="23" customFormat="1" x14ac:dyDescent="0.25">
      <c r="A209" s="124" t="s">
        <v>12</v>
      </c>
      <c r="B209" s="125">
        <v>0</v>
      </c>
      <c r="C209" s="125">
        <v>0</v>
      </c>
      <c r="D209" s="125">
        <v>0</v>
      </c>
      <c r="E209" s="125">
        <v>0</v>
      </c>
      <c r="F209" s="125">
        <v>0</v>
      </c>
      <c r="G209" s="125">
        <v>0</v>
      </c>
      <c r="H209" s="125">
        <v>0</v>
      </c>
      <c r="I209" s="125">
        <v>0</v>
      </c>
      <c r="J209" s="125">
        <v>0</v>
      </c>
      <c r="K209" s="125"/>
      <c r="L209" s="125"/>
      <c r="M209" s="127"/>
      <c r="N209" s="127"/>
      <c r="O209" s="127"/>
      <c r="P209" s="127"/>
      <c r="S209" s="124" t="s">
        <v>12</v>
      </c>
      <c r="T209" s="125">
        <v>0</v>
      </c>
      <c r="U209" s="125">
        <v>0</v>
      </c>
      <c r="V209" s="125">
        <v>0</v>
      </c>
      <c r="W209" s="125">
        <v>0</v>
      </c>
      <c r="X209" s="125">
        <v>0</v>
      </c>
      <c r="Y209" s="125">
        <v>0</v>
      </c>
      <c r="Z209" s="125">
        <v>0</v>
      </c>
      <c r="AA209" s="125">
        <v>0</v>
      </c>
      <c r="AB209" s="125">
        <v>0</v>
      </c>
      <c r="AC209" s="125"/>
      <c r="AD209" s="125"/>
      <c r="AE209" s="127"/>
      <c r="AF209" s="127"/>
      <c r="AG209" s="127"/>
      <c r="AH209" s="127"/>
      <c r="AK209" s="124" t="s">
        <v>12</v>
      </c>
      <c r="AL209" s="125">
        <v>0</v>
      </c>
      <c r="AM209" s="125">
        <v>0</v>
      </c>
      <c r="AN209" s="125">
        <v>0</v>
      </c>
      <c r="AO209" s="125">
        <v>0</v>
      </c>
      <c r="AP209" s="125">
        <v>0</v>
      </c>
      <c r="AQ209" s="126">
        <v>0</v>
      </c>
      <c r="AR209" s="125"/>
      <c r="AS209" s="125"/>
      <c r="AT209" s="125"/>
      <c r="AU209" s="125"/>
      <c r="AV209" s="125"/>
      <c r="AW209" s="127"/>
      <c r="AX209" s="124"/>
      <c r="AY209" s="127"/>
      <c r="AZ209" s="127"/>
      <c r="BA209" s="127"/>
    </row>
    <row r="210" spans="1:53" s="23" customFormat="1" x14ac:dyDescent="0.25">
      <c r="A210" s="124" t="s">
        <v>13</v>
      </c>
      <c r="B210" s="125">
        <v>0</v>
      </c>
      <c r="C210" s="125">
        <v>0</v>
      </c>
      <c r="D210" s="125">
        <v>0</v>
      </c>
      <c r="E210" s="125">
        <v>0</v>
      </c>
      <c r="F210" s="125">
        <v>0</v>
      </c>
      <c r="G210" s="125">
        <v>0</v>
      </c>
      <c r="H210" s="125">
        <v>0</v>
      </c>
      <c r="I210" s="125">
        <v>0</v>
      </c>
      <c r="J210" s="125">
        <v>0</v>
      </c>
      <c r="K210" s="125"/>
      <c r="L210" s="125"/>
      <c r="M210" s="127"/>
      <c r="N210" s="127"/>
      <c r="O210" s="127"/>
      <c r="P210" s="127"/>
      <c r="S210" s="124" t="s">
        <v>13</v>
      </c>
      <c r="T210" s="125">
        <v>0</v>
      </c>
      <c r="U210" s="125">
        <v>0</v>
      </c>
      <c r="V210" s="125">
        <v>0</v>
      </c>
      <c r="W210" s="125">
        <v>0</v>
      </c>
      <c r="X210" s="125">
        <v>0</v>
      </c>
      <c r="Y210" s="125">
        <v>0</v>
      </c>
      <c r="Z210" s="125">
        <v>0</v>
      </c>
      <c r="AA210" s="125">
        <v>0</v>
      </c>
      <c r="AB210" s="125">
        <v>0</v>
      </c>
      <c r="AC210" s="125"/>
      <c r="AD210" s="125"/>
      <c r="AE210" s="127"/>
      <c r="AF210" s="127"/>
      <c r="AG210" s="127"/>
      <c r="AH210" s="127"/>
      <c r="AK210" s="124" t="s">
        <v>13</v>
      </c>
      <c r="AL210" s="125">
        <v>0</v>
      </c>
      <c r="AM210" s="125">
        <v>0</v>
      </c>
      <c r="AN210" s="125">
        <v>0</v>
      </c>
      <c r="AO210" s="125">
        <v>0</v>
      </c>
      <c r="AP210" s="125">
        <v>0</v>
      </c>
      <c r="AQ210" s="126">
        <v>0</v>
      </c>
      <c r="AR210" s="125"/>
      <c r="AS210" s="125"/>
      <c r="AT210" s="125"/>
      <c r="AU210" s="125"/>
      <c r="AV210" s="125"/>
      <c r="AW210" s="127"/>
      <c r="AX210" s="124"/>
      <c r="AY210" s="127"/>
      <c r="AZ210" s="127"/>
      <c r="BA210" s="127"/>
    </row>
    <row r="211" spans="1:53" s="23" customFormat="1" x14ac:dyDescent="0.25">
      <c r="A211" s="124" t="s">
        <v>22</v>
      </c>
      <c r="B211" s="125"/>
      <c r="C211" s="125"/>
      <c r="D211" s="125"/>
      <c r="E211" s="125"/>
      <c r="F211" s="125"/>
      <c r="G211" s="125">
        <v>0</v>
      </c>
      <c r="H211" s="125">
        <v>0</v>
      </c>
      <c r="I211" s="125">
        <v>0</v>
      </c>
      <c r="J211" s="125">
        <v>0</v>
      </c>
      <c r="K211" s="125"/>
      <c r="L211" s="125"/>
      <c r="M211" s="127"/>
      <c r="N211" s="127"/>
      <c r="O211" s="127"/>
      <c r="P211" s="127"/>
      <c r="S211" s="124" t="s">
        <v>22</v>
      </c>
      <c r="T211" s="125"/>
      <c r="U211" s="125"/>
      <c r="V211" s="125"/>
      <c r="W211" s="125"/>
      <c r="X211" s="125"/>
      <c r="Y211" s="125">
        <v>0</v>
      </c>
      <c r="Z211" s="125">
        <v>0</v>
      </c>
      <c r="AA211" s="125">
        <v>0</v>
      </c>
      <c r="AB211" s="125">
        <v>0</v>
      </c>
      <c r="AC211" s="125"/>
      <c r="AD211" s="125"/>
      <c r="AE211" s="127"/>
      <c r="AF211" s="127"/>
      <c r="AG211" s="127"/>
      <c r="AH211" s="127"/>
      <c r="AK211" s="124" t="s">
        <v>22</v>
      </c>
      <c r="AL211" s="125">
        <v>1.3075846883911182</v>
      </c>
      <c r="AM211" s="125">
        <v>0.87721312602610835</v>
      </c>
      <c r="AN211" s="125">
        <v>0.53432810467144698</v>
      </c>
      <c r="AO211" s="125">
        <v>0.31267191637689412</v>
      </c>
      <c r="AP211" s="125">
        <v>0.13928583135936451</v>
      </c>
      <c r="AQ211" s="126">
        <v>4.011381965826797E-2</v>
      </c>
      <c r="AR211" s="125"/>
      <c r="AS211" s="125"/>
      <c r="AT211" s="125"/>
      <c r="AU211" s="125"/>
      <c r="AV211" s="125"/>
      <c r="AW211" s="127"/>
      <c r="AX211" s="124"/>
      <c r="AY211" s="127"/>
      <c r="AZ211" s="127"/>
      <c r="BA211" s="127"/>
    </row>
    <row r="212" spans="1:53" s="23" customFormat="1" x14ac:dyDescent="0.25">
      <c r="A212" s="124" t="s">
        <v>14</v>
      </c>
      <c r="B212" s="125">
        <v>0</v>
      </c>
      <c r="C212" s="125">
        <v>0</v>
      </c>
      <c r="D212" s="125">
        <v>0</v>
      </c>
      <c r="E212" s="125">
        <v>0</v>
      </c>
      <c r="F212" s="125">
        <v>0</v>
      </c>
      <c r="G212" s="125">
        <v>0</v>
      </c>
      <c r="H212" s="125">
        <v>0</v>
      </c>
      <c r="I212" s="125">
        <v>0</v>
      </c>
      <c r="J212" s="125">
        <v>0</v>
      </c>
      <c r="K212" s="125"/>
      <c r="L212" s="125"/>
      <c r="M212" s="127"/>
      <c r="N212" s="127"/>
      <c r="O212" s="127"/>
      <c r="P212" s="127"/>
      <c r="S212" s="124" t="s">
        <v>14</v>
      </c>
      <c r="T212" s="125">
        <v>0</v>
      </c>
      <c r="U212" s="125">
        <v>0</v>
      </c>
      <c r="V212" s="125">
        <v>0</v>
      </c>
      <c r="W212" s="125">
        <v>0</v>
      </c>
      <c r="X212" s="125">
        <v>0</v>
      </c>
      <c r="Y212" s="125">
        <v>0</v>
      </c>
      <c r="Z212" s="125">
        <v>0</v>
      </c>
      <c r="AA212" s="125">
        <v>0</v>
      </c>
      <c r="AB212" s="125">
        <v>0</v>
      </c>
      <c r="AC212" s="125"/>
      <c r="AD212" s="125"/>
      <c r="AE212" s="127"/>
      <c r="AF212" s="127"/>
      <c r="AG212" s="127"/>
      <c r="AH212" s="127"/>
      <c r="AK212" s="124" t="s">
        <v>14</v>
      </c>
      <c r="AL212" s="125">
        <v>0</v>
      </c>
      <c r="AM212" s="125">
        <v>0</v>
      </c>
      <c r="AN212" s="125">
        <v>0</v>
      </c>
      <c r="AO212" s="125">
        <v>0</v>
      </c>
      <c r="AP212" s="125">
        <v>0</v>
      </c>
      <c r="AQ212" s="126">
        <v>0</v>
      </c>
      <c r="AR212" s="125"/>
      <c r="AS212" s="125"/>
      <c r="AT212" s="125"/>
      <c r="AU212" s="125"/>
      <c r="AV212" s="125"/>
      <c r="AW212" s="127"/>
      <c r="AX212" s="124"/>
      <c r="AY212" s="127"/>
      <c r="AZ212" s="127"/>
      <c r="BA212" s="127"/>
    </row>
    <row r="213" spans="1:53" s="23" customFormat="1" x14ac:dyDescent="0.25">
      <c r="A213" s="124" t="s">
        <v>15</v>
      </c>
      <c r="B213" s="125">
        <v>0</v>
      </c>
      <c r="C213" s="125">
        <v>0</v>
      </c>
      <c r="D213" s="125">
        <v>0</v>
      </c>
      <c r="E213" s="125">
        <v>0</v>
      </c>
      <c r="F213" s="125">
        <v>0</v>
      </c>
      <c r="G213" s="125">
        <v>0</v>
      </c>
      <c r="H213" s="125">
        <v>0</v>
      </c>
      <c r="I213" s="125">
        <v>0</v>
      </c>
      <c r="J213" s="125">
        <v>0</v>
      </c>
      <c r="K213" s="125"/>
      <c r="L213" s="125"/>
      <c r="M213" s="127"/>
      <c r="N213" s="127"/>
      <c r="O213" s="127"/>
      <c r="P213" s="127"/>
      <c r="S213" s="124" t="s">
        <v>15</v>
      </c>
      <c r="T213" s="125">
        <v>0</v>
      </c>
      <c r="U213" s="125">
        <v>0</v>
      </c>
      <c r="V213" s="125">
        <v>0</v>
      </c>
      <c r="W213" s="125">
        <v>0</v>
      </c>
      <c r="X213" s="125">
        <v>0</v>
      </c>
      <c r="Y213" s="125">
        <v>0</v>
      </c>
      <c r="Z213" s="125">
        <v>0</v>
      </c>
      <c r="AA213" s="125">
        <v>0</v>
      </c>
      <c r="AB213" s="125">
        <v>0</v>
      </c>
      <c r="AC213" s="125"/>
      <c r="AD213" s="125"/>
      <c r="AE213" s="127"/>
      <c r="AF213" s="127"/>
      <c r="AG213" s="127"/>
      <c r="AH213" s="127"/>
      <c r="AK213" s="124" t="s">
        <v>15</v>
      </c>
      <c r="AL213" s="125">
        <v>0</v>
      </c>
      <c r="AM213" s="125">
        <v>0</v>
      </c>
      <c r="AN213" s="125">
        <v>0</v>
      </c>
      <c r="AO213" s="125">
        <v>0</v>
      </c>
      <c r="AP213" s="125">
        <v>0</v>
      </c>
      <c r="AQ213" s="126">
        <v>0</v>
      </c>
      <c r="AR213" s="125"/>
      <c r="AS213" s="125"/>
      <c r="AT213" s="125"/>
      <c r="AU213" s="125"/>
      <c r="AV213" s="125"/>
      <c r="AW213" s="127"/>
      <c r="AX213" s="124"/>
      <c r="AY213" s="127"/>
      <c r="AZ213" s="127"/>
      <c r="BA213" s="127"/>
    </row>
    <row r="214" spans="1:53" s="23" customFormat="1" x14ac:dyDescent="0.25">
      <c r="A214" s="124" t="s">
        <v>16</v>
      </c>
      <c r="B214" s="125">
        <v>0</v>
      </c>
      <c r="C214" s="125">
        <v>0</v>
      </c>
      <c r="D214" s="125">
        <v>0</v>
      </c>
      <c r="E214" s="125">
        <v>0</v>
      </c>
      <c r="F214" s="125">
        <v>0</v>
      </c>
      <c r="G214" s="125">
        <v>0</v>
      </c>
      <c r="H214" s="125">
        <v>0</v>
      </c>
      <c r="I214" s="125">
        <v>0</v>
      </c>
      <c r="J214" s="125">
        <v>0</v>
      </c>
      <c r="K214" s="125"/>
      <c r="L214" s="125"/>
      <c r="M214" s="127"/>
      <c r="N214" s="127"/>
      <c r="O214" s="127"/>
      <c r="P214" s="127"/>
      <c r="S214" s="124" t="s">
        <v>16</v>
      </c>
      <c r="T214" s="125">
        <v>0</v>
      </c>
      <c r="U214" s="125">
        <v>0</v>
      </c>
      <c r="V214" s="125">
        <v>0</v>
      </c>
      <c r="W214" s="125">
        <v>0</v>
      </c>
      <c r="X214" s="125">
        <v>0</v>
      </c>
      <c r="Y214" s="125">
        <v>0</v>
      </c>
      <c r="Z214" s="125">
        <v>0</v>
      </c>
      <c r="AA214" s="125">
        <v>0</v>
      </c>
      <c r="AB214" s="125">
        <v>0</v>
      </c>
      <c r="AC214" s="125"/>
      <c r="AD214" s="125"/>
      <c r="AE214" s="127"/>
      <c r="AF214" s="127"/>
      <c r="AG214" s="127"/>
      <c r="AH214" s="127"/>
      <c r="AK214" s="124" t="s">
        <v>16</v>
      </c>
      <c r="AL214" s="125">
        <v>0</v>
      </c>
      <c r="AM214" s="125">
        <v>0</v>
      </c>
      <c r="AN214" s="125">
        <v>0</v>
      </c>
      <c r="AO214" s="125">
        <v>0</v>
      </c>
      <c r="AP214" s="125">
        <v>0</v>
      </c>
      <c r="AQ214" s="126">
        <v>0</v>
      </c>
      <c r="AR214" s="125"/>
      <c r="AS214" s="125"/>
      <c r="AT214" s="125"/>
      <c r="AU214" s="125"/>
      <c r="AV214" s="125"/>
      <c r="AW214" s="127"/>
      <c r="AX214" s="124"/>
      <c r="AY214" s="127"/>
      <c r="AZ214" s="127"/>
      <c r="BA214" s="127"/>
    </row>
    <row r="215" spans="1:53" s="23" customFormat="1" x14ac:dyDescent="0.25">
      <c r="A215" s="124" t="s">
        <v>17</v>
      </c>
      <c r="B215" s="125">
        <v>0</v>
      </c>
      <c r="C215" s="125">
        <v>0</v>
      </c>
      <c r="D215" s="125">
        <v>0</v>
      </c>
      <c r="E215" s="125">
        <v>0</v>
      </c>
      <c r="F215" s="125">
        <v>0</v>
      </c>
      <c r="G215" s="125">
        <v>0</v>
      </c>
      <c r="H215" s="125">
        <v>0</v>
      </c>
      <c r="I215" s="125">
        <v>0</v>
      </c>
      <c r="J215" s="125">
        <v>0</v>
      </c>
      <c r="K215" s="125"/>
      <c r="L215" s="125"/>
      <c r="M215" s="127"/>
      <c r="N215" s="127"/>
      <c r="O215" s="127"/>
      <c r="P215" s="127"/>
      <c r="S215" s="124" t="s">
        <v>17</v>
      </c>
      <c r="T215" s="125">
        <v>0</v>
      </c>
      <c r="U215" s="125">
        <v>0</v>
      </c>
      <c r="V215" s="125">
        <v>0</v>
      </c>
      <c r="W215" s="125">
        <v>0</v>
      </c>
      <c r="X215" s="125">
        <v>0</v>
      </c>
      <c r="Y215" s="125">
        <v>0</v>
      </c>
      <c r="Z215" s="125">
        <v>0</v>
      </c>
      <c r="AA215" s="125">
        <v>0</v>
      </c>
      <c r="AB215" s="125">
        <v>0</v>
      </c>
      <c r="AC215" s="125"/>
      <c r="AD215" s="125"/>
      <c r="AE215" s="127"/>
      <c r="AF215" s="127"/>
      <c r="AG215" s="127"/>
      <c r="AH215" s="127"/>
      <c r="AK215" s="124" t="s">
        <v>17</v>
      </c>
      <c r="AL215" s="125">
        <v>0</v>
      </c>
      <c r="AM215" s="125">
        <v>0</v>
      </c>
      <c r="AN215" s="125">
        <v>0</v>
      </c>
      <c r="AO215" s="125">
        <v>0</v>
      </c>
      <c r="AP215" s="125">
        <v>0</v>
      </c>
      <c r="AQ215" s="126">
        <v>0</v>
      </c>
      <c r="AR215" s="125"/>
      <c r="AS215" s="125"/>
      <c r="AT215" s="125"/>
      <c r="AU215" s="125"/>
      <c r="AV215" s="125"/>
      <c r="AW215" s="127"/>
      <c r="AX215" s="124"/>
      <c r="AY215" s="127"/>
      <c r="AZ215" s="127"/>
      <c r="BA215" s="127"/>
    </row>
    <row r="216" spans="1:53" s="23" customFormat="1" ht="15.75" thickBot="1" x14ac:dyDescent="0.3">
      <c r="A216" s="128" t="s">
        <v>18</v>
      </c>
      <c r="B216" s="129">
        <v>0</v>
      </c>
      <c r="C216" s="129">
        <v>0</v>
      </c>
      <c r="D216" s="129">
        <v>0</v>
      </c>
      <c r="E216" s="129">
        <v>0</v>
      </c>
      <c r="F216" s="129">
        <v>0</v>
      </c>
      <c r="G216" s="129">
        <v>0</v>
      </c>
      <c r="H216" s="129">
        <v>0</v>
      </c>
      <c r="I216" s="129">
        <v>0</v>
      </c>
      <c r="J216" s="129">
        <v>0</v>
      </c>
      <c r="K216" s="129"/>
      <c r="L216" s="129"/>
      <c r="M216" s="131"/>
      <c r="N216" s="131"/>
      <c r="O216" s="131"/>
      <c r="P216" s="131"/>
      <c r="S216" s="128" t="s">
        <v>18</v>
      </c>
      <c r="T216" s="129">
        <v>0</v>
      </c>
      <c r="U216" s="129">
        <v>0</v>
      </c>
      <c r="V216" s="129">
        <v>0</v>
      </c>
      <c r="W216" s="129">
        <v>0</v>
      </c>
      <c r="X216" s="129">
        <v>0</v>
      </c>
      <c r="Y216" s="129">
        <v>0</v>
      </c>
      <c r="Z216" s="129">
        <v>0</v>
      </c>
      <c r="AA216" s="129">
        <v>0</v>
      </c>
      <c r="AB216" s="129">
        <v>0</v>
      </c>
      <c r="AC216" s="129"/>
      <c r="AD216" s="129"/>
      <c r="AE216" s="131"/>
      <c r="AF216" s="131"/>
      <c r="AG216" s="131"/>
      <c r="AH216" s="131"/>
      <c r="AK216" s="128" t="s">
        <v>18</v>
      </c>
      <c r="AL216" s="129"/>
      <c r="AM216" s="129"/>
      <c r="AN216" s="129"/>
      <c r="AO216" s="129"/>
      <c r="AP216" s="129"/>
      <c r="AQ216" s="130"/>
      <c r="AR216" s="129"/>
      <c r="AS216" s="129"/>
      <c r="AT216" s="129"/>
      <c r="AU216" s="129"/>
      <c r="AV216" s="129"/>
      <c r="AW216" s="131"/>
      <c r="AX216" s="128"/>
      <c r="AY216" s="131"/>
      <c r="AZ216" s="131"/>
      <c r="BA216" s="131"/>
    </row>
    <row r="217" spans="1:53" s="23" customFormat="1" ht="15.75" thickBot="1" x14ac:dyDescent="0.3">
      <c r="A217" s="132" t="s">
        <v>196</v>
      </c>
      <c r="B217" s="70">
        <f>SUM(B197:B216)</f>
        <v>22.948922505109969</v>
      </c>
      <c r="C217" s="70">
        <f>SUM(C197:C216)</f>
        <v>34.592689543031597</v>
      </c>
      <c r="D217" s="70">
        <f t="shared" ref="D217:F217" si="81">SUM(D197:D216)</f>
        <v>40.704058018829173</v>
      </c>
      <c r="E217" s="70">
        <f t="shared" si="81"/>
        <v>42.670884570936217</v>
      </c>
      <c r="F217" s="70">
        <f t="shared" si="81"/>
        <v>41.951962703264883</v>
      </c>
      <c r="G217" s="133">
        <f t="shared" ref="G217:M217" si="82">SUM(G197:G216)</f>
        <v>23.716666666666669</v>
      </c>
      <c r="H217" s="70">
        <f t="shared" si="82"/>
        <v>22.374666666666666</v>
      </c>
      <c r="I217" s="70">
        <f t="shared" si="82"/>
        <v>24.299333333333333</v>
      </c>
      <c r="J217" s="70">
        <f t="shared" si="82"/>
        <v>24.147333333333336</v>
      </c>
      <c r="K217" s="70">
        <f t="shared" si="82"/>
        <v>0</v>
      </c>
      <c r="L217" s="70">
        <f t="shared" si="82"/>
        <v>0</v>
      </c>
      <c r="M217" s="68">
        <f t="shared" si="82"/>
        <v>0</v>
      </c>
      <c r="N217" s="68"/>
      <c r="O217" s="68"/>
      <c r="P217" s="68"/>
      <c r="S217" s="132" t="s">
        <v>196</v>
      </c>
      <c r="T217" s="70">
        <f t="shared" ref="T217:AE217" si="83">SUM(T197:T216)</f>
        <v>22.948922505109969</v>
      </c>
      <c r="U217" s="70">
        <f t="shared" si="83"/>
        <v>28.643199128895589</v>
      </c>
      <c r="V217" s="70">
        <f t="shared" si="83"/>
        <v>32.432142990794148</v>
      </c>
      <c r="W217" s="70">
        <f t="shared" si="83"/>
        <v>34.6623835178627</v>
      </c>
      <c r="X217" s="70">
        <f t="shared" si="83"/>
        <v>35.824749831405029</v>
      </c>
      <c r="Y217" s="133">
        <f t="shared" si="83"/>
        <v>23.716666666666669</v>
      </c>
      <c r="Z217" s="70">
        <f t="shared" si="83"/>
        <v>22.374666666666666</v>
      </c>
      <c r="AA217" s="70">
        <f t="shared" si="83"/>
        <v>24.299333333333333</v>
      </c>
      <c r="AB217" s="70">
        <f t="shared" si="83"/>
        <v>24.147333333333336</v>
      </c>
      <c r="AC217" s="70">
        <f t="shared" si="83"/>
        <v>0</v>
      </c>
      <c r="AD217" s="70">
        <f t="shared" si="83"/>
        <v>0</v>
      </c>
      <c r="AE217" s="68">
        <f t="shared" si="83"/>
        <v>0</v>
      </c>
      <c r="AF217" s="68"/>
      <c r="AG217" s="68"/>
      <c r="AH217" s="68"/>
      <c r="AK217" s="132" t="s">
        <v>196</v>
      </c>
      <c r="AL217" s="70">
        <f t="shared" ref="AL217:AX217" si="84">SUM(AL197:AL216)</f>
        <v>100</v>
      </c>
      <c r="AM217" s="70">
        <f t="shared" si="84"/>
        <v>99.999999999999986</v>
      </c>
      <c r="AN217" s="70">
        <f t="shared" si="84"/>
        <v>99.999999999999986</v>
      </c>
      <c r="AO217" s="70">
        <f t="shared" si="84"/>
        <v>99.999999999999986</v>
      </c>
      <c r="AP217" s="70">
        <f t="shared" si="84"/>
        <v>100</v>
      </c>
      <c r="AQ217" s="133">
        <f t="shared" si="84"/>
        <v>100.00000000000001</v>
      </c>
      <c r="AR217" s="70">
        <f t="shared" si="84"/>
        <v>0</v>
      </c>
      <c r="AS217" s="70">
        <f t="shared" si="84"/>
        <v>0</v>
      </c>
      <c r="AT217" s="70">
        <f t="shared" si="84"/>
        <v>0</v>
      </c>
      <c r="AU217" s="70">
        <f t="shared" si="84"/>
        <v>0</v>
      </c>
      <c r="AV217" s="70">
        <f t="shared" si="84"/>
        <v>0</v>
      </c>
      <c r="AW217" s="68">
        <f t="shared" si="84"/>
        <v>0</v>
      </c>
      <c r="AX217" s="132">
        <f t="shared" si="84"/>
        <v>0</v>
      </c>
      <c r="AY217" s="68"/>
      <c r="AZ217" s="68"/>
      <c r="BA217" s="68"/>
    </row>
    <row r="218" spans="1:53" x14ac:dyDescent="0.25">
      <c r="AK218" s="23" t="s">
        <v>197</v>
      </c>
      <c r="AL218" s="23">
        <v>2.9746359999999998</v>
      </c>
      <c r="AM218" s="23">
        <v>3.0169440000000001</v>
      </c>
      <c r="AN218" s="23">
        <v>3.0642800000000001</v>
      </c>
      <c r="AO218" s="23">
        <v>3.0869490000000002</v>
      </c>
      <c r="AP218" s="23">
        <v>3.100835</v>
      </c>
      <c r="AQ218" s="23">
        <v>3.1123240000000001</v>
      </c>
    </row>
  </sheetData>
  <mergeCells count="244">
    <mergeCell ref="G128:O128"/>
    <mergeCell ref="M129:M130"/>
    <mergeCell ref="N129:N130"/>
    <mergeCell ref="AP151:AQ151"/>
    <mergeCell ref="AS152:AT152"/>
    <mergeCell ref="B155:I155"/>
    <mergeCell ref="B156:I156"/>
    <mergeCell ref="AO98:AO99"/>
    <mergeCell ref="AP98:AP99"/>
    <mergeCell ref="AQ98:AQ99"/>
    <mergeCell ref="AR98:AR99"/>
    <mergeCell ref="AS98:AS99"/>
    <mergeCell ref="AT98:AT99"/>
    <mergeCell ref="O129:O130"/>
    <mergeCell ref="I151:J151"/>
    <mergeCell ref="L152:M152"/>
    <mergeCell ref="G129:G130"/>
    <mergeCell ref="H129:H130"/>
    <mergeCell ref="I129:I130"/>
    <mergeCell ref="J129:J130"/>
    <mergeCell ref="K129:K130"/>
    <mergeCell ref="L129:L130"/>
    <mergeCell ref="AI152:AJ152"/>
    <mergeCell ref="AL98:AL99"/>
    <mergeCell ref="O67:O68"/>
    <mergeCell ref="I89:J89"/>
    <mergeCell ref="L90:M90"/>
    <mergeCell ref="AU98:AU99"/>
    <mergeCell ref="AV98:AV99"/>
    <mergeCell ref="B124:I124"/>
    <mergeCell ref="B125:I125"/>
    <mergeCell ref="AN128:AV128"/>
    <mergeCell ref="AN129:AN130"/>
    <mergeCell ref="AO129:AO130"/>
    <mergeCell ref="AP129:AP130"/>
    <mergeCell ref="AQ129:AQ130"/>
    <mergeCell ref="AR129:AR130"/>
    <mergeCell ref="AS129:AS130"/>
    <mergeCell ref="AT129:AT130"/>
    <mergeCell ref="AU129:AU130"/>
    <mergeCell ref="AV129:AV130"/>
    <mergeCell ref="L98:L99"/>
    <mergeCell ref="M98:M99"/>
    <mergeCell ref="N98:N99"/>
    <mergeCell ref="O98:O99"/>
    <mergeCell ref="I120:J120"/>
    <mergeCell ref="L121:M121"/>
    <mergeCell ref="R127:AB127"/>
    <mergeCell ref="AN98:AN99"/>
    <mergeCell ref="R96:AB96"/>
    <mergeCell ref="A65:A66"/>
    <mergeCell ref="D65:F65"/>
    <mergeCell ref="G66:O66"/>
    <mergeCell ref="AN66:AV66"/>
    <mergeCell ref="B32:I32"/>
    <mergeCell ref="B31:I31"/>
    <mergeCell ref="B63:I63"/>
    <mergeCell ref="B62:I62"/>
    <mergeCell ref="B93:I93"/>
    <mergeCell ref="A67:A68"/>
    <mergeCell ref="G36:G37"/>
    <mergeCell ref="H36:H37"/>
    <mergeCell ref="I36:I37"/>
    <mergeCell ref="J36:J37"/>
    <mergeCell ref="I58:J58"/>
    <mergeCell ref="N36:N37"/>
    <mergeCell ref="O36:O37"/>
    <mergeCell ref="R34:AB34"/>
    <mergeCell ref="R65:AB65"/>
    <mergeCell ref="M67:M68"/>
    <mergeCell ref="N67:N68"/>
    <mergeCell ref="C36:C37"/>
    <mergeCell ref="AF27:AG27"/>
    <mergeCell ref="AI28:AJ28"/>
    <mergeCell ref="C5:C6"/>
    <mergeCell ref="D5:D6"/>
    <mergeCell ref="E5:E6"/>
    <mergeCell ref="F5:F6"/>
    <mergeCell ref="AD4:AL4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D36:D37"/>
    <mergeCell ref="E36:E37"/>
    <mergeCell ref="F36:F37"/>
    <mergeCell ref="K36:K37"/>
    <mergeCell ref="L36:L37"/>
    <mergeCell ref="M36:M37"/>
    <mergeCell ref="R3:AB3"/>
    <mergeCell ref="G4:O4"/>
    <mergeCell ref="O5:O6"/>
    <mergeCell ref="L28:M28"/>
    <mergeCell ref="J5:J6"/>
    <mergeCell ref="K5:K6"/>
    <mergeCell ref="L5:L6"/>
    <mergeCell ref="M5:M6"/>
    <mergeCell ref="N5:N6"/>
    <mergeCell ref="B67:B68"/>
    <mergeCell ref="G67:G68"/>
    <mergeCell ref="H67:H68"/>
    <mergeCell ref="I67:I68"/>
    <mergeCell ref="J67:J68"/>
    <mergeCell ref="K67:K68"/>
    <mergeCell ref="L67:L68"/>
    <mergeCell ref="A3:A4"/>
    <mergeCell ref="D3:F3"/>
    <mergeCell ref="G5:G6"/>
    <mergeCell ref="H5:H6"/>
    <mergeCell ref="I5:I6"/>
    <mergeCell ref="A5:A6"/>
    <mergeCell ref="B5:B6"/>
    <mergeCell ref="C67:C68"/>
    <mergeCell ref="D67:D68"/>
    <mergeCell ref="E67:E68"/>
    <mergeCell ref="F67:F68"/>
    <mergeCell ref="I27:J27"/>
    <mergeCell ref="A34:A35"/>
    <mergeCell ref="D34:F34"/>
    <mergeCell ref="G35:O35"/>
    <mergeCell ref="A36:A37"/>
    <mergeCell ref="B36:B37"/>
    <mergeCell ref="AF58:AG58"/>
    <mergeCell ref="AI59:AJ59"/>
    <mergeCell ref="AD66:AL66"/>
    <mergeCell ref="AD67:AD68"/>
    <mergeCell ref="L59:M59"/>
    <mergeCell ref="H98:H99"/>
    <mergeCell ref="I98:I99"/>
    <mergeCell ref="J98:J99"/>
    <mergeCell ref="K98:K99"/>
    <mergeCell ref="B94:I94"/>
    <mergeCell ref="D96:F96"/>
    <mergeCell ref="G97:O97"/>
    <mergeCell ref="AD97:AL97"/>
    <mergeCell ref="B98:B99"/>
    <mergeCell ref="C98:C99"/>
    <mergeCell ref="D98:D99"/>
    <mergeCell ref="E98:E99"/>
    <mergeCell ref="F98:F99"/>
    <mergeCell ref="G98:G99"/>
    <mergeCell ref="AD98:AD99"/>
    <mergeCell ref="AE98:AE99"/>
    <mergeCell ref="AF98:AF99"/>
    <mergeCell ref="AG98:AG99"/>
    <mergeCell ref="AH98:AH99"/>
    <mergeCell ref="AD35:AL35"/>
    <mergeCell ref="AD36:AD37"/>
    <mergeCell ref="AE36:AE37"/>
    <mergeCell ref="AF36:AF37"/>
    <mergeCell ref="AG36:AG37"/>
    <mergeCell ref="AH36:AH37"/>
    <mergeCell ref="AI36:AI37"/>
    <mergeCell ref="AJ36:AJ37"/>
    <mergeCell ref="AK36:AK37"/>
    <mergeCell ref="AL36:AL37"/>
    <mergeCell ref="AE67:AE68"/>
    <mergeCell ref="AF67:AF68"/>
    <mergeCell ref="AG67:AG68"/>
    <mergeCell ref="AH67:AH68"/>
    <mergeCell ref="AI67:AI68"/>
    <mergeCell ref="AJ67:AJ68"/>
    <mergeCell ref="AK67:AK68"/>
    <mergeCell ref="AL67:AL68"/>
    <mergeCell ref="AF151:AG151"/>
    <mergeCell ref="AF120:AG120"/>
    <mergeCell ref="AI121:AJ121"/>
    <mergeCell ref="AD128:AL128"/>
    <mergeCell ref="AD129:AD130"/>
    <mergeCell ref="AE129:AE130"/>
    <mergeCell ref="AF129:AF130"/>
    <mergeCell ref="AG129:AG130"/>
    <mergeCell ref="AH129:AH130"/>
    <mergeCell ref="AI129:AI130"/>
    <mergeCell ref="AJ129:AJ130"/>
    <mergeCell ref="AK129:AK130"/>
    <mergeCell ref="AL129:AL130"/>
    <mergeCell ref="AF89:AG89"/>
    <mergeCell ref="AI90:AJ90"/>
    <mergeCell ref="AI98:AI99"/>
    <mergeCell ref="J1:O1"/>
    <mergeCell ref="A1:I1"/>
    <mergeCell ref="AP58:AQ58"/>
    <mergeCell ref="AS59:AT59"/>
    <mergeCell ref="AN4:AV4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P27:AQ27"/>
    <mergeCell ref="AS28:AT28"/>
    <mergeCell ref="AN35:AV35"/>
    <mergeCell ref="AN36:AN37"/>
    <mergeCell ref="AO36:AO37"/>
    <mergeCell ref="AP36:AP37"/>
    <mergeCell ref="AQ36:AQ37"/>
    <mergeCell ref="AR36:AR37"/>
    <mergeCell ref="AS36:AS37"/>
    <mergeCell ref="AT36:AT37"/>
    <mergeCell ref="AU36:AU37"/>
    <mergeCell ref="AV36:AV37"/>
    <mergeCell ref="AN67:AN68"/>
    <mergeCell ref="AO67:AO68"/>
    <mergeCell ref="AP67:AP68"/>
    <mergeCell ref="AQ67:AQ68"/>
    <mergeCell ref="AR67:AR68"/>
    <mergeCell ref="AS67:AS68"/>
    <mergeCell ref="AT67:AT68"/>
    <mergeCell ref="AU67:AU68"/>
    <mergeCell ref="AV67:AV68"/>
    <mergeCell ref="AP89:AQ89"/>
    <mergeCell ref="AS90:AT90"/>
    <mergeCell ref="AP120:AQ120"/>
    <mergeCell ref="AS121:AT121"/>
    <mergeCell ref="A159:XFD160"/>
    <mergeCell ref="A162:A163"/>
    <mergeCell ref="S162:S163"/>
    <mergeCell ref="AK162:AK163"/>
    <mergeCell ref="A191:A192"/>
    <mergeCell ref="S191:S192"/>
    <mergeCell ref="AK191:AK192"/>
    <mergeCell ref="A129:A130"/>
    <mergeCell ref="B129:B130"/>
    <mergeCell ref="C129:C130"/>
    <mergeCell ref="D129:D130"/>
    <mergeCell ref="E129:E130"/>
    <mergeCell ref="F129:F130"/>
    <mergeCell ref="A127:A128"/>
    <mergeCell ref="D127:F127"/>
    <mergeCell ref="A96:A97"/>
    <mergeCell ref="AN97:AV97"/>
    <mergeCell ref="A98:A99"/>
    <mergeCell ref="AJ98:AJ99"/>
    <mergeCell ref="AK98:AK99"/>
  </mergeCells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8"/>
  <sheetViews>
    <sheetView topLeftCell="A205" workbookViewId="0">
      <selection activeCell="G215" sqref="G215"/>
    </sheetView>
  </sheetViews>
  <sheetFormatPr baseColWidth="10" defaultColWidth="15.7109375" defaultRowHeight="15" x14ac:dyDescent="0.25"/>
  <cols>
    <col min="1" max="1" width="10.7109375" customWidth="1"/>
    <col min="18" max="18" width="15.7109375" style="78"/>
  </cols>
  <sheetData>
    <row r="1" spans="1:48" ht="32.25" thickBot="1" x14ac:dyDescent="0.55000000000000004">
      <c r="A1" s="219" t="s">
        <v>206</v>
      </c>
      <c r="B1" s="220"/>
      <c r="C1" s="220"/>
      <c r="D1" s="220"/>
      <c r="E1" s="220"/>
      <c r="F1" s="220"/>
      <c r="G1" s="220"/>
      <c r="H1" s="220"/>
      <c r="I1" s="221"/>
      <c r="J1" s="217" t="s">
        <v>205</v>
      </c>
      <c r="K1" s="217"/>
      <c r="L1" s="217"/>
      <c r="M1" s="217"/>
      <c r="N1" s="217"/>
      <c r="O1" s="218"/>
    </row>
    <row r="3" spans="1:48" ht="15.75" customHeight="1" x14ac:dyDescent="0.25">
      <c r="A3" s="214" t="str">
        <f>"i="&amp;E4</f>
        <v>i=1</v>
      </c>
      <c r="B3" t="s">
        <v>85</v>
      </c>
      <c r="C3">
        <v>8895</v>
      </c>
      <c r="D3" s="153" t="s">
        <v>178</v>
      </c>
      <c r="E3" s="153"/>
      <c r="F3" s="153"/>
      <c r="P3" s="78" t="s">
        <v>103</v>
      </c>
      <c r="R3" s="152" t="s">
        <v>204</v>
      </c>
      <c r="S3" s="152"/>
      <c r="T3" s="152"/>
      <c r="U3" s="152"/>
      <c r="V3" s="152"/>
      <c r="W3" s="152"/>
      <c r="X3" s="152"/>
      <c r="Y3" s="152"/>
      <c r="Z3" s="152"/>
      <c r="AA3" s="152"/>
      <c r="AB3" s="152"/>
      <c r="AU3" s="81" t="s">
        <v>104</v>
      </c>
      <c r="AV3" s="135">
        <v>1</v>
      </c>
    </row>
    <row r="4" spans="1:48" ht="15.75" thickBot="1" x14ac:dyDescent="0.3">
      <c r="A4" s="215"/>
      <c r="B4" t="s">
        <v>86</v>
      </c>
      <c r="C4">
        <v>889.5</v>
      </c>
      <c r="D4" s="81" t="s">
        <v>104</v>
      </c>
      <c r="E4" s="135">
        <v>1</v>
      </c>
      <c r="G4" s="216" t="s">
        <v>100</v>
      </c>
      <c r="H4" s="216"/>
      <c r="I4" s="216"/>
      <c r="J4" s="216"/>
      <c r="K4" s="216"/>
      <c r="L4" s="216"/>
      <c r="M4" s="216"/>
      <c r="N4" s="216"/>
      <c r="O4" s="216"/>
      <c r="P4" s="80">
        <v>0.2</v>
      </c>
      <c r="S4" t="s">
        <v>18</v>
      </c>
      <c r="T4" t="s">
        <v>87</v>
      </c>
      <c r="U4" t="s">
        <v>88</v>
      </c>
      <c r="V4" t="s">
        <v>89</v>
      </c>
      <c r="W4" t="s">
        <v>51</v>
      </c>
      <c r="X4" t="s">
        <v>52</v>
      </c>
      <c r="Y4" t="s">
        <v>90</v>
      </c>
      <c r="Z4" t="s">
        <v>91</v>
      </c>
      <c r="AA4" t="s">
        <v>92</v>
      </c>
      <c r="AB4" t="s">
        <v>93</v>
      </c>
      <c r="AD4" s="216" t="s">
        <v>210</v>
      </c>
      <c r="AE4" s="216"/>
      <c r="AF4" s="216"/>
      <c r="AG4" s="216"/>
      <c r="AH4" s="216"/>
      <c r="AI4" s="216"/>
      <c r="AJ4" s="216"/>
      <c r="AK4" s="216"/>
      <c r="AL4" s="216"/>
      <c r="AN4" s="216" t="s">
        <v>110</v>
      </c>
      <c r="AO4" s="216"/>
      <c r="AP4" s="216"/>
      <c r="AQ4" s="216"/>
      <c r="AR4" s="216"/>
      <c r="AS4" s="216"/>
      <c r="AT4" s="216"/>
      <c r="AU4" s="216"/>
      <c r="AV4" s="216"/>
    </row>
    <row r="5" spans="1:48" ht="15" customHeight="1" x14ac:dyDescent="0.25">
      <c r="A5" s="192" t="s">
        <v>74</v>
      </c>
      <c r="B5" s="210" t="s">
        <v>83</v>
      </c>
      <c r="C5" s="210" t="s">
        <v>175</v>
      </c>
      <c r="D5" s="212" t="s">
        <v>176</v>
      </c>
      <c r="E5" s="212" t="s">
        <v>177</v>
      </c>
      <c r="F5" s="194" t="s">
        <v>84</v>
      </c>
      <c r="G5" s="192" t="s">
        <v>74</v>
      </c>
      <c r="H5" s="194" t="s">
        <v>70</v>
      </c>
      <c r="I5" s="196" t="s">
        <v>75</v>
      </c>
      <c r="J5" s="196" t="s">
        <v>76</v>
      </c>
      <c r="K5" s="198" t="s">
        <v>72</v>
      </c>
      <c r="L5" s="200" t="s">
        <v>26</v>
      </c>
      <c r="M5" s="200" t="s">
        <v>20</v>
      </c>
      <c r="N5" s="202" t="s">
        <v>77</v>
      </c>
      <c r="O5" s="204" t="s">
        <v>73</v>
      </c>
      <c r="P5" s="71"/>
      <c r="S5" t="s">
        <v>94</v>
      </c>
      <c r="AD5" s="192" t="s">
        <v>74</v>
      </c>
      <c r="AE5" s="194" t="s">
        <v>70</v>
      </c>
      <c r="AF5" s="196" t="s">
        <v>75</v>
      </c>
      <c r="AG5" s="196" t="s">
        <v>76</v>
      </c>
      <c r="AH5" s="198" t="s">
        <v>72</v>
      </c>
      <c r="AI5" s="200" t="s">
        <v>26</v>
      </c>
      <c r="AJ5" s="200" t="s">
        <v>20</v>
      </c>
      <c r="AK5" s="202" t="s">
        <v>77</v>
      </c>
      <c r="AL5" s="204" t="s">
        <v>73</v>
      </c>
      <c r="AN5" s="192" t="s">
        <v>74</v>
      </c>
      <c r="AO5" s="194" t="s">
        <v>70</v>
      </c>
      <c r="AP5" s="196" t="s">
        <v>75</v>
      </c>
      <c r="AQ5" s="196" t="s">
        <v>76</v>
      </c>
      <c r="AR5" s="198" t="s">
        <v>72</v>
      </c>
      <c r="AS5" s="200" t="s">
        <v>26</v>
      </c>
      <c r="AT5" s="200" t="s">
        <v>20</v>
      </c>
      <c r="AU5" s="202" t="s">
        <v>77</v>
      </c>
      <c r="AV5" s="204" t="s">
        <v>73</v>
      </c>
    </row>
    <row r="6" spans="1:48" ht="15.75" thickBot="1" x14ac:dyDescent="0.3">
      <c r="A6" s="193"/>
      <c r="B6" s="211"/>
      <c r="C6" s="211"/>
      <c r="D6" s="213"/>
      <c r="E6" s="213"/>
      <c r="F6" s="195"/>
      <c r="G6" s="193"/>
      <c r="H6" s="195"/>
      <c r="I6" s="197"/>
      <c r="J6" s="197"/>
      <c r="K6" s="199"/>
      <c r="L6" s="201"/>
      <c r="M6" s="201"/>
      <c r="N6" s="203"/>
      <c r="O6" s="205"/>
      <c r="P6" s="71"/>
      <c r="Q6" s="79" t="s">
        <v>179</v>
      </c>
      <c r="R6" s="78" t="s">
        <v>95</v>
      </c>
      <c r="S6">
        <v>25.82638</v>
      </c>
      <c r="T6">
        <v>2.3517429999999999</v>
      </c>
      <c r="U6">
        <v>0.42550199999999999</v>
      </c>
      <c r="V6">
        <v>0.42944199999999999</v>
      </c>
      <c r="W6">
        <v>4.2501749999999996</v>
      </c>
      <c r="X6">
        <v>0.56588700000000003</v>
      </c>
      <c r="Y6">
        <v>0.16020200000000001</v>
      </c>
      <c r="Z6">
        <v>0.95598799999999995</v>
      </c>
      <c r="AA6">
        <v>9.1987970000000008</v>
      </c>
      <c r="AB6">
        <v>0</v>
      </c>
      <c r="AD6" s="193"/>
      <c r="AE6" s="195"/>
      <c r="AF6" s="197"/>
      <c r="AG6" s="197"/>
      <c r="AH6" s="199"/>
      <c r="AI6" s="201"/>
      <c r="AJ6" s="201"/>
      <c r="AK6" s="203"/>
      <c r="AL6" s="205"/>
      <c r="AN6" s="193"/>
      <c r="AO6" s="195"/>
      <c r="AP6" s="197"/>
      <c r="AQ6" s="197"/>
      <c r="AR6" s="199"/>
      <c r="AS6" s="201"/>
      <c r="AT6" s="201"/>
      <c r="AU6" s="203"/>
      <c r="AV6" s="205"/>
    </row>
    <row r="7" spans="1:48" x14ac:dyDescent="0.25">
      <c r="A7" s="47" t="s">
        <v>54</v>
      </c>
      <c r="B7" s="48">
        <f>AA31</f>
        <v>43.133200000000002</v>
      </c>
      <c r="C7" s="48">
        <f>AA6</f>
        <v>9.1987970000000008</v>
      </c>
      <c r="D7" s="75">
        <f>C7/4</f>
        <v>2.2996992500000002</v>
      </c>
      <c r="E7" s="75">
        <f>B7-C7+D7</f>
        <v>36.234102250000007</v>
      </c>
      <c r="F7" s="75">
        <f>C7-D7</f>
        <v>6.899097750000001</v>
      </c>
      <c r="G7" s="47" t="s">
        <v>54</v>
      </c>
      <c r="H7" s="48">
        <f>F7</f>
        <v>6.899097750000001</v>
      </c>
      <c r="I7" s="49" t="s">
        <v>0</v>
      </c>
      <c r="J7" s="51">
        <v>60.084800000000001</v>
      </c>
      <c r="K7" s="58">
        <f>H7*1</f>
        <v>6.899097750000001</v>
      </c>
      <c r="L7" s="38">
        <f>K7*100/K27</f>
        <v>64.436117244239242</v>
      </c>
      <c r="M7" s="38">
        <f t="shared" ref="M7:M26" si="0">K7*J7</f>
        <v>414.53090848920004</v>
      </c>
      <c r="N7" s="38">
        <f>M7*100/M27</f>
        <v>66.724902406184597</v>
      </c>
      <c r="O7" s="62">
        <f>N7*100/N28</f>
        <v>69.958171300642135</v>
      </c>
      <c r="S7">
        <v>0</v>
      </c>
      <c r="AD7" s="47" t="s">
        <v>54</v>
      </c>
      <c r="AE7" s="48">
        <f>E7</f>
        <v>36.234102250000007</v>
      </c>
      <c r="AF7" s="49" t="s">
        <v>0</v>
      </c>
      <c r="AG7" s="51">
        <v>60.084800000000001</v>
      </c>
      <c r="AH7" s="58">
        <f>AE7*1</f>
        <v>36.234102250000007</v>
      </c>
      <c r="AI7" s="38">
        <f>AH7*100/AH27</f>
        <v>48.57227649362612</v>
      </c>
      <c r="AJ7" s="38">
        <f>AH7*AG7</f>
        <v>2177.1187868708002</v>
      </c>
      <c r="AK7" s="38">
        <f>AJ7*100/AJ27</f>
        <v>46.581983498507078</v>
      </c>
      <c r="AL7" s="62">
        <f>AK7*100/AK28</f>
        <v>47.059338510776108</v>
      </c>
      <c r="AN7" s="47" t="s">
        <v>54</v>
      </c>
      <c r="AO7" s="48">
        <f>F7</f>
        <v>6.899097750000001</v>
      </c>
      <c r="AP7" s="49" t="s">
        <v>0</v>
      </c>
      <c r="AQ7" s="51">
        <v>60.084800000000001</v>
      </c>
      <c r="AR7" s="58">
        <f>AO7*1</f>
        <v>6.899097750000001</v>
      </c>
      <c r="AS7" s="38">
        <f>AR7*100/AR27</f>
        <v>64.436117244239242</v>
      </c>
      <c r="AT7" s="38">
        <f>AR7*AQ7</f>
        <v>414.53090848920004</v>
      </c>
      <c r="AU7" s="38">
        <f>AT7*100/AT27</f>
        <v>66.724902406184597</v>
      </c>
      <c r="AV7" s="62">
        <f>AU7*100/AU28</f>
        <v>69.958171300642135</v>
      </c>
    </row>
    <row r="8" spans="1:48" x14ac:dyDescent="0.25">
      <c r="A8" s="40" t="s">
        <v>55</v>
      </c>
      <c r="B8" s="43">
        <f>AB31</f>
        <v>0.97640000000000005</v>
      </c>
      <c r="C8" s="43">
        <f>AB6</f>
        <v>0</v>
      </c>
      <c r="D8" s="75">
        <f t="shared" ref="D8:D26" si="1">C8/4</f>
        <v>0</v>
      </c>
      <c r="E8" s="76">
        <f t="shared" ref="E8:E26" si="2">B8-C8+D8</f>
        <v>0.97640000000000005</v>
      </c>
      <c r="F8" s="76">
        <f t="shared" ref="F8:F26" si="3">C8-D8</f>
        <v>0</v>
      </c>
      <c r="G8" s="40" t="s">
        <v>55</v>
      </c>
      <c r="H8" s="48">
        <f t="shared" ref="H8:H26" si="4">F8</f>
        <v>0</v>
      </c>
      <c r="I8" s="50" t="s">
        <v>1</v>
      </c>
      <c r="J8" s="52">
        <v>79.898799999999994</v>
      </c>
      <c r="K8" s="59">
        <f>H8*1</f>
        <v>0</v>
      </c>
      <c r="L8" s="14">
        <f>K8*100/K27</f>
        <v>0</v>
      </c>
      <c r="M8" s="14">
        <f t="shared" si="0"/>
        <v>0</v>
      </c>
      <c r="N8" s="14">
        <f>M8*100/M27</f>
        <v>0</v>
      </c>
      <c r="O8" s="63">
        <f>N8*100/N28</f>
        <v>0</v>
      </c>
      <c r="R8" s="78" t="s">
        <v>173</v>
      </c>
      <c r="S8">
        <v>3.7641360000000001</v>
      </c>
      <c r="T8">
        <v>8.4319000000000005E-2</v>
      </c>
      <c r="U8">
        <v>2.7519999999999999E-2</v>
      </c>
      <c r="V8">
        <v>0.54012899999999997</v>
      </c>
      <c r="W8">
        <v>0</v>
      </c>
      <c r="X8">
        <v>0</v>
      </c>
      <c r="Y8">
        <v>0.65409099999999998</v>
      </c>
      <c r="Z8">
        <v>0</v>
      </c>
      <c r="AA8">
        <v>1.2033640000000001</v>
      </c>
      <c r="AB8">
        <v>0</v>
      </c>
      <c r="AD8" s="40" t="s">
        <v>55</v>
      </c>
      <c r="AE8" s="48">
        <f t="shared" ref="AE8:AE26" si="5">E8</f>
        <v>0.97640000000000005</v>
      </c>
      <c r="AF8" s="50" t="s">
        <v>1</v>
      </c>
      <c r="AG8" s="52">
        <v>79.898799999999994</v>
      </c>
      <c r="AH8" s="59">
        <f>AE8*1</f>
        <v>0.97640000000000005</v>
      </c>
      <c r="AI8" s="14">
        <f>AH8*100/AH27</f>
        <v>1.3088766610293632</v>
      </c>
      <c r="AJ8" s="14">
        <f t="shared" ref="AJ8:AJ26" si="6">AH8*AG8</f>
        <v>78.013188319999998</v>
      </c>
      <c r="AK8" s="14">
        <f>AJ8*100/AJ27</f>
        <v>1.6691827165808308</v>
      </c>
      <c r="AL8" s="63">
        <f>AK8*100/AK28</f>
        <v>1.6862878863548538</v>
      </c>
      <c r="AN8" s="40" t="s">
        <v>55</v>
      </c>
      <c r="AO8" s="48">
        <f t="shared" ref="AO8:AO26" si="7">F8</f>
        <v>0</v>
      </c>
      <c r="AP8" s="50" t="s">
        <v>1</v>
      </c>
      <c r="AQ8" s="52">
        <v>79.898799999999994</v>
      </c>
      <c r="AR8" s="59">
        <f>AO8*1</f>
        <v>0</v>
      </c>
      <c r="AS8" s="14">
        <f>AR8*100/AR27</f>
        <v>0</v>
      </c>
      <c r="AT8" s="14">
        <f t="shared" ref="AT8:AT26" si="8">AR8*AQ8</f>
        <v>0</v>
      </c>
      <c r="AU8" s="14">
        <f>AT8*100/AT27</f>
        <v>0</v>
      </c>
      <c r="AV8" s="63">
        <f>AU8*100/AU28</f>
        <v>0</v>
      </c>
    </row>
    <row r="9" spans="1:48" x14ac:dyDescent="0.25">
      <c r="A9" s="40" t="s">
        <v>56</v>
      </c>
      <c r="B9" s="43">
        <f>T31</f>
        <v>15.610200000000001</v>
      </c>
      <c r="C9" s="43">
        <f>T6</f>
        <v>2.3517429999999999</v>
      </c>
      <c r="D9" s="75">
        <f t="shared" si="1"/>
        <v>0.58793574999999998</v>
      </c>
      <c r="E9" s="76">
        <f t="shared" si="2"/>
        <v>13.84639275</v>
      </c>
      <c r="F9" s="76">
        <f t="shared" si="3"/>
        <v>1.7638072499999999</v>
      </c>
      <c r="G9" s="40" t="s">
        <v>56</v>
      </c>
      <c r="H9" s="48">
        <f t="shared" si="4"/>
        <v>1.7638072499999999</v>
      </c>
      <c r="I9" s="50" t="s">
        <v>2</v>
      </c>
      <c r="J9" s="52">
        <v>101.96120000000001</v>
      </c>
      <c r="K9" s="59">
        <f>H9*1/2</f>
        <v>0.88190362499999997</v>
      </c>
      <c r="L9" s="14">
        <f>K9*100/K27</f>
        <v>8.2367937718551065</v>
      </c>
      <c r="M9" s="14">
        <f t="shared" si="0"/>
        <v>89.919951889350003</v>
      </c>
      <c r="N9" s="14">
        <f>M9*100/M27</f>
        <v>14.473950895610988</v>
      </c>
      <c r="O9" s="63">
        <f>N9*100/N28</f>
        <v>15.175310860527881</v>
      </c>
      <c r="S9">
        <v>0</v>
      </c>
      <c r="AD9" s="40" t="s">
        <v>56</v>
      </c>
      <c r="AE9" s="48">
        <f t="shared" si="5"/>
        <v>13.84639275</v>
      </c>
      <c r="AF9" s="50" t="s">
        <v>2</v>
      </c>
      <c r="AG9" s="52">
        <v>101.96120000000001</v>
      </c>
      <c r="AH9" s="59">
        <f>AE9*1/2</f>
        <v>6.9231963749999998</v>
      </c>
      <c r="AI9" s="14">
        <f>AH9*100/AH27</f>
        <v>9.2806330960268237</v>
      </c>
      <c r="AJ9" s="14">
        <f t="shared" si="6"/>
        <v>705.89741023065005</v>
      </c>
      <c r="AK9" s="14">
        <f>AJ9*100/AJ27</f>
        <v>15.103494450233867</v>
      </c>
      <c r="AL9" s="63">
        <f>AK9*100/AK28</f>
        <v>15.258269499235972</v>
      </c>
      <c r="AN9" s="40" t="s">
        <v>56</v>
      </c>
      <c r="AO9" s="48">
        <f t="shared" si="7"/>
        <v>1.7638072499999999</v>
      </c>
      <c r="AP9" s="50" t="s">
        <v>2</v>
      </c>
      <c r="AQ9" s="52">
        <v>101.96120000000001</v>
      </c>
      <c r="AR9" s="59">
        <f>AO9*1/2</f>
        <v>0.88190362499999997</v>
      </c>
      <c r="AS9" s="14">
        <f>AR9*100/AR27</f>
        <v>8.2367937718551065</v>
      </c>
      <c r="AT9" s="14">
        <f t="shared" si="8"/>
        <v>89.919951889350003</v>
      </c>
      <c r="AU9" s="14">
        <f>AT9*100/AT27</f>
        <v>14.473950895610988</v>
      </c>
      <c r="AV9" s="63">
        <f>AU9*100/AU28</f>
        <v>15.175310860527881</v>
      </c>
    </row>
    <row r="10" spans="1:48" x14ac:dyDescent="0.25">
      <c r="A10" s="40" t="s">
        <v>57</v>
      </c>
      <c r="B10" s="43">
        <v>0</v>
      </c>
      <c r="C10" s="43">
        <v>0</v>
      </c>
      <c r="D10" s="75">
        <f t="shared" si="1"/>
        <v>0</v>
      </c>
      <c r="E10" s="76">
        <f t="shared" si="2"/>
        <v>0</v>
      </c>
      <c r="F10" s="76">
        <f t="shared" si="3"/>
        <v>0</v>
      </c>
      <c r="G10" s="40" t="s">
        <v>57</v>
      </c>
      <c r="H10" s="48">
        <f t="shared" si="4"/>
        <v>0</v>
      </c>
      <c r="I10" s="50" t="s">
        <v>3</v>
      </c>
      <c r="J10" s="52">
        <v>151.99019999999999</v>
      </c>
      <c r="K10" s="59">
        <f>H10*1/2</f>
        <v>0</v>
      </c>
      <c r="L10" s="14">
        <f>K10*100/K27</f>
        <v>0</v>
      </c>
      <c r="M10" s="14">
        <f t="shared" si="0"/>
        <v>0</v>
      </c>
      <c r="N10" s="14">
        <f>M10*100/M27</f>
        <v>0</v>
      </c>
      <c r="O10" s="63">
        <f>N10*100/N28</f>
        <v>0</v>
      </c>
      <c r="R10" s="78" t="s">
        <v>96</v>
      </c>
      <c r="S10">
        <v>56.827174999999997</v>
      </c>
      <c r="T10">
        <v>6.4264650000000003</v>
      </c>
      <c r="U10">
        <v>3.3339099999999999</v>
      </c>
      <c r="V10">
        <v>4.8850499999999997</v>
      </c>
      <c r="W10">
        <v>4.2007250000000003</v>
      </c>
      <c r="X10">
        <v>0.12991800000000001</v>
      </c>
      <c r="Y10">
        <v>6.0074160000000001</v>
      </c>
      <c r="Z10">
        <v>1.634415</v>
      </c>
      <c r="AA10">
        <v>14.151828999999999</v>
      </c>
      <c r="AB10">
        <v>0.53487200000000001</v>
      </c>
      <c r="AD10" s="40" t="s">
        <v>57</v>
      </c>
      <c r="AE10" s="48">
        <f t="shared" si="5"/>
        <v>0</v>
      </c>
      <c r="AF10" s="50" t="s">
        <v>3</v>
      </c>
      <c r="AG10" s="52">
        <v>151.99019999999999</v>
      </c>
      <c r="AH10" s="59">
        <f>AE10*1/2</f>
        <v>0</v>
      </c>
      <c r="AI10" s="14">
        <f>AH10*100/AH27</f>
        <v>0</v>
      </c>
      <c r="AJ10" s="14">
        <f t="shared" si="6"/>
        <v>0</v>
      </c>
      <c r="AK10" s="14">
        <f>AJ10*100/AJ27</f>
        <v>0</v>
      </c>
      <c r="AL10" s="63">
        <f>AK10*100/AK28</f>
        <v>0</v>
      </c>
      <c r="AN10" s="40" t="s">
        <v>57</v>
      </c>
      <c r="AO10" s="48">
        <f t="shared" si="7"/>
        <v>0</v>
      </c>
      <c r="AP10" s="50" t="s">
        <v>3</v>
      </c>
      <c r="AQ10" s="52">
        <v>151.99019999999999</v>
      </c>
      <c r="AR10" s="59">
        <f>AO10*1/2</f>
        <v>0</v>
      </c>
      <c r="AS10" s="14">
        <f>AR10*100/AR27</f>
        <v>0</v>
      </c>
      <c r="AT10" s="14">
        <f t="shared" si="8"/>
        <v>0</v>
      </c>
      <c r="AU10" s="14">
        <f>AT10*100/AT27</f>
        <v>0</v>
      </c>
      <c r="AV10" s="63">
        <f>AU10*100/AU28</f>
        <v>0</v>
      </c>
    </row>
    <row r="11" spans="1:48" x14ac:dyDescent="0.25">
      <c r="A11" s="40" t="s">
        <v>58</v>
      </c>
      <c r="B11" s="43">
        <f>Y31</f>
        <v>8.8577999999999992</v>
      </c>
      <c r="C11" s="43">
        <f>Y6</f>
        <v>0.16020200000000001</v>
      </c>
      <c r="D11" s="75">
        <f t="shared" si="1"/>
        <v>4.0050500000000003E-2</v>
      </c>
      <c r="E11" s="76">
        <f t="shared" si="2"/>
        <v>8.7376484999999988</v>
      </c>
      <c r="F11" s="76">
        <f t="shared" si="3"/>
        <v>0.12015150000000001</v>
      </c>
      <c r="G11" s="40" t="s">
        <v>58</v>
      </c>
      <c r="H11" s="48">
        <f t="shared" si="4"/>
        <v>0.12015150000000001</v>
      </c>
      <c r="I11" s="50" t="s">
        <v>4</v>
      </c>
      <c r="J11" s="52">
        <v>40.311399999999999</v>
      </c>
      <c r="K11" s="59">
        <f>H11*1</f>
        <v>0.12015150000000001</v>
      </c>
      <c r="L11" s="14">
        <f>K11*100/K27</f>
        <v>1.1221896574912582</v>
      </c>
      <c r="M11" s="14">
        <f t="shared" si="0"/>
        <v>4.8434751771000002</v>
      </c>
      <c r="N11" s="14">
        <f>M11*100/M27</f>
        <v>0.77962921914951777</v>
      </c>
      <c r="O11" s="63">
        <f>N11*100/N28</f>
        <v>0.81740748202566871</v>
      </c>
      <c r="S11">
        <v>0</v>
      </c>
      <c r="AD11" s="40" t="s">
        <v>58</v>
      </c>
      <c r="AE11" s="48">
        <f t="shared" si="5"/>
        <v>8.7376484999999988</v>
      </c>
      <c r="AF11" s="50" t="s">
        <v>4</v>
      </c>
      <c r="AG11" s="52">
        <v>40.311399999999999</v>
      </c>
      <c r="AH11" s="59">
        <f>AE11*1</f>
        <v>8.7376484999999988</v>
      </c>
      <c r="AI11" s="14">
        <f>AH11*100/AH27</f>
        <v>11.712929326022349</v>
      </c>
      <c r="AJ11" s="14">
        <f t="shared" si="6"/>
        <v>352.22684374289992</v>
      </c>
      <c r="AK11" s="14">
        <f>AJ11*100/AJ27</f>
        <v>7.5363021631656544</v>
      </c>
      <c r="AL11" s="63">
        <f>AK11*100/AK28</f>
        <v>7.613531412359742</v>
      </c>
      <c r="AN11" s="40" t="s">
        <v>58</v>
      </c>
      <c r="AO11" s="48">
        <f t="shared" si="7"/>
        <v>0.12015150000000001</v>
      </c>
      <c r="AP11" s="50" t="s">
        <v>4</v>
      </c>
      <c r="AQ11" s="52">
        <v>40.311399999999999</v>
      </c>
      <c r="AR11" s="59">
        <f>AO11*1</f>
        <v>0.12015150000000001</v>
      </c>
      <c r="AS11" s="14">
        <f>AR11*100/AR27</f>
        <v>1.1221896574912582</v>
      </c>
      <c r="AT11" s="14">
        <f t="shared" si="8"/>
        <v>4.8434751771000002</v>
      </c>
      <c r="AU11" s="14">
        <f>AT11*100/AT27</f>
        <v>0.77962921914951777</v>
      </c>
      <c r="AV11" s="63">
        <f>AU11*100/AU28</f>
        <v>0.81740748202566871</v>
      </c>
    </row>
    <row r="12" spans="1:48" x14ac:dyDescent="0.25">
      <c r="A12" s="40" t="s">
        <v>59</v>
      </c>
      <c r="B12" s="43">
        <f>U31</f>
        <v>8.2065000000000001</v>
      </c>
      <c r="C12" s="43">
        <f>U6</f>
        <v>0.42550199999999999</v>
      </c>
      <c r="D12" s="75">
        <f t="shared" si="1"/>
        <v>0.1063755</v>
      </c>
      <c r="E12" s="76">
        <f t="shared" si="2"/>
        <v>7.8873735000000007</v>
      </c>
      <c r="F12" s="76">
        <f t="shared" si="3"/>
        <v>0.31912649999999998</v>
      </c>
      <c r="G12" s="40" t="s">
        <v>59</v>
      </c>
      <c r="H12" s="48">
        <f t="shared" si="4"/>
        <v>0.31912649999999998</v>
      </c>
      <c r="I12" s="50" t="s">
        <v>5</v>
      </c>
      <c r="J12" s="52">
        <v>56.0794</v>
      </c>
      <c r="K12" s="59">
        <f>H12*1</f>
        <v>0.31912649999999998</v>
      </c>
      <c r="L12" s="14">
        <f>K12*100/K27</f>
        <v>2.9805741728682871</v>
      </c>
      <c r="M12" s="14">
        <f t="shared" si="0"/>
        <v>17.896422644099999</v>
      </c>
      <c r="N12" s="14">
        <f>M12*100/M27</f>
        <v>2.8806948526457492</v>
      </c>
      <c r="O12" s="63">
        <f>N12*100/N28</f>
        <v>3.0202838325558963</v>
      </c>
      <c r="R12" s="78" t="s">
        <v>101</v>
      </c>
      <c r="S12">
        <v>16.468896000000001</v>
      </c>
      <c r="T12">
        <v>0.34348800000000002</v>
      </c>
      <c r="U12">
        <v>2.2416399999999999</v>
      </c>
      <c r="V12">
        <v>1.3075639999999999</v>
      </c>
      <c r="W12">
        <v>0</v>
      </c>
      <c r="X12">
        <v>0</v>
      </c>
      <c r="Y12">
        <v>1.697168</v>
      </c>
      <c r="Z12">
        <v>0.15034700000000001</v>
      </c>
      <c r="AA12">
        <v>5.239058</v>
      </c>
      <c r="AB12">
        <v>0</v>
      </c>
      <c r="AD12" s="40" t="s">
        <v>59</v>
      </c>
      <c r="AE12" s="48">
        <f t="shared" si="5"/>
        <v>7.8873735000000007</v>
      </c>
      <c r="AF12" s="50" t="s">
        <v>5</v>
      </c>
      <c r="AG12" s="52">
        <v>56.0794</v>
      </c>
      <c r="AH12" s="59">
        <f>AE12*1</f>
        <v>7.8873735000000007</v>
      </c>
      <c r="AI12" s="14">
        <f>AH12*100/AH27</f>
        <v>10.573124837127697</v>
      </c>
      <c r="AJ12" s="14">
        <f t="shared" si="6"/>
        <v>442.31917345590006</v>
      </c>
      <c r="AK12" s="14">
        <f>AJ12*100/AJ27</f>
        <v>9.46393213050656</v>
      </c>
      <c r="AL12" s="63">
        <f>AK12*100/AK28</f>
        <v>9.5609150217227743</v>
      </c>
      <c r="AN12" s="40" t="s">
        <v>59</v>
      </c>
      <c r="AO12" s="48">
        <f t="shared" si="7"/>
        <v>0.31912649999999998</v>
      </c>
      <c r="AP12" s="50" t="s">
        <v>5</v>
      </c>
      <c r="AQ12" s="52">
        <v>56.0794</v>
      </c>
      <c r="AR12" s="59">
        <f>AO12*1</f>
        <v>0.31912649999999998</v>
      </c>
      <c r="AS12" s="14">
        <f>AR12*100/AR27</f>
        <v>2.9805741728682871</v>
      </c>
      <c r="AT12" s="14">
        <f t="shared" si="8"/>
        <v>17.896422644099999</v>
      </c>
      <c r="AU12" s="14">
        <f>AT12*100/AT27</f>
        <v>2.8806948526457492</v>
      </c>
      <c r="AV12" s="63">
        <f>AU12*100/AU28</f>
        <v>3.0202838325558963</v>
      </c>
    </row>
    <row r="13" spans="1:48" x14ac:dyDescent="0.25">
      <c r="A13" s="40" t="s">
        <v>60</v>
      </c>
      <c r="B13" s="43">
        <v>0</v>
      </c>
      <c r="C13" s="43">
        <v>0</v>
      </c>
      <c r="D13" s="75">
        <f t="shared" si="1"/>
        <v>0</v>
      </c>
      <c r="E13" s="76">
        <f t="shared" si="2"/>
        <v>0</v>
      </c>
      <c r="F13" s="76">
        <f t="shared" si="3"/>
        <v>0</v>
      </c>
      <c r="G13" s="40" t="s">
        <v>60</v>
      </c>
      <c r="H13" s="48">
        <f t="shared" si="4"/>
        <v>0</v>
      </c>
      <c r="I13" s="50" t="s">
        <v>6</v>
      </c>
      <c r="J13" s="52">
        <v>70.9375</v>
      </c>
      <c r="K13" s="59">
        <f t="shared" ref="K13:K14" si="9">H13*1</f>
        <v>0</v>
      </c>
      <c r="L13" s="14">
        <f>K13*100/K27</f>
        <v>0</v>
      </c>
      <c r="M13" s="14">
        <f t="shared" si="0"/>
        <v>0</v>
      </c>
      <c r="N13" s="14">
        <f>M13*100/M27</f>
        <v>0</v>
      </c>
      <c r="O13" s="63">
        <f>N13*100/N28</f>
        <v>0</v>
      </c>
      <c r="S13">
        <v>0</v>
      </c>
      <c r="AD13" s="40" t="s">
        <v>60</v>
      </c>
      <c r="AE13" s="48">
        <f t="shared" si="5"/>
        <v>0</v>
      </c>
      <c r="AF13" s="50" t="s">
        <v>6</v>
      </c>
      <c r="AG13" s="52">
        <v>70.9375</v>
      </c>
      <c r="AH13" s="59">
        <f t="shared" ref="AH13:AH14" si="10">AE13*1</f>
        <v>0</v>
      </c>
      <c r="AI13" s="14">
        <f>AH13*100/AH27</f>
        <v>0</v>
      </c>
      <c r="AJ13" s="14">
        <f t="shared" si="6"/>
        <v>0</v>
      </c>
      <c r="AK13" s="14">
        <f>AJ13*100/AJ27</f>
        <v>0</v>
      </c>
      <c r="AL13" s="63">
        <f>AK13*100/AK28</f>
        <v>0</v>
      </c>
      <c r="AN13" s="40" t="s">
        <v>60</v>
      </c>
      <c r="AO13" s="48">
        <f t="shared" si="7"/>
        <v>0</v>
      </c>
      <c r="AP13" s="50" t="s">
        <v>6</v>
      </c>
      <c r="AQ13" s="52">
        <v>70.9375</v>
      </c>
      <c r="AR13" s="59">
        <f t="shared" ref="AR13:AR14" si="11">AO13*1</f>
        <v>0</v>
      </c>
      <c r="AS13" s="14">
        <f>AR13*100/AR27</f>
        <v>0</v>
      </c>
      <c r="AT13" s="14">
        <f t="shared" si="8"/>
        <v>0</v>
      </c>
      <c r="AU13" s="14">
        <f>AT13*100/AT27</f>
        <v>0</v>
      </c>
      <c r="AV13" s="63">
        <f>AU13*100/AU28</f>
        <v>0</v>
      </c>
    </row>
    <row r="14" spans="1:48" x14ac:dyDescent="0.25">
      <c r="A14" s="40" t="s">
        <v>64</v>
      </c>
      <c r="B14" s="43">
        <f>V31</f>
        <v>8.5184999999999995</v>
      </c>
      <c r="C14" s="43">
        <f>V6</f>
        <v>0.42944199999999999</v>
      </c>
      <c r="D14" s="75">
        <f t="shared" si="1"/>
        <v>0.1073605</v>
      </c>
      <c r="E14" s="76">
        <f t="shared" si="2"/>
        <v>8.1964185000000001</v>
      </c>
      <c r="F14" s="76">
        <f t="shared" si="3"/>
        <v>0.32208150000000002</v>
      </c>
      <c r="G14" s="40" t="s">
        <v>64</v>
      </c>
      <c r="H14" s="48">
        <f t="shared" si="4"/>
        <v>0.32208150000000002</v>
      </c>
      <c r="I14" s="50" t="s">
        <v>7</v>
      </c>
      <c r="J14" s="52">
        <v>71.846400000000003</v>
      </c>
      <c r="K14" s="59">
        <f t="shared" si="9"/>
        <v>0.32208150000000002</v>
      </c>
      <c r="L14" s="14">
        <f>K14*100/K27</f>
        <v>3.0081732493499516</v>
      </c>
      <c r="M14" s="14">
        <f t="shared" si="0"/>
        <v>23.140396281600001</v>
      </c>
      <c r="N14" s="14">
        <f>M14*100/M27</f>
        <v>3.7247902434045517</v>
      </c>
      <c r="O14" s="63">
        <f>N14*100/N28</f>
        <v>3.9052813044340029</v>
      </c>
      <c r="R14" s="78" t="s">
        <v>207</v>
      </c>
      <c r="S14">
        <v>4.9022589999999999</v>
      </c>
      <c r="T14">
        <v>0.69835700000000001</v>
      </c>
      <c r="U14">
        <v>0.271036</v>
      </c>
      <c r="V14">
        <v>0.73429299999999997</v>
      </c>
      <c r="W14">
        <v>0</v>
      </c>
      <c r="X14">
        <v>0</v>
      </c>
      <c r="Y14">
        <v>0.33892299999999997</v>
      </c>
      <c r="Z14">
        <v>0</v>
      </c>
      <c r="AA14">
        <v>1.225565</v>
      </c>
      <c r="AB14">
        <v>0</v>
      </c>
      <c r="AD14" s="40" t="s">
        <v>64</v>
      </c>
      <c r="AE14" s="48">
        <f t="shared" si="5"/>
        <v>8.1964185000000001</v>
      </c>
      <c r="AF14" s="50" t="s">
        <v>7</v>
      </c>
      <c r="AG14" s="52">
        <v>71.846400000000003</v>
      </c>
      <c r="AH14" s="59">
        <f t="shared" si="10"/>
        <v>8.1964185000000001</v>
      </c>
      <c r="AI14" s="14">
        <f>AH14*100/AH27</f>
        <v>10.987403603727264</v>
      </c>
      <c r="AJ14" s="14">
        <f t="shared" si="6"/>
        <v>588.88316211840004</v>
      </c>
      <c r="AK14" s="14">
        <f>AJ14*100/AJ27</f>
        <v>12.599838789584556</v>
      </c>
      <c r="AL14" s="63">
        <f>AK14*100/AK28</f>
        <v>12.728957297390963</v>
      </c>
      <c r="AN14" s="40" t="s">
        <v>64</v>
      </c>
      <c r="AO14" s="48">
        <f t="shared" si="7"/>
        <v>0.32208150000000002</v>
      </c>
      <c r="AP14" s="50" t="s">
        <v>7</v>
      </c>
      <c r="AQ14" s="52">
        <v>71.846400000000003</v>
      </c>
      <c r="AR14" s="59">
        <f t="shared" si="11"/>
        <v>0.32208150000000002</v>
      </c>
      <c r="AS14" s="14">
        <f>AR14*100/AR27</f>
        <v>3.0081732493499516</v>
      </c>
      <c r="AT14" s="14">
        <f t="shared" si="8"/>
        <v>23.140396281600001</v>
      </c>
      <c r="AU14" s="14">
        <f>AT14*100/AT27</f>
        <v>3.7247902434045517</v>
      </c>
      <c r="AV14" s="63">
        <f>AU14*100/AU28</f>
        <v>3.9052813044340029</v>
      </c>
    </row>
    <row r="15" spans="1:48" x14ac:dyDescent="0.25">
      <c r="A15" s="40" t="s">
        <v>63</v>
      </c>
      <c r="B15" s="44">
        <v>0</v>
      </c>
      <c r="C15" s="44">
        <v>0</v>
      </c>
      <c r="D15" s="44">
        <f t="shared" si="1"/>
        <v>0</v>
      </c>
      <c r="E15" s="44">
        <f t="shared" si="2"/>
        <v>0</v>
      </c>
      <c r="F15" s="44">
        <f t="shared" si="3"/>
        <v>0</v>
      </c>
      <c r="G15" s="40" t="s">
        <v>63</v>
      </c>
      <c r="H15" s="48">
        <f t="shared" si="4"/>
        <v>0</v>
      </c>
      <c r="I15" s="50" t="s">
        <v>8</v>
      </c>
      <c r="J15" s="52">
        <v>159.69220000000001</v>
      </c>
      <c r="K15" s="59">
        <f>K26</f>
        <v>3.7499999905321602E-7</v>
      </c>
      <c r="L15" s="19">
        <f>K15*100/K27</f>
        <v>3.5024208644648682E-6</v>
      </c>
      <c r="M15" s="14">
        <f t="shared" si="0"/>
        <v>5.9884574848805985E-5</v>
      </c>
      <c r="N15" s="14">
        <f>M15*100/M27</f>
        <v>9.6393111601388372E-6</v>
      </c>
      <c r="O15" s="63">
        <f>N15*100/N28</f>
        <v>1.0106400414887385E-5</v>
      </c>
      <c r="S15">
        <v>0</v>
      </c>
      <c r="AD15" s="40" t="s">
        <v>63</v>
      </c>
      <c r="AE15" s="48">
        <f t="shared" si="5"/>
        <v>0</v>
      </c>
      <c r="AF15" s="50" t="s">
        <v>8</v>
      </c>
      <c r="AG15" s="52">
        <v>159.69220000000001</v>
      </c>
      <c r="AH15" s="59">
        <f>AH26</f>
        <v>0.91794962500001986</v>
      </c>
      <c r="AI15" s="19">
        <f>AH15*100/AH27</f>
        <v>1.2305231873854794</v>
      </c>
      <c r="AJ15" s="14">
        <f t="shared" si="6"/>
        <v>146.5893951054282</v>
      </c>
      <c r="AK15" s="14">
        <f>AJ15*100/AJ27</f>
        <v>3.1364502594145405</v>
      </c>
      <c r="AL15" s="63">
        <f>AK15*100/AK28</f>
        <v>3.1685914466207916</v>
      </c>
      <c r="AN15" s="40" t="s">
        <v>63</v>
      </c>
      <c r="AO15" s="48">
        <f t="shared" si="7"/>
        <v>0</v>
      </c>
      <c r="AP15" s="50" t="s">
        <v>8</v>
      </c>
      <c r="AQ15" s="52">
        <v>159.69220000000001</v>
      </c>
      <c r="AR15" s="59">
        <f>AR26</f>
        <v>3.7499999905321602E-7</v>
      </c>
      <c r="AS15" s="19">
        <f>AR15*100/AR27</f>
        <v>3.5024208644648682E-6</v>
      </c>
      <c r="AT15" s="14">
        <f t="shared" si="8"/>
        <v>5.9884574848805985E-5</v>
      </c>
      <c r="AU15" s="14">
        <f>AT15*100/AT27</f>
        <v>9.6393111601388372E-6</v>
      </c>
      <c r="AV15" s="63">
        <f>AU15*100/AU28</f>
        <v>1.0106400414887385E-5</v>
      </c>
    </row>
    <row r="16" spans="1:48" x14ac:dyDescent="0.25">
      <c r="A16" s="40" t="s">
        <v>61</v>
      </c>
      <c r="B16" s="43">
        <v>0</v>
      </c>
      <c r="C16" s="43">
        <v>0</v>
      </c>
      <c r="D16" s="76">
        <f t="shared" si="1"/>
        <v>0</v>
      </c>
      <c r="E16" s="76">
        <f t="shared" si="2"/>
        <v>0</v>
      </c>
      <c r="F16" s="76">
        <f t="shared" si="3"/>
        <v>0</v>
      </c>
      <c r="G16" s="40" t="s">
        <v>61</v>
      </c>
      <c r="H16" s="48">
        <f t="shared" si="4"/>
        <v>0</v>
      </c>
      <c r="I16" s="50" t="s">
        <v>9</v>
      </c>
      <c r="J16" s="52">
        <v>153.33940000000001</v>
      </c>
      <c r="K16" s="59">
        <f>H16*1</f>
        <v>0</v>
      </c>
      <c r="L16" s="14">
        <f>K16*100/K27</f>
        <v>0</v>
      </c>
      <c r="M16" s="14">
        <f t="shared" si="0"/>
        <v>0</v>
      </c>
      <c r="N16" s="14">
        <f>M16*100/M27</f>
        <v>0</v>
      </c>
      <c r="O16" s="63">
        <f>N16*100/N28</f>
        <v>0</v>
      </c>
      <c r="R16" s="78" t="s">
        <v>174</v>
      </c>
      <c r="S16">
        <v>30.391490000000001</v>
      </c>
      <c r="T16">
        <v>5.7058280000000003</v>
      </c>
      <c r="U16">
        <v>1.906892</v>
      </c>
      <c r="V16">
        <v>0</v>
      </c>
      <c r="W16">
        <v>0</v>
      </c>
      <c r="X16">
        <v>7.1194999999999994E-2</v>
      </c>
      <c r="Y16">
        <v>0</v>
      </c>
      <c r="Z16">
        <v>1.8208500000000001</v>
      </c>
      <c r="AA16">
        <v>9.4899170000000002</v>
      </c>
      <c r="AB16">
        <v>0</v>
      </c>
      <c r="AD16" s="40" t="s">
        <v>61</v>
      </c>
      <c r="AE16" s="48">
        <f t="shared" si="5"/>
        <v>0</v>
      </c>
      <c r="AF16" s="50" t="s">
        <v>9</v>
      </c>
      <c r="AG16" s="52">
        <v>153.33940000000001</v>
      </c>
      <c r="AH16" s="59">
        <f>AE16*1</f>
        <v>0</v>
      </c>
      <c r="AI16" s="14">
        <f>AH16*100/AH27</f>
        <v>0</v>
      </c>
      <c r="AJ16" s="14">
        <f t="shared" si="6"/>
        <v>0</v>
      </c>
      <c r="AK16" s="14">
        <f>AJ16*100/AJ27</f>
        <v>0</v>
      </c>
      <c r="AL16" s="63">
        <f>AK16*100/AK28</f>
        <v>0</v>
      </c>
      <c r="AN16" s="40" t="s">
        <v>61</v>
      </c>
      <c r="AO16" s="48">
        <f t="shared" si="7"/>
        <v>0</v>
      </c>
      <c r="AP16" s="50" t="s">
        <v>9</v>
      </c>
      <c r="AQ16" s="52">
        <v>153.33940000000001</v>
      </c>
      <c r="AR16" s="59">
        <f>AO16*1</f>
        <v>0</v>
      </c>
      <c r="AS16" s="14">
        <f>AR16*100/AR27</f>
        <v>0</v>
      </c>
      <c r="AT16" s="14">
        <f t="shared" si="8"/>
        <v>0</v>
      </c>
      <c r="AU16" s="14">
        <f>AT16*100/AT27</f>
        <v>0</v>
      </c>
      <c r="AV16" s="63">
        <f>AU16*100/AU28</f>
        <v>0</v>
      </c>
    </row>
    <row r="17" spans="1:48" x14ac:dyDescent="0.25">
      <c r="A17" s="40" t="s">
        <v>62</v>
      </c>
      <c r="B17" s="43">
        <f>Z31</f>
        <v>4.5616000000000003</v>
      </c>
      <c r="C17" s="43">
        <f>Z6</f>
        <v>0.95598799999999995</v>
      </c>
      <c r="D17" s="76">
        <f t="shared" si="1"/>
        <v>0.23899699999999999</v>
      </c>
      <c r="E17" s="76">
        <f t="shared" si="2"/>
        <v>3.8446090000000002</v>
      </c>
      <c r="F17" s="76">
        <f t="shared" si="3"/>
        <v>0.71699099999999993</v>
      </c>
      <c r="G17" s="40" t="s">
        <v>62</v>
      </c>
      <c r="H17" s="48">
        <f t="shared" si="4"/>
        <v>0.71699099999999993</v>
      </c>
      <c r="I17" s="50" t="s">
        <v>10</v>
      </c>
      <c r="J17" s="52">
        <v>61.978999999999999</v>
      </c>
      <c r="K17" s="59">
        <f>H17/2</f>
        <v>0.35849549999999997</v>
      </c>
      <c r="L17" s="14">
        <f>K17*100/K27</f>
        <v>3.3482723258316147</v>
      </c>
      <c r="M17" s="14">
        <f t="shared" si="0"/>
        <v>22.219192594499997</v>
      </c>
      <c r="N17" s="14">
        <f>M17*100/M27</f>
        <v>3.5765088369782156</v>
      </c>
      <c r="O17" s="63">
        <f>N17*100/N28</f>
        <v>3.7498146696785768</v>
      </c>
      <c r="S17">
        <v>0</v>
      </c>
      <c r="AD17" s="40" t="s">
        <v>62</v>
      </c>
      <c r="AE17" s="48">
        <f t="shared" si="5"/>
        <v>3.8446090000000002</v>
      </c>
      <c r="AF17" s="50" t="s">
        <v>10</v>
      </c>
      <c r="AG17" s="52">
        <v>61.978999999999999</v>
      </c>
      <c r="AH17" s="59">
        <f>AE17/2</f>
        <v>1.9223045000000001</v>
      </c>
      <c r="AI17" s="14">
        <f>AH17*100/AH27</f>
        <v>2.5768737151185168</v>
      </c>
      <c r="AJ17" s="14">
        <f t="shared" si="6"/>
        <v>119.14251060550001</v>
      </c>
      <c r="AK17" s="14">
        <f>AJ17*100/AJ27</f>
        <v>2.5491923070366953</v>
      </c>
      <c r="AL17" s="63">
        <f>AK17*100/AK28</f>
        <v>2.5753154910149094</v>
      </c>
      <c r="AN17" s="40" t="s">
        <v>62</v>
      </c>
      <c r="AO17" s="48">
        <f t="shared" si="7"/>
        <v>0.71699099999999993</v>
      </c>
      <c r="AP17" s="50" t="s">
        <v>10</v>
      </c>
      <c r="AQ17" s="52">
        <v>61.978999999999999</v>
      </c>
      <c r="AR17" s="59">
        <f>AO17/2</f>
        <v>0.35849549999999997</v>
      </c>
      <c r="AS17" s="14">
        <f>AR17*100/AR27</f>
        <v>3.3482723258316147</v>
      </c>
      <c r="AT17" s="14">
        <f t="shared" si="8"/>
        <v>22.219192594499997</v>
      </c>
      <c r="AU17" s="14">
        <f>AT17*100/AT27</f>
        <v>3.5765088369782156</v>
      </c>
      <c r="AV17" s="63">
        <f>AU17*100/AU28</f>
        <v>3.7498146696785768</v>
      </c>
    </row>
    <row r="18" spans="1:48" x14ac:dyDescent="0.25">
      <c r="A18" s="40" t="s">
        <v>52</v>
      </c>
      <c r="B18" s="43">
        <f>X31</f>
        <v>0.76700000000000002</v>
      </c>
      <c r="C18" s="43">
        <f>X6</f>
        <v>0.56588700000000003</v>
      </c>
      <c r="D18" s="76">
        <f t="shared" si="1"/>
        <v>0.14147175000000001</v>
      </c>
      <c r="E18" s="76">
        <f t="shared" si="2"/>
        <v>0.34258474999999999</v>
      </c>
      <c r="F18" s="76">
        <f t="shared" si="3"/>
        <v>0.42441525000000002</v>
      </c>
      <c r="G18" s="40" t="s">
        <v>52</v>
      </c>
      <c r="H18" s="48">
        <f t="shared" si="4"/>
        <v>0.42441525000000002</v>
      </c>
      <c r="I18" s="50" t="s">
        <v>11</v>
      </c>
      <c r="J18" s="52">
        <v>94.203400000000002</v>
      </c>
      <c r="K18" s="59">
        <f>H18/2</f>
        <v>0.21220762500000001</v>
      </c>
      <c r="L18" s="14">
        <f>K18*100/K27</f>
        <v>1.9819744407334352</v>
      </c>
      <c r="M18" s="14">
        <f t="shared" si="0"/>
        <v>19.990679780925003</v>
      </c>
      <c r="N18" s="14">
        <f>M18*100/M27</f>
        <v>3.2177966228789927</v>
      </c>
      <c r="O18" s="63">
        <f>N18*100/N28</f>
        <v>3.3737204437354293</v>
      </c>
      <c r="R18" s="78" t="s">
        <v>106</v>
      </c>
      <c r="S18">
        <v>1.595326</v>
      </c>
      <c r="T18">
        <v>0</v>
      </c>
      <c r="U18">
        <v>0</v>
      </c>
      <c r="V18">
        <v>0.62202299999999999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0.44152799999999998</v>
      </c>
      <c r="AD18" s="40" t="s">
        <v>52</v>
      </c>
      <c r="AE18" s="48">
        <f t="shared" si="5"/>
        <v>0.34258474999999999</v>
      </c>
      <c r="AF18" s="50" t="s">
        <v>11</v>
      </c>
      <c r="AG18" s="52">
        <v>94.203400000000002</v>
      </c>
      <c r="AH18" s="59">
        <f>AE18/2</f>
        <v>0.171292375</v>
      </c>
      <c r="AI18" s="14">
        <f>AH18*100/AH27</f>
        <v>0.22961961475808024</v>
      </c>
      <c r="AJ18" s="14">
        <f t="shared" si="6"/>
        <v>16.136324119074999</v>
      </c>
      <c r="AK18" s="14">
        <f>AJ18*100/AJ27</f>
        <v>0.34525538448992321</v>
      </c>
      <c r="AL18" s="63">
        <f>AK18*100/AK28</f>
        <v>0.34879343452389006</v>
      </c>
      <c r="AN18" s="40" t="s">
        <v>52</v>
      </c>
      <c r="AO18" s="48">
        <f t="shared" si="7"/>
        <v>0.42441525000000002</v>
      </c>
      <c r="AP18" s="50" t="s">
        <v>11</v>
      </c>
      <c r="AQ18" s="52">
        <v>94.203400000000002</v>
      </c>
      <c r="AR18" s="59">
        <f>AO18/2</f>
        <v>0.21220762500000001</v>
      </c>
      <c r="AS18" s="14">
        <f>AR18*100/AR27</f>
        <v>1.9819744407334352</v>
      </c>
      <c r="AT18" s="14">
        <f t="shared" si="8"/>
        <v>19.990679780925003</v>
      </c>
      <c r="AU18" s="14">
        <f>AT18*100/AT27</f>
        <v>3.2177966228789927</v>
      </c>
      <c r="AV18" s="63">
        <f>AU18*100/AU28</f>
        <v>3.3737204437354293</v>
      </c>
    </row>
    <row r="19" spans="1:48" x14ac:dyDescent="0.25">
      <c r="A19" s="40" t="s">
        <v>65</v>
      </c>
      <c r="B19" s="43">
        <v>0</v>
      </c>
      <c r="C19" s="43">
        <v>0</v>
      </c>
      <c r="D19" s="76">
        <f t="shared" si="1"/>
        <v>0</v>
      </c>
      <c r="E19" s="76">
        <f t="shared" si="2"/>
        <v>0</v>
      </c>
      <c r="F19" s="76">
        <f t="shared" si="3"/>
        <v>0</v>
      </c>
      <c r="G19" s="40" t="s">
        <v>65</v>
      </c>
      <c r="H19" s="48">
        <f t="shared" si="4"/>
        <v>0</v>
      </c>
      <c r="I19" s="50" t="s">
        <v>12</v>
      </c>
      <c r="J19" s="52">
        <v>80.063999999999993</v>
      </c>
      <c r="K19" s="59">
        <f>H19*1</f>
        <v>0</v>
      </c>
      <c r="L19" s="14">
        <f>K19*100/K27</f>
        <v>0</v>
      </c>
      <c r="M19" s="14">
        <f t="shared" si="0"/>
        <v>0</v>
      </c>
      <c r="N19" s="14">
        <f>M19*100/M27</f>
        <v>0</v>
      </c>
      <c r="O19" s="63">
        <f>N19*100/N28</f>
        <v>0</v>
      </c>
      <c r="S19">
        <v>0</v>
      </c>
      <c r="AD19" s="40" t="s">
        <v>65</v>
      </c>
      <c r="AE19" s="48">
        <f t="shared" si="5"/>
        <v>0</v>
      </c>
      <c r="AF19" s="50" t="s">
        <v>12</v>
      </c>
      <c r="AG19" s="52">
        <v>80.063999999999993</v>
      </c>
      <c r="AH19" s="59">
        <f>AE19*1</f>
        <v>0</v>
      </c>
      <c r="AI19" s="14">
        <f>AH19*100/AH27</f>
        <v>0</v>
      </c>
      <c r="AJ19" s="14">
        <f t="shared" si="6"/>
        <v>0</v>
      </c>
      <c r="AK19" s="14">
        <f>AJ19*100/AJ27</f>
        <v>0</v>
      </c>
      <c r="AL19" s="63">
        <f>AK19*100/AK28</f>
        <v>0</v>
      </c>
      <c r="AN19" s="40" t="s">
        <v>65</v>
      </c>
      <c r="AO19" s="48">
        <f t="shared" si="7"/>
        <v>0</v>
      </c>
      <c r="AP19" s="50" t="s">
        <v>12</v>
      </c>
      <c r="AQ19" s="52">
        <v>80.063999999999993</v>
      </c>
      <c r="AR19" s="59">
        <f>AO19*1</f>
        <v>0</v>
      </c>
      <c r="AS19" s="14">
        <f>AR19*100/AR27</f>
        <v>0</v>
      </c>
      <c r="AT19" s="14">
        <f t="shared" si="8"/>
        <v>0</v>
      </c>
      <c r="AU19" s="14">
        <f>AT19*100/AT27</f>
        <v>0</v>
      </c>
      <c r="AV19" s="63">
        <f>AU19*100/AU28</f>
        <v>0</v>
      </c>
    </row>
    <row r="20" spans="1:48" x14ac:dyDescent="0.25">
      <c r="A20" s="41"/>
      <c r="B20" s="44">
        <v>0</v>
      </c>
      <c r="C20" s="44"/>
      <c r="D20" s="44">
        <f t="shared" si="1"/>
        <v>0</v>
      </c>
      <c r="E20" s="44">
        <f t="shared" si="2"/>
        <v>0</v>
      </c>
      <c r="F20" s="44">
        <f t="shared" si="3"/>
        <v>0</v>
      </c>
      <c r="G20" s="41"/>
      <c r="H20" s="48">
        <f t="shared" si="4"/>
        <v>0</v>
      </c>
      <c r="I20" s="50" t="s">
        <v>13</v>
      </c>
      <c r="J20" s="52">
        <v>32</v>
      </c>
      <c r="K20" s="59">
        <f>H20*1</f>
        <v>0</v>
      </c>
      <c r="L20" s="14">
        <f>K20*100/K27</f>
        <v>0</v>
      </c>
      <c r="M20" s="14">
        <f t="shared" si="0"/>
        <v>0</v>
      </c>
      <c r="N20" s="14">
        <f>M20*100/M27</f>
        <v>0</v>
      </c>
      <c r="O20" s="63">
        <f>N20*100/N28</f>
        <v>0</v>
      </c>
      <c r="R20" s="78" t="s">
        <v>208</v>
      </c>
      <c r="S20">
        <v>5.249339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2.6246689999999999</v>
      </c>
      <c r="AB20">
        <v>0</v>
      </c>
      <c r="AD20" s="41"/>
      <c r="AE20" s="48">
        <f t="shared" si="5"/>
        <v>0</v>
      </c>
      <c r="AF20" s="50" t="s">
        <v>13</v>
      </c>
      <c r="AG20" s="52">
        <v>32</v>
      </c>
      <c r="AH20" s="59">
        <f>AE20*1</f>
        <v>0</v>
      </c>
      <c r="AI20" s="14">
        <f>AH20*100/AH27</f>
        <v>0</v>
      </c>
      <c r="AJ20" s="14">
        <f t="shared" si="6"/>
        <v>0</v>
      </c>
      <c r="AK20" s="14">
        <f>AJ20*100/AJ27</f>
        <v>0</v>
      </c>
      <c r="AL20" s="63">
        <f>AK20*100/AK28</f>
        <v>0</v>
      </c>
      <c r="AN20" s="41"/>
      <c r="AO20" s="48">
        <f t="shared" si="7"/>
        <v>0</v>
      </c>
      <c r="AP20" s="50" t="s">
        <v>13</v>
      </c>
      <c r="AQ20" s="52">
        <v>32</v>
      </c>
      <c r="AR20" s="59">
        <f>AO20*1</f>
        <v>0</v>
      </c>
      <c r="AS20" s="14">
        <f>AR20*100/AR27</f>
        <v>0</v>
      </c>
      <c r="AT20" s="14">
        <f t="shared" si="8"/>
        <v>0</v>
      </c>
      <c r="AU20" s="14">
        <f>AT20*100/AT27</f>
        <v>0</v>
      </c>
      <c r="AV20" s="63">
        <f>AU20*100/AU28</f>
        <v>0</v>
      </c>
    </row>
    <row r="21" spans="1:48" x14ac:dyDescent="0.25">
      <c r="A21" s="40" t="s">
        <v>51</v>
      </c>
      <c r="B21" s="43">
        <f>W31</f>
        <v>8.4509000000000007</v>
      </c>
      <c r="C21" s="43">
        <f>W6</f>
        <v>4.2501749999999996</v>
      </c>
      <c r="D21" s="76">
        <f t="shared" si="1"/>
        <v>1.0625437499999999</v>
      </c>
      <c r="E21" s="76">
        <f t="shared" si="2"/>
        <v>5.2632687500000008</v>
      </c>
      <c r="F21" s="76">
        <f t="shared" si="3"/>
        <v>3.1876312499999999</v>
      </c>
      <c r="G21" s="40" t="s">
        <v>51</v>
      </c>
      <c r="H21" s="48">
        <f t="shared" si="4"/>
        <v>3.1876312499999999</v>
      </c>
      <c r="I21" s="50" t="s">
        <v>22</v>
      </c>
      <c r="J21" s="52">
        <v>18.015000000000001</v>
      </c>
      <c r="K21" s="59">
        <f>H21*1/2</f>
        <v>1.593815625</v>
      </c>
      <c r="L21" s="14">
        <f>K21*100/K27</f>
        <v>14.88590163521026</v>
      </c>
      <c r="M21" s="14">
        <f t="shared" si="0"/>
        <v>28.712588484375001</v>
      </c>
      <c r="N21" s="14">
        <f>M21*100/M27</f>
        <v>4.6217172838362099</v>
      </c>
      <c r="O21" s="64"/>
      <c r="S21">
        <v>0</v>
      </c>
      <c r="AD21" s="40" t="s">
        <v>51</v>
      </c>
      <c r="AE21" s="48">
        <f t="shared" si="5"/>
        <v>5.2632687500000008</v>
      </c>
      <c r="AF21" s="50" t="s">
        <v>22</v>
      </c>
      <c r="AG21" s="52">
        <v>18.015000000000001</v>
      </c>
      <c r="AH21" s="59">
        <f>AE21*1/2</f>
        <v>2.6316343750000004</v>
      </c>
      <c r="AI21" s="14">
        <f>AH21*100/AH27</f>
        <v>3.5277394651783034</v>
      </c>
      <c r="AJ21" s="14">
        <f t="shared" si="6"/>
        <v>47.408893265625011</v>
      </c>
      <c r="AK21" s="14">
        <f>AJ21*100/AJ27</f>
        <v>1.0143683004802824</v>
      </c>
      <c r="AL21" s="64"/>
      <c r="AN21" s="40" t="s">
        <v>51</v>
      </c>
      <c r="AO21" s="48">
        <f t="shared" si="7"/>
        <v>3.1876312499999999</v>
      </c>
      <c r="AP21" s="50" t="s">
        <v>22</v>
      </c>
      <c r="AQ21" s="52">
        <v>18.015000000000001</v>
      </c>
      <c r="AR21" s="59">
        <f>AO21*1/2</f>
        <v>1.593815625</v>
      </c>
      <c r="AS21" s="14">
        <f>AR21*100/AR27</f>
        <v>14.88590163521026</v>
      </c>
      <c r="AT21" s="14">
        <f t="shared" si="8"/>
        <v>28.712588484375001</v>
      </c>
      <c r="AU21" s="14">
        <f>AT21*100/AT27</f>
        <v>4.6217172838362099</v>
      </c>
      <c r="AV21" s="64"/>
    </row>
    <row r="22" spans="1:48" x14ac:dyDescent="0.25">
      <c r="A22" s="40" t="s">
        <v>66</v>
      </c>
      <c r="B22" s="43">
        <v>0</v>
      </c>
      <c r="C22" s="43">
        <v>0</v>
      </c>
      <c r="D22" s="76">
        <f t="shared" si="1"/>
        <v>0</v>
      </c>
      <c r="E22" s="76">
        <f t="shared" si="2"/>
        <v>0</v>
      </c>
      <c r="F22" s="76">
        <f t="shared" si="3"/>
        <v>0</v>
      </c>
      <c r="G22" s="40" t="s">
        <v>66</v>
      </c>
      <c r="H22" s="48">
        <f t="shared" si="4"/>
        <v>0</v>
      </c>
      <c r="I22" s="50" t="s">
        <v>14</v>
      </c>
      <c r="J22" s="52">
        <v>44.01</v>
      </c>
      <c r="K22" s="59">
        <f>H22*1</f>
        <v>0</v>
      </c>
      <c r="L22" s="14">
        <f>K22*100/K27</f>
        <v>0</v>
      </c>
      <c r="M22" s="14">
        <f t="shared" si="0"/>
        <v>0</v>
      </c>
      <c r="N22" s="14">
        <f>M22*100/M27</f>
        <v>0</v>
      </c>
      <c r="O22" s="63">
        <f>N22*100/N28</f>
        <v>0</v>
      </c>
      <c r="R22" s="78" t="s">
        <v>97</v>
      </c>
      <c r="S22">
        <v>145.02500000000001</v>
      </c>
      <c r="T22">
        <v>15.610200000000001</v>
      </c>
      <c r="U22">
        <v>8.2065000000000001</v>
      </c>
      <c r="V22">
        <v>8.5184999999999995</v>
      </c>
      <c r="W22">
        <v>8.4509000000000007</v>
      </c>
      <c r="X22">
        <v>0.76700000000000002</v>
      </c>
      <c r="Y22">
        <v>8.8577999999999992</v>
      </c>
      <c r="Z22">
        <v>4.5616000000000003</v>
      </c>
      <c r="AA22">
        <v>43.133200000000002</v>
      </c>
      <c r="AB22">
        <v>0.97640000000000005</v>
      </c>
      <c r="AD22" s="40" t="s">
        <v>66</v>
      </c>
      <c r="AE22" s="48">
        <f t="shared" si="5"/>
        <v>0</v>
      </c>
      <c r="AF22" s="50" t="s">
        <v>14</v>
      </c>
      <c r="AG22" s="52">
        <v>44.01</v>
      </c>
      <c r="AH22" s="59">
        <f>AE22*1</f>
        <v>0</v>
      </c>
      <c r="AI22" s="14">
        <f>AH22*100/AH27</f>
        <v>0</v>
      </c>
      <c r="AJ22" s="14">
        <f t="shared" si="6"/>
        <v>0</v>
      </c>
      <c r="AK22" s="14">
        <f>AJ22*100/AJ27</f>
        <v>0</v>
      </c>
      <c r="AL22" s="63">
        <f>AK22*100/AK28</f>
        <v>0</v>
      </c>
      <c r="AN22" s="40" t="s">
        <v>66</v>
      </c>
      <c r="AO22" s="48">
        <f t="shared" si="7"/>
        <v>0</v>
      </c>
      <c r="AP22" s="50" t="s">
        <v>14</v>
      </c>
      <c r="AQ22" s="52">
        <v>44.01</v>
      </c>
      <c r="AR22" s="59">
        <f>AO22*1</f>
        <v>0</v>
      </c>
      <c r="AS22" s="14">
        <f>AR22*100/AR27</f>
        <v>0</v>
      </c>
      <c r="AT22" s="14">
        <f t="shared" si="8"/>
        <v>0</v>
      </c>
      <c r="AU22" s="14">
        <f>AT22*100/AT27</f>
        <v>0</v>
      </c>
      <c r="AV22" s="63">
        <f>AU22*100/AU28</f>
        <v>0</v>
      </c>
    </row>
    <row r="23" spans="1:48" x14ac:dyDescent="0.25">
      <c r="A23" s="40" t="s">
        <v>67</v>
      </c>
      <c r="B23" s="43">
        <v>0</v>
      </c>
      <c r="C23" s="43">
        <v>0</v>
      </c>
      <c r="D23" s="76">
        <f t="shared" si="1"/>
        <v>0</v>
      </c>
      <c r="E23" s="76">
        <f t="shared" si="2"/>
        <v>0</v>
      </c>
      <c r="F23" s="76">
        <f t="shared" si="3"/>
        <v>0</v>
      </c>
      <c r="G23" s="40" t="s">
        <v>67</v>
      </c>
      <c r="H23" s="48">
        <f t="shared" si="4"/>
        <v>0</v>
      </c>
      <c r="I23" s="50" t="s">
        <v>15</v>
      </c>
      <c r="J23" s="52">
        <v>69.62</v>
      </c>
      <c r="K23" s="59">
        <f>H23*1</f>
        <v>0</v>
      </c>
      <c r="L23" s="14">
        <f>K23*100/K27</f>
        <v>0</v>
      </c>
      <c r="M23" s="14">
        <f t="shared" si="0"/>
        <v>0</v>
      </c>
      <c r="N23" s="14">
        <f>M23*100/M27</f>
        <v>0</v>
      </c>
      <c r="O23" s="63">
        <f>N23*100/N28</f>
        <v>0</v>
      </c>
      <c r="S23">
        <v>0</v>
      </c>
      <c r="AD23" s="40" t="s">
        <v>67</v>
      </c>
      <c r="AE23" s="48">
        <f t="shared" si="5"/>
        <v>0</v>
      </c>
      <c r="AF23" s="50" t="s">
        <v>15</v>
      </c>
      <c r="AG23" s="52">
        <v>69.62</v>
      </c>
      <c r="AH23" s="59">
        <f>AE23*1</f>
        <v>0</v>
      </c>
      <c r="AI23" s="14">
        <f>AH23*100/AH27</f>
        <v>0</v>
      </c>
      <c r="AJ23" s="14">
        <f t="shared" si="6"/>
        <v>0</v>
      </c>
      <c r="AK23" s="14">
        <f>AJ23*100/AJ27</f>
        <v>0</v>
      </c>
      <c r="AL23" s="63">
        <f>AK23*100/AK28</f>
        <v>0</v>
      </c>
      <c r="AN23" s="40" t="s">
        <v>67</v>
      </c>
      <c r="AO23" s="48">
        <f t="shared" si="7"/>
        <v>0</v>
      </c>
      <c r="AP23" s="50" t="s">
        <v>15</v>
      </c>
      <c r="AQ23" s="52">
        <v>69.62</v>
      </c>
      <c r="AR23" s="59">
        <f>AO23*1</f>
        <v>0</v>
      </c>
      <c r="AS23" s="14">
        <f>AR23*100/AR27</f>
        <v>0</v>
      </c>
      <c r="AT23" s="14">
        <f t="shared" si="8"/>
        <v>0</v>
      </c>
      <c r="AU23" s="14">
        <f>AT23*100/AT27</f>
        <v>0</v>
      </c>
      <c r="AV23" s="63">
        <f>AU23*100/AU28</f>
        <v>0</v>
      </c>
    </row>
    <row r="24" spans="1:48" x14ac:dyDescent="0.25">
      <c r="A24" s="40" t="s">
        <v>68</v>
      </c>
      <c r="B24" s="43">
        <v>0</v>
      </c>
      <c r="C24" s="43">
        <v>0</v>
      </c>
      <c r="D24" s="76">
        <f t="shared" si="1"/>
        <v>0</v>
      </c>
      <c r="E24" s="76">
        <f t="shared" si="2"/>
        <v>0</v>
      </c>
      <c r="F24" s="76">
        <f t="shared" si="3"/>
        <v>0</v>
      </c>
      <c r="G24" s="40" t="s">
        <v>68</v>
      </c>
      <c r="H24" s="48">
        <f t="shared" si="4"/>
        <v>0</v>
      </c>
      <c r="I24" s="50" t="s">
        <v>16</v>
      </c>
      <c r="J24" s="52">
        <v>141.94</v>
      </c>
      <c r="K24" s="59">
        <f>H24*1/2</f>
        <v>0</v>
      </c>
      <c r="L24" s="14">
        <f>K24*100/K27</f>
        <v>0</v>
      </c>
      <c r="M24" s="14">
        <f t="shared" si="0"/>
        <v>0</v>
      </c>
      <c r="N24" s="14">
        <f>M24*100/M27</f>
        <v>0</v>
      </c>
      <c r="O24" s="63">
        <f>N24*100/N28</f>
        <v>0</v>
      </c>
      <c r="AD24" s="40" t="s">
        <v>68</v>
      </c>
      <c r="AE24" s="48">
        <f t="shared" si="5"/>
        <v>0</v>
      </c>
      <c r="AF24" s="50" t="s">
        <v>16</v>
      </c>
      <c r="AG24" s="52">
        <v>141.94</v>
      </c>
      <c r="AH24" s="59">
        <f>AE24*1/2</f>
        <v>0</v>
      </c>
      <c r="AI24" s="14">
        <f>AH24*100/AH27</f>
        <v>0</v>
      </c>
      <c r="AJ24" s="14">
        <f t="shared" si="6"/>
        <v>0</v>
      </c>
      <c r="AK24" s="14">
        <f>AJ24*100/AJ27</f>
        <v>0</v>
      </c>
      <c r="AL24" s="63">
        <f>AK24*100/AK28</f>
        <v>0</v>
      </c>
      <c r="AN24" s="40" t="s">
        <v>68</v>
      </c>
      <c r="AO24" s="48">
        <f t="shared" si="7"/>
        <v>0</v>
      </c>
      <c r="AP24" s="50" t="s">
        <v>16</v>
      </c>
      <c r="AQ24" s="52">
        <v>141.94</v>
      </c>
      <c r="AR24" s="59">
        <f>AO24*1/2</f>
        <v>0</v>
      </c>
      <c r="AS24" s="14">
        <f>AR24*100/AR27</f>
        <v>0</v>
      </c>
      <c r="AT24" s="14">
        <f t="shared" si="8"/>
        <v>0</v>
      </c>
      <c r="AU24" s="14">
        <f>AT24*100/AT27</f>
        <v>0</v>
      </c>
      <c r="AV24" s="63">
        <f>AU24*100/AU28</f>
        <v>0</v>
      </c>
    </row>
    <row r="25" spans="1:48" x14ac:dyDescent="0.25">
      <c r="A25" s="40" t="s">
        <v>69</v>
      </c>
      <c r="B25" s="43">
        <v>0</v>
      </c>
      <c r="C25" s="43">
        <v>0</v>
      </c>
      <c r="D25" s="76">
        <f t="shared" si="1"/>
        <v>0</v>
      </c>
      <c r="E25" s="76">
        <f t="shared" si="2"/>
        <v>0</v>
      </c>
      <c r="F25" s="76">
        <f t="shared" si="3"/>
        <v>0</v>
      </c>
      <c r="G25" s="40" t="s">
        <v>69</v>
      </c>
      <c r="H25" s="48">
        <f t="shared" si="4"/>
        <v>0</v>
      </c>
      <c r="I25" s="50" t="s">
        <v>17</v>
      </c>
      <c r="J25" s="52">
        <v>29.88</v>
      </c>
      <c r="K25" s="59">
        <f>H25*1/2</f>
        <v>0</v>
      </c>
      <c r="L25" s="14">
        <f>K25*100/K27</f>
        <v>0</v>
      </c>
      <c r="M25" s="14">
        <f t="shared" si="0"/>
        <v>0</v>
      </c>
      <c r="N25" s="14">
        <f>M25*100/M27</f>
        <v>0</v>
      </c>
      <c r="O25" s="63">
        <f>N25*100/N28</f>
        <v>0</v>
      </c>
      <c r="AD25" s="40" t="s">
        <v>69</v>
      </c>
      <c r="AE25" s="48">
        <f t="shared" si="5"/>
        <v>0</v>
      </c>
      <c r="AF25" s="50" t="s">
        <v>17</v>
      </c>
      <c r="AG25" s="52">
        <v>29.88</v>
      </c>
      <c r="AH25" s="59">
        <f>AE25*1/2</f>
        <v>0</v>
      </c>
      <c r="AI25" s="14">
        <f>AH25*100/AH27</f>
        <v>0</v>
      </c>
      <c r="AJ25" s="14">
        <f t="shared" si="6"/>
        <v>0</v>
      </c>
      <c r="AK25" s="14">
        <f>AJ25*100/AJ27</f>
        <v>0</v>
      </c>
      <c r="AL25" s="63">
        <f>AK25*100/AK28</f>
        <v>0</v>
      </c>
      <c r="AN25" s="40" t="s">
        <v>69</v>
      </c>
      <c r="AO25" s="48">
        <f t="shared" si="7"/>
        <v>0</v>
      </c>
      <c r="AP25" s="50" t="s">
        <v>17</v>
      </c>
      <c r="AQ25" s="52">
        <v>29.88</v>
      </c>
      <c r="AR25" s="59">
        <f>AO25*1/2</f>
        <v>0</v>
      </c>
      <c r="AS25" s="14">
        <f>AR25*100/AR27</f>
        <v>0</v>
      </c>
      <c r="AT25" s="14">
        <f t="shared" si="8"/>
        <v>0</v>
      </c>
      <c r="AU25" s="14">
        <f>AT25*100/AT27</f>
        <v>0</v>
      </c>
      <c r="AV25" s="63">
        <f>AU25*100/AU28</f>
        <v>0</v>
      </c>
    </row>
    <row r="26" spans="1:48" ht="15.75" thickBot="1" x14ac:dyDescent="0.3">
      <c r="A26" s="42" t="s">
        <v>18</v>
      </c>
      <c r="B26" s="46">
        <f>S31</f>
        <v>145.02500000000001</v>
      </c>
      <c r="C26" s="73">
        <f>S6</f>
        <v>25.82638</v>
      </c>
      <c r="D26" s="77">
        <f t="shared" si="1"/>
        <v>6.4565950000000001</v>
      </c>
      <c r="E26" s="77">
        <f t="shared" si="2"/>
        <v>125.655215</v>
      </c>
      <c r="F26" s="77">
        <f t="shared" si="3"/>
        <v>19.369785</v>
      </c>
      <c r="G26" s="42" t="s">
        <v>18</v>
      </c>
      <c r="H26" s="48">
        <f t="shared" si="4"/>
        <v>19.369785</v>
      </c>
      <c r="I26" s="54" t="s">
        <v>18</v>
      </c>
      <c r="J26" s="55">
        <f>J20/2</f>
        <v>16</v>
      </c>
      <c r="K26" s="60">
        <f>H28*1</f>
        <v>3.7499999905321602E-7</v>
      </c>
      <c r="L26" s="65">
        <f>K26*100/K27</f>
        <v>3.5024208644648682E-6</v>
      </c>
      <c r="M26" s="69">
        <f t="shared" si="0"/>
        <v>5.9999999848514562E-6</v>
      </c>
      <c r="N26" s="69"/>
      <c r="O26" s="67">
        <f>N26*100/N28</f>
        <v>0</v>
      </c>
      <c r="AD26" s="42" t="s">
        <v>18</v>
      </c>
      <c r="AE26" s="48">
        <f t="shared" si="5"/>
        <v>125.655215</v>
      </c>
      <c r="AF26" s="54" t="s">
        <v>18</v>
      </c>
      <c r="AG26" s="55">
        <f>AG20/2</f>
        <v>16</v>
      </c>
      <c r="AH26" s="60">
        <f>AE28*1</f>
        <v>0.91794962500001986</v>
      </c>
      <c r="AI26" s="65">
        <f>AH26*100/AH27</f>
        <v>1.2305231873854794</v>
      </c>
      <c r="AJ26" s="69">
        <f t="shared" si="6"/>
        <v>14.687194000000318</v>
      </c>
      <c r="AK26" s="69"/>
      <c r="AL26" s="67">
        <f>AK26*100/AK28</f>
        <v>0</v>
      </c>
      <c r="AN26" s="42" t="s">
        <v>18</v>
      </c>
      <c r="AO26" s="48">
        <f t="shared" si="7"/>
        <v>19.369785</v>
      </c>
      <c r="AP26" s="54" t="s">
        <v>18</v>
      </c>
      <c r="AQ26" s="55">
        <f>AQ20/2</f>
        <v>16</v>
      </c>
      <c r="AR26" s="60">
        <f>AO28*1</f>
        <v>3.7499999905321602E-7</v>
      </c>
      <c r="AS26" s="65">
        <f>AR26*100/AR27</f>
        <v>3.5024208644648682E-6</v>
      </c>
      <c r="AT26" s="69">
        <f t="shared" si="8"/>
        <v>5.9999999848514562E-6</v>
      </c>
      <c r="AU26" s="69"/>
      <c r="AV26" s="67">
        <f>AU26*100/AU28</f>
        <v>0</v>
      </c>
    </row>
    <row r="27" spans="1:48" ht="15.75" thickBot="1" x14ac:dyDescent="0.3">
      <c r="A27" t="s">
        <v>71</v>
      </c>
      <c r="B27" s="53">
        <f>(B7*2)+(B8*2)+(B9*3/2)+(B10*3/2)+(B11*1)+(B12*1)+(B13*1)+(B14*1)+(B15*3/2)+(B16*1)+(B17*1/2)+(B18*1/2)+(B19*3)+(B21*1/2)+(B22*2)+(B23*3/2)+(B24*3/5)+(B25*1/2)</f>
        <v>144.10704999999999</v>
      </c>
      <c r="C27" s="74">
        <f>(C7*2)+(C8*2)+(C9*3/2)+(C10*3/2)+(C11*1)+(C12*1)+(C13*1)+(C14*1)+(C15*3/2)+(C16*1)+(C17*1/2)+(C18*1/2)+(C19*3)+(C21*1/2)+(C22*2)+(C23*3/2)+(C24*3/5)+(C25*1/2)</f>
        <v>25.826379500000002</v>
      </c>
      <c r="D27" s="74">
        <f>(D7*2)+(D8*2)+(D9*3/2)+(D10*3/2)+(D11*1)+(D12*1)+(D13*1)+(D14*1)+(D15*3/2)+(D16*1)+(D17*1/2)+(D18*1/2)+(D19*3)+(D21*1/2)+(D22*2)+(D23*3/2)+(D24*3/5)+(D25*1/2)</f>
        <v>6.4565948750000004</v>
      </c>
      <c r="E27" s="74">
        <f>(E7*2)+(E8*2)+(E9*3/2)+(E10*3/2)+(E11*1)+(E12*1)+(E13*1)+(E14*1)+(E15*3/2)+(E16*1)+(E17*1/2)+(E18*1/2)+(E19*3)+(E21*1/2)+(E22*2)+(E23*3/2)+(E24*3/5)+(E25*1/2)</f>
        <v>124.73726537499998</v>
      </c>
      <c r="F27" s="74">
        <f>(F7*2)+(F8*2)+(F9*3/2)+(F10*3/2)+(F11*1)+(F12*1)+(F13*1)+(F14*1)+(F15*3/2)+(F16*1)+(F17*1/2)+(F18*1/2)+(F19*3)+(F21*1/2)+(F22*2)+(F23*3/2)+(F24*3/5)+(F25*1/2)</f>
        <v>19.369784625000001</v>
      </c>
      <c r="G27" t="s">
        <v>71</v>
      </c>
      <c r="H27" s="53">
        <f>(H7*2)+(H8*2)+(H9*3/2)+(H10*3/2)+(H11*1)+(H12*1)+(H13*1)+(H14*1)+(H15*3/2)+(H16*1)+(H17*1/2)+(H18*1/2)+(H19*3)+(H21*1/2)+(H22*2)+(H23*3/2)+(H24*3/5)+(H25*1/2)</f>
        <v>19.369784625000001</v>
      </c>
      <c r="I27" s="187" t="s">
        <v>19</v>
      </c>
      <c r="J27" s="188"/>
      <c r="K27" s="61">
        <f>SUM(K7:K14,K16:K26)</f>
        <v>10.706879999999998</v>
      </c>
      <c r="L27" s="66">
        <f>SUM(L7:L14,L16:L26)</f>
        <v>100.00000000000003</v>
      </c>
      <c r="M27" s="70">
        <f>SUM(M7:M25)</f>
        <v>621.25367522572492</v>
      </c>
      <c r="N27" s="70">
        <f>SUM(N7:N25)</f>
        <v>99.999999999999972</v>
      </c>
      <c r="O27" s="68">
        <f>SUM(O7:O25)</f>
        <v>100</v>
      </c>
      <c r="AD27" t="s">
        <v>71</v>
      </c>
      <c r="AE27" s="53">
        <f>(AE7*2)+(AE8*2)+(AE9*3/2)+(AE10*3/2)+(AE11*1)+(AE12*1)+(AE13*1)+(AE14*1)+(AE15*3/2)+(AE16*1)+(AE17*1/2)+(AE18*1/2)+(AE19*3)+(AE21*1/2)+(AE22*2)+(AE23*3/2)+(AE24*3/5)+(AE25*1/2)</f>
        <v>124.73726537499998</v>
      </c>
      <c r="AF27" s="187" t="s">
        <v>19</v>
      </c>
      <c r="AG27" s="188"/>
      <c r="AH27" s="61">
        <f>SUM(AH7:AH14,AH16:AH26)</f>
        <v>74.598320000000029</v>
      </c>
      <c r="AI27" s="66">
        <f>SUM(AI7:AI14,AI16:AI26)</f>
        <v>100</v>
      </c>
      <c r="AJ27" s="70">
        <f>SUM(AJ7:AJ25)</f>
        <v>4673.7356878342789</v>
      </c>
      <c r="AK27" s="70">
        <f>SUM(AK7:AK25)</f>
        <v>99.999999999999986</v>
      </c>
      <c r="AL27" s="68">
        <f>SUM(AL7:AL25)</f>
        <v>100.00000000000001</v>
      </c>
      <c r="AN27" t="s">
        <v>71</v>
      </c>
      <c r="AO27" s="53">
        <f>(AO7*2)+(AO8*2)+(AO9*3/2)+(AO10*3/2)+(AO11*1)+(AO12*1)+(AO13*1)+(AO14*1)+(AO15*3/2)+(AO16*1)+(AO17*1/2)+(AO18*1/2)+(AO19*3)+(AO21*1/2)+(AO22*2)+(AO23*3/2)+(AO24*3/5)+(AO25*1/2)</f>
        <v>19.369784625000001</v>
      </c>
      <c r="AP27" s="187" t="s">
        <v>19</v>
      </c>
      <c r="AQ27" s="188"/>
      <c r="AR27" s="61">
        <f>SUM(AR7:AR14,AR16:AR26)</f>
        <v>10.706879999999998</v>
      </c>
      <c r="AS27" s="66">
        <f>SUM(AS7:AS14,AS16:AS26)</f>
        <v>100.00000000000003</v>
      </c>
      <c r="AT27" s="70">
        <f>SUM(AT7:AT25)</f>
        <v>621.25367522572492</v>
      </c>
      <c r="AU27" s="70">
        <f>SUM(AU7:AU25)</f>
        <v>99.999999999999972</v>
      </c>
      <c r="AV27" s="68">
        <f>SUM(AV7:AV25)</f>
        <v>100</v>
      </c>
    </row>
    <row r="28" spans="1:48" ht="15.75" thickBot="1" x14ac:dyDescent="0.3">
      <c r="A28" t="s">
        <v>53</v>
      </c>
      <c r="B28" s="72">
        <f>B26-B27</f>
        <v>0.91795000000001892</v>
      </c>
      <c r="C28" s="45">
        <f>C26-C27</f>
        <v>4.9999999873762135E-7</v>
      </c>
      <c r="D28" s="45">
        <f>D26-D27</f>
        <v>1.2499999968440534E-7</v>
      </c>
      <c r="E28" s="45">
        <f>E26-E27</f>
        <v>0.91794962500001986</v>
      </c>
      <c r="F28" s="45">
        <f>F26-F27</f>
        <v>3.7499999905321602E-7</v>
      </c>
      <c r="G28" t="s">
        <v>53</v>
      </c>
      <c r="H28" s="45">
        <f>H26-H27</f>
        <v>3.7499999905321602E-7</v>
      </c>
      <c r="I28" s="56"/>
      <c r="J28" s="57"/>
      <c r="K28" s="4"/>
      <c r="L28" s="189" t="s">
        <v>80</v>
      </c>
      <c r="M28" s="190"/>
      <c r="N28" s="68">
        <f>SUM(N7:N20,N22:N25)</f>
        <v>95.378282716163767</v>
      </c>
      <c r="AD28" t="s">
        <v>53</v>
      </c>
      <c r="AE28" s="45">
        <f>AE26-AE27</f>
        <v>0.91794962500001986</v>
      </c>
      <c r="AF28" s="56"/>
      <c r="AG28" s="57"/>
      <c r="AH28" s="4"/>
      <c r="AI28" s="189" t="s">
        <v>80</v>
      </c>
      <c r="AJ28" s="190"/>
      <c r="AK28" s="68">
        <f>SUM(AK7:AK20,AK22:AK25)</f>
        <v>98.985631699519701</v>
      </c>
      <c r="AN28" t="s">
        <v>53</v>
      </c>
      <c r="AO28" s="45">
        <f>AO26-AO27</f>
        <v>3.7499999905321602E-7</v>
      </c>
      <c r="AP28" s="56"/>
      <c r="AQ28" s="57"/>
      <c r="AR28" s="4"/>
      <c r="AS28" s="189" t="s">
        <v>80</v>
      </c>
      <c r="AT28" s="190"/>
      <c r="AU28" s="68">
        <f>SUM(AU7:AU20,AU22:AU25)</f>
        <v>95.378282716163767</v>
      </c>
    </row>
    <row r="29" spans="1:48" x14ac:dyDescent="0.25">
      <c r="E29" s="25">
        <f>E26-(E21/2)</f>
        <v>123.02358062499999</v>
      </c>
      <c r="F29" s="84" t="s">
        <v>46</v>
      </c>
    </row>
    <row r="30" spans="1:48" ht="15.75" thickBot="1" x14ac:dyDescent="0.3"/>
    <row r="31" spans="1:48" ht="15.75" thickBot="1" x14ac:dyDescent="0.3">
      <c r="B31" s="228" t="s">
        <v>99</v>
      </c>
      <c r="C31" s="229"/>
      <c r="D31" s="229"/>
      <c r="E31" s="229"/>
      <c r="F31" s="229"/>
      <c r="G31" s="229"/>
      <c r="H31" s="229"/>
      <c r="I31" s="230"/>
      <c r="Q31" s="79" t="s">
        <v>180</v>
      </c>
      <c r="R31" s="78" t="s">
        <v>97</v>
      </c>
      <c r="S31">
        <v>145.02500000000001</v>
      </c>
      <c r="T31">
        <v>15.610200000000001</v>
      </c>
      <c r="U31">
        <v>8.2065000000000001</v>
      </c>
      <c r="V31">
        <v>8.5184999999999995</v>
      </c>
      <c r="W31">
        <v>8.4509000000000007</v>
      </c>
      <c r="X31">
        <v>0.76700000000000002</v>
      </c>
      <c r="Y31">
        <v>8.8577999999999992</v>
      </c>
      <c r="Z31">
        <v>4.5616000000000003</v>
      </c>
      <c r="AA31">
        <v>43.133200000000002</v>
      </c>
      <c r="AB31">
        <v>0.97640000000000005</v>
      </c>
    </row>
    <row r="32" spans="1:48" ht="16.5" thickBot="1" x14ac:dyDescent="0.3">
      <c r="B32" s="225" t="str">
        <f>"SI("&amp;ROUND(E7,4)&amp;")AL("&amp;ROUND(E9,4)&amp;")TI("&amp;ROUND(E8,4)&amp;")MN("&amp;ROUND(E13,4)&amp;")FE("&amp;ROUND(E14,4)&amp;")MG("&amp;ROUND(E11,4)&amp;")CA("&amp;ROUND(E12,4)&amp;")NA("&amp;ROUND(E17,4)&amp;")K("&amp;ROUND(E18,4)&amp;")O("&amp;ROUND(E29,4)&amp;")H("&amp;ROUND(E21,4)&amp;")O("&amp;ROUND(E21/2,4)&amp;")"</f>
        <v>SI(36.2341)AL(13.8464)TI(0.9764)MN(0)FE(8.1964)MG(8.7376)CA(7.8874)NA(3.8446)K(0.3426)O(123.0236)H(5.2633)O(2.6316)</v>
      </c>
      <c r="C32" s="226"/>
      <c r="D32" s="226"/>
      <c r="E32" s="226"/>
      <c r="F32" s="226"/>
      <c r="G32" s="226"/>
      <c r="H32" s="226"/>
      <c r="I32" s="227"/>
      <c r="S32">
        <v>0</v>
      </c>
    </row>
    <row r="34" spans="1:48" ht="15" customHeight="1" x14ac:dyDescent="0.25">
      <c r="A34" s="214" t="str">
        <f>"i="&amp;E35</f>
        <v>i=2</v>
      </c>
      <c r="B34" t="s">
        <v>85</v>
      </c>
      <c r="C34">
        <v>9550</v>
      </c>
      <c r="D34" s="153" t="s">
        <v>178</v>
      </c>
      <c r="E34" s="153"/>
      <c r="F34" s="153"/>
      <c r="P34" s="78" t="s">
        <v>103</v>
      </c>
      <c r="R34" s="152" t="str">
        <f>"SYSTEM EQUILIBRIA AFTER MELT EXTRACTION IN  "&amp;A3</f>
        <v>SYSTEM EQUILIBRIA AFTER MELT EXTRACTION IN  i=1</v>
      </c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U34" s="81" t="s">
        <v>104</v>
      </c>
      <c r="AV34" s="135">
        <f>AV3+1</f>
        <v>2</v>
      </c>
    </row>
    <row r="35" spans="1:48" ht="15.75" customHeight="1" thickBot="1" x14ac:dyDescent="0.3">
      <c r="A35" s="215"/>
      <c r="B35" t="s">
        <v>86</v>
      </c>
      <c r="C35">
        <v>955</v>
      </c>
      <c r="D35" s="81" t="s">
        <v>104</v>
      </c>
      <c r="E35" s="135">
        <f>E4+1</f>
        <v>2</v>
      </c>
      <c r="G35" s="216" t="s">
        <v>100</v>
      </c>
      <c r="H35" s="216"/>
      <c r="I35" s="216"/>
      <c r="J35" s="216"/>
      <c r="K35" s="216"/>
      <c r="L35" s="216"/>
      <c r="M35" s="216"/>
      <c r="N35" s="216"/>
      <c r="O35" s="216"/>
      <c r="P35" s="80">
        <v>0.2</v>
      </c>
      <c r="S35" t="s">
        <v>18</v>
      </c>
      <c r="T35" t="s">
        <v>87</v>
      </c>
      <c r="U35" t="s">
        <v>88</v>
      </c>
      <c r="V35" t="s">
        <v>89</v>
      </c>
      <c r="W35" t="s">
        <v>51</v>
      </c>
      <c r="X35" t="s">
        <v>52</v>
      </c>
      <c r="Y35" t="s">
        <v>90</v>
      </c>
      <c r="Z35" t="s">
        <v>91</v>
      </c>
      <c r="AA35" t="s">
        <v>92</v>
      </c>
      <c r="AB35" t="s">
        <v>93</v>
      </c>
      <c r="AD35" s="216" t="s">
        <v>210</v>
      </c>
      <c r="AE35" s="216"/>
      <c r="AF35" s="216"/>
      <c r="AG35" s="216"/>
      <c r="AH35" s="216"/>
      <c r="AI35" s="216"/>
      <c r="AJ35" s="216"/>
      <c r="AK35" s="216"/>
      <c r="AL35" s="216"/>
      <c r="AN35" s="216" t="s">
        <v>110</v>
      </c>
      <c r="AO35" s="216"/>
      <c r="AP35" s="216"/>
      <c r="AQ35" s="216"/>
      <c r="AR35" s="216"/>
      <c r="AS35" s="216"/>
      <c r="AT35" s="216"/>
      <c r="AU35" s="216"/>
      <c r="AV35" s="216"/>
    </row>
    <row r="36" spans="1:48" ht="15" customHeight="1" x14ac:dyDescent="0.25">
      <c r="A36" s="192" t="s">
        <v>74</v>
      </c>
      <c r="B36" s="210" t="str">
        <f>"COMPOSITION FROM "&amp;A3</f>
        <v>COMPOSITION FROM i=1</v>
      </c>
      <c r="C36" s="210" t="s">
        <v>175</v>
      </c>
      <c r="D36" s="212" t="s">
        <v>176</v>
      </c>
      <c r="E36" s="212" t="s">
        <v>177</v>
      </c>
      <c r="F36" s="194" t="s">
        <v>84</v>
      </c>
      <c r="G36" s="192" t="s">
        <v>74</v>
      </c>
      <c r="H36" s="194" t="s">
        <v>70</v>
      </c>
      <c r="I36" s="196" t="s">
        <v>75</v>
      </c>
      <c r="J36" s="196" t="s">
        <v>76</v>
      </c>
      <c r="K36" s="198" t="s">
        <v>72</v>
      </c>
      <c r="L36" s="200" t="s">
        <v>26</v>
      </c>
      <c r="M36" s="200" t="s">
        <v>20</v>
      </c>
      <c r="N36" s="202" t="s">
        <v>77</v>
      </c>
      <c r="O36" s="204" t="s">
        <v>73</v>
      </c>
      <c r="P36" s="71"/>
      <c r="S36" t="s">
        <v>94</v>
      </c>
      <c r="AD36" s="192" t="s">
        <v>74</v>
      </c>
      <c r="AE36" s="194" t="s">
        <v>70</v>
      </c>
      <c r="AF36" s="196" t="s">
        <v>75</v>
      </c>
      <c r="AG36" s="196" t="s">
        <v>76</v>
      </c>
      <c r="AH36" s="198" t="s">
        <v>72</v>
      </c>
      <c r="AI36" s="200" t="s">
        <v>26</v>
      </c>
      <c r="AJ36" s="200" t="s">
        <v>20</v>
      </c>
      <c r="AK36" s="202" t="s">
        <v>77</v>
      </c>
      <c r="AL36" s="204" t="s">
        <v>73</v>
      </c>
      <c r="AN36" s="192" t="s">
        <v>74</v>
      </c>
      <c r="AO36" s="194" t="s">
        <v>70</v>
      </c>
      <c r="AP36" s="196" t="s">
        <v>75</v>
      </c>
      <c r="AQ36" s="196" t="s">
        <v>76</v>
      </c>
      <c r="AR36" s="198" t="s">
        <v>72</v>
      </c>
      <c r="AS36" s="200" t="s">
        <v>26</v>
      </c>
      <c r="AT36" s="200" t="s">
        <v>20</v>
      </c>
      <c r="AU36" s="202" t="s">
        <v>77</v>
      </c>
      <c r="AV36" s="204" t="s">
        <v>73</v>
      </c>
    </row>
    <row r="37" spans="1:48" ht="15.75" thickBot="1" x14ac:dyDescent="0.3">
      <c r="A37" s="193"/>
      <c r="B37" s="211"/>
      <c r="C37" s="211"/>
      <c r="D37" s="213"/>
      <c r="E37" s="213"/>
      <c r="F37" s="195"/>
      <c r="G37" s="193"/>
      <c r="H37" s="195"/>
      <c r="I37" s="197"/>
      <c r="J37" s="197"/>
      <c r="K37" s="199"/>
      <c r="L37" s="201"/>
      <c r="M37" s="201"/>
      <c r="N37" s="203"/>
      <c r="O37" s="205"/>
      <c r="P37" s="71"/>
      <c r="Q37" s="79" t="s">
        <v>179</v>
      </c>
      <c r="R37" s="78" t="s">
        <v>95</v>
      </c>
      <c r="S37">
        <v>22.143492999999999</v>
      </c>
      <c r="T37">
        <v>2.1938390000000001</v>
      </c>
      <c r="U37">
        <v>0.38941999999999999</v>
      </c>
      <c r="V37">
        <v>0.64655899999999999</v>
      </c>
      <c r="W37">
        <v>3.3788119999999999</v>
      </c>
      <c r="X37">
        <v>0.26213700000000001</v>
      </c>
      <c r="Y37">
        <v>0.32033099999999998</v>
      </c>
      <c r="Z37">
        <v>1.1865950000000001</v>
      </c>
      <c r="AA37">
        <v>7.5413259999999998</v>
      </c>
      <c r="AB37">
        <v>0</v>
      </c>
      <c r="AD37" s="193"/>
      <c r="AE37" s="195"/>
      <c r="AF37" s="197"/>
      <c r="AG37" s="197"/>
      <c r="AH37" s="199"/>
      <c r="AI37" s="201"/>
      <c r="AJ37" s="201"/>
      <c r="AK37" s="203"/>
      <c r="AL37" s="205"/>
      <c r="AN37" s="193"/>
      <c r="AO37" s="195"/>
      <c r="AP37" s="197"/>
      <c r="AQ37" s="197"/>
      <c r="AR37" s="199"/>
      <c r="AS37" s="201"/>
      <c r="AT37" s="201"/>
      <c r="AU37" s="203"/>
      <c r="AV37" s="205"/>
    </row>
    <row r="38" spans="1:48" x14ac:dyDescent="0.25">
      <c r="A38" s="47" t="s">
        <v>54</v>
      </c>
      <c r="B38" s="48">
        <f>AA62</f>
        <v>36.234099999999998</v>
      </c>
      <c r="C38" s="48">
        <f>AA37</f>
        <v>7.5413259999999998</v>
      </c>
      <c r="D38" s="75">
        <f>C38/4</f>
        <v>1.8853314999999999</v>
      </c>
      <c r="E38" s="75">
        <f>B38-C38+D38</f>
        <v>30.578105499999999</v>
      </c>
      <c r="F38" s="75">
        <f>C38-D38</f>
        <v>5.6559945000000003</v>
      </c>
      <c r="G38" s="47" t="s">
        <v>54</v>
      </c>
      <c r="H38" s="48">
        <f>F38</f>
        <v>5.6559945000000003</v>
      </c>
      <c r="I38" s="49" t="s">
        <v>0</v>
      </c>
      <c r="J38" s="51">
        <v>60.084800000000001</v>
      </c>
      <c r="K38" s="58">
        <f>H38*1</f>
        <v>5.6559945000000003</v>
      </c>
      <c r="L38" s="38">
        <f>K38*100/K58</f>
        <v>60.776326995869269</v>
      </c>
      <c r="M38" s="38">
        <f>K38*J38</f>
        <v>339.83929833360003</v>
      </c>
      <c r="N38" s="38">
        <f>M38*100/M58</f>
        <v>62.437133987566042</v>
      </c>
      <c r="O38" s="62">
        <f>N38*100/N59</f>
        <v>65.17018591563648</v>
      </c>
      <c r="S38">
        <v>0</v>
      </c>
      <c r="AD38" s="47" t="s">
        <v>54</v>
      </c>
      <c r="AE38" s="48">
        <f>E38</f>
        <v>30.578105499999999</v>
      </c>
      <c r="AF38" s="49" t="s">
        <v>0</v>
      </c>
      <c r="AG38" s="51">
        <v>60.084800000000001</v>
      </c>
      <c r="AH38" s="58">
        <f>AE38*1</f>
        <v>30.578105499999999</v>
      </c>
      <c r="AI38" s="38">
        <f>AH38*100/AH58</f>
        <v>46.83281291778632</v>
      </c>
      <c r="AJ38" s="38">
        <f>AH38*AG38</f>
        <v>1837.2793533464001</v>
      </c>
      <c r="AK38" s="38">
        <f>AJ38*100/AJ58</f>
        <v>44.492166712362263</v>
      </c>
      <c r="AL38" s="62">
        <f>AK38*100/AK59</f>
        <v>44.758621337602897</v>
      </c>
      <c r="AN38" s="47" t="s">
        <v>54</v>
      </c>
      <c r="AO38" s="48">
        <f>F38+AO7</f>
        <v>12.555092250000001</v>
      </c>
      <c r="AP38" s="49" t="s">
        <v>0</v>
      </c>
      <c r="AQ38" s="51">
        <v>60.084800000000001</v>
      </c>
      <c r="AR38" s="58">
        <f>AO38*1</f>
        <v>12.555092250000001</v>
      </c>
      <c r="AS38" s="38">
        <f>AR38*100/AR58</f>
        <v>62.734288736302375</v>
      </c>
      <c r="AT38" s="38">
        <f>AR38*AQ38</f>
        <v>754.37020682280013</v>
      </c>
      <c r="AU38" s="38">
        <f>AT38*100/AT58</f>
        <v>64.722583373548062</v>
      </c>
      <c r="AV38" s="62">
        <f>AU38*100/AU59</f>
        <v>67.716922155016448</v>
      </c>
    </row>
    <row r="39" spans="1:48" x14ac:dyDescent="0.25">
      <c r="A39" s="40" t="s">
        <v>55</v>
      </c>
      <c r="B39" s="43">
        <f>AB62</f>
        <v>0.97640000000000005</v>
      </c>
      <c r="C39" s="43">
        <f>AB37</f>
        <v>0</v>
      </c>
      <c r="D39" s="76">
        <f t="shared" ref="D39:D57" si="12">C39/4</f>
        <v>0</v>
      </c>
      <c r="E39" s="76">
        <f t="shared" ref="E39:E57" si="13">B39-C39+D39</f>
        <v>0.97640000000000005</v>
      </c>
      <c r="F39" s="76">
        <f t="shared" ref="F39:F57" si="14">C39-D39</f>
        <v>0</v>
      </c>
      <c r="G39" s="40" t="s">
        <v>55</v>
      </c>
      <c r="H39" s="48">
        <f t="shared" ref="H39:H57" si="15">F39</f>
        <v>0</v>
      </c>
      <c r="I39" s="50" t="s">
        <v>1</v>
      </c>
      <c r="J39" s="52">
        <v>79.898799999999994</v>
      </c>
      <c r="K39" s="59">
        <f>H39*1</f>
        <v>0</v>
      </c>
      <c r="L39" s="14">
        <f>K39*100/K58</f>
        <v>0</v>
      </c>
      <c r="M39" s="14">
        <f t="shared" ref="M39:M57" si="16">K39*J39</f>
        <v>0</v>
      </c>
      <c r="N39" s="14">
        <f>M39*100/M58</f>
        <v>0</v>
      </c>
      <c r="O39" s="63">
        <f>N39*100/N59</f>
        <v>0</v>
      </c>
      <c r="R39" s="78" t="s">
        <v>183</v>
      </c>
      <c r="S39">
        <v>7.3589700000000002</v>
      </c>
      <c r="T39">
        <v>0.207487</v>
      </c>
      <c r="U39">
        <v>5.4001E-2</v>
      </c>
      <c r="V39">
        <v>0.879023</v>
      </c>
      <c r="W39">
        <v>0</v>
      </c>
      <c r="X39">
        <v>0</v>
      </c>
      <c r="Y39">
        <v>1.438577</v>
      </c>
      <c r="Z39">
        <v>0</v>
      </c>
      <c r="AA39">
        <v>2.326892</v>
      </c>
      <c r="AB39">
        <v>0</v>
      </c>
      <c r="AD39" s="40" t="s">
        <v>55</v>
      </c>
      <c r="AE39" s="48">
        <f t="shared" ref="AE39:AE57" si="17">E39</f>
        <v>0.97640000000000005</v>
      </c>
      <c r="AF39" s="50" t="s">
        <v>1</v>
      </c>
      <c r="AG39" s="52">
        <v>79.898799999999994</v>
      </c>
      <c r="AH39" s="59">
        <f>AE39*1</f>
        <v>0.97640000000000005</v>
      </c>
      <c r="AI39" s="14">
        <f>AH39*100/AH58</f>
        <v>1.4954346512057968</v>
      </c>
      <c r="AJ39" s="14">
        <f t="shared" ref="AJ39:AJ57" si="18">AH39*AG39</f>
        <v>78.013188319999998</v>
      </c>
      <c r="AK39" s="14">
        <f>AJ39*100/AJ58</f>
        <v>1.8891932651256087</v>
      </c>
      <c r="AL39" s="63">
        <f>AK39*100/AK59</f>
        <v>1.9005072630866544</v>
      </c>
      <c r="AN39" s="40" t="s">
        <v>55</v>
      </c>
      <c r="AO39" s="48">
        <f t="shared" ref="AO39:AO57" si="19">F39+AO8</f>
        <v>0</v>
      </c>
      <c r="AP39" s="50" t="s">
        <v>1</v>
      </c>
      <c r="AQ39" s="52">
        <v>79.898799999999994</v>
      </c>
      <c r="AR39" s="59">
        <f>AO39*1</f>
        <v>0</v>
      </c>
      <c r="AS39" s="14">
        <f>AR39*100/AR58</f>
        <v>0</v>
      </c>
      <c r="AT39" s="14">
        <f t="shared" ref="AT39:AT57" si="20">AR39*AQ39</f>
        <v>0</v>
      </c>
      <c r="AU39" s="14">
        <f>AT39*100/AT58</f>
        <v>0</v>
      </c>
      <c r="AV39" s="63">
        <f>AU39*100/AU59</f>
        <v>0</v>
      </c>
    </row>
    <row r="40" spans="1:48" x14ac:dyDescent="0.25">
      <c r="A40" s="40" t="s">
        <v>56</v>
      </c>
      <c r="B40" s="43">
        <f>T62</f>
        <v>13.846399999999999</v>
      </c>
      <c r="C40" s="43">
        <f>T37</f>
        <v>2.1938390000000001</v>
      </c>
      <c r="D40" s="76">
        <f t="shared" si="12"/>
        <v>0.54845975000000002</v>
      </c>
      <c r="E40" s="76">
        <f t="shared" si="13"/>
        <v>12.201020749999998</v>
      </c>
      <c r="F40" s="76">
        <f t="shared" si="14"/>
        <v>1.64537925</v>
      </c>
      <c r="G40" s="40" t="s">
        <v>56</v>
      </c>
      <c r="H40" s="48">
        <f t="shared" si="15"/>
        <v>1.64537925</v>
      </c>
      <c r="I40" s="50" t="s">
        <v>2</v>
      </c>
      <c r="J40" s="52">
        <v>101.96120000000001</v>
      </c>
      <c r="K40" s="59">
        <f>H40*1/2</f>
        <v>0.82268962499999998</v>
      </c>
      <c r="L40" s="14">
        <f>K40*100/K58</f>
        <v>8.8401878157959768</v>
      </c>
      <c r="M40" s="14">
        <f t="shared" si="16"/>
        <v>83.88242139255</v>
      </c>
      <c r="N40" s="14">
        <f>M40*100/M58</f>
        <v>15.411337091883054</v>
      </c>
      <c r="O40" s="63">
        <f>N40*100/N59</f>
        <v>16.085935393616477</v>
      </c>
      <c r="S40">
        <v>0</v>
      </c>
      <c r="AD40" s="40" t="s">
        <v>56</v>
      </c>
      <c r="AE40" s="48">
        <f t="shared" si="17"/>
        <v>12.201020749999998</v>
      </c>
      <c r="AF40" s="50" t="s">
        <v>2</v>
      </c>
      <c r="AG40" s="52">
        <v>101.96120000000001</v>
      </c>
      <c r="AH40" s="59">
        <f>AE40*1/2</f>
        <v>6.1005103749999989</v>
      </c>
      <c r="AI40" s="14">
        <f>AH40*100/AH58</f>
        <v>9.3434193003026103</v>
      </c>
      <c r="AJ40" s="14">
        <f t="shared" si="18"/>
        <v>622.0153584474499</v>
      </c>
      <c r="AK40" s="14">
        <f>AJ40*100/AJ58</f>
        <v>15.062930400478905</v>
      </c>
      <c r="AL40" s="63">
        <f>AK40*100/AK59</f>
        <v>15.153139256811588</v>
      </c>
      <c r="AN40" s="40" t="s">
        <v>56</v>
      </c>
      <c r="AO40" s="48">
        <f t="shared" si="19"/>
        <v>3.4091864999999997</v>
      </c>
      <c r="AP40" s="50" t="s">
        <v>2</v>
      </c>
      <c r="AQ40" s="52">
        <v>101.96120000000001</v>
      </c>
      <c r="AR40" s="59">
        <f>AO40*1/2</f>
        <v>1.7045932499999998</v>
      </c>
      <c r="AS40" s="14">
        <f>AR40*100/AR58</f>
        <v>8.517376295936975</v>
      </c>
      <c r="AT40" s="14">
        <f t="shared" si="20"/>
        <v>173.8023732819</v>
      </c>
      <c r="AU40" s="14">
        <f>AT40*100/AT58</f>
        <v>14.911695204183275</v>
      </c>
      <c r="AV40" s="63">
        <f>AU40*100/AU59</f>
        <v>15.601572908687432</v>
      </c>
    </row>
    <row r="41" spans="1:48" x14ac:dyDescent="0.25">
      <c r="A41" s="40" t="s">
        <v>57</v>
      </c>
      <c r="B41" s="43">
        <v>0</v>
      </c>
      <c r="C41" s="43">
        <v>0</v>
      </c>
      <c r="D41" s="76">
        <f t="shared" si="12"/>
        <v>0</v>
      </c>
      <c r="E41" s="76">
        <f t="shared" si="13"/>
        <v>0</v>
      </c>
      <c r="F41" s="76">
        <f t="shared" si="14"/>
        <v>0</v>
      </c>
      <c r="G41" s="40" t="s">
        <v>57</v>
      </c>
      <c r="H41" s="48">
        <f t="shared" si="15"/>
        <v>0</v>
      </c>
      <c r="I41" s="50" t="s">
        <v>3</v>
      </c>
      <c r="J41" s="52">
        <v>151.99019999999999</v>
      </c>
      <c r="K41" s="59">
        <f>H41*1/2</f>
        <v>0</v>
      </c>
      <c r="L41" s="14">
        <f>K41*100/K58</f>
        <v>0</v>
      </c>
      <c r="M41" s="14">
        <f t="shared" si="16"/>
        <v>0</v>
      </c>
      <c r="N41" s="14">
        <f>M41*100/M58</f>
        <v>0</v>
      </c>
      <c r="O41" s="63">
        <f>N41*100/N59</f>
        <v>0</v>
      </c>
      <c r="R41" s="78" t="s">
        <v>96</v>
      </c>
      <c r="S41">
        <v>26.397295</v>
      </c>
      <c r="T41">
        <v>3.1631559999999999</v>
      </c>
      <c r="U41">
        <v>1.514014</v>
      </c>
      <c r="V41">
        <v>1.9806589999999999</v>
      </c>
      <c r="W41">
        <v>1.8844879999999999</v>
      </c>
      <c r="X41">
        <v>3.9562E-2</v>
      </c>
      <c r="Y41">
        <v>3.0394960000000002</v>
      </c>
      <c r="Z41">
        <v>0.85468999999999995</v>
      </c>
      <c r="AA41">
        <v>6.4090369999999997</v>
      </c>
      <c r="AB41">
        <v>0.31528600000000001</v>
      </c>
      <c r="AD41" s="40" t="s">
        <v>57</v>
      </c>
      <c r="AE41" s="48">
        <f t="shared" si="17"/>
        <v>0</v>
      </c>
      <c r="AF41" s="50" t="s">
        <v>3</v>
      </c>
      <c r="AG41" s="52">
        <v>151.99019999999999</v>
      </c>
      <c r="AH41" s="59">
        <f>AE41*1/2</f>
        <v>0</v>
      </c>
      <c r="AI41" s="14">
        <f>AH41*100/AH58</f>
        <v>0</v>
      </c>
      <c r="AJ41" s="14">
        <f t="shared" si="18"/>
        <v>0</v>
      </c>
      <c r="AK41" s="14">
        <f>AJ41*100/AJ58</f>
        <v>0</v>
      </c>
      <c r="AL41" s="63">
        <f>AK41*100/AK59</f>
        <v>0</v>
      </c>
      <c r="AN41" s="40" t="s">
        <v>57</v>
      </c>
      <c r="AO41" s="48">
        <f t="shared" si="19"/>
        <v>0</v>
      </c>
      <c r="AP41" s="50" t="s">
        <v>3</v>
      </c>
      <c r="AQ41" s="52">
        <v>151.99019999999999</v>
      </c>
      <c r="AR41" s="59">
        <f>AO41*1/2</f>
        <v>0</v>
      </c>
      <c r="AS41" s="14">
        <f>AR41*100/AR58</f>
        <v>0</v>
      </c>
      <c r="AT41" s="14">
        <f t="shared" si="20"/>
        <v>0</v>
      </c>
      <c r="AU41" s="14">
        <f>AT41*100/AT58</f>
        <v>0</v>
      </c>
      <c r="AV41" s="63">
        <f>AU41*100/AU59</f>
        <v>0</v>
      </c>
    </row>
    <row r="42" spans="1:48" x14ac:dyDescent="0.25">
      <c r="A42" s="40" t="s">
        <v>58</v>
      </c>
      <c r="B42" s="43">
        <f>Y62</f>
        <v>8.7376000000000005</v>
      </c>
      <c r="C42" s="43">
        <f>Y37</f>
        <v>0.32033099999999998</v>
      </c>
      <c r="D42" s="76">
        <f t="shared" si="12"/>
        <v>8.0082749999999994E-2</v>
      </c>
      <c r="E42" s="76">
        <f t="shared" si="13"/>
        <v>8.4973517500000018</v>
      </c>
      <c r="F42" s="76">
        <f t="shared" si="14"/>
        <v>0.24024825</v>
      </c>
      <c r="G42" s="40" t="s">
        <v>58</v>
      </c>
      <c r="H42" s="48">
        <f t="shared" si="15"/>
        <v>0.24024825</v>
      </c>
      <c r="I42" s="50" t="s">
        <v>4</v>
      </c>
      <c r="J42" s="52">
        <v>40.311399999999999</v>
      </c>
      <c r="K42" s="59">
        <f>H42*1</f>
        <v>0.24024825</v>
      </c>
      <c r="L42" s="14">
        <f>K42*100/K58</f>
        <v>2.5815806932247454</v>
      </c>
      <c r="M42" s="14">
        <f t="shared" si="16"/>
        <v>9.6847433050500005</v>
      </c>
      <c r="N42" s="14">
        <f>M42*100/M58</f>
        <v>1.779333992088826</v>
      </c>
      <c r="O42" s="63">
        <f>N42*100/N59</f>
        <v>1.8572205299098616</v>
      </c>
      <c r="S42">
        <v>0</v>
      </c>
      <c r="AD42" s="40" t="s">
        <v>58</v>
      </c>
      <c r="AE42" s="48">
        <f t="shared" si="17"/>
        <v>8.4973517500000018</v>
      </c>
      <c r="AF42" s="50" t="s">
        <v>4</v>
      </c>
      <c r="AG42" s="52">
        <v>40.311399999999999</v>
      </c>
      <c r="AH42" s="59">
        <f>AE42*1</f>
        <v>8.4973517500000018</v>
      </c>
      <c r="AI42" s="14">
        <f>AH42*100/AH58</f>
        <v>13.014373464189083</v>
      </c>
      <c r="AJ42" s="14">
        <f t="shared" si="18"/>
        <v>342.54014533495007</v>
      </c>
      <c r="AK42" s="14">
        <f>AJ42*100/AJ58</f>
        <v>8.2950658669084749</v>
      </c>
      <c r="AL42" s="63">
        <f>AK42*100/AK59</f>
        <v>8.3447433456701319</v>
      </c>
      <c r="AN42" s="40" t="s">
        <v>58</v>
      </c>
      <c r="AO42" s="48">
        <f t="shared" si="19"/>
        <v>0.36039975000000002</v>
      </c>
      <c r="AP42" s="50" t="s">
        <v>4</v>
      </c>
      <c r="AQ42" s="52">
        <v>40.311399999999999</v>
      </c>
      <c r="AR42" s="59">
        <f>AO42*1</f>
        <v>0.36039975000000002</v>
      </c>
      <c r="AS42" s="14">
        <f>AR42*100/AR58</f>
        <v>1.8008168738856687</v>
      </c>
      <c r="AT42" s="14">
        <f t="shared" si="20"/>
        <v>14.528218482150001</v>
      </c>
      <c r="AU42" s="14">
        <f>AT42*100/AT58</f>
        <v>1.2464753028097124</v>
      </c>
      <c r="AV42" s="63">
        <f>AU42*100/AU59</f>
        <v>1.304142490131396</v>
      </c>
    </row>
    <row r="43" spans="1:48" x14ac:dyDescent="0.25">
      <c r="A43" s="40" t="s">
        <v>59</v>
      </c>
      <c r="B43" s="43">
        <f>U62</f>
        <v>7.8874000000000004</v>
      </c>
      <c r="C43" s="43">
        <f>U37</f>
        <v>0.38941999999999999</v>
      </c>
      <c r="D43" s="76">
        <f t="shared" si="12"/>
        <v>9.7354999999999997E-2</v>
      </c>
      <c r="E43" s="76">
        <f t="shared" si="13"/>
        <v>7.5953350000000004</v>
      </c>
      <c r="F43" s="76">
        <f t="shared" si="14"/>
        <v>0.29206500000000002</v>
      </c>
      <c r="G43" s="40" t="s">
        <v>59</v>
      </c>
      <c r="H43" s="48">
        <f t="shared" si="15"/>
        <v>0.29206500000000002</v>
      </c>
      <c r="I43" s="50" t="s">
        <v>5</v>
      </c>
      <c r="J43" s="52">
        <v>56.0794</v>
      </c>
      <c r="K43" s="59">
        <f>H43*1</f>
        <v>0.29206500000000002</v>
      </c>
      <c r="L43" s="14">
        <f>K43*100/K58</f>
        <v>3.1383760970857657</v>
      </c>
      <c r="M43" s="14">
        <f t="shared" si="16"/>
        <v>16.378829961000001</v>
      </c>
      <c r="N43" s="14">
        <f>M43*100/M58</f>
        <v>3.009208192957856</v>
      </c>
      <c r="O43" s="63">
        <f>N43*100/N59</f>
        <v>3.140929842054796</v>
      </c>
      <c r="R43" s="78" t="s">
        <v>101</v>
      </c>
      <c r="S43">
        <v>23.813917</v>
      </c>
      <c r="T43">
        <v>0.65710100000000005</v>
      </c>
      <c r="U43">
        <v>3.2071519999999998</v>
      </c>
      <c r="V43">
        <v>1.7087969999999999</v>
      </c>
      <c r="W43">
        <v>0</v>
      </c>
      <c r="X43">
        <v>0</v>
      </c>
      <c r="Y43">
        <v>2.639691</v>
      </c>
      <c r="Z43">
        <v>0.20327600000000001</v>
      </c>
      <c r="AA43">
        <v>7.4599279999999997</v>
      </c>
      <c r="AB43">
        <v>0</v>
      </c>
      <c r="AD43" s="40" t="s">
        <v>59</v>
      </c>
      <c r="AE43" s="48">
        <f t="shared" si="17"/>
        <v>7.5953350000000004</v>
      </c>
      <c r="AF43" s="50" t="s">
        <v>5</v>
      </c>
      <c r="AG43" s="52">
        <v>56.0794</v>
      </c>
      <c r="AH43" s="59">
        <f>AE43*1</f>
        <v>7.5953350000000004</v>
      </c>
      <c r="AI43" s="14">
        <f>AH43*100/AH58</f>
        <v>11.632862706386913</v>
      </c>
      <c r="AJ43" s="14">
        <f t="shared" si="18"/>
        <v>425.94182959900002</v>
      </c>
      <c r="AK43" s="14">
        <f>AJ43*100/AJ58</f>
        <v>10.3147487385465</v>
      </c>
      <c r="AL43" s="63">
        <f>AK43*100/AK59</f>
        <v>10.376521691240599</v>
      </c>
      <c r="AN43" s="40" t="s">
        <v>59</v>
      </c>
      <c r="AO43" s="48">
        <f t="shared" si="19"/>
        <v>0.6111915</v>
      </c>
      <c r="AP43" s="50" t="s">
        <v>5</v>
      </c>
      <c r="AQ43" s="52">
        <v>56.0794</v>
      </c>
      <c r="AR43" s="59">
        <f>AO43*1</f>
        <v>0.6111915</v>
      </c>
      <c r="AS43" s="14">
        <f>AR43*100/AR58</f>
        <v>3.0539531905210611</v>
      </c>
      <c r="AT43" s="14">
        <f t="shared" si="20"/>
        <v>34.2752526051</v>
      </c>
      <c r="AU43" s="14">
        <f>AT43*100/AT58</f>
        <v>2.9407085199271372</v>
      </c>
      <c r="AV43" s="63">
        <f>AU43*100/AU59</f>
        <v>3.0767580579282905</v>
      </c>
    </row>
    <row r="44" spans="1:48" x14ac:dyDescent="0.25">
      <c r="A44" s="40" t="s">
        <v>60</v>
      </c>
      <c r="B44" s="43">
        <v>0</v>
      </c>
      <c r="C44" s="43">
        <v>0</v>
      </c>
      <c r="D44" s="76">
        <f t="shared" si="12"/>
        <v>0</v>
      </c>
      <c r="E44" s="76">
        <f t="shared" si="13"/>
        <v>0</v>
      </c>
      <c r="F44" s="76">
        <f t="shared" si="14"/>
        <v>0</v>
      </c>
      <c r="G44" s="40" t="s">
        <v>60</v>
      </c>
      <c r="H44" s="48">
        <f t="shared" si="15"/>
        <v>0</v>
      </c>
      <c r="I44" s="50" t="s">
        <v>6</v>
      </c>
      <c r="J44" s="52">
        <v>70.9375</v>
      </c>
      <c r="K44" s="59">
        <f t="shared" ref="K44:K45" si="21">H44*1</f>
        <v>0</v>
      </c>
      <c r="L44" s="14">
        <f>K44*100/K58</f>
        <v>0</v>
      </c>
      <c r="M44" s="14">
        <f t="shared" si="16"/>
        <v>0</v>
      </c>
      <c r="N44" s="14">
        <f>M44*100/M58</f>
        <v>0</v>
      </c>
      <c r="O44" s="63">
        <f>N44*100/N59</f>
        <v>0</v>
      </c>
      <c r="S44">
        <v>0</v>
      </c>
      <c r="AD44" s="40" t="s">
        <v>60</v>
      </c>
      <c r="AE44" s="48">
        <f t="shared" si="17"/>
        <v>0</v>
      </c>
      <c r="AF44" s="50" t="s">
        <v>6</v>
      </c>
      <c r="AG44" s="52">
        <v>70.9375</v>
      </c>
      <c r="AH44" s="59">
        <f t="shared" ref="AH44:AH45" si="22">AE44*1</f>
        <v>0</v>
      </c>
      <c r="AI44" s="14">
        <f>AH44*100/AH58</f>
        <v>0</v>
      </c>
      <c r="AJ44" s="14">
        <f t="shared" si="18"/>
        <v>0</v>
      </c>
      <c r="AK44" s="14">
        <f>AJ44*100/AJ58</f>
        <v>0</v>
      </c>
      <c r="AL44" s="63">
        <f>AK44*100/AK59</f>
        <v>0</v>
      </c>
      <c r="AN44" s="40" t="s">
        <v>60</v>
      </c>
      <c r="AO44" s="48">
        <f t="shared" si="19"/>
        <v>0</v>
      </c>
      <c r="AP44" s="50" t="s">
        <v>6</v>
      </c>
      <c r="AQ44" s="52">
        <v>70.9375</v>
      </c>
      <c r="AR44" s="59">
        <f t="shared" ref="AR44:AR45" si="23">AO44*1</f>
        <v>0</v>
      </c>
      <c r="AS44" s="14">
        <f>AR44*100/AR58</f>
        <v>0</v>
      </c>
      <c r="AT44" s="14">
        <f t="shared" si="20"/>
        <v>0</v>
      </c>
      <c r="AU44" s="14">
        <f>AT44*100/AT58</f>
        <v>0</v>
      </c>
      <c r="AV44" s="63">
        <f>AU44*100/AU59</f>
        <v>0</v>
      </c>
    </row>
    <row r="45" spans="1:48" x14ac:dyDescent="0.25">
      <c r="A45" s="40" t="s">
        <v>64</v>
      </c>
      <c r="B45" s="43">
        <f>V62</f>
        <v>8.1964000000000006</v>
      </c>
      <c r="C45" s="43">
        <f>V37</f>
        <v>0.64655899999999999</v>
      </c>
      <c r="D45" s="76">
        <f t="shared" si="12"/>
        <v>0.16163975</v>
      </c>
      <c r="E45" s="76">
        <f t="shared" si="13"/>
        <v>7.7114807500000007</v>
      </c>
      <c r="F45" s="76">
        <f t="shared" si="14"/>
        <v>0.48491925000000002</v>
      </c>
      <c r="G45" s="40" t="s">
        <v>64</v>
      </c>
      <c r="H45" s="48">
        <f t="shared" si="15"/>
        <v>0.48491925000000002</v>
      </c>
      <c r="I45" s="50" t="s">
        <v>7</v>
      </c>
      <c r="J45" s="52">
        <v>71.846400000000003</v>
      </c>
      <c r="K45" s="59">
        <f t="shared" si="21"/>
        <v>0.48491925000000002</v>
      </c>
      <c r="L45" s="14">
        <f>K45*100/K58</f>
        <v>5.2106859199724607</v>
      </c>
      <c r="M45" s="14">
        <f t="shared" si="16"/>
        <v>34.8397024032</v>
      </c>
      <c r="N45" s="14">
        <f>M45*100/M58</f>
        <v>6.4009406142904961</v>
      </c>
      <c r="O45" s="63">
        <f>N45*100/N59</f>
        <v>6.6811280919994314</v>
      </c>
      <c r="R45" s="78" t="s">
        <v>207</v>
      </c>
      <c r="S45">
        <v>14.618747000000001</v>
      </c>
      <c r="T45">
        <v>2.0644659999999999</v>
      </c>
      <c r="U45">
        <v>0.76310800000000001</v>
      </c>
      <c r="V45">
        <v>1.9640649999999999</v>
      </c>
      <c r="W45">
        <v>0</v>
      </c>
      <c r="X45">
        <v>0</v>
      </c>
      <c r="Y45">
        <v>1.2995049999999999</v>
      </c>
      <c r="Z45">
        <v>0</v>
      </c>
      <c r="AA45">
        <v>3.654687</v>
      </c>
      <c r="AB45">
        <v>0</v>
      </c>
      <c r="AD45" s="40" t="s">
        <v>64</v>
      </c>
      <c r="AE45" s="48">
        <f t="shared" si="17"/>
        <v>7.7114807500000007</v>
      </c>
      <c r="AF45" s="50" t="s">
        <v>7</v>
      </c>
      <c r="AG45" s="52">
        <v>71.846400000000003</v>
      </c>
      <c r="AH45" s="59">
        <f t="shared" si="22"/>
        <v>7.7114807500000007</v>
      </c>
      <c r="AI45" s="14">
        <f>AH45*100/AH58</f>
        <v>11.810749206940258</v>
      </c>
      <c r="AJ45" s="14">
        <f t="shared" si="18"/>
        <v>554.04213055680009</v>
      </c>
      <c r="AK45" s="14">
        <f>AJ45*100/AJ58</f>
        <v>13.416868149912707</v>
      </c>
      <c r="AL45" s="63">
        <f>AK45*100/AK59</f>
        <v>13.497219070961348</v>
      </c>
      <c r="AN45" s="40" t="s">
        <v>64</v>
      </c>
      <c r="AO45" s="48">
        <f t="shared" si="19"/>
        <v>0.80700075000000004</v>
      </c>
      <c r="AP45" s="50" t="s">
        <v>7</v>
      </c>
      <c r="AQ45" s="52">
        <v>71.846400000000003</v>
      </c>
      <c r="AR45" s="59">
        <f t="shared" si="23"/>
        <v>0.80700075000000004</v>
      </c>
      <c r="AS45" s="14">
        <f>AR45*100/AR58</f>
        <v>4.0323573138948907</v>
      </c>
      <c r="AT45" s="14">
        <f t="shared" si="20"/>
        <v>57.980098684800005</v>
      </c>
      <c r="AU45" s="14">
        <f>AT45*100/AT58</f>
        <v>4.9745095142854643</v>
      </c>
      <c r="AV45" s="63">
        <f>AU45*100/AU59</f>
        <v>5.2046512357838086</v>
      </c>
    </row>
    <row r="46" spans="1:48" x14ac:dyDescent="0.25">
      <c r="A46" s="40" t="s">
        <v>63</v>
      </c>
      <c r="B46" s="44">
        <v>0</v>
      </c>
      <c r="C46" s="44">
        <v>0</v>
      </c>
      <c r="D46" s="44">
        <f t="shared" si="12"/>
        <v>0</v>
      </c>
      <c r="E46" s="44">
        <f t="shared" si="13"/>
        <v>0</v>
      </c>
      <c r="F46" s="44">
        <f t="shared" si="14"/>
        <v>0</v>
      </c>
      <c r="G46" s="40" t="s">
        <v>63</v>
      </c>
      <c r="H46" s="48">
        <f t="shared" si="15"/>
        <v>0</v>
      </c>
      <c r="I46" s="50" t="s">
        <v>8</v>
      </c>
      <c r="J46" s="52">
        <v>159.69220000000001</v>
      </c>
      <c r="K46" s="59">
        <f>K57</f>
        <v>3.7499999550050234E-7</v>
      </c>
      <c r="L46" s="19">
        <f>K46*100/K58</f>
        <v>4.0295517172069441E-6</v>
      </c>
      <c r="M46" s="14">
        <f t="shared" si="16"/>
        <v>5.9884574281465323E-5</v>
      </c>
      <c r="N46" s="14">
        <f>M46*100/M58</f>
        <v>1.1002321410544542E-5</v>
      </c>
      <c r="O46" s="63">
        <f>N46*100/N59</f>
        <v>1.1483924485892741E-5</v>
      </c>
      <c r="S46">
        <v>0</v>
      </c>
      <c r="AD46" s="40" t="s">
        <v>63</v>
      </c>
      <c r="AE46" s="48">
        <f t="shared" si="17"/>
        <v>0</v>
      </c>
      <c r="AF46" s="50" t="s">
        <v>8</v>
      </c>
      <c r="AG46" s="52">
        <v>159.69220000000001</v>
      </c>
      <c r="AH46" s="59">
        <f>AH57</f>
        <v>0.91794962499996302</v>
      </c>
      <c r="AI46" s="19">
        <f>AH46*100/AH58</f>
        <v>1.4059132295025725</v>
      </c>
      <c r="AJ46" s="14">
        <f t="shared" si="18"/>
        <v>146.5893951054191</v>
      </c>
      <c r="AK46" s="14">
        <f>AJ46*100/AJ58</f>
        <v>3.54985745276863</v>
      </c>
      <c r="AL46" s="63">
        <f>AK46*100/AK59</f>
        <v>3.5711168340738859</v>
      </c>
      <c r="AN46" s="40" t="s">
        <v>63</v>
      </c>
      <c r="AO46" s="48">
        <f t="shared" si="19"/>
        <v>0</v>
      </c>
      <c r="AP46" s="50" t="s">
        <v>8</v>
      </c>
      <c r="AQ46" s="52">
        <v>159.69220000000001</v>
      </c>
      <c r="AR46" s="59">
        <f>AR57</f>
        <v>7.4999999810643203E-7</v>
      </c>
      <c r="AS46" s="19">
        <f>AR46*100/AR58</f>
        <v>3.7475404797153232E-6</v>
      </c>
      <c r="AT46" s="14">
        <f t="shared" si="20"/>
        <v>1.1976914969761197E-4</v>
      </c>
      <c r="AU46" s="14">
        <f>AT46*100/AT58</f>
        <v>1.0275815119384112E-5</v>
      </c>
      <c r="AV46" s="63">
        <f>AU46*100/AU59</f>
        <v>1.0751217523295982E-5</v>
      </c>
    </row>
    <row r="47" spans="1:48" x14ac:dyDescent="0.25">
      <c r="A47" s="40" t="s">
        <v>61</v>
      </c>
      <c r="B47" s="43">
        <v>0</v>
      </c>
      <c r="C47" s="43">
        <v>0</v>
      </c>
      <c r="D47" s="76">
        <f t="shared" si="12"/>
        <v>0</v>
      </c>
      <c r="E47" s="76">
        <f t="shared" si="13"/>
        <v>0</v>
      </c>
      <c r="F47" s="76">
        <f t="shared" si="14"/>
        <v>0</v>
      </c>
      <c r="G47" s="40" t="s">
        <v>61</v>
      </c>
      <c r="H47" s="48">
        <f t="shared" si="15"/>
        <v>0</v>
      </c>
      <c r="I47" s="50" t="s">
        <v>9</v>
      </c>
      <c r="J47" s="52">
        <v>153.33940000000001</v>
      </c>
      <c r="K47" s="59">
        <f>H47*1</f>
        <v>0</v>
      </c>
      <c r="L47" s="14">
        <f>K47*100/K58</f>
        <v>0</v>
      </c>
      <c r="M47" s="14">
        <f t="shared" si="16"/>
        <v>0</v>
      </c>
      <c r="N47" s="14">
        <f>M47*100/M58</f>
        <v>0</v>
      </c>
      <c r="O47" s="63">
        <f>N47*100/N59</f>
        <v>0</v>
      </c>
      <c r="R47" s="78" t="s">
        <v>174</v>
      </c>
      <c r="S47">
        <v>28.805161999999999</v>
      </c>
      <c r="T47">
        <v>5.5603509999999998</v>
      </c>
      <c r="U47">
        <v>1.959705</v>
      </c>
      <c r="V47">
        <v>0</v>
      </c>
      <c r="W47">
        <v>0</v>
      </c>
      <c r="X47">
        <v>4.0901E-2</v>
      </c>
      <c r="Y47">
        <v>0</v>
      </c>
      <c r="Z47">
        <v>1.600039</v>
      </c>
      <c r="AA47">
        <v>8.8422300000000007</v>
      </c>
      <c r="AB47">
        <v>0</v>
      </c>
      <c r="AD47" s="40" t="s">
        <v>61</v>
      </c>
      <c r="AE47" s="48">
        <f t="shared" si="17"/>
        <v>0</v>
      </c>
      <c r="AF47" s="50" t="s">
        <v>9</v>
      </c>
      <c r="AG47" s="52">
        <v>153.33940000000001</v>
      </c>
      <c r="AH47" s="59">
        <f>AE47*1</f>
        <v>0</v>
      </c>
      <c r="AI47" s="14">
        <f>AH47*100/AH58</f>
        <v>0</v>
      </c>
      <c r="AJ47" s="14">
        <f t="shared" si="18"/>
        <v>0</v>
      </c>
      <c r="AK47" s="14">
        <f>AJ47*100/AJ58</f>
        <v>0</v>
      </c>
      <c r="AL47" s="63">
        <f>AK47*100/AK59</f>
        <v>0</v>
      </c>
      <c r="AN47" s="40" t="s">
        <v>61</v>
      </c>
      <c r="AO47" s="48">
        <f t="shared" si="19"/>
        <v>0</v>
      </c>
      <c r="AP47" s="50" t="s">
        <v>9</v>
      </c>
      <c r="AQ47" s="52">
        <v>153.33940000000001</v>
      </c>
      <c r="AR47" s="59">
        <f>AO47*1</f>
        <v>0</v>
      </c>
      <c r="AS47" s="14">
        <f>AR47*100/AR58</f>
        <v>0</v>
      </c>
      <c r="AT47" s="14">
        <f t="shared" si="20"/>
        <v>0</v>
      </c>
      <c r="AU47" s="14">
        <f>AT47*100/AT58</f>
        <v>0</v>
      </c>
      <c r="AV47" s="63">
        <f>AU47*100/AU59</f>
        <v>0</v>
      </c>
    </row>
    <row r="48" spans="1:48" x14ac:dyDescent="0.25">
      <c r="A48" s="40" t="s">
        <v>62</v>
      </c>
      <c r="B48" s="43">
        <f>Z62</f>
        <v>3.8445999999999998</v>
      </c>
      <c r="C48" s="43">
        <f>Z37</f>
        <v>1.1865950000000001</v>
      </c>
      <c r="D48" s="76">
        <f t="shared" si="12"/>
        <v>0.29664875000000002</v>
      </c>
      <c r="E48" s="76">
        <f t="shared" si="13"/>
        <v>2.9546537499999999</v>
      </c>
      <c r="F48" s="76">
        <f t="shared" si="14"/>
        <v>0.88994625000000005</v>
      </c>
      <c r="G48" s="40" t="s">
        <v>62</v>
      </c>
      <c r="H48" s="48">
        <f t="shared" si="15"/>
        <v>0.88994625000000005</v>
      </c>
      <c r="I48" s="50" t="s">
        <v>10</v>
      </c>
      <c r="J48" s="52">
        <v>61.978999999999999</v>
      </c>
      <c r="K48" s="59">
        <f>H48/2</f>
        <v>0.44497312500000002</v>
      </c>
      <c r="L48" s="14">
        <f>K48*100/K58</f>
        <v>4.7814459772501205</v>
      </c>
      <c r="M48" s="14">
        <f t="shared" si="16"/>
        <v>27.578989314375001</v>
      </c>
      <c r="N48" s="14">
        <f>M48*100/M58</f>
        <v>5.0669627070997105</v>
      </c>
      <c r="O48" s="63">
        <f>N48*100/N59</f>
        <v>5.2887581565650503</v>
      </c>
      <c r="S48">
        <v>0</v>
      </c>
      <c r="AD48" s="40" t="s">
        <v>62</v>
      </c>
      <c r="AE48" s="48">
        <f t="shared" si="17"/>
        <v>2.9546537499999999</v>
      </c>
      <c r="AF48" s="50" t="s">
        <v>10</v>
      </c>
      <c r="AG48" s="52">
        <v>61.978999999999999</v>
      </c>
      <c r="AH48" s="59">
        <f>AE48/2</f>
        <v>1.4773268749999999</v>
      </c>
      <c r="AI48" s="14">
        <f>AH48*100/AH58</f>
        <v>2.2626442032287737</v>
      </c>
      <c r="AJ48" s="14">
        <f t="shared" si="18"/>
        <v>91.563242385624989</v>
      </c>
      <c r="AK48" s="14">
        <f>AJ48*100/AJ58</f>
        <v>2.2173258723697091</v>
      </c>
      <c r="AL48" s="63">
        <f>AK48*100/AK59</f>
        <v>2.2306049904261123</v>
      </c>
      <c r="AN48" s="40" t="s">
        <v>62</v>
      </c>
      <c r="AO48" s="48">
        <f t="shared" si="19"/>
        <v>1.6069372500000001</v>
      </c>
      <c r="AP48" s="50" t="s">
        <v>10</v>
      </c>
      <c r="AQ48" s="52">
        <v>61.978999999999999</v>
      </c>
      <c r="AR48" s="59">
        <f>AO48/2</f>
        <v>0.80346862500000005</v>
      </c>
      <c r="AS48" s="14">
        <f>AR48*100/AR58</f>
        <v>4.014708271961112</v>
      </c>
      <c r="AT48" s="14">
        <f t="shared" si="20"/>
        <v>49.798181908875002</v>
      </c>
      <c r="AU48" s="14">
        <f>AT48*100/AT58</f>
        <v>4.2725268724794248</v>
      </c>
      <c r="AV48" s="63">
        <f>AU48*100/AU59</f>
        <v>4.4701919260403065</v>
      </c>
    </row>
    <row r="49" spans="1:48" x14ac:dyDescent="0.25">
      <c r="A49" s="40" t="s">
        <v>52</v>
      </c>
      <c r="B49" s="43">
        <f>X62</f>
        <v>0.34260000000000002</v>
      </c>
      <c r="C49" s="43">
        <f>X37</f>
        <v>0.26213700000000001</v>
      </c>
      <c r="D49" s="76">
        <f t="shared" si="12"/>
        <v>6.5534250000000002E-2</v>
      </c>
      <c r="E49" s="76">
        <f t="shared" si="13"/>
        <v>0.14599725000000002</v>
      </c>
      <c r="F49" s="76">
        <f t="shared" si="14"/>
        <v>0.19660274999999999</v>
      </c>
      <c r="G49" s="40" t="s">
        <v>52</v>
      </c>
      <c r="H49" s="48">
        <f t="shared" si="15"/>
        <v>0.19660274999999999</v>
      </c>
      <c r="I49" s="50" t="s">
        <v>11</v>
      </c>
      <c r="J49" s="52">
        <v>94.203400000000002</v>
      </c>
      <c r="K49" s="59">
        <f>H49/2</f>
        <v>9.8301374999999996E-2</v>
      </c>
      <c r="L49" s="14">
        <f>K49*100/K58</f>
        <v>1.056294611167597</v>
      </c>
      <c r="M49" s="14">
        <f t="shared" si="16"/>
        <v>9.260323749674999</v>
      </c>
      <c r="N49" s="14">
        <f>M49*100/M58</f>
        <v>1.7013573108284994</v>
      </c>
      <c r="O49" s="63">
        <f>N49*100/N59</f>
        <v>1.7758305862934263</v>
      </c>
      <c r="R49" s="78" t="s">
        <v>106</v>
      </c>
      <c r="S49">
        <v>2.5176159999999999</v>
      </c>
      <c r="T49">
        <v>0</v>
      </c>
      <c r="U49">
        <v>0</v>
      </c>
      <c r="V49">
        <v>1.0172969999999999</v>
      </c>
      <c r="W49">
        <v>0</v>
      </c>
      <c r="X49">
        <v>0</v>
      </c>
      <c r="Y49">
        <v>0</v>
      </c>
      <c r="Z49">
        <v>0</v>
      </c>
      <c r="AA49">
        <v>0</v>
      </c>
      <c r="AB49">
        <v>0.66111399999999998</v>
      </c>
      <c r="AD49" s="40" t="s">
        <v>52</v>
      </c>
      <c r="AE49" s="48">
        <f t="shared" si="17"/>
        <v>0.14599725000000002</v>
      </c>
      <c r="AF49" s="50" t="s">
        <v>11</v>
      </c>
      <c r="AG49" s="52">
        <v>94.203400000000002</v>
      </c>
      <c r="AH49" s="59">
        <f>AE49/2</f>
        <v>7.2998625000000011E-2</v>
      </c>
      <c r="AI49" s="14">
        <f>AH49*100/AH58</f>
        <v>0.11180322953234104</v>
      </c>
      <c r="AJ49" s="14">
        <f t="shared" si="18"/>
        <v>6.8767186703250012</v>
      </c>
      <c r="AK49" s="14">
        <f>AJ49*100/AJ58</f>
        <v>0.166528902072971</v>
      </c>
      <c r="AL49" s="63">
        <f>AK49*100/AK59</f>
        <v>0.16752621012677854</v>
      </c>
      <c r="AN49" s="40" t="s">
        <v>52</v>
      </c>
      <c r="AO49" s="48">
        <f t="shared" si="19"/>
        <v>0.62101800000000007</v>
      </c>
      <c r="AP49" s="50" t="s">
        <v>11</v>
      </c>
      <c r="AQ49" s="52">
        <v>94.203400000000002</v>
      </c>
      <c r="AR49" s="59">
        <f>AO49/2</f>
        <v>0.31050900000000003</v>
      </c>
      <c r="AS49" s="14">
        <f>AR49*100/AR58</f>
        <v>1.5515267330051288</v>
      </c>
      <c r="AT49" s="14">
        <f t="shared" si="20"/>
        <v>29.251003530600006</v>
      </c>
      <c r="AU49" s="14">
        <f>AT49*100/AT58</f>
        <v>2.5096438030643435</v>
      </c>
      <c r="AV49" s="63">
        <f>AU49*100/AU59</f>
        <v>2.62575047519478</v>
      </c>
    </row>
    <row r="50" spans="1:48" x14ac:dyDescent="0.25">
      <c r="A50" s="40" t="s">
        <v>65</v>
      </c>
      <c r="B50" s="43">
        <v>0</v>
      </c>
      <c r="C50" s="43">
        <v>0</v>
      </c>
      <c r="D50" s="76">
        <f t="shared" si="12"/>
        <v>0</v>
      </c>
      <c r="E50" s="76">
        <f t="shared" si="13"/>
        <v>0</v>
      </c>
      <c r="F50" s="76">
        <f t="shared" si="14"/>
        <v>0</v>
      </c>
      <c r="G50" s="40" t="s">
        <v>65</v>
      </c>
      <c r="H50" s="48">
        <f t="shared" si="15"/>
        <v>0</v>
      </c>
      <c r="I50" s="50" t="s">
        <v>12</v>
      </c>
      <c r="J50" s="52">
        <v>80.063999999999993</v>
      </c>
      <c r="K50" s="59">
        <f>H50*1</f>
        <v>0</v>
      </c>
      <c r="L50" s="14">
        <f>K50*100/K58</f>
        <v>0</v>
      </c>
      <c r="M50" s="14">
        <f t="shared" si="16"/>
        <v>0</v>
      </c>
      <c r="N50" s="14">
        <f>M50*100/M58</f>
        <v>0</v>
      </c>
      <c r="O50" s="63">
        <f>N50*100/N59</f>
        <v>0</v>
      </c>
      <c r="S50">
        <v>0</v>
      </c>
      <c r="AD50" s="40" t="s">
        <v>65</v>
      </c>
      <c r="AE50" s="48">
        <f t="shared" si="17"/>
        <v>0</v>
      </c>
      <c r="AF50" s="50" t="s">
        <v>12</v>
      </c>
      <c r="AG50" s="52">
        <v>80.063999999999993</v>
      </c>
      <c r="AH50" s="59">
        <f>AE50*1</f>
        <v>0</v>
      </c>
      <c r="AI50" s="14">
        <f>AH50*100/AH58</f>
        <v>0</v>
      </c>
      <c r="AJ50" s="14">
        <f t="shared" si="18"/>
        <v>0</v>
      </c>
      <c r="AK50" s="14">
        <f>AJ50*100/AJ58</f>
        <v>0</v>
      </c>
      <c r="AL50" s="63">
        <f>AK50*100/AK59</f>
        <v>0</v>
      </c>
      <c r="AN50" s="40" t="s">
        <v>65</v>
      </c>
      <c r="AO50" s="48">
        <f t="shared" si="19"/>
        <v>0</v>
      </c>
      <c r="AP50" s="50" t="s">
        <v>12</v>
      </c>
      <c r="AQ50" s="52">
        <v>80.063999999999993</v>
      </c>
      <c r="AR50" s="59">
        <f>AO50*1</f>
        <v>0</v>
      </c>
      <c r="AS50" s="14">
        <f>AR50*100/AR58</f>
        <v>0</v>
      </c>
      <c r="AT50" s="14">
        <f t="shared" si="20"/>
        <v>0</v>
      </c>
      <c r="AU50" s="14">
        <f>AT50*100/AT58</f>
        <v>0</v>
      </c>
      <c r="AV50" s="63">
        <f>AU50*100/AU59</f>
        <v>0</v>
      </c>
    </row>
    <row r="51" spans="1:48" x14ac:dyDescent="0.25">
      <c r="A51" s="41"/>
      <c r="B51" s="44">
        <v>0</v>
      </c>
      <c r="C51" s="44"/>
      <c r="D51" s="44">
        <f t="shared" si="12"/>
        <v>0</v>
      </c>
      <c r="E51" s="44">
        <f t="shared" si="13"/>
        <v>0</v>
      </c>
      <c r="F51" s="44">
        <f t="shared" si="14"/>
        <v>0</v>
      </c>
      <c r="G51" s="41"/>
      <c r="H51" s="48">
        <f t="shared" si="15"/>
        <v>0</v>
      </c>
      <c r="I51" s="50" t="s">
        <v>13</v>
      </c>
      <c r="J51" s="52">
        <v>32</v>
      </c>
      <c r="K51" s="59">
        <f>H51*1</f>
        <v>0</v>
      </c>
      <c r="L51" s="14">
        <f>K51*100/K58</f>
        <v>0</v>
      </c>
      <c r="M51" s="14">
        <f t="shared" si="16"/>
        <v>0</v>
      </c>
      <c r="N51" s="14">
        <f>M51*100/M58</f>
        <v>0</v>
      </c>
      <c r="O51" s="63">
        <f>N51*100/N59</f>
        <v>0</v>
      </c>
      <c r="R51" s="78" t="s">
        <v>97</v>
      </c>
      <c r="S51">
        <v>125.65519999999999</v>
      </c>
      <c r="T51">
        <v>13.846399999999999</v>
      </c>
      <c r="U51">
        <v>7.8874000000000004</v>
      </c>
      <c r="V51">
        <v>8.1964000000000006</v>
      </c>
      <c r="W51">
        <v>5.2633000000000001</v>
      </c>
      <c r="X51">
        <v>0.34260000000000002</v>
      </c>
      <c r="Y51">
        <v>8.7376000000000005</v>
      </c>
      <c r="Z51">
        <v>3.8445999999999998</v>
      </c>
      <c r="AA51">
        <v>36.234099999999998</v>
      </c>
      <c r="AB51">
        <v>0.97640000000000005</v>
      </c>
      <c r="AD51" s="41"/>
      <c r="AE51" s="48">
        <f t="shared" si="17"/>
        <v>0</v>
      </c>
      <c r="AF51" s="50" t="s">
        <v>13</v>
      </c>
      <c r="AG51" s="52">
        <v>32</v>
      </c>
      <c r="AH51" s="59">
        <f>AE51*1</f>
        <v>0</v>
      </c>
      <c r="AI51" s="14">
        <f>AH51*100/AH58</f>
        <v>0</v>
      </c>
      <c r="AJ51" s="14">
        <f t="shared" si="18"/>
        <v>0</v>
      </c>
      <c r="AK51" s="14">
        <f>AJ51*100/AJ58</f>
        <v>0</v>
      </c>
      <c r="AL51" s="63">
        <f>AK51*100/AK59</f>
        <v>0</v>
      </c>
      <c r="AN51" s="41"/>
      <c r="AO51" s="48">
        <f t="shared" si="19"/>
        <v>0</v>
      </c>
      <c r="AP51" s="50" t="s">
        <v>13</v>
      </c>
      <c r="AQ51" s="52">
        <v>32</v>
      </c>
      <c r="AR51" s="59">
        <f>AO51*1</f>
        <v>0</v>
      </c>
      <c r="AS51" s="14">
        <f>AR51*100/AR58</f>
        <v>0</v>
      </c>
      <c r="AT51" s="14">
        <f t="shared" si="20"/>
        <v>0</v>
      </c>
      <c r="AU51" s="14">
        <f>AT51*100/AT58</f>
        <v>0</v>
      </c>
      <c r="AV51" s="63">
        <f>AU51*100/AU59</f>
        <v>0</v>
      </c>
    </row>
    <row r="52" spans="1:48" x14ac:dyDescent="0.25">
      <c r="A52" s="40" t="s">
        <v>51</v>
      </c>
      <c r="B52" s="43">
        <f>W62</f>
        <v>5.2633000000000001</v>
      </c>
      <c r="C52" s="43">
        <f>W37</f>
        <v>3.3788119999999999</v>
      </c>
      <c r="D52" s="76">
        <f t="shared" si="12"/>
        <v>0.84470299999999998</v>
      </c>
      <c r="E52" s="76">
        <f t="shared" si="13"/>
        <v>2.7291910000000001</v>
      </c>
      <c r="F52" s="76">
        <f t="shared" si="14"/>
        <v>2.5341089999999999</v>
      </c>
      <c r="G52" s="40" t="s">
        <v>51</v>
      </c>
      <c r="H52" s="48">
        <f t="shared" si="15"/>
        <v>2.5341089999999999</v>
      </c>
      <c r="I52" s="50" t="s">
        <v>22</v>
      </c>
      <c r="J52" s="52">
        <v>18.015000000000001</v>
      </c>
      <c r="K52" s="59">
        <f>H52*1/2</f>
        <v>1.2670545</v>
      </c>
      <c r="L52" s="14">
        <f>K52*100/K58</f>
        <v>13.615097860082365</v>
      </c>
      <c r="M52" s="14">
        <f t="shared" si="16"/>
        <v>22.825986817499999</v>
      </c>
      <c r="N52" s="14">
        <f>M52*100/M58</f>
        <v>4.1937151009641038</v>
      </c>
      <c r="O52" s="64"/>
      <c r="S52">
        <v>0</v>
      </c>
      <c r="AD52" s="40" t="s">
        <v>51</v>
      </c>
      <c r="AE52" s="48">
        <f t="shared" si="17"/>
        <v>2.7291910000000001</v>
      </c>
      <c r="AF52" s="50" t="s">
        <v>22</v>
      </c>
      <c r="AG52" s="52">
        <v>18.015000000000001</v>
      </c>
      <c r="AH52" s="59">
        <f>AE52*1/2</f>
        <v>1.3645955000000001</v>
      </c>
      <c r="AI52" s="14">
        <f>AH52*100/AH58</f>
        <v>2.0899870909253382</v>
      </c>
      <c r="AJ52" s="14">
        <f t="shared" si="18"/>
        <v>24.583187932500003</v>
      </c>
      <c r="AK52" s="14">
        <f>AJ52*100/AJ58</f>
        <v>0.59531463945423513</v>
      </c>
      <c r="AL52" s="64"/>
      <c r="AN52" s="40" t="s">
        <v>51</v>
      </c>
      <c r="AO52" s="48">
        <f t="shared" si="19"/>
        <v>5.7217402499999999</v>
      </c>
      <c r="AP52" s="50" t="s">
        <v>22</v>
      </c>
      <c r="AQ52" s="52">
        <v>18.015000000000001</v>
      </c>
      <c r="AR52" s="59">
        <f>AO52*1/2</f>
        <v>2.8608701249999999</v>
      </c>
      <c r="AS52" s="14">
        <f>AR52*100/AR58</f>
        <v>14.294968836952309</v>
      </c>
      <c r="AT52" s="14">
        <f t="shared" si="20"/>
        <v>51.538575301874999</v>
      </c>
      <c r="AU52" s="14">
        <f>AT52*100/AT58</f>
        <v>4.4218471338874599</v>
      </c>
      <c r="AV52" s="64"/>
    </row>
    <row r="53" spans="1:48" x14ac:dyDescent="0.25">
      <c r="A53" s="40" t="s">
        <v>66</v>
      </c>
      <c r="B53" s="43">
        <v>0</v>
      </c>
      <c r="C53" s="43">
        <v>0</v>
      </c>
      <c r="D53" s="76">
        <f t="shared" si="12"/>
        <v>0</v>
      </c>
      <c r="E53" s="76">
        <f t="shared" si="13"/>
        <v>0</v>
      </c>
      <c r="F53" s="76">
        <f t="shared" si="14"/>
        <v>0</v>
      </c>
      <c r="G53" s="40" t="s">
        <v>66</v>
      </c>
      <c r="H53" s="48">
        <f t="shared" si="15"/>
        <v>0</v>
      </c>
      <c r="I53" s="50" t="s">
        <v>14</v>
      </c>
      <c r="J53" s="52">
        <v>44.01</v>
      </c>
      <c r="K53" s="59">
        <f>H53*1</f>
        <v>0</v>
      </c>
      <c r="L53" s="14">
        <f>K53*100/K58</f>
        <v>0</v>
      </c>
      <c r="M53" s="14">
        <f t="shared" si="16"/>
        <v>0</v>
      </c>
      <c r="N53" s="14">
        <f>M53*100/M58</f>
        <v>0</v>
      </c>
      <c r="O53" s="63">
        <f>N53*100/N59</f>
        <v>0</v>
      </c>
      <c r="AD53" s="40" t="s">
        <v>66</v>
      </c>
      <c r="AE53" s="48">
        <f t="shared" si="17"/>
        <v>0</v>
      </c>
      <c r="AF53" s="50" t="s">
        <v>14</v>
      </c>
      <c r="AG53" s="52">
        <v>44.01</v>
      </c>
      <c r="AH53" s="59">
        <f>AE53*1</f>
        <v>0</v>
      </c>
      <c r="AI53" s="14">
        <f>AH53*100/AH58</f>
        <v>0</v>
      </c>
      <c r="AJ53" s="14">
        <f t="shared" si="18"/>
        <v>0</v>
      </c>
      <c r="AK53" s="14">
        <f>AJ53*100/AJ58</f>
        <v>0</v>
      </c>
      <c r="AL53" s="63">
        <f>AK53*100/AK59</f>
        <v>0</v>
      </c>
      <c r="AN53" s="40" t="s">
        <v>66</v>
      </c>
      <c r="AO53" s="48">
        <f t="shared" si="19"/>
        <v>0</v>
      </c>
      <c r="AP53" s="50" t="s">
        <v>14</v>
      </c>
      <c r="AQ53" s="52">
        <v>44.01</v>
      </c>
      <c r="AR53" s="59">
        <f>AO53*1</f>
        <v>0</v>
      </c>
      <c r="AS53" s="14">
        <f>AR53*100/AR58</f>
        <v>0</v>
      </c>
      <c r="AT53" s="14">
        <f t="shared" si="20"/>
        <v>0</v>
      </c>
      <c r="AU53" s="14">
        <f>AT53*100/AT58</f>
        <v>0</v>
      </c>
      <c r="AV53" s="63">
        <f>AU53*100/AU59</f>
        <v>0</v>
      </c>
    </row>
    <row r="54" spans="1:48" x14ac:dyDescent="0.25">
      <c r="A54" s="40" t="s">
        <v>67</v>
      </c>
      <c r="B54" s="43">
        <v>0</v>
      </c>
      <c r="C54" s="43">
        <v>0</v>
      </c>
      <c r="D54" s="76">
        <f t="shared" si="12"/>
        <v>0</v>
      </c>
      <c r="E54" s="76">
        <f t="shared" si="13"/>
        <v>0</v>
      </c>
      <c r="F54" s="76">
        <f t="shared" si="14"/>
        <v>0</v>
      </c>
      <c r="G54" s="40" t="s">
        <v>67</v>
      </c>
      <c r="H54" s="48">
        <f t="shared" si="15"/>
        <v>0</v>
      </c>
      <c r="I54" s="50" t="s">
        <v>15</v>
      </c>
      <c r="J54" s="52">
        <v>69.62</v>
      </c>
      <c r="K54" s="59">
        <f>H54*1</f>
        <v>0</v>
      </c>
      <c r="L54" s="14">
        <f>K54*100/K58</f>
        <v>0</v>
      </c>
      <c r="M54" s="14">
        <f t="shared" si="16"/>
        <v>0</v>
      </c>
      <c r="N54" s="14">
        <f>M54*100/M58</f>
        <v>0</v>
      </c>
      <c r="O54" s="63">
        <f>N54*100/N59</f>
        <v>0</v>
      </c>
      <c r="AD54" s="40" t="s">
        <v>67</v>
      </c>
      <c r="AE54" s="48">
        <f t="shared" si="17"/>
        <v>0</v>
      </c>
      <c r="AF54" s="50" t="s">
        <v>15</v>
      </c>
      <c r="AG54" s="52">
        <v>69.62</v>
      </c>
      <c r="AH54" s="59">
        <f>AE54*1</f>
        <v>0</v>
      </c>
      <c r="AI54" s="14">
        <f>AH54*100/AH58</f>
        <v>0</v>
      </c>
      <c r="AJ54" s="14">
        <f t="shared" si="18"/>
        <v>0</v>
      </c>
      <c r="AK54" s="14">
        <f>AJ54*100/AJ58</f>
        <v>0</v>
      </c>
      <c r="AL54" s="63">
        <f>AK54*100/AK59</f>
        <v>0</v>
      </c>
      <c r="AN54" s="40" t="s">
        <v>67</v>
      </c>
      <c r="AO54" s="48">
        <f t="shared" si="19"/>
        <v>0</v>
      </c>
      <c r="AP54" s="50" t="s">
        <v>15</v>
      </c>
      <c r="AQ54" s="52">
        <v>69.62</v>
      </c>
      <c r="AR54" s="59">
        <f>AO54*1</f>
        <v>0</v>
      </c>
      <c r="AS54" s="14">
        <f>AR54*100/AR58</f>
        <v>0</v>
      </c>
      <c r="AT54" s="14">
        <f t="shared" si="20"/>
        <v>0</v>
      </c>
      <c r="AU54" s="14">
        <f>AT54*100/AT58</f>
        <v>0</v>
      </c>
      <c r="AV54" s="63">
        <f>AU54*100/AU59</f>
        <v>0</v>
      </c>
    </row>
    <row r="55" spans="1:48" x14ac:dyDescent="0.25">
      <c r="A55" s="40" t="s">
        <v>68</v>
      </c>
      <c r="B55" s="43">
        <v>0</v>
      </c>
      <c r="C55" s="43">
        <v>0</v>
      </c>
      <c r="D55" s="76">
        <f t="shared" si="12"/>
        <v>0</v>
      </c>
      <c r="E55" s="76">
        <f t="shared" si="13"/>
        <v>0</v>
      </c>
      <c r="F55" s="76">
        <f t="shared" si="14"/>
        <v>0</v>
      </c>
      <c r="G55" s="40" t="s">
        <v>68</v>
      </c>
      <c r="H55" s="48">
        <f t="shared" si="15"/>
        <v>0</v>
      </c>
      <c r="I55" s="50" t="s">
        <v>16</v>
      </c>
      <c r="J55" s="52">
        <v>141.94</v>
      </c>
      <c r="K55" s="59">
        <f>H55*1/2</f>
        <v>0</v>
      </c>
      <c r="L55" s="14">
        <f>K55*100/K58</f>
        <v>0</v>
      </c>
      <c r="M55" s="14">
        <f t="shared" si="16"/>
        <v>0</v>
      </c>
      <c r="N55" s="14">
        <f>M55*100/M58</f>
        <v>0</v>
      </c>
      <c r="O55" s="63">
        <f>N55*100/N59</f>
        <v>0</v>
      </c>
      <c r="AD55" s="40" t="s">
        <v>68</v>
      </c>
      <c r="AE55" s="48">
        <f t="shared" si="17"/>
        <v>0</v>
      </c>
      <c r="AF55" s="50" t="s">
        <v>16</v>
      </c>
      <c r="AG55" s="52">
        <v>141.94</v>
      </c>
      <c r="AH55" s="59">
        <f>AE55*1/2</f>
        <v>0</v>
      </c>
      <c r="AI55" s="14">
        <f>AH55*100/AH58</f>
        <v>0</v>
      </c>
      <c r="AJ55" s="14">
        <f t="shared" si="18"/>
        <v>0</v>
      </c>
      <c r="AK55" s="14">
        <f>AJ55*100/AJ58</f>
        <v>0</v>
      </c>
      <c r="AL55" s="63">
        <f>AK55*100/AK59</f>
        <v>0</v>
      </c>
      <c r="AN55" s="40" t="s">
        <v>68</v>
      </c>
      <c r="AO55" s="48">
        <f t="shared" si="19"/>
        <v>0</v>
      </c>
      <c r="AP55" s="50" t="s">
        <v>16</v>
      </c>
      <c r="AQ55" s="52">
        <v>141.94</v>
      </c>
      <c r="AR55" s="59">
        <f>AO55*1/2</f>
        <v>0</v>
      </c>
      <c r="AS55" s="14">
        <f>AR55*100/AR58</f>
        <v>0</v>
      </c>
      <c r="AT55" s="14">
        <f t="shared" si="20"/>
        <v>0</v>
      </c>
      <c r="AU55" s="14">
        <f>AT55*100/AT58</f>
        <v>0</v>
      </c>
      <c r="AV55" s="63">
        <f>AU55*100/AU59</f>
        <v>0</v>
      </c>
    </row>
    <row r="56" spans="1:48" x14ac:dyDescent="0.25">
      <c r="A56" s="40" t="s">
        <v>69</v>
      </c>
      <c r="B56" s="43">
        <v>0</v>
      </c>
      <c r="C56" s="43">
        <v>0</v>
      </c>
      <c r="D56" s="76">
        <f t="shared" si="12"/>
        <v>0</v>
      </c>
      <c r="E56" s="76">
        <f t="shared" si="13"/>
        <v>0</v>
      </c>
      <c r="F56" s="76">
        <f t="shared" si="14"/>
        <v>0</v>
      </c>
      <c r="G56" s="40" t="s">
        <v>69</v>
      </c>
      <c r="H56" s="48">
        <f t="shared" si="15"/>
        <v>0</v>
      </c>
      <c r="I56" s="50" t="s">
        <v>17</v>
      </c>
      <c r="J56" s="52">
        <v>29.88</v>
      </c>
      <c r="K56" s="59">
        <f>H56*1/2</f>
        <v>0</v>
      </c>
      <c r="L56" s="14">
        <f>K56*100/K58</f>
        <v>0</v>
      </c>
      <c r="M56" s="14">
        <f t="shared" si="16"/>
        <v>0</v>
      </c>
      <c r="N56" s="14">
        <f>M56*100/M58</f>
        <v>0</v>
      </c>
      <c r="O56" s="63">
        <f>N56*100/N59</f>
        <v>0</v>
      </c>
      <c r="AD56" s="40" t="s">
        <v>69</v>
      </c>
      <c r="AE56" s="48">
        <f t="shared" si="17"/>
        <v>0</v>
      </c>
      <c r="AF56" s="50" t="s">
        <v>17</v>
      </c>
      <c r="AG56" s="52">
        <v>29.88</v>
      </c>
      <c r="AH56" s="59">
        <f>AE56*1/2</f>
        <v>0</v>
      </c>
      <c r="AI56" s="14">
        <f>AH56*100/AH58</f>
        <v>0</v>
      </c>
      <c r="AJ56" s="14">
        <f t="shared" si="18"/>
        <v>0</v>
      </c>
      <c r="AK56" s="14">
        <f>AJ56*100/AJ58</f>
        <v>0</v>
      </c>
      <c r="AL56" s="63">
        <f>AK56*100/AK59</f>
        <v>0</v>
      </c>
      <c r="AN56" s="40" t="s">
        <v>69</v>
      </c>
      <c r="AO56" s="48">
        <f t="shared" si="19"/>
        <v>0</v>
      </c>
      <c r="AP56" s="50" t="s">
        <v>17</v>
      </c>
      <c r="AQ56" s="52">
        <v>29.88</v>
      </c>
      <c r="AR56" s="59">
        <f>AO56*1/2</f>
        <v>0</v>
      </c>
      <c r="AS56" s="14">
        <f>AR56*100/AR58</f>
        <v>0</v>
      </c>
      <c r="AT56" s="14">
        <f t="shared" si="20"/>
        <v>0</v>
      </c>
      <c r="AU56" s="14">
        <f>AT56*100/AT58</f>
        <v>0</v>
      </c>
      <c r="AV56" s="63">
        <f>AU56*100/AU59</f>
        <v>0</v>
      </c>
    </row>
    <row r="57" spans="1:48" ht="15.75" thickBot="1" x14ac:dyDescent="0.3">
      <c r="A57" s="42" t="s">
        <v>18</v>
      </c>
      <c r="B57" s="46">
        <f>S62</f>
        <v>125.65519999999999</v>
      </c>
      <c r="C57" s="73">
        <f>S37</f>
        <v>22.143492999999999</v>
      </c>
      <c r="D57" s="77">
        <f t="shared" si="12"/>
        <v>5.5358732499999999</v>
      </c>
      <c r="E57" s="77">
        <f t="shared" si="13"/>
        <v>109.04758025</v>
      </c>
      <c r="F57" s="77">
        <f t="shared" si="14"/>
        <v>16.607619749999998</v>
      </c>
      <c r="G57" s="42" t="s">
        <v>18</v>
      </c>
      <c r="H57" s="48">
        <f t="shared" si="15"/>
        <v>16.607619749999998</v>
      </c>
      <c r="I57" s="54" t="s">
        <v>18</v>
      </c>
      <c r="J57" s="55">
        <f>J51/2</f>
        <v>16</v>
      </c>
      <c r="K57" s="60">
        <f>H59*1</f>
        <v>3.7499999550050234E-7</v>
      </c>
      <c r="L57" s="65">
        <f>K57*100/K58</f>
        <v>4.0295517172069441E-6</v>
      </c>
      <c r="M57" s="69">
        <f t="shared" si="16"/>
        <v>5.9999999280080374E-6</v>
      </c>
      <c r="N57" s="69"/>
      <c r="O57" s="67">
        <f>N57*100/N59</f>
        <v>0</v>
      </c>
      <c r="AD57" s="42" t="s">
        <v>18</v>
      </c>
      <c r="AE57" s="48">
        <f t="shared" si="17"/>
        <v>109.04758025</v>
      </c>
      <c r="AF57" s="54" t="s">
        <v>18</v>
      </c>
      <c r="AG57" s="55">
        <f>AG51/2</f>
        <v>16</v>
      </c>
      <c r="AH57" s="60">
        <f>AE59*1</f>
        <v>0.91794962499996302</v>
      </c>
      <c r="AI57" s="65">
        <f>AH57*100/AH58</f>
        <v>1.4059132295025725</v>
      </c>
      <c r="AJ57" s="69">
        <f t="shared" si="18"/>
        <v>14.687193999999408</v>
      </c>
      <c r="AK57" s="69"/>
      <c r="AL57" s="67">
        <f>AK57*100/AK59</f>
        <v>0</v>
      </c>
      <c r="AN57" s="42" t="s">
        <v>18</v>
      </c>
      <c r="AO57" s="48">
        <f t="shared" si="19"/>
        <v>35.977404749999998</v>
      </c>
      <c r="AP57" s="54" t="s">
        <v>18</v>
      </c>
      <c r="AQ57" s="55">
        <f>AQ51/2</f>
        <v>16</v>
      </c>
      <c r="AR57" s="60">
        <f>AO59*1</f>
        <v>7.4999999810643203E-7</v>
      </c>
      <c r="AS57" s="65">
        <f>AR57*100/AR58</f>
        <v>3.7475404797153232E-6</v>
      </c>
      <c r="AT57" s="69">
        <f t="shared" si="20"/>
        <v>1.1999999969702912E-5</v>
      </c>
      <c r="AU57" s="69"/>
      <c r="AV57" s="67">
        <f>AU57*100/AU59</f>
        <v>0</v>
      </c>
    </row>
    <row r="58" spans="1:48" ht="15.75" thickBot="1" x14ac:dyDescent="0.3">
      <c r="A58" t="s">
        <v>71</v>
      </c>
      <c r="B58" s="53">
        <f>(B38*2)+(B39*2)+(B40*3/2)+(B41*3/2)+(B42*1)+(B43*1)+(B44*1)+(B45*1)+(B46*3/2)+(B47*1)+(B48*1/2)+(B49*1/2)+(B50*3)+(B52*1/2)+(B53*2)+(B54*3/2)+(B55*3/5)+(B56*1/2)</f>
        <v>124.73724999999997</v>
      </c>
      <c r="C58" s="74">
        <f>(C38*2)+(C39*2)+(C40*3/2)+(C41*3/2)+(C42*1)+(C43*1)+(C44*1)+(C45*1)+(C46*3/2)+(C47*1)+(C48*1/2)+(C49*1/2)+(C50*3)+(C52*1/2)+(C53*2)+(C54*3/2)+(C55*3/5)+(C56*1/2)</f>
        <v>22.143492500000001</v>
      </c>
      <c r="D58" s="74">
        <f>(D38*2)+(D39*2)+(D40*3/2)+(D41*3/2)+(D42*1)+(D43*1)+(D44*1)+(D45*1)+(D46*3/2)+(D47*1)+(D48*1/2)+(D49*1/2)+(D50*3)+(D52*1/2)+(D53*2)+(D54*3/2)+(D55*3/5)+(D56*1/2)</f>
        <v>5.5358731250000002</v>
      </c>
      <c r="E58" s="74">
        <f>(E38*2)+(E39*2)+(E40*3/2)+(E41*3/2)+(E42*1)+(E43*1)+(E44*1)+(E45*1)+(E46*3/2)+(E47*1)+(E48*1/2)+(E49*1/2)+(E50*3)+(E52*1/2)+(E53*2)+(E54*3/2)+(E55*3/5)+(E56*1/2)</f>
        <v>108.12963062500003</v>
      </c>
      <c r="F58" s="74">
        <f>(F38*2)+(F39*2)+(F40*3/2)+(F41*3/2)+(F42*1)+(F43*1)+(F44*1)+(F45*1)+(F46*3/2)+(F47*1)+(F48*1/2)+(F49*1/2)+(F50*3)+(F52*1/2)+(F53*2)+(F54*3/2)+(F55*3/5)+(F56*1/2)</f>
        <v>16.607619375000002</v>
      </c>
      <c r="G58" t="s">
        <v>71</v>
      </c>
      <c r="H58" s="53">
        <f>(H38*2)+(H39*2)+(H40*3/2)+(H41*3/2)+(H42*1)+(H43*1)+(H44*1)+(H45*1)+(H46*3/2)+(H47*1)+(H48*1/2)+(H49*1/2)+(H50*3)+(H52*1/2)+(H53*2)+(H54*3/2)+(H55*3/5)+(H56*1/2)</f>
        <v>16.607619375000002</v>
      </c>
      <c r="I58" s="187" t="s">
        <v>19</v>
      </c>
      <c r="J58" s="188"/>
      <c r="K58" s="61">
        <f>SUM(K38:K45,K47:K57)</f>
        <v>9.3062459999999945</v>
      </c>
      <c r="L58" s="66">
        <f>SUM(L38:L45,L47:L57)</f>
        <v>100.00000000000003</v>
      </c>
      <c r="M58" s="70">
        <f>SUM(M38:M56)</f>
        <v>544.2903551615243</v>
      </c>
      <c r="N58" s="70">
        <f>SUM(N38:N56)</f>
        <v>99.999999999999986</v>
      </c>
      <c r="O58" s="68">
        <f>SUM(O38:O56)</f>
        <v>100.00000000000001</v>
      </c>
      <c r="AD58" t="s">
        <v>71</v>
      </c>
      <c r="AE58" s="53">
        <f>(AE38*2)+(AE39*2)+(AE40*3/2)+(AE41*3/2)+(AE42*1)+(AE43*1)+(AE44*1)+(AE45*1)+(AE46*3/2)+(AE47*1)+(AE48*1/2)+(AE49*1/2)+(AE50*3)+(AE52*1/2)+(AE53*2)+(AE54*3/2)+(AE55*3/5)+(AE56*1/2)</f>
        <v>108.12963062500003</v>
      </c>
      <c r="AF58" s="187" t="s">
        <v>19</v>
      </c>
      <c r="AG58" s="188"/>
      <c r="AH58" s="61">
        <f>SUM(AH38:AH45,AH47:AH57)</f>
        <v>65.292053999999965</v>
      </c>
      <c r="AI58" s="66">
        <f>SUM(AI38:AI45,AI47:AI57)</f>
        <v>100</v>
      </c>
      <c r="AJ58" s="70">
        <f>SUM(AJ38:AJ56)</f>
        <v>4129.444549698469</v>
      </c>
      <c r="AK58" s="70">
        <f>SUM(AK38:AK56)</f>
        <v>100</v>
      </c>
      <c r="AL58" s="68">
        <f>SUM(AL38:AL56)</f>
        <v>100</v>
      </c>
      <c r="AN58" t="s">
        <v>71</v>
      </c>
      <c r="AO58" s="53">
        <f>(AO38*2)+(AO39*2)+(AO40*3/2)+(AO41*3/2)+(AO42*1)+(AO43*1)+(AO44*1)+(AO45*1)+(AO46*3/2)+(AO47*1)+(AO48*1/2)+(AO49*1/2)+(AO50*3)+(AO52*1/2)+(AO53*2)+(AO54*3/2)+(AO55*3/5)+(AO56*1/2)</f>
        <v>35.977404</v>
      </c>
      <c r="AP58" s="187" t="s">
        <v>19</v>
      </c>
      <c r="AQ58" s="188"/>
      <c r="AR58" s="61">
        <f>SUM(AR38:AR45,AR47:AR57)</f>
        <v>20.013126</v>
      </c>
      <c r="AS58" s="66">
        <f>SUM(AS38:AS45,AS47:AS57)</f>
        <v>99.999999999999986</v>
      </c>
      <c r="AT58" s="70">
        <f>SUM(AT38:AT56)</f>
        <v>1165.5440303872499</v>
      </c>
      <c r="AU58" s="70">
        <f>SUM(AU38:AU56)</f>
        <v>100</v>
      </c>
      <c r="AV58" s="68">
        <f>SUM(AV38:AV56)</f>
        <v>99.999999999999972</v>
      </c>
    </row>
    <row r="59" spans="1:48" ht="15.75" thickBot="1" x14ac:dyDescent="0.3">
      <c r="A59" t="s">
        <v>53</v>
      </c>
      <c r="B59" s="72">
        <f>B57-B58</f>
        <v>0.91795000000001892</v>
      </c>
      <c r="C59" s="45">
        <f>C57-C58</f>
        <v>4.9999999873762135E-7</v>
      </c>
      <c r="D59" s="45">
        <f>D57-D58</f>
        <v>1.2499999968440534E-7</v>
      </c>
      <c r="E59" s="45">
        <f>E57-E58</f>
        <v>0.91794962499996302</v>
      </c>
      <c r="F59" s="45">
        <f>F57-F58</f>
        <v>3.7499999550050234E-7</v>
      </c>
      <c r="G59" t="s">
        <v>53</v>
      </c>
      <c r="H59" s="45">
        <f>H57-H58</f>
        <v>3.7499999550050234E-7</v>
      </c>
      <c r="I59" s="56"/>
      <c r="J59" s="57"/>
      <c r="K59" s="4"/>
      <c r="L59" s="189" t="s">
        <v>80</v>
      </c>
      <c r="M59" s="190"/>
      <c r="N59" s="68">
        <f>SUM(N38:N51,N53:N56)</f>
        <v>95.806284899035887</v>
      </c>
      <c r="AD59" t="s">
        <v>53</v>
      </c>
      <c r="AE59" s="45">
        <f>AE57-AE58</f>
        <v>0.91794962499996302</v>
      </c>
      <c r="AF59" s="56"/>
      <c r="AG59" s="57"/>
      <c r="AH59" s="4"/>
      <c r="AI59" s="189" t="s">
        <v>80</v>
      </c>
      <c r="AJ59" s="190"/>
      <c r="AK59" s="68">
        <f>SUM(AK38:AK51,AK53:AK56)</f>
        <v>99.40468536054577</v>
      </c>
      <c r="AN59" t="s">
        <v>53</v>
      </c>
      <c r="AO59" s="45">
        <f>AO57-AO58</f>
        <v>7.4999999810643203E-7</v>
      </c>
      <c r="AP59" s="56"/>
      <c r="AQ59" s="57"/>
      <c r="AR59" s="4"/>
      <c r="AS59" s="189" t="s">
        <v>80</v>
      </c>
      <c r="AT59" s="190"/>
      <c r="AU59" s="68">
        <f>SUM(AU38:AU51,AU53:AU56)</f>
        <v>95.578152866112546</v>
      </c>
    </row>
    <row r="60" spans="1:48" x14ac:dyDescent="0.25">
      <c r="E60" s="25">
        <f>E57-(E52/2)</f>
        <v>107.68298475</v>
      </c>
      <c r="F60" s="84" t="s">
        <v>46</v>
      </c>
    </row>
    <row r="61" spans="1:48" ht="15.75" thickBot="1" x14ac:dyDescent="0.3"/>
    <row r="62" spans="1:48" ht="15.75" thickBot="1" x14ac:dyDescent="0.3">
      <c r="B62" s="228" t="s">
        <v>99</v>
      </c>
      <c r="C62" s="229"/>
      <c r="D62" s="229"/>
      <c r="E62" s="229"/>
      <c r="F62" s="229"/>
      <c r="G62" s="229"/>
      <c r="H62" s="229"/>
      <c r="I62" s="230"/>
      <c r="Q62" s="79" t="s">
        <v>180</v>
      </c>
      <c r="R62" s="78" t="s">
        <v>97</v>
      </c>
      <c r="S62">
        <v>125.65519999999999</v>
      </c>
      <c r="T62">
        <v>13.846399999999999</v>
      </c>
      <c r="U62">
        <v>7.8874000000000004</v>
      </c>
      <c r="V62">
        <v>8.1964000000000006</v>
      </c>
      <c r="W62">
        <v>5.2633000000000001</v>
      </c>
      <c r="X62">
        <v>0.34260000000000002</v>
      </c>
      <c r="Y62">
        <v>8.7376000000000005</v>
      </c>
      <c r="Z62">
        <v>3.8445999999999998</v>
      </c>
      <c r="AA62">
        <v>36.234099999999998</v>
      </c>
      <c r="AB62">
        <v>0.97640000000000005</v>
      </c>
    </row>
    <row r="63" spans="1:48" ht="16.5" thickBot="1" x14ac:dyDescent="0.3">
      <c r="B63" s="222" t="str">
        <f>"SI("&amp;ROUND(E38,4)&amp;")AL("&amp;ROUND(E40,4)&amp;")TI("&amp;ROUND(E39,4)&amp;")MN("&amp;ROUND(E44,4)&amp;")FE("&amp;ROUND(E45,4)&amp;")MG("&amp;ROUND(E42,4)&amp;")CA("&amp;ROUND(E43,4)&amp;")NA("&amp;ROUND(E48,4)&amp;")K("&amp;ROUND(E49,4)&amp;")O("&amp;ROUND(E60,4)&amp;")H("&amp;ROUND(E52,4)&amp;")O("&amp;ROUND(E52/2,4)&amp;")"</f>
        <v>SI(30.5781)AL(12.201)TI(0.9764)MN(0)FE(7.7115)MG(8.4974)CA(7.5953)NA(2.9547)K(0.146)O(107.683)H(2.7292)O(1.3646)</v>
      </c>
      <c r="C63" s="223"/>
      <c r="D63" s="223"/>
      <c r="E63" s="223"/>
      <c r="F63" s="223"/>
      <c r="G63" s="223"/>
      <c r="H63" s="223"/>
      <c r="I63" s="224"/>
      <c r="S63">
        <v>0</v>
      </c>
    </row>
    <row r="65" spans="1:48" ht="15" customHeight="1" x14ac:dyDescent="0.25">
      <c r="A65" s="214" t="str">
        <f>"i="&amp;E66</f>
        <v>i=3</v>
      </c>
      <c r="B65" t="s">
        <v>85</v>
      </c>
      <c r="C65">
        <v>10338</v>
      </c>
      <c r="D65" s="153" t="s">
        <v>178</v>
      </c>
      <c r="E65" s="153"/>
      <c r="F65" s="153"/>
      <c r="P65" s="78" t="s">
        <v>103</v>
      </c>
      <c r="R65" s="152" t="str">
        <f>"SYSTEM EQUILIBRIA AFTER MELT EXTRACTION IN  "&amp;A34</f>
        <v>SYSTEM EQUILIBRIA AFTER MELT EXTRACTION IN  i=2</v>
      </c>
      <c r="S65" s="152"/>
      <c r="T65" s="152"/>
      <c r="U65" s="152"/>
      <c r="V65" s="152"/>
      <c r="W65" s="152"/>
      <c r="X65" s="152"/>
      <c r="Y65" s="152"/>
      <c r="Z65" s="152"/>
      <c r="AA65" s="152"/>
      <c r="AB65" s="152"/>
      <c r="AU65" s="81" t="s">
        <v>104</v>
      </c>
      <c r="AV65" s="135">
        <f>AV34+1</f>
        <v>3</v>
      </c>
    </row>
    <row r="66" spans="1:48" ht="15.75" customHeight="1" thickBot="1" x14ac:dyDescent="0.3">
      <c r="A66" s="215"/>
      <c r="B66" t="s">
        <v>86</v>
      </c>
      <c r="C66">
        <v>1033.8</v>
      </c>
      <c r="D66" s="81" t="s">
        <v>104</v>
      </c>
      <c r="E66" s="135">
        <f>E35+1</f>
        <v>3</v>
      </c>
      <c r="G66" s="216" t="s">
        <v>100</v>
      </c>
      <c r="H66" s="216"/>
      <c r="I66" s="216"/>
      <c r="J66" s="216"/>
      <c r="K66" s="216"/>
      <c r="L66" s="216"/>
      <c r="M66" s="216"/>
      <c r="N66" s="216"/>
      <c r="O66" s="216"/>
      <c r="P66" s="80">
        <v>0.2</v>
      </c>
      <c r="S66" t="s">
        <v>18</v>
      </c>
      <c r="T66" t="s">
        <v>87</v>
      </c>
      <c r="U66" t="s">
        <v>88</v>
      </c>
      <c r="V66" t="s">
        <v>89</v>
      </c>
      <c r="W66" t="s">
        <v>51</v>
      </c>
      <c r="X66" t="s">
        <v>52</v>
      </c>
      <c r="Y66" t="s">
        <v>90</v>
      </c>
      <c r="Z66" t="s">
        <v>91</v>
      </c>
      <c r="AA66" t="s">
        <v>92</v>
      </c>
      <c r="AB66" t="s">
        <v>93</v>
      </c>
      <c r="AD66" s="216" t="s">
        <v>210</v>
      </c>
      <c r="AE66" s="216"/>
      <c r="AF66" s="216"/>
      <c r="AG66" s="216"/>
      <c r="AH66" s="216"/>
      <c r="AI66" s="216"/>
      <c r="AJ66" s="216"/>
      <c r="AK66" s="216"/>
      <c r="AL66" s="216"/>
      <c r="AN66" s="216" t="s">
        <v>110</v>
      </c>
      <c r="AO66" s="216"/>
      <c r="AP66" s="216"/>
      <c r="AQ66" s="216"/>
      <c r="AR66" s="216"/>
      <c r="AS66" s="216"/>
      <c r="AT66" s="216"/>
      <c r="AU66" s="216"/>
      <c r="AV66" s="216"/>
    </row>
    <row r="67" spans="1:48" ht="15" customHeight="1" x14ac:dyDescent="0.25">
      <c r="A67" s="192" t="s">
        <v>74</v>
      </c>
      <c r="B67" s="210" t="str">
        <f>"COMPOSITION FROM "&amp;A34</f>
        <v>COMPOSITION FROM i=2</v>
      </c>
      <c r="C67" s="210" t="s">
        <v>175</v>
      </c>
      <c r="D67" s="212" t="s">
        <v>176</v>
      </c>
      <c r="E67" s="212" t="s">
        <v>177</v>
      </c>
      <c r="F67" s="194" t="s">
        <v>84</v>
      </c>
      <c r="G67" s="192" t="s">
        <v>74</v>
      </c>
      <c r="H67" s="194" t="s">
        <v>70</v>
      </c>
      <c r="I67" s="196" t="s">
        <v>75</v>
      </c>
      <c r="J67" s="196" t="s">
        <v>76</v>
      </c>
      <c r="K67" s="198" t="s">
        <v>72</v>
      </c>
      <c r="L67" s="200" t="s">
        <v>26</v>
      </c>
      <c r="M67" s="200" t="s">
        <v>20</v>
      </c>
      <c r="N67" s="202" t="s">
        <v>77</v>
      </c>
      <c r="O67" s="204" t="s">
        <v>73</v>
      </c>
      <c r="P67" s="71"/>
      <c r="S67" t="s">
        <v>94</v>
      </c>
      <c r="AD67" s="192" t="s">
        <v>74</v>
      </c>
      <c r="AE67" s="194" t="s">
        <v>70</v>
      </c>
      <c r="AF67" s="196" t="s">
        <v>75</v>
      </c>
      <c r="AG67" s="196" t="s">
        <v>76</v>
      </c>
      <c r="AH67" s="198" t="s">
        <v>72</v>
      </c>
      <c r="AI67" s="200" t="s">
        <v>26</v>
      </c>
      <c r="AJ67" s="200" t="s">
        <v>20</v>
      </c>
      <c r="AK67" s="202" t="s">
        <v>77</v>
      </c>
      <c r="AL67" s="204" t="s">
        <v>73</v>
      </c>
      <c r="AN67" s="192" t="s">
        <v>74</v>
      </c>
      <c r="AO67" s="194" t="s">
        <v>70</v>
      </c>
      <c r="AP67" s="196" t="s">
        <v>75</v>
      </c>
      <c r="AQ67" s="196" t="s">
        <v>76</v>
      </c>
      <c r="AR67" s="198" t="s">
        <v>72</v>
      </c>
      <c r="AS67" s="200" t="s">
        <v>26</v>
      </c>
      <c r="AT67" s="200" t="s">
        <v>20</v>
      </c>
      <c r="AU67" s="202" t="s">
        <v>77</v>
      </c>
      <c r="AV67" s="204" t="s">
        <v>73</v>
      </c>
    </row>
    <row r="68" spans="1:48" ht="15.75" thickBot="1" x14ac:dyDescent="0.3">
      <c r="A68" s="193"/>
      <c r="B68" s="211"/>
      <c r="C68" s="211"/>
      <c r="D68" s="213"/>
      <c r="E68" s="213"/>
      <c r="F68" s="195"/>
      <c r="G68" s="193"/>
      <c r="H68" s="195"/>
      <c r="I68" s="197"/>
      <c r="J68" s="197"/>
      <c r="K68" s="199"/>
      <c r="L68" s="201"/>
      <c r="M68" s="201"/>
      <c r="N68" s="203"/>
      <c r="O68" s="205"/>
      <c r="P68" s="71"/>
      <c r="Q68" s="79" t="s">
        <v>179</v>
      </c>
      <c r="R68" s="78" t="s">
        <v>105</v>
      </c>
      <c r="S68">
        <v>19.170672</v>
      </c>
      <c r="T68">
        <v>1.9841089999999999</v>
      </c>
      <c r="U68">
        <v>0.36128199999999999</v>
      </c>
      <c r="V68">
        <v>1.056902</v>
      </c>
      <c r="W68">
        <v>1.94014</v>
      </c>
      <c r="X68">
        <v>0.111855</v>
      </c>
      <c r="Y68">
        <v>0.69076899999999997</v>
      </c>
      <c r="Z68">
        <v>1.2295199999999999</v>
      </c>
      <c r="AA68">
        <v>6.2223990000000002</v>
      </c>
      <c r="AB68">
        <v>0</v>
      </c>
      <c r="AD68" s="193"/>
      <c r="AE68" s="195"/>
      <c r="AF68" s="197"/>
      <c r="AG68" s="197"/>
      <c r="AH68" s="199"/>
      <c r="AI68" s="201"/>
      <c r="AJ68" s="201"/>
      <c r="AK68" s="203"/>
      <c r="AL68" s="205"/>
      <c r="AN68" s="193"/>
      <c r="AO68" s="195"/>
      <c r="AP68" s="197"/>
      <c r="AQ68" s="197"/>
      <c r="AR68" s="199"/>
      <c r="AS68" s="201"/>
      <c r="AT68" s="201"/>
      <c r="AU68" s="203"/>
      <c r="AV68" s="205"/>
    </row>
    <row r="69" spans="1:48" x14ac:dyDescent="0.25">
      <c r="A69" s="47" t="s">
        <v>54</v>
      </c>
      <c r="B69" s="48">
        <f>AA93</f>
        <v>30.578099999999999</v>
      </c>
      <c r="C69" s="48">
        <f>AA68</f>
        <v>6.2223990000000002</v>
      </c>
      <c r="D69" s="75">
        <f>C69/4</f>
        <v>1.5555997500000001</v>
      </c>
      <c r="E69" s="75">
        <f>B69-C69+D69</f>
        <v>25.911300749999999</v>
      </c>
      <c r="F69" s="75">
        <f>C69-D69</f>
        <v>4.6667992500000004</v>
      </c>
      <c r="G69" s="47" t="s">
        <v>54</v>
      </c>
      <c r="H69" s="48">
        <f>F69</f>
        <v>4.6667992500000004</v>
      </c>
      <c r="I69" s="49" t="s">
        <v>0</v>
      </c>
      <c r="J69" s="51">
        <v>60.084800000000001</v>
      </c>
      <c r="K69" s="58">
        <f>H69*1</f>
        <v>4.6667992500000004</v>
      </c>
      <c r="L69" s="38">
        <f>K69*100/K89</f>
        <v>56.752151828447651</v>
      </c>
      <c r="M69" s="38">
        <f>K69*J69</f>
        <v>280.40369957640002</v>
      </c>
      <c r="N69" s="38">
        <f>M69*100/M89</f>
        <v>56.654920918418433</v>
      </c>
      <c r="O69" s="62">
        <f>N69*100/N90</f>
        <v>58.196075496805591</v>
      </c>
      <c r="S69">
        <v>0</v>
      </c>
      <c r="AD69" s="47" t="s">
        <v>54</v>
      </c>
      <c r="AE69" s="48">
        <f>E69</f>
        <v>25.911300749999999</v>
      </c>
      <c r="AF69" s="49" t="s">
        <v>0</v>
      </c>
      <c r="AG69" s="51">
        <v>60.084800000000001</v>
      </c>
      <c r="AH69" s="58">
        <f>AE69*1</f>
        <v>25.911300749999999</v>
      </c>
      <c r="AI69" s="38">
        <f>AH69*100/AH89</f>
        <v>45.403478583469251</v>
      </c>
      <c r="AJ69" s="38">
        <f>AH69*AG69</f>
        <v>1556.8753233036</v>
      </c>
      <c r="AK69" s="38">
        <f>AJ69*100/AJ89</f>
        <v>42.835864756951821</v>
      </c>
      <c r="AL69" s="62">
        <f>AK69*100/AK90</f>
        <v>42.971552566294719</v>
      </c>
      <c r="AN69" s="47" t="s">
        <v>54</v>
      </c>
      <c r="AO69" s="48">
        <f>F69+AO38</f>
        <v>17.221891500000002</v>
      </c>
      <c r="AP69" s="49" t="s">
        <v>0</v>
      </c>
      <c r="AQ69" s="51">
        <v>60.084800000000001</v>
      </c>
      <c r="AR69" s="58">
        <f>AO69*1</f>
        <v>17.221891500000002</v>
      </c>
      <c r="AS69" s="38">
        <f>AR69*100/AR89</f>
        <v>60.992136384687662</v>
      </c>
      <c r="AT69" s="38">
        <f>AR69*AQ69</f>
        <v>1034.7739063992001</v>
      </c>
      <c r="AU69" s="38">
        <f>AT69*100/AT89</f>
        <v>62.317882611057023</v>
      </c>
      <c r="AV69" s="62">
        <f>AU69*100/AU90</f>
        <v>64.842314037140682</v>
      </c>
    </row>
    <row r="70" spans="1:48" x14ac:dyDescent="0.25">
      <c r="A70" s="40" t="s">
        <v>55</v>
      </c>
      <c r="B70" s="43">
        <f>AB93</f>
        <v>0.97640000000000005</v>
      </c>
      <c r="C70" s="43">
        <f>AB68</f>
        <v>0</v>
      </c>
      <c r="D70" s="76">
        <f t="shared" ref="D70:D88" si="24">C70/4</f>
        <v>0</v>
      </c>
      <c r="E70" s="76">
        <f t="shared" ref="E70:E88" si="25">B70-C70+D70</f>
        <v>0.97640000000000005</v>
      </c>
      <c r="F70" s="76">
        <f t="shared" ref="F70:F88" si="26">C70-D70</f>
        <v>0</v>
      </c>
      <c r="G70" s="40" t="s">
        <v>55</v>
      </c>
      <c r="H70" s="48">
        <f t="shared" ref="H70:H88" si="27">F70</f>
        <v>0</v>
      </c>
      <c r="I70" s="50" t="s">
        <v>1</v>
      </c>
      <c r="J70" s="52">
        <v>79.898799999999994</v>
      </c>
      <c r="K70" s="59">
        <f>H70*1</f>
        <v>0</v>
      </c>
      <c r="L70" s="14">
        <f>K70*100/K89</f>
        <v>0</v>
      </c>
      <c r="M70" s="14">
        <f t="shared" ref="M70:M88" si="28">K70*J70</f>
        <v>0</v>
      </c>
      <c r="N70" s="14">
        <f>M70*100/M89</f>
        <v>0</v>
      </c>
      <c r="O70" s="63">
        <f>N70*100/N90</f>
        <v>0</v>
      </c>
      <c r="R70" s="78" t="s">
        <v>96</v>
      </c>
      <c r="S70">
        <v>11.923</v>
      </c>
      <c r="T70">
        <v>1.544386</v>
      </c>
      <c r="U70">
        <v>0.66776899999999995</v>
      </c>
      <c r="V70">
        <v>0.74419199999999996</v>
      </c>
      <c r="W70">
        <v>0.78905999999999998</v>
      </c>
      <c r="X70">
        <v>1.3322000000000001E-2</v>
      </c>
      <c r="Y70">
        <v>1.4626589999999999</v>
      </c>
      <c r="Z70">
        <v>0.440077</v>
      </c>
      <c r="AA70">
        <v>2.7954620000000001</v>
      </c>
      <c r="AB70">
        <v>0.20452400000000001</v>
      </c>
      <c r="AD70" s="40" t="s">
        <v>55</v>
      </c>
      <c r="AE70" s="48">
        <f t="shared" ref="AE70:AE88" si="29">E70</f>
        <v>0.97640000000000005</v>
      </c>
      <c r="AF70" s="50" t="s">
        <v>1</v>
      </c>
      <c r="AG70" s="52">
        <v>79.898799999999994</v>
      </c>
      <c r="AH70" s="59">
        <f>AE70*1</f>
        <v>0.97640000000000005</v>
      </c>
      <c r="AI70" s="14">
        <f>AH70*100/AH89</f>
        <v>1.7109120424569721</v>
      </c>
      <c r="AJ70" s="14">
        <f t="shared" ref="AJ70:AJ88" si="30">AH70*AG70</f>
        <v>78.013188319999998</v>
      </c>
      <c r="AK70" s="14">
        <f>AJ70*100/AJ89</f>
        <v>2.1464547187009848</v>
      </c>
      <c r="AL70" s="63">
        <f>AK70*100/AK90</f>
        <v>2.1532538749754471</v>
      </c>
      <c r="AN70" s="40" t="s">
        <v>55</v>
      </c>
      <c r="AO70" s="48">
        <f t="shared" ref="AO70:AO88" si="31">F70+AO39</f>
        <v>0</v>
      </c>
      <c r="AP70" s="50" t="s">
        <v>1</v>
      </c>
      <c r="AQ70" s="52">
        <v>79.898799999999994</v>
      </c>
      <c r="AR70" s="59">
        <f>AO70*1</f>
        <v>0</v>
      </c>
      <c r="AS70" s="14">
        <f>AR70*100/AR89</f>
        <v>0</v>
      </c>
      <c r="AT70" s="14">
        <f t="shared" ref="AT70:AT88" si="32">AR70*AQ70</f>
        <v>0</v>
      </c>
      <c r="AU70" s="14">
        <f>AT70*100/AT89</f>
        <v>0</v>
      </c>
      <c r="AV70" s="63">
        <f>AU70*100/AU90</f>
        <v>0</v>
      </c>
    </row>
    <row r="71" spans="1:48" x14ac:dyDescent="0.25">
      <c r="A71" s="40" t="s">
        <v>56</v>
      </c>
      <c r="B71" s="43">
        <f>T93</f>
        <v>12.201000000000001</v>
      </c>
      <c r="C71" s="43">
        <f>T68</f>
        <v>1.9841089999999999</v>
      </c>
      <c r="D71" s="76">
        <f t="shared" si="24"/>
        <v>0.49602724999999998</v>
      </c>
      <c r="E71" s="76">
        <f t="shared" si="25"/>
        <v>10.71291825</v>
      </c>
      <c r="F71" s="76">
        <f t="shared" si="26"/>
        <v>1.4880817499999999</v>
      </c>
      <c r="G71" s="40" t="s">
        <v>56</v>
      </c>
      <c r="H71" s="48">
        <f t="shared" si="27"/>
        <v>1.4880817499999999</v>
      </c>
      <c r="I71" s="50" t="s">
        <v>2</v>
      </c>
      <c r="J71" s="52">
        <v>101.96120000000001</v>
      </c>
      <c r="K71" s="59">
        <f>H71*1/2</f>
        <v>0.74404087499999993</v>
      </c>
      <c r="L71" s="14">
        <f>K71*100/K89</f>
        <v>9.0481545150181972</v>
      </c>
      <c r="M71" s="14">
        <f t="shared" si="28"/>
        <v>75.863300464049999</v>
      </c>
      <c r="N71" s="14">
        <f>M71*100/M89</f>
        <v>15.328004926090175</v>
      </c>
      <c r="O71" s="63">
        <f>N71*100/N90</f>
        <v>15.744964734460591</v>
      </c>
      <c r="S71">
        <v>0</v>
      </c>
      <c r="AD71" s="40" t="s">
        <v>56</v>
      </c>
      <c r="AE71" s="48">
        <f t="shared" si="29"/>
        <v>10.71291825</v>
      </c>
      <c r="AF71" s="50" t="s">
        <v>2</v>
      </c>
      <c r="AG71" s="52">
        <v>101.96120000000001</v>
      </c>
      <c r="AH71" s="59">
        <f>AE71*1/2</f>
        <v>5.3564591249999998</v>
      </c>
      <c r="AI71" s="14">
        <f>AH71*100/AH89</f>
        <v>9.385938572194835</v>
      </c>
      <c r="AJ71" s="14">
        <f t="shared" si="30"/>
        <v>546.15100013594997</v>
      </c>
      <c r="AK71" s="14">
        <f>AJ71*100/AJ89</f>
        <v>15.026797604483189</v>
      </c>
      <c r="AL71" s="63">
        <f>AK71*100/AK90</f>
        <v>15.074396812762519</v>
      </c>
      <c r="AN71" s="40" t="s">
        <v>56</v>
      </c>
      <c r="AO71" s="48">
        <f t="shared" si="31"/>
        <v>4.8972682499999998</v>
      </c>
      <c r="AP71" s="50" t="s">
        <v>2</v>
      </c>
      <c r="AQ71" s="52">
        <v>101.96120000000001</v>
      </c>
      <c r="AR71" s="59">
        <f>AO71*1/2</f>
        <v>2.4486341249999999</v>
      </c>
      <c r="AS71" s="14">
        <f>AR71*100/AR89</f>
        <v>8.6719525847785253</v>
      </c>
      <c r="AT71" s="14">
        <f t="shared" si="32"/>
        <v>249.66567374594999</v>
      </c>
      <c r="AU71" s="14">
        <f>AT71*100/AT89</f>
        <v>15.035783229837538</v>
      </c>
      <c r="AV71" s="63">
        <f>AU71*100/AU90</f>
        <v>15.644866884654286</v>
      </c>
    </row>
    <row r="72" spans="1:48" x14ac:dyDescent="0.25">
      <c r="A72" s="40" t="s">
        <v>57</v>
      </c>
      <c r="B72" s="43">
        <v>0</v>
      </c>
      <c r="C72" s="43">
        <v>0</v>
      </c>
      <c r="D72" s="76">
        <f t="shared" si="24"/>
        <v>0</v>
      </c>
      <c r="E72" s="76">
        <f t="shared" si="25"/>
        <v>0</v>
      </c>
      <c r="F72" s="76">
        <f t="shared" si="26"/>
        <v>0</v>
      </c>
      <c r="G72" s="40" t="s">
        <v>57</v>
      </c>
      <c r="H72" s="48">
        <f t="shared" si="27"/>
        <v>0</v>
      </c>
      <c r="I72" s="50" t="s">
        <v>3</v>
      </c>
      <c r="J72" s="52">
        <v>151.99019999999999</v>
      </c>
      <c r="K72" s="59">
        <f>H72*1/2</f>
        <v>0</v>
      </c>
      <c r="L72" s="14">
        <f>K72*100/K89</f>
        <v>0</v>
      </c>
      <c r="M72" s="14">
        <f t="shared" si="28"/>
        <v>0</v>
      </c>
      <c r="N72" s="14">
        <f>M72*100/M89</f>
        <v>0</v>
      </c>
      <c r="O72" s="63">
        <f>N72*100/N90</f>
        <v>0</v>
      </c>
      <c r="R72" s="78" t="s">
        <v>101</v>
      </c>
      <c r="S72">
        <v>29.536586</v>
      </c>
      <c r="T72">
        <v>1.058724</v>
      </c>
      <c r="U72">
        <v>3.9051990000000001</v>
      </c>
      <c r="V72">
        <v>1.864579</v>
      </c>
      <c r="W72">
        <v>0</v>
      </c>
      <c r="X72">
        <v>0</v>
      </c>
      <c r="Y72">
        <v>3.5170439999999998</v>
      </c>
      <c r="Z72">
        <v>0.23621600000000001</v>
      </c>
      <c r="AA72">
        <v>9.1092940000000002</v>
      </c>
      <c r="AB72">
        <v>0</v>
      </c>
      <c r="AD72" s="40" t="s">
        <v>57</v>
      </c>
      <c r="AE72" s="48">
        <f t="shared" si="29"/>
        <v>0</v>
      </c>
      <c r="AF72" s="50" t="s">
        <v>3</v>
      </c>
      <c r="AG72" s="52">
        <v>151.99019999999999</v>
      </c>
      <c r="AH72" s="59">
        <f>AE72*1/2</f>
        <v>0</v>
      </c>
      <c r="AI72" s="14">
        <f>AH72*100/AH89</f>
        <v>0</v>
      </c>
      <c r="AJ72" s="14">
        <f t="shared" si="30"/>
        <v>0</v>
      </c>
      <c r="AK72" s="14">
        <f>AJ72*100/AJ89</f>
        <v>0</v>
      </c>
      <c r="AL72" s="63">
        <f>AK72*100/AK90</f>
        <v>0</v>
      </c>
      <c r="AN72" s="40" t="s">
        <v>57</v>
      </c>
      <c r="AO72" s="48">
        <f t="shared" si="31"/>
        <v>0</v>
      </c>
      <c r="AP72" s="50" t="s">
        <v>3</v>
      </c>
      <c r="AQ72" s="52">
        <v>151.99019999999999</v>
      </c>
      <c r="AR72" s="59">
        <f>AO72*1/2</f>
        <v>0</v>
      </c>
      <c r="AS72" s="14">
        <f>AR72*100/AR89</f>
        <v>0</v>
      </c>
      <c r="AT72" s="14">
        <f t="shared" si="32"/>
        <v>0</v>
      </c>
      <c r="AU72" s="14">
        <f>AT72*100/AT89</f>
        <v>0</v>
      </c>
      <c r="AV72" s="63">
        <f>AU72*100/AU90</f>
        <v>0</v>
      </c>
    </row>
    <row r="73" spans="1:48" x14ac:dyDescent="0.25">
      <c r="A73" s="40" t="s">
        <v>58</v>
      </c>
      <c r="B73" s="43">
        <f>Y93</f>
        <v>8.4974000000000007</v>
      </c>
      <c r="C73" s="43">
        <f>Y68</f>
        <v>0.69076899999999997</v>
      </c>
      <c r="D73" s="76">
        <f t="shared" si="24"/>
        <v>0.17269224999999999</v>
      </c>
      <c r="E73" s="76">
        <f t="shared" si="25"/>
        <v>7.9793232500000011</v>
      </c>
      <c r="F73" s="76">
        <f t="shared" si="26"/>
        <v>0.51807674999999997</v>
      </c>
      <c r="G73" s="40" t="s">
        <v>58</v>
      </c>
      <c r="H73" s="48">
        <f t="shared" si="27"/>
        <v>0.51807674999999997</v>
      </c>
      <c r="I73" s="50" t="s">
        <v>4</v>
      </c>
      <c r="J73" s="52">
        <v>40.311399999999999</v>
      </c>
      <c r="K73" s="59">
        <f>H73*1</f>
        <v>0.51807674999999997</v>
      </c>
      <c r="L73" s="14">
        <f>K73*100/K89</f>
        <v>6.3002432287587071</v>
      </c>
      <c r="M73" s="14">
        <f t="shared" si="28"/>
        <v>20.884399099949999</v>
      </c>
      <c r="N73" s="14">
        <f>M73*100/M89</f>
        <v>4.2196446809503492</v>
      </c>
      <c r="O73" s="63">
        <f>N73*100/N90</f>
        <v>4.3344294977640203</v>
      </c>
      <c r="S73">
        <v>0</v>
      </c>
      <c r="AD73" s="40" t="s">
        <v>58</v>
      </c>
      <c r="AE73" s="48">
        <f t="shared" si="29"/>
        <v>7.9793232500000011</v>
      </c>
      <c r="AF73" s="50" t="s">
        <v>4</v>
      </c>
      <c r="AG73" s="52">
        <v>40.311399999999999</v>
      </c>
      <c r="AH73" s="59">
        <f>AE73*1</f>
        <v>7.9793232500000011</v>
      </c>
      <c r="AI73" s="14">
        <f>AH73*100/AH89</f>
        <v>13.981892911800397</v>
      </c>
      <c r="AJ73" s="14">
        <f t="shared" si="30"/>
        <v>321.65769126005006</v>
      </c>
      <c r="AK73" s="14">
        <f>AJ73*100/AJ89</f>
        <v>8.8500891205672865</v>
      </c>
      <c r="AL73" s="63">
        <f>AK73*100/AK90</f>
        <v>8.8781228537969685</v>
      </c>
      <c r="AN73" s="40" t="s">
        <v>58</v>
      </c>
      <c r="AO73" s="48">
        <f t="shared" si="31"/>
        <v>0.87847649999999999</v>
      </c>
      <c r="AP73" s="50" t="s">
        <v>4</v>
      </c>
      <c r="AQ73" s="52">
        <v>40.311399999999999</v>
      </c>
      <c r="AR73" s="59">
        <f>AO73*1</f>
        <v>0.87847649999999999</v>
      </c>
      <c r="AS73" s="14">
        <f>AR73*100/AR89</f>
        <v>3.1111657217642477</v>
      </c>
      <c r="AT73" s="14">
        <f t="shared" si="32"/>
        <v>35.412617582099998</v>
      </c>
      <c r="AU73" s="14">
        <f>AT73*100/AT89</f>
        <v>2.1326778069915848</v>
      </c>
      <c r="AV73" s="63">
        <f>AU73*100/AU90</f>
        <v>2.2190703263151716</v>
      </c>
    </row>
    <row r="74" spans="1:48" x14ac:dyDescent="0.25">
      <c r="A74" s="40" t="s">
        <v>59</v>
      </c>
      <c r="B74" s="43">
        <f>U93</f>
        <v>7.5952999999999999</v>
      </c>
      <c r="C74" s="43">
        <f>U68</f>
        <v>0.36128199999999999</v>
      </c>
      <c r="D74" s="76">
        <f t="shared" si="24"/>
        <v>9.0320499999999998E-2</v>
      </c>
      <c r="E74" s="76">
        <f t="shared" si="25"/>
        <v>7.3243384999999996</v>
      </c>
      <c r="F74" s="76">
        <f t="shared" si="26"/>
        <v>0.27096149999999997</v>
      </c>
      <c r="G74" s="40" t="s">
        <v>59</v>
      </c>
      <c r="H74" s="48">
        <f t="shared" si="27"/>
        <v>0.27096149999999997</v>
      </c>
      <c r="I74" s="50" t="s">
        <v>5</v>
      </c>
      <c r="J74" s="52">
        <v>56.0794</v>
      </c>
      <c r="K74" s="59">
        <f>H74*1</f>
        <v>0.27096149999999997</v>
      </c>
      <c r="L74" s="14">
        <f>K74*100/K89</f>
        <v>3.295116709308616</v>
      </c>
      <c r="M74" s="14">
        <f t="shared" si="28"/>
        <v>15.195358343099999</v>
      </c>
      <c r="N74" s="14">
        <f>M74*100/M89</f>
        <v>3.0701871143493875</v>
      </c>
      <c r="O74" s="63">
        <f>N74*100/N90</f>
        <v>3.153703830127673</v>
      </c>
      <c r="R74" s="78" t="s">
        <v>207</v>
      </c>
      <c r="S74">
        <v>25.410247999999999</v>
      </c>
      <c r="T74">
        <v>3.6548159999999998</v>
      </c>
      <c r="U74">
        <v>1.2164219999999999</v>
      </c>
      <c r="V74">
        <v>2.889437</v>
      </c>
      <c r="W74">
        <v>0</v>
      </c>
      <c r="X74">
        <v>0</v>
      </c>
      <c r="Y74">
        <v>2.8269289999999998</v>
      </c>
      <c r="Z74">
        <v>0</v>
      </c>
      <c r="AA74">
        <v>6.3525619999999998</v>
      </c>
      <c r="AB74">
        <v>0</v>
      </c>
      <c r="AD74" s="40" t="s">
        <v>59</v>
      </c>
      <c r="AE74" s="48">
        <f t="shared" si="29"/>
        <v>7.3243384999999996</v>
      </c>
      <c r="AF74" s="50" t="s">
        <v>5</v>
      </c>
      <c r="AG74" s="52">
        <v>56.0794</v>
      </c>
      <c r="AH74" s="59">
        <f>AE74*1</f>
        <v>7.3243384999999996</v>
      </c>
      <c r="AI74" s="14">
        <f>AH74*100/AH89</f>
        <v>12.834185725810361</v>
      </c>
      <c r="AJ74" s="14">
        <f t="shared" si="30"/>
        <v>410.74450847689997</v>
      </c>
      <c r="AK74" s="14">
        <f>AJ74*100/AJ89</f>
        <v>11.301223644191632</v>
      </c>
      <c r="AL74" s="63">
        <f>AK74*100/AK90</f>
        <v>11.337021644018998</v>
      </c>
      <c r="AN74" s="40" t="s">
        <v>59</v>
      </c>
      <c r="AO74" s="48">
        <f t="shared" si="31"/>
        <v>0.88215299999999996</v>
      </c>
      <c r="AP74" s="50" t="s">
        <v>5</v>
      </c>
      <c r="AQ74" s="52">
        <v>56.0794</v>
      </c>
      <c r="AR74" s="59">
        <f>AO74*1</f>
        <v>0.88215299999999996</v>
      </c>
      <c r="AS74" s="14">
        <f>AR74*100/AR89</f>
        <v>3.1241862189273095</v>
      </c>
      <c r="AT74" s="14">
        <f t="shared" si="32"/>
        <v>49.470610948199997</v>
      </c>
      <c r="AU74" s="14">
        <f>AT74*100/AT89</f>
        <v>2.9793017650542324</v>
      </c>
      <c r="AV74" s="63">
        <f>AU74*100/AU90</f>
        <v>3.0999901242918257</v>
      </c>
    </row>
    <row r="75" spans="1:48" x14ac:dyDescent="0.25">
      <c r="A75" s="40" t="s">
        <v>60</v>
      </c>
      <c r="B75" s="43">
        <v>0</v>
      </c>
      <c r="C75" s="43">
        <v>0</v>
      </c>
      <c r="D75" s="76">
        <f t="shared" si="24"/>
        <v>0</v>
      </c>
      <c r="E75" s="76">
        <f t="shared" si="25"/>
        <v>0</v>
      </c>
      <c r="F75" s="76">
        <f t="shared" si="26"/>
        <v>0</v>
      </c>
      <c r="G75" s="40" t="s">
        <v>60</v>
      </c>
      <c r="H75" s="48">
        <f t="shared" si="27"/>
        <v>0</v>
      </c>
      <c r="I75" s="50" t="s">
        <v>6</v>
      </c>
      <c r="J75" s="52">
        <v>70.9375</v>
      </c>
      <c r="K75" s="59">
        <f t="shared" ref="K75:K76" si="33">H75*1</f>
        <v>0</v>
      </c>
      <c r="L75" s="14">
        <f>K75*100/K89</f>
        <v>0</v>
      </c>
      <c r="M75" s="14">
        <f t="shared" si="28"/>
        <v>0</v>
      </c>
      <c r="N75" s="14">
        <f>M75*100/M89</f>
        <v>0</v>
      </c>
      <c r="O75" s="63">
        <f>N75*100/N90</f>
        <v>0</v>
      </c>
      <c r="S75">
        <v>0</v>
      </c>
      <c r="AD75" s="40" t="s">
        <v>60</v>
      </c>
      <c r="AE75" s="48">
        <f t="shared" si="29"/>
        <v>0</v>
      </c>
      <c r="AF75" s="50" t="s">
        <v>6</v>
      </c>
      <c r="AG75" s="52">
        <v>70.9375</v>
      </c>
      <c r="AH75" s="59">
        <f t="shared" ref="AH75:AH76" si="34">AE75*1</f>
        <v>0</v>
      </c>
      <c r="AI75" s="14">
        <f>AH75*100/AH89</f>
        <v>0</v>
      </c>
      <c r="AJ75" s="14">
        <f t="shared" si="30"/>
        <v>0</v>
      </c>
      <c r="AK75" s="14">
        <f>AJ75*100/AJ89</f>
        <v>0</v>
      </c>
      <c r="AL75" s="63">
        <f>AK75*100/AK90</f>
        <v>0</v>
      </c>
      <c r="AN75" s="40" t="s">
        <v>60</v>
      </c>
      <c r="AO75" s="48">
        <f t="shared" si="31"/>
        <v>0</v>
      </c>
      <c r="AP75" s="50" t="s">
        <v>6</v>
      </c>
      <c r="AQ75" s="52">
        <v>70.9375</v>
      </c>
      <c r="AR75" s="59">
        <f t="shared" ref="AR75:AR76" si="35">AO75*1</f>
        <v>0</v>
      </c>
      <c r="AS75" s="14">
        <f>AR75*100/AR89</f>
        <v>0</v>
      </c>
      <c r="AT75" s="14">
        <f t="shared" si="32"/>
        <v>0</v>
      </c>
      <c r="AU75" s="14">
        <f>AT75*100/AT89</f>
        <v>0</v>
      </c>
      <c r="AV75" s="63">
        <f>AU75*100/AU90</f>
        <v>0</v>
      </c>
    </row>
    <row r="76" spans="1:48" x14ac:dyDescent="0.25">
      <c r="A76" s="40" t="s">
        <v>64</v>
      </c>
      <c r="B76" s="43">
        <f>V93</f>
        <v>7.7115</v>
      </c>
      <c r="C76" s="43">
        <f>V68</f>
        <v>1.056902</v>
      </c>
      <c r="D76" s="76">
        <f t="shared" si="24"/>
        <v>0.2642255</v>
      </c>
      <c r="E76" s="76">
        <f t="shared" si="25"/>
        <v>6.9188235000000002</v>
      </c>
      <c r="F76" s="76">
        <f t="shared" si="26"/>
        <v>0.79267650000000001</v>
      </c>
      <c r="G76" s="40" t="s">
        <v>64</v>
      </c>
      <c r="H76" s="48">
        <f t="shared" si="27"/>
        <v>0.79267650000000001</v>
      </c>
      <c r="I76" s="50" t="s">
        <v>7</v>
      </c>
      <c r="J76" s="52">
        <v>71.846400000000003</v>
      </c>
      <c r="K76" s="59">
        <f t="shared" si="33"/>
        <v>0.79267650000000001</v>
      </c>
      <c r="L76" s="14">
        <f>K76*100/K89</f>
        <v>9.6396040774289755</v>
      </c>
      <c r="M76" s="14">
        <f t="shared" si="28"/>
        <v>56.950952889600003</v>
      </c>
      <c r="N76" s="14">
        <f>M76*100/M89</f>
        <v>11.506808708526835</v>
      </c>
      <c r="O76" s="63">
        <f>N76*100/N90</f>
        <v>11.819822488023721</v>
      </c>
      <c r="R76" s="78" t="s">
        <v>174</v>
      </c>
      <c r="S76">
        <v>20.114695999999999</v>
      </c>
      <c r="T76">
        <v>3.9589650000000001</v>
      </c>
      <c r="U76">
        <v>1.444628</v>
      </c>
      <c r="V76">
        <v>0</v>
      </c>
      <c r="W76">
        <v>0</v>
      </c>
      <c r="X76">
        <v>2.0823000000000001E-2</v>
      </c>
      <c r="Y76">
        <v>0</v>
      </c>
      <c r="Z76">
        <v>1.048886</v>
      </c>
      <c r="AA76">
        <v>6.0983830000000001</v>
      </c>
      <c r="AB76">
        <v>0</v>
      </c>
      <c r="AD76" s="40" t="s">
        <v>64</v>
      </c>
      <c r="AE76" s="48">
        <f t="shared" si="29"/>
        <v>6.9188235000000002</v>
      </c>
      <c r="AF76" s="50" t="s">
        <v>7</v>
      </c>
      <c r="AG76" s="52">
        <v>71.846400000000003</v>
      </c>
      <c r="AH76" s="59">
        <f t="shared" si="34"/>
        <v>6.9188235000000002</v>
      </c>
      <c r="AI76" s="14">
        <f>AH76*100/AH89</f>
        <v>12.123615778148604</v>
      </c>
      <c r="AJ76" s="14">
        <f t="shared" si="30"/>
        <v>497.09256071040005</v>
      </c>
      <c r="AK76" s="14">
        <f>AJ76*100/AJ89</f>
        <v>13.677003793145239</v>
      </c>
      <c r="AL76" s="63">
        <f>AK76*100/AK90</f>
        <v>13.720327365427391</v>
      </c>
      <c r="AN76" s="40" t="s">
        <v>64</v>
      </c>
      <c r="AO76" s="48">
        <f t="shared" si="31"/>
        <v>1.5996772500000001</v>
      </c>
      <c r="AP76" s="50" t="s">
        <v>7</v>
      </c>
      <c r="AQ76" s="52">
        <v>71.846400000000003</v>
      </c>
      <c r="AR76" s="59">
        <f t="shared" si="35"/>
        <v>1.5996772500000001</v>
      </c>
      <c r="AS76" s="14">
        <f>AR76*100/AR89</f>
        <v>5.6653319993034499</v>
      </c>
      <c r="AT76" s="14">
        <f t="shared" si="32"/>
        <v>114.9310515744</v>
      </c>
      <c r="AU76" s="14">
        <f>AT76*100/AT89</f>
        <v>6.9215697613616749</v>
      </c>
      <c r="AV76" s="63">
        <f>AU76*100/AU90</f>
        <v>7.2019552220241589</v>
      </c>
    </row>
    <row r="77" spans="1:48" x14ac:dyDescent="0.25">
      <c r="A77" s="40" t="s">
        <v>63</v>
      </c>
      <c r="B77" s="44">
        <v>0</v>
      </c>
      <c r="C77" s="44">
        <v>0</v>
      </c>
      <c r="D77" s="44">
        <f t="shared" si="24"/>
        <v>0</v>
      </c>
      <c r="E77" s="44">
        <f t="shared" si="25"/>
        <v>0</v>
      </c>
      <c r="F77" s="44">
        <f t="shared" si="26"/>
        <v>0</v>
      </c>
      <c r="G77" s="40" t="s">
        <v>63</v>
      </c>
      <c r="H77" s="48">
        <f t="shared" si="27"/>
        <v>0</v>
      </c>
      <c r="I77" s="50" t="s">
        <v>8</v>
      </c>
      <c r="J77" s="52">
        <v>159.69220000000001</v>
      </c>
      <c r="K77" s="59">
        <f>K88</f>
        <v>0</v>
      </c>
      <c r="L77" s="19">
        <f>K77*100/K89</f>
        <v>0</v>
      </c>
      <c r="M77" s="14">
        <f t="shared" si="28"/>
        <v>0</v>
      </c>
      <c r="N77" s="14">
        <f>M77*100/M89</f>
        <v>0</v>
      </c>
      <c r="O77" s="63">
        <f>N77*100/N90</f>
        <v>0</v>
      </c>
      <c r="S77">
        <v>0</v>
      </c>
      <c r="AD77" s="40" t="s">
        <v>63</v>
      </c>
      <c r="AE77" s="48">
        <f t="shared" si="29"/>
        <v>0</v>
      </c>
      <c r="AF77" s="50" t="s">
        <v>8</v>
      </c>
      <c r="AG77" s="52">
        <v>159.69220000000001</v>
      </c>
      <c r="AH77" s="59">
        <f>AH88</f>
        <v>0.91795000000001892</v>
      </c>
      <c r="AI77" s="19">
        <f>AH77*100/AH89</f>
        <v>1.6084921234877201</v>
      </c>
      <c r="AJ77" s="14">
        <f t="shared" si="30"/>
        <v>146.58945499000302</v>
      </c>
      <c r="AK77" s="14">
        <f>AJ77*100/AJ89</f>
        <v>4.0332619926319859</v>
      </c>
      <c r="AL77" s="63">
        <f>AK77*100/AK90</f>
        <v>4.0460378403332369</v>
      </c>
      <c r="AN77" s="40" t="s">
        <v>63</v>
      </c>
      <c r="AO77" s="48">
        <f t="shared" si="31"/>
        <v>0</v>
      </c>
      <c r="AP77" s="50" t="s">
        <v>8</v>
      </c>
      <c r="AQ77" s="52">
        <v>159.69220000000001</v>
      </c>
      <c r="AR77" s="59">
        <f>AR88</f>
        <v>7.4999999100100467E-7</v>
      </c>
      <c r="AS77" s="19">
        <f>AR77*100/AR89</f>
        <v>2.6561601401128205E-6</v>
      </c>
      <c r="AT77" s="14">
        <f t="shared" si="32"/>
        <v>1.1976914856293065E-4</v>
      </c>
      <c r="AU77" s="14">
        <f>AT77*100/AT89</f>
        <v>7.2129377194514941E-6</v>
      </c>
      <c r="AV77" s="63">
        <f>AU77*100/AU90</f>
        <v>7.5051261875195164E-6</v>
      </c>
    </row>
    <row r="78" spans="1:48" x14ac:dyDescent="0.25">
      <c r="A78" s="40" t="s">
        <v>61</v>
      </c>
      <c r="B78" s="43">
        <v>0</v>
      </c>
      <c r="C78" s="43">
        <v>0</v>
      </c>
      <c r="D78" s="76">
        <f t="shared" si="24"/>
        <v>0</v>
      </c>
      <c r="E78" s="76">
        <f t="shared" si="25"/>
        <v>0</v>
      </c>
      <c r="F78" s="76">
        <f t="shared" si="26"/>
        <v>0</v>
      </c>
      <c r="G78" s="40" t="s">
        <v>61</v>
      </c>
      <c r="H78" s="48">
        <f t="shared" si="27"/>
        <v>0</v>
      </c>
      <c r="I78" s="50" t="s">
        <v>9</v>
      </c>
      <c r="J78" s="52">
        <v>153.33940000000001</v>
      </c>
      <c r="K78" s="59">
        <f>H78*1</f>
        <v>0</v>
      </c>
      <c r="L78" s="14">
        <f>K78*100/K89</f>
        <v>0</v>
      </c>
      <c r="M78" s="14">
        <f t="shared" si="28"/>
        <v>0</v>
      </c>
      <c r="N78" s="14">
        <f>M78*100/M89</f>
        <v>0</v>
      </c>
      <c r="O78" s="63">
        <f>N78*100/N90</f>
        <v>0</v>
      </c>
      <c r="R78" s="78" t="s">
        <v>106</v>
      </c>
      <c r="S78">
        <v>2.8923990000000002</v>
      </c>
      <c r="T78">
        <v>0</v>
      </c>
      <c r="U78">
        <v>0</v>
      </c>
      <c r="V78">
        <v>1.1563889999999999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0.77187600000000001</v>
      </c>
      <c r="AD78" s="40" t="s">
        <v>61</v>
      </c>
      <c r="AE78" s="48">
        <f t="shared" si="29"/>
        <v>0</v>
      </c>
      <c r="AF78" s="50" t="s">
        <v>9</v>
      </c>
      <c r="AG78" s="52">
        <v>153.33940000000001</v>
      </c>
      <c r="AH78" s="59">
        <f>AE78*1</f>
        <v>0</v>
      </c>
      <c r="AI78" s="14">
        <f>AH78*100/AH89</f>
        <v>0</v>
      </c>
      <c r="AJ78" s="14">
        <f t="shared" si="30"/>
        <v>0</v>
      </c>
      <c r="AK78" s="14">
        <f>AJ78*100/AJ89</f>
        <v>0</v>
      </c>
      <c r="AL78" s="63">
        <f>AK78*100/AK90</f>
        <v>0</v>
      </c>
      <c r="AN78" s="40" t="s">
        <v>61</v>
      </c>
      <c r="AO78" s="48">
        <f t="shared" si="31"/>
        <v>0</v>
      </c>
      <c r="AP78" s="50" t="s">
        <v>9</v>
      </c>
      <c r="AQ78" s="52">
        <v>153.33940000000001</v>
      </c>
      <c r="AR78" s="59">
        <f>AO78*1</f>
        <v>0</v>
      </c>
      <c r="AS78" s="14">
        <f>AR78*100/AR89</f>
        <v>0</v>
      </c>
      <c r="AT78" s="14">
        <f t="shared" si="32"/>
        <v>0</v>
      </c>
      <c r="AU78" s="14">
        <f>AT78*100/AT89</f>
        <v>0</v>
      </c>
      <c r="AV78" s="63">
        <f>AU78*100/AU90</f>
        <v>0</v>
      </c>
    </row>
    <row r="79" spans="1:48" x14ac:dyDescent="0.25">
      <c r="A79" s="40" t="s">
        <v>62</v>
      </c>
      <c r="B79" s="43">
        <f>Z93</f>
        <v>2.9546999999999999</v>
      </c>
      <c r="C79" s="43">
        <f>Z68</f>
        <v>1.2295199999999999</v>
      </c>
      <c r="D79" s="76">
        <f t="shared" si="24"/>
        <v>0.30737999999999999</v>
      </c>
      <c r="E79" s="76">
        <f t="shared" si="25"/>
        <v>2.0325600000000001</v>
      </c>
      <c r="F79" s="76">
        <f t="shared" si="26"/>
        <v>0.92213999999999996</v>
      </c>
      <c r="G79" s="40" t="s">
        <v>62</v>
      </c>
      <c r="H79" s="48">
        <f t="shared" si="27"/>
        <v>0.92213999999999996</v>
      </c>
      <c r="I79" s="50" t="s">
        <v>10</v>
      </c>
      <c r="J79" s="52">
        <v>61.978999999999999</v>
      </c>
      <c r="K79" s="59">
        <f>H79/2</f>
        <v>0.46106999999999998</v>
      </c>
      <c r="L79" s="14">
        <f>K79*100/K89</f>
        <v>5.6069938392019667</v>
      </c>
      <c r="M79" s="14">
        <f t="shared" si="28"/>
        <v>28.576657529999999</v>
      </c>
      <c r="N79" s="14">
        <f>M79*100/M89</f>
        <v>5.7738477592152968</v>
      </c>
      <c r="O79" s="63">
        <f>N79*100/N90</f>
        <v>5.9309107603593381</v>
      </c>
      <c r="S79">
        <v>0</v>
      </c>
      <c r="AD79" s="40" t="s">
        <v>62</v>
      </c>
      <c r="AE79" s="48">
        <f t="shared" si="29"/>
        <v>2.0325600000000001</v>
      </c>
      <c r="AF79" s="50" t="s">
        <v>10</v>
      </c>
      <c r="AG79" s="52">
        <v>61.978999999999999</v>
      </c>
      <c r="AH79" s="59">
        <f>AE79/2</f>
        <v>1.0162800000000001</v>
      </c>
      <c r="AI79" s="14">
        <f>AH79*100/AH89</f>
        <v>1.7807923909342196</v>
      </c>
      <c r="AJ79" s="14">
        <f t="shared" si="30"/>
        <v>62.988018120000007</v>
      </c>
      <c r="AK79" s="14">
        <f>AJ79*100/AJ89</f>
        <v>1.7330522136939261</v>
      </c>
      <c r="AL79" s="63">
        <f>AK79*100/AK90</f>
        <v>1.7385418672748036</v>
      </c>
      <c r="AN79" s="40" t="s">
        <v>62</v>
      </c>
      <c r="AO79" s="48">
        <f t="shared" si="31"/>
        <v>2.5290772500000003</v>
      </c>
      <c r="AP79" s="50" t="s">
        <v>10</v>
      </c>
      <c r="AQ79" s="52">
        <v>61.978999999999999</v>
      </c>
      <c r="AR79" s="59">
        <f>AO79/2</f>
        <v>1.2645386250000001</v>
      </c>
      <c r="AS79" s="14">
        <f>AR79*100/AR89</f>
        <v>4.4784228422125061</v>
      </c>
      <c r="AT79" s="14">
        <f t="shared" si="32"/>
        <v>78.374839438875014</v>
      </c>
      <c r="AU79" s="14">
        <f>AT79*100/AT89</f>
        <v>4.7200204929868255</v>
      </c>
      <c r="AV79" s="63">
        <f>AU79*100/AU90</f>
        <v>4.9112235243642219</v>
      </c>
    </row>
    <row r="80" spans="1:48" x14ac:dyDescent="0.25">
      <c r="A80" s="40" t="s">
        <v>52</v>
      </c>
      <c r="B80" s="43">
        <f>X93</f>
        <v>0.14599999999999999</v>
      </c>
      <c r="C80" s="43">
        <f>X68</f>
        <v>0.111855</v>
      </c>
      <c r="D80" s="76">
        <f t="shared" si="24"/>
        <v>2.7963749999999999E-2</v>
      </c>
      <c r="E80" s="76">
        <f t="shared" si="25"/>
        <v>6.210874999999999E-2</v>
      </c>
      <c r="F80" s="76">
        <f t="shared" si="26"/>
        <v>8.3891250000000001E-2</v>
      </c>
      <c r="G80" s="40" t="s">
        <v>52</v>
      </c>
      <c r="H80" s="48">
        <f t="shared" si="27"/>
        <v>8.3891250000000001E-2</v>
      </c>
      <c r="I80" s="50" t="s">
        <v>11</v>
      </c>
      <c r="J80" s="52">
        <v>94.203400000000002</v>
      </c>
      <c r="K80" s="59">
        <f>H80/2</f>
        <v>4.1945625E-2</v>
      </c>
      <c r="L80" s="14">
        <f>K80*100/K89</f>
        <v>0.51009361042027457</v>
      </c>
      <c r="M80" s="14">
        <f t="shared" si="28"/>
        <v>3.9514204901250003</v>
      </c>
      <c r="N80" s="14">
        <f>M80*100/M89</f>
        <v>0.79837539847598982</v>
      </c>
      <c r="O80" s="63">
        <f>N80*100/N90</f>
        <v>0.82009319245905288</v>
      </c>
      <c r="R80" s="78" t="s">
        <v>97</v>
      </c>
      <c r="S80">
        <v>109.0476</v>
      </c>
      <c r="T80">
        <v>12.201000000000001</v>
      </c>
      <c r="U80">
        <v>7.5952999999999999</v>
      </c>
      <c r="V80">
        <v>7.7115</v>
      </c>
      <c r="W80">
        <v>2.7292000000000001</v>
      </c>
      <c r="X80">
        <v>0.14599999999999999</v>
      </c>
      <c r="Y80">
        <v>8.4974000000000007</v>
      </c>
      <c r="Z80">
        <v>2.9546999999999999</v>
      </c>
      <c r="AA80">
        <v>30.578099999999999</v>
      </c>
      <c r="AB80">
        <v>0.97640000000000005</v>
      </c>
      <c r="AD80" s="40" t="s">
        <v>52</v>
      </c>
      <c r="AE80" s="48">
        <f t="shared" si="29"/>
        <v>6.210874999999999E-2</v>
      </c>
      <c r="AF80" s="50" t="s">
        <v>11</v>
      </c>
      <c r="AG80" s="52">
        <v>94.203400000000002</v>
      </c>
      <c r="AH80" s="59">
        <f>AE80/2</f>
        <v>3.1054374999999995E-2</v>
      </c>
      <c r="AI80" s="14">
        <f>AH80*100/AH89</f>
        <v>5.441551019917526E-2</v>
      </c>
      <c r="AJ80" s="14">
        <f t="shared" si="30"/>
        <v>2.9254277098749997</v>
      </c>
      <c r="AK80" s="14">
        <f>AJ80*100/AJ89</f>
        <v>8.0490212582043696E-2</v>
      </c>
      <c r="AL80" s="63">
        <f>AK80*100/AK90</f>
        <v>8.0745175115910339E-2</v>
      </c>
      <c r="AN80" s="40" t="s">
        <v>52</v>
      </c>
      <c r="AO80" s="48">
        <f t="shared" si="31"/>
        <v>0.70490925000000004</v>
      </c>
      <c r="AP80" s="50" t="s">
        <v>11</v>
      </c>
      <c r="AQ80" s="52">
        <v>94.203400000000002</v>
      </c>
      <c r="AR80" s="59">
        <f>AO80/2</f>
        <v>0.35245462500000002</v>
      </c>
      <c r="AS80" s="14">
        <f>AR80*100/AR89</f>
        <v>1.2482345831416917</v>
      </c>
      <c r="AT80" s="14">
        <f t="shared" si="32"/>
        <v>33.202424020725005</v>
      </c>
      <c r="AU80" s="14">
        <f>AT80*100/AT89</f>
        <v>1.9995718385730643</v>
      </c>
      <c r="AV80" s="63">
        <f>AU80*100/AU90</f>
        <v>2.0805723760834662</v>
      </c>
    </row>
    <row r="81" spans="1:48" x14ac:dyDescent="0.25">
      <c r="A81" s="40" t="s">
        <v>65</v>
      </c>
      <c r="B81" s="43">
        <v>0</v>
      </c>
      <c r="C81" s="43">
        <v>0</v>
      </c>
      <c r="D81" s="76">
        <f t="shared" si="24"/>
        <v>0</v>
      </c>
      <c r="E81" s="76">
        <f t="shared" si="25"/>
        <v>0</v>
      </c>
      <c r="F81" s="76">
        <f t="shared" si="26"/>
        <v>0</v>
      </c>
      <c r="G81" s="40" t="s">
        <v>65</v>
      </c>
      <c r="H81" s="48">
        <f t="shared" si="27"/>
        <v>0</v>
      </c>
      <c r="I81" s="50" t="s">
        <v>12</v>
      </c>
      <c r="J81" s="52">
        <v>80.063999999999993</v>
      </c>
      <c r="K81" s="59">
        <f>H81*1</f>
        <v>0</v>
      </c>
      <c r="L81" s="14">
        <f>K81*100/K89</f>
        <v>0</v>
      </c>
      <c r="M81" s="14">
        <f t="shared" si="28"/>
        <v>0</v>
      </c>
      <c r="N81" s="14">
        <f>M81*100/M89</f>
        <v>0</v>
      </c>
      <c r="O81" s="63">
        <f>N81*100/N90</f>
        <v>0</v>
      </c>
      <c r="S81">
        <v>0</v>
      </c>
      <c r="AD81" s="40" t="s">
        <v>65</v>
      </c>
      <c r="AE81" s="48">
        <f t="shared" si="29"/>
        <v>0</v>
      </c>
      <c r="AF81" s="50" t="s">
        <v>12</v>
      </c>
      <c r="AG81" s="52">
        <v>80.063999999999993</v>
      </c>
      <c r="AH81" s="59">
        <f>AE81*1</f>
        <v>0</v>
      </c>
      <c r="AI81" s="14">
        <f>AH81*100/AH89</f>
        <v>0</v>
      </c>
      <c r="AJ81" s="14">
        <f t="shared" si="30"/>
        <v>0</v>
      </c>
      <c r="AK81" s="14">
        <f>AJ81*100/AJ89</f>
        <v>0</v>
      </c>
      <c r="AL81" s="63">
        <f>AK81*100/AK90</f>
        <v>0</v>
      </c>
      <c r="AN81" s="40" t="s">
        <v>65</v>
      </c>
      <c r="AO81" s="48">
        <f t="shared" si="31"/>
        <v>0</v>
      </c>
      <c r="AP81" s="50" t="s">
        <v>12</v>
      </c>
      <c r="AQ81" s="52">
        <v>80.063999999999993</v>
      </c>
      <c r="AR81" s="59">
        <f>AO81*1</f>
        <v>0</v>
      </c>
      <c r="AS81" s="14">
        <f>AR81*100/AR89</f>
        <v>0</v>
      </c>
      <c r="AT81" s="14">
        <f t="shared" si="32"/>
        <v>0</v>
      </c>
      <c r="AU81" s="14">
        <f>AT81*100/AT89</f>
        <v>0</v>
      </c>
      <c r="AV81" s="63">
        <f>AU81*100/AU90</f>
        <v>0</v>
      </c>
    </row>
    <row r="82" spans="1:48" x14ac:dyDescent="0.25">
      <c r="A82" s="41"/>
      <c r="B82" s="44">
        <v>0</v>
      </c>
      <c r="C82" s="44"/>
      <c r="D82" s="44">
        <f t="shared" si="24"/>
        <v>0</v>
      </c>
      <c r="E82" s="44">
        <f t="shared" si="25"/>
        <v>0</v>
      </c>
      <c r="F82" s="44">
        <f t="shared" si="26"/>
        <v>0</v>
      </c>
      <c r="G82" s="41"/>
      <c r="H82" s="48">
        <f t="shared" si="27"/>
        <v>0</v>
      </c>
      <c r="I82" s="50" t="s">
        <v>13</v>
      </c>
      <c r="J82" s="52">
        <v>32</v>
      </c>
      <c r="K82" s="59">
        <f>H82*1</f>
        <v>0</v>
      </c>
      <c r="L82" s="14">
        <f>K82*100/K89</f>
        <v>0</v>
      </c>
      <c r="M82" s="14">
        <f t="shared" si="28"/>
        <v>0</v>
      </c>
      <c r="N82" s="14">
        <f>M82*100/M89</f>
        <v>0</v>
      </c>
      <c r="O82" s="63">
        <f>N82*100/N90</f>
        <v>0</v>
      </c>
      <c r="AD82" s="41"/>
      <c r="AE82" s="48">
        <f t="shared" si="29"/>
        <v>0</v>
      </c>
      <c r="AF82" s="50" t="s">
        <v>13</v>
      </c>
      <c r="AG82" s="52">
        <v>32</v>
      </c>
      <c r="AH82" s="59">
        <f>AE82*1</f>
        <v>0</v>
      </c>
      <c r="AI82" s="14">
        <f>AH82*100/AH89</f>
        <v>0</v>
      </c>
      <c r="AJ82" s="14">
        <f t="shared" si="30"/>
        <v>0</v>
      </c>
      <c r="AK82" s="14">
        <f>AJ82*100/AJ89</f>
        <v>0</v>
      </c>
      <c r="AL82" s="63">
        <f>AK82*100/AK90</f>
        <v>0</v>
      </c>
      <c r="AN82" s="41"/>
      <c r="AO82" s="48">
        <f t="shared" si="31"/>
        <v>0</v>
      </c>
      <c r="AP82" s="50" t="s">
        <v>13</v>
      </c>
      <c r="AQ82" s="52">
        <v>32</v>
      </c>
      <c r="AR82" s="59">
        <f>AO82*1</f>
        <v>0</v>
      </c>
      <c r="AS82" s="14">
        <f>AR82*100/AR89</f>
        <v>0</v>
      </c>
      <c r="AT82" s="14">
        <f t="shared" si="32"/>
        <v>0</v>
      </c>
      <c r="AU82" s="14">
        <f>AT82*100/AT89</f>
        <v>0</v>
      </c>
      <c r="AV82" s="63">
        <f>AU82*100/AU90</f>
        <v>0</v>
      </c>
    </row>
    <row r="83" spans="1:48" x14ac:dyDescent="0.25">
      <c r="A83" s="40" t="s">
        <v>51</v>
      </c>
      <c r="B83" s="43">
        <f>W93</f>
        <v>2.7292000000000001</v>
      </c>
      <c r="C83" s="43">
        <f>W68</f>
        <v>1.94014</v>
      </c>
      <c r="D83" s="76">
        <f t="shared" si="24"/>
        <v>0.48503499999999999</v>
      </c>
      <c r="E83" s="76">
        <f t="shared" si="25"/>
        <v>1.274095</v>
      </c>
      <c r="F83" s="76">
        <f t="shared" si="26"/>
        <v>1.4551050000000001</v>
      </c>
      <c r="G83" s="40" t="s">
        <v>51</v>
      </c>
      <c r="H83" s="48">
        <f t="shared" si="27"/>
        <v>1.4551050000000001</v>
      </c>
      <c r="I83" s="50" t="s">
        <v>22</v>
      </c>
      <c r="J83" s="52">
        <v>18.015000000000001</v>
      </c>
      <c r="K83" s="59">
        <f>H83*1/2</f>
        <v>0.72755250000000005</v>
      </c>
      <c r="L83" s="14">
        <f>K83*100/K89</f>
        <v>8.8476421914155967</v>
      </c>
      <c r="M83" s="14">
        <f t="shared" si="28"/>
        <v>13.106858287500001</v>
      </c>
      <c r="N83" s="14">
        <f>M83*100/M89</f>
        <v>2.648210493973552</v>
      </c>
      <c r="O83" s="64"/>
      <c r="AD83" s="40" t="s">
        <v>51</v>
      </c>
      <c r="AE83" s="48">
        <f t="shared" si="29"/>
        <v>1.274095</v>
      </c>
      <c r="AF83" s="50" t="s">
        <v>22</v>
      </c>
      <c r="AG83" s="52">
        <v>18.015000000000001</v>
      </c>
      <c r="AH83" s="59">
        <f>AE83*1/2</f>
        <v>0.63704749999999999</v>
      </c>
      <c r="AI83" s="14">
        <f>AH83*100/AH89</f>
        <v>1.1162763614984719</v>
      </c>
      <c r="AJ83" s="14">
        <f t="shared" si="30"/>
        <v>11.4764107125</v>
      </c>
      <c r="AK83" s="14">
        <f>AJ83*100/AJ89</f>
        <v>0.31576194305188932</v>
      </c>
      <c r="AL83" s="64"/>
      <c r="AN83" s="40" t="s">
        <v>51</v>
      </c>
      <c r="AO83" s="48">
        <f t="shared" si="31"/>
        <v>7.1768452499999995</v>
      </c>
      <c r="AP83" s="50" t="s">
        <v>22</v>
      </c>
      <c r="AQ83" s="52">
        <v>18.015000000000001</v>
      </c>
      <c r="AR83" s="59">
        <f>AO83*1/2</f>
        <v>3.5884226249999998</v>
      </c>
      <c r="AS83" s="14">
        <f>AR83*100/AR89</f>
        <v>12.708567009024465</v>
      </c>
      <c r="AT83" s="14">
        <f t="shared" si="32"/>
        <v>64.645433589375003</v>
      </c>
      <c r="AU83" s="14">
        <f>AT83*100/AT89</f>
        <v>3.8931852812003496</v>
      </c>
      <c r="AV83" s="64"/>
    </row>
    <row r="84" spans="1:48" x14ac:dyDescent="0.25">
      <c r="A84" s="40" t="s">
        <v>66</v>
      </c>
      <c r="B84" s="43">
        <v>0</v>
      </c>
      <c r="C84" s="43">
        <v>0</v>
      </c>
      <c r="D84" s="76">
        <f t="shared" si="24"/>
        <v>0</v>
      </c>
      <c r="E84" s="76">
        <f t="shared" si="25"/>
        <v>0</v>
      </c>
      <c r="F84" s="76">
        <f t="shared" si="26"/>
        <v>0</v>
      </c>
      <c r="G84" s="40" t="s">
        <v>66</v>
      </c>
      <c r="H84" s="48">
        <f t="shared" si="27"/>
        <v>0</v>
      </c>
      <c r="I84" s="50" t="s">
        <v>14</v>
      </c>
      <c r="J84" s="52">
        <v>44.01</v>
      </c>
      <c r="K84" s="59">
        <f>H84*1</f>
        <v>0</v>
      </c>
      <c r="L84" s="14">
        <f>K84*100/K89</f>
        <v>0</v>
      </c>
      <c r="M84" s="14">
        <f t="shared" si="28"/>
        <v>0</v>
      </c>
      <c r="N84" s="14">
        <f>M84*100/M89</f>
        <v>0</v>
      </c>
      <c r="O84" s="63">
        <f>N84*100/N90</f>
        <v>0</v>
      </c>
      <c r="AD84" s="40" t="s">
        <v>66</v>
      </c>
      <c r="AE84" s="48">
        <f t="shared" si="29"/>
        <v>0</v>
      </c>
      <c r="AF84" s="50" t="s">
        <v>14</v>
      </c>
      <c r="AG84" s="52">
        <v>44.01</v>
      </c>
      <c r="AH84" s="59">
        <f>AE84*1</f>
        <v>0</v>
      </c>
      <c r="AI84" s="14">
        <f>AH84*100/AH89</f>
        <v>0</v>
      </c>
      <c r="AJ84" s="14">
        <f t="shared" si="30"/>
        <v>0</v>
      </c>
      <c r="AK84" s="14">
        <f>AJ84*100/AJ89</f>
        <v>0</v>
      </c>
      <c r="AL84" s="63">
        <f>AK84*100/AK90</f>
        <v>0</v>
      </c>
      <c r="AN84" s="40" t="s">
        <v>66</v>
      </c>
      <c r="AO84" s="48">
        <f t="shared" si="31"/>
        <v>0</v>
      </c>
      <c r="AP84" s="50" t="s">
        <v>14</v>
      </c>
      <c r="AQ84" s="52">
        <v>44.01</v>
      </c>
      <c r="AR84" s="59">
        <f>AO84*1</f>
        <v>0</v>
      </c>
      <c r="AS84" s="14">
        <f>AR84*100/AR89</f>
        <v>0</v>
      </c>
      <c r="AT84" s="14">
        <f t="shared" si="32"/>
        <v>0</v>
      </c>
      <c r="AU84" s="14">
        <f>AT84*100/AT89</f>
        <v>0</v>
      </c>
      <c r="AV84" s="63">
        <f>AU84*100/AU90</f>
        <v>0</v>
      </c>
    </row>
    <row r="85" spans="1:48" x14ac:dyDescent="0.25">
      <c r="A85" s="40" t="s">
        <v>67</v>
      </c>
      <c r="B85" s="43">
        <v>0</v>
      </c>
      <c r="C85" s="43">
        <v>0</v>
      </c>
      <c r="D85" s="76">
        <f t="shared" si="24"/>
        <v>0</v>
      </c>
      <c r="E85" s="76">
        <f t="shared" si="25"/>
        <v>0</v>
      </c>
      <c r="F85" s="76">
        <f t="shared" si="26"/>
        <v>0</v>
      </c>
      <c r="G85" s="40" t="s">
        <v>67</v>
      </c>
      <c r="H85" s="48">
        <f t="shared" si="27"/>
        <v>0</v>
      </c>
      <c r="I85" s="50" t="s">
        <v>15</v>
      </c>
      <c r="J85" s="52">
        <v>69.62</v>
      </c>
      <c r="K85" s="59">
        <f>H85*1</f>
        <v>0</v>
      </c>
      <c r="L85" s="14">
        <f>K85*100/K89</f>
        <v>0</v>
      </c>
      <c r="M85" s="14">
        <f t="shared" si="28"/>
        <v>0</v>
      </c>
      <c r="N85" s="14">
        <f>M85*100/M89</f>
        <v>0</v>
      </c>
      <c r="O85" s="63">
        <f>N85*100/N90</f>
        <v>0</v>
      </c>
      <c r="AD85" s="40" t="s">
        <v>67</v>
      </c>
      <c r="AE85" s="48">
        <f t="shared" si="29"/>
        <v>0</v>
      </c>
      <c r="AF85" s="50" t="s">
        <v>15</v>
      </c>
      <c r="AG85" s="52">
        <v>69.62</v>
      </c>
      <c r="AH85" s="59">
        <f>AE85*1</f>
        <v>0</v>
      </c>
      <c r="AI85" s="14">
        <f>AH85*100/AH89</f>
        <v>0</v>
      </c>
      <c r="AJ85" s="14">
        <f t="shared" si="30"/>
        <v>0</v>
      </c>
      <c r="AK85" s="14">
        <f>AJ85*100/AJ89</f>
        <v>0</v>
      </c>
      <c r="AL85" s="63">
        <f>AK85*100/AK90</f>
        <v>0</v>
      </c>
      <c r="AN85" s="40" t="s">
        <v>67</v>
      </c>
      <c r="AO85" s="48">
        <f t="shared" si="31"/>
        <v>0</v>
      </c>
      <c r="AP85" s="50" t="s">
        <v>15</v>
      </c>
      <c r="AQ85" s="52">
        <v>69.62</v>
      </c>
      <c r="AR85" s="59">
        <f>AO85*1</f>
        <v>0</v>
      </c>
      <c r="AS85" s="14">
        <f>AR85*100/AR89</f>
        <v>0</v>
      </c>
      <c r="AT85" s="14">
        <f t="shared" si="32"/>
        <v>0</v>
      </c>
      <c r="AU85" s="14">
        <f>AT85*100/AT89</f>
        <v>0</v>
      </c>
      <c r="AV85" s="63">
        <f>AU85*100/AU90</f>
        <v>0</v>
      </c>
    </row>
    <row r="86" spans="1:48" x14ac:dyDescent="0.25">
      <c r="A86" s="40" t="s">
        <v>68</v>
      </c>
      <c r="B86" s="43">
        <v>0</v>
      </c>
      <c r="C86" s="43">
        <v>0</v>
      </c>
      <c r="D86" s="76">
        <f t="shared" si="24"/>
        <v>0</v>
      </c>
      <c r="E86" s="76">
        <f t="shared" si="25"/>
        <v>0</v>
      </c>
      <c r="F86" s="76">
        <f t="shared" si="26"/>
        <v>0</v>
      </c>
      <c r="G86" s="40" t="s">
        <v>68</v>
      </c>
      <c r="H86" s="48">
        <f t="shared" si="27"/>
        <v>0</v>
      </c>
      <c r="I86" s="50" t="s">
        <v>16</v>
      </c>
      <c r="J86" s="52">
        <v>141.94</v>
      </c>
      <c r="K86" s="59">
        <f>H86*1/2</f>
        <v>0</v>
      </c>
      <c r="L86" s="14">
        <f>K86*100/K89</f>
        <v>0</v>
      </c>
      <c r="M86" s="14">
        <f t="shared" si="28"/>
        <v>0</v>
      </c>
      <c r="N86" s="14">
        <f>M86*100/M89</f>
        <v>0</v>
      </c>
      <c r="O86" s="63">
        <f>N86*100/N90</f>
        <v>0</v>
      </c>
      <c r="AD86" s="40" t="s">
        <v>68</v>
      </c>
      <c r="AE86" s="48">
        <f t="shared" si="29"/>
        <v>0</v>
      </c>
      <c r="AF86" s="50" t="s">
        <v>16</v>
      </c>
      <c r="AG86" s="52">
        <v>141.94</v>
      </c>
      <c r="AH86" s="59">
        <f>AE86*1/2</f>
        <v>0</v>
      </c>
      <c r="AI86" s="14">
        <f>AH86*100/AH89</f>
        <v>0</v>
      </c>
      <c r="AJ86" s="14">
        <f t="shared" si="30"/>
        <v>0</v>
      </c>
      <c r="AK86" s="14">
        <f>AJ86*100/AJ89</f>
        <v>0</v>
      </c>
      <c r="AL86" s="63">
        <f>AK86*100/AK90</f>
        <v>0</v>
      </c>
      <c r="AN86" s="40" t="s">
        <v>68</v>
      </c>
      <c r="AO86" s="48">
        <f t="shared" si="31"/>
        <v>0</v>
      </c>
      <c r="AP86" s="50" t="s">
        <v>16</v>
      </c>
      <c r="AQ86" s="52">
        <v>141.94</v>
      </c>
      <c r="AR86" s="59">
        <f>AO86*1/2</f>
        <v>0</v>
      </c>
      <c r="AS86" s="14">
        <f>AR86*100/AR89</f>
        <v>0</v>
      </c>
      <c r="AT86" s="14">
        <f t="shared" si="32"/>
        <v>0</v>
      </c>
      <c r="AU86" s="14">
        <f>AT86*100/AT89</f>
        <v>0</v>
      </c>
      <c r="AV86" s="63">
        <f>AU86*100/AU90</f>
        <v>0</v>
      </c>
    </row>
    <row r="87" spans="1:48" x14ac:dyDescent="0.25">
      <c r="A87" s="40" t="s">
        <v>69</v>
      </c>
      <c r="B87" s="43">
        <v>0</v>
      </c>
      <c r="C87" s="43">
        <v>0</v>
      </c>
      <c r="D87" s="76">
        <f t="shared" si="24"/>
        <v>0</v>
      </c>
      <c r="E87" s="76">
        <f t="shared" si="25"/>
        <v>0</v>
      </c>
      <c r="F87" s="76">
        <f t="shared" si="26"/>
        <v>0</v>
      </c>
      <c r="G87" s="40" t="s">
        <v>69</v>
      </c>
      <c r="H87" s="48">
        <f t="shared" si="27"/>
        <v>0</v>
      </c>
      <c r="I87" s="50" t="s">
        <v>17</v>
      </c>
      <c r="J87" s="52">
        <v>29.88</v>
      </c>
      <c r="K87" s="59">
        <f>H87*1/2</f>
        <v>0</v>
      </c>
      <c r="L87" s="14">
        <f>K87*100/K89</f>
        <v>0</v>
      </c>
      <c r="M87" s="14">
        <f t="shared" si="28"/>
        <v>0</v>
      </c>
      <c r="N87" s="14">
        <f>M87*100/M89</f>
        <v>0</v>
      </c>
      <c r="O87" s="63">
        <f>N87*100/N90</f>
        <v>0</v>
      </c>
      <c r="AD87" s="40" t="s">
        <v>69</v>
      </c>
      <c r="AE87" s="48">
        <f t="shared" si="29"/>
        <v>0</v>
      </c>
      <c r="AF87" s="50" t="s">
        <v>17</v>
      </c>
      <c r="AG87" s="52">
        <v>29.88</v>
      </c>
      <c r="AH87" s="59">
        <f>AE87*1/2</f>
        <v>0</v>
      </c>
      <c r="AI87" s="14">
        <f>AH87*100/AH89</f>
        <v>0</v>
      </c>
      <c r="AJ87" s="14">
        <f t="shared" si="30"/>
        <v>0</v>
      </c>
      <c r="AK87" s="14">
        <f>AJ87*100/AJ89</f>
        <v>0</v>
      </c>
      <c r="AL87" s="63">
        <f>AK87*100/AK90</f>
        <v>0</v>
      </c>
      <c r="AN87" s="40" t="s">
        <v>69</v>
      </c>
      <c r="AO87" s="48">
        <f t="shared" si="31"/>
        <v>0</v>
      </c>
      <c r="AP87" s="50" t="s">
        <v>17</v>
      </c>
      <c r="AQ87" s="52">
        <v>29.88</v>
      </c>
      <c r="AR87" s="59">
        <f>AO87*1/2</f>
        <v>0</v>
      </c>
      <c r="AS87" s="14">
        <f>AR87*100/AR89</f>
        <v>0</v>
      </c>
      <c r="AT87" s="14">
        <f t="shared" si="32"/>
        <v>0</v>
      </c>
      <c r="AU87" s="14">
        <f>AT87*100/AT89</f>
        <v>0</v>
      </c>
      <c r="AV87" s="63">
        <f>AU87*100/AU90</f>
        <v>0</v>
      </c>
    </row>
    <row r="88" spans="1:48" ht="15.75" thickBot="1" x14ac:dyDescent="0.3">
      <c r="A88" s="42" t="s">
        <v>18</v>
      </c>
      <c r="B88" s="46">
        <f>S93</f>
        <v>109.0476</v>
      </c>
      <c r="C88" s="73">
        <f>S68</f>
        <v>19.170672</v>
      </c>
      <c r="D88" s="77">
        <f t="shared" si="24"/>
        <v>4.7926679999999999</v>
      </c>
      <c r="E88" s="77">
        <f t="shared" si="25"/>
        <v>94.669596000000013</v>
      </c>
      <c r="F88" s="77">
        <f t="shared" si="26"/>
        <v>14.378004000000001</v>
      </c>
      <c r="G88" s="42" t="s">
        <v>18</v>
      </c>
      <c r="H88" s="48">
        <f t="shared" si="27"/>
        <v>14.378004000000001</v>
      </c>
      <c r="I88" s="54" t="s">
        <v>18</v>
      </c>
      <c r="J88" s="55">
        <f>J82/2</f>
        <v>16</v>
      </c>
      <c r="K88" s="60">
        <f>H90*1</f>
        <v>0</v>
      </c>
      <c r="L88" s="65">
        <f>K88*100/K89</f>
        <v>0</v>
      </c>
      <c r="M88" s="69">
        <f t="shared" si="28"/>
        <v>0</v>
      </c>
      <c r="N88" s="69"/>
      <c r="O88" s="67">
        <f>N88*100/N90</f>
        <v>0</v>
      </c>
      <c r="AD88" s="42" t="s">
        <v>18</v>
      </c>
      <c r="AE88" s="48">
        <f t="shared" si="29"/>
        <v>94.669596000000013</v>
      </c>
      <c r="AF88" s="54" t="s">
        <v>18</v>
      </c>
      <c r="AG88" s="55">
        <f>AG82/2</f>
        <v>16</v>
      </c>
      <c r="AH88" s="60">
        <f>AE90*1</f>
        <v>0.91795000000001892</v>
      </c>
      <c r="AI88" s="65">
        <f>AH88*100/AH89</f>
        <v>1.6084921234877201</v>
      </c>
      <c r="AJ88" s="69">
        <f t="shared" si="30"/>
        <v>14.687200000000303</v>
      </c>
      <c r="AK88" s="69"/>
      <c r="AL88" s="67">
        <f>AK88*100/AK90</f>
        <v>0</v>
      </c>
      <c r="AN88" s="42" t="s">
        <v>18</v>
      </c>
      <c r="AO88" s="48">
        <f t="shared" si="31"/>
        <v>50.355408749999995</v>
      </c>
      <c r="AP88" s="54" t="s">
        <v>18</v>
      </c>
      <c r="AQ88" s="55">
        <f>AQ82/2</f>
        <v>16</v>
      </c>
      <c r="AR88" s="60">
        <f>AO90*1</f>
        <v>7.4999999100100467E-7</v>
      </c>
      <c r="AS88" s="65">
        <f>AR88*100/AR89</f>
        <v>2.6561601401128205E-6</v>
      </c>
      <c r="AT88" s="69">
        <f t="shared" si="32"/>
        <v>1.1999999856016075E-5</v>
      </c>
      <c r="AU88" s="69"/>
      <c r="AV88" s="67">
        <f>AU88*100/AU90</f>
        <v>0</v>
      </c>
    </row>
    <row r="89" spans="1:48" ht="15.75" thickBot="1" x14ac:dyDescent="0.3">
      <c r="A89" t="s">
        <v>71</v>
      </c>
      <c r="B89" s="53">
        <f>(B69*2)+(B70*2)+(B71*3/2)+(B72*3/2)+(B73*1)+(B74*1)+(B75*1)+(B76*1)+(B77*3/2)+(B78*1)+(B79*1/2)+(B80*1/2)+(B81*3)+(B83*1/2)+(B84*2)+(B85*3/2)+(B86*3/5)+(B87*1/2)</f>
        <v>108.12964999999998</v>
      </c>
      <c r="C89" s="74">
        <f>(C69*2)+(C70*2)+(C71*3/2)+(C72*3/2)+(C73*1)+(C74*1)+(C75*1)+(C76*1)+(C77*3/2)+(C78*1)+(C79*1/2)+(C80*1/2)+(C81*3)+(C83*1/2)+(C84*2)+(C85*3/2)+(C86*3/5)+(C87*1/2)</f>
        <v>19.170672</v>
      </c>
      <c r="D89" s="74">
        <f>(D69*2)+(D70*2)+(D71*3/2)+(D72*3/2)+(D73*1)+(D74*1)+(D75*1)+(D76*1)+(D77*3/2)+(D78*1)+(D79*1/2)+(D80*1/2)+(D81*3)+(D83*1/2)+(D84*2)+(D85*3/2)+(D86*3/5)+(D87*1/2)</f>
        <v>4.7926679999999999</v>
      </c>
      <c r="E89" s="74">
        <f>(E69*2)+(E70*2)+(E71*3/2)+(E72*3/2)+(E73*1)+(E74*1)+(E75*1)+(E76*1)+(E77*3/2)+(E78*1)+(E79*1/2)+(E80*1/2)+(E81*3)+(E83*1/2)+(E84*2)+(E85*3/2)+(E86*3/5)+(E87*1/2)</f>
        <v>93.751645999999994</v>
      </c>
      <c r="F89" s="74">
        <f>(F69*2)+(F70*2)+(F71*3/2)+(F72*3/2)+(F73*1)+(F74*1)+(F75*1)+(F76*1)+(F77*3/2)+(F78*1)+(F79*1/2)+(F80*1/2)+(F81*3)+(F83*1/2)+(F84*2)+(F85*3/2)+(F86*3/5)+(F87*1/2)</f>
        <v>14.378004000000001</v>
      </c>
      <c r="G89" t="s">
        <v>71</v>
      </c>
      <c r="H89" s="53">
        <f>(H69*2)+(H70*2)+(H71*3/2)+(H72*3/2)+(H73*1)+(H74*1)+(H75*1)+(H76*1)+(H77*3/2)+(H78*1)+(H79*1/2)+(H80*1/2)+(H81*3)+(H83*1/2)+(H84*2)+(H85*3/2)+(H86*3/5)+(H87*1/2)</f>
        <v>14.378004000000001</v>
      </c>
      <c r="I89" s="187" t="s">
        <v>19</v>
      </c>
      <c r="J89" s="188"/>
      <c r="K89" s="61">
        <f>SUM(K69:K76,K78:K88)</f>
        <v>8.2231230000000011</v>
      </c>
      <c r="L89" s="66">
        <f>SUM(L69:L76,L78:L88)</f>
        <v>99.999999999999972</v>
      </c>
      <c r="M89" s="70">
        <f>SUM(M69:M87)</f>
        <v>494.93264668072493</v>
      </c>
      <c r="N89" s="70">
        <f>SUM(N69:N87)</f>
        <v>100.00000000000003</v>
      </c>
      <c r="O89" s="68">
        <f>SUM(O69:O87)</f>
        <v>99.999999999999986</v>
      </c>
      <c r="AD89" t="s">
        <v>71</v>
      </c>
      <c r="AE89" s="53">
        <f>(AE69*2)+(AE70*2)+(AE71*3/2)+(AE72*3/2)+(AE73*1)+(AE74*1)+(AE75*1)+(AE76*1)+(AE77*3/2)+(AE78*1)+(AE79*1/2)+(AE80*1/2)+(AE81*3)+(AE83*1/2)+(AE84*2)+(AE85*3/2)+(AE86*3/5)+(AE87*1/2)</f>
        <v>93.751645999999994</v>
      </c>
      <c r="AF89" s="187" t="s">
        <v>19</v>
      </c>
      <c r="AG89" s="188"/>
      <c r="AH89" s="61">
        <f>SUM(AH69:AH76,AH78:AH88)</f>
        <v>57.068977000000018</v>
      </c>
      <c r="AI89" s="66">
        <f>SUM(AI69:AI76,AI78:AI88)</f>
        <v>100.00000000000003</v>
      </c>
      <c r="AJ89" s="70">
        <f>SUM(AJ69:AJ87)</f>
        <v>3634.5135837392781</v>
      </c>
      <c r="AK89" s="70">
        <f>SUM(AK69:AK87)</f>
        <v>100.00000000000001</v>
      </c>
      <c r="AL89" s="68">
        <f>SUM(AL69:AL87)</f>
        <v>100</v>
      </c>
      <c r="AN89" t="s">
        <v>71</v>
      </c>
      <c r="AO89" s="53">
        <f>(AO69*2)+(AO70*2)+(AO71*3/2)+(AO72*3/2)+(AO73*1)+(AO74*1)+(AO75*1)+(AO76*1)+(AO77*3/2)+(AO78*1)+(AO79*1/2)+(AO80*1/2)+(AO81*3)+(AO83*1/2)+(AO84*2)+(AO85*3/2)+(AO86*3/5)+(AO87*1/2)</f>
        <v>50.355408000000004</v>
      </c>
      <c r="AP89" s="187" t="s">
        <v>19</v>
      </c>
      <c r="AQ89" s="188"/>
      <c r="AR89" s="61">
        <f>SUM(AR69:AR76,AR78:AR88)</f>
        <v>28.236248999999994</v>
      </c>
      <c r="AS89" s="66">
        <f>SUM(AS69:AS76,AS78:AS88)</f>
        <v>100</v>
      </c>
      <c r="AT89" s="70">
        <f>SUM(AT69:AT87)</f>
        <v>1660.4766770679735</v>
      </c>
      <c r="AU89" s="70">
        <f>SUM(AU69:AU87)</f>
        <v>100</v>
      </c>
      <c r="AV89" s="68">
        <f>SUM(AV69:AV87)</f>
        <v>100</v>
      </c>
    </row>
    <row r="90" spans="1:48" ht="15.75" thickBot="1" x14ac:dyDescent="0.3">
      <c r="A90" t="s">
        <v>53</v>
      </c>
      <c r="B90" s="72">
        <f>B88-B89</f>
        <v>0.91795000000001892</v>
      </c>
      <c r="C90" s="45">
        <f>C88-C89</f>
        <v>0</v>
      </c>
      <c r="D90" s="45">
        <f>D88-D89</f>
        <v>0</v>
      </c>
      <c r="E90" s="45">
        <f>E88-E89</f>
        <v>0.91795000000001892</v>
      </c>
      <c r="F90" s="45">
        <f>F88-F89</f>
        <v>0</v>
      </c>
      <c r="G90" t="s">
        <v>53</v>
      </c>
      <c r="H90" s="45">
        <f>H88-H89</f>
        <v>0</v>
      </c>
      <c r="I90" s="56"/>
      <c r="J90" s="57"/>
      <c r="K90" s="4"/>
      <c r="L90" s="189" t="s">
        <v>80</v>
      </c>
      <c r="M90" s="190"/>
      <c r="N90" s="68">
        <f>SUM(N69:N82,N84:N87)</f>
        <v>97.351789506026478</v>
      </c>
      <c r="AD90" t="s">
        <v>53</v>
      </c>
      <c r="AE90" s="45">
        <f>AE88-AE89</f>
        <v>0.91795000000001892</v>
      </c>
      <c r="AF90" s="56"/>
      <c r="AG90" s="57"/>
      <c r="AH90" s="4"/>
      <c r="AI90" s="189" t="s">
        <v>80</v>
      </c>
      <c r="AJ90" s="190"/>
      <c r="AK90" s="68">
        <f>SUM(AK69:AK82,AK84:AK87)</f>
        <v>99.684238056948118</v>
      </c>
      <c r="AN90" t="s">
        <v>53</v>
      </c>
      <c r="AO90" s="45">
        <f>AO88-AO89</f>
        <v>7.4999999100100467E-7</v>
      </c>
      <c r="AP90" s="56"/>
      <c r="AQ90" s="57"/>
      <c r="AR90" s="4"/>
      <c r="AS90" s="189" t="s">
        <v>80</v>
      </c>
      <c r="AT90" s="190"/>
      <c r="AU90" s="68">
        <f>SUM(AU69:AU82,AU84:AU87)</f>
        <v>96.106814718799654</v>
      </c>
    </row>
    <row r="91" spans="1:48" x14ac:dyDescent="0.25">
      <c r="E91" s="25">
        <f>E88-(E83/2)</f>
        <v>94.032548500000019</v>
      </c>
      <c r="F91" s="84" t="s">
        <v>46</v>
      </c>
    </row>
    <row r="92" spans="1:48" ht="15.75" thickBot="1" x14ac:dyDescent="0.3"/>
    <row r="93" spans="1:48" ht="15.75" thickBot="1" x14ac:dyDescent="0.3">
      <c r="B93" s="228" t="s">
        <v>99</v>
      </c>
      <c r="C93" s="229"/>
      <c r="D93" s="229"/>
      <c r="E93" s="229"/>
      <c r="F93" s="229"/>
      <c r="G93" s="229"/>
      <c r="H93" s="229"/>
      <c r="I93" s="230"/>
      <c r="Q93" s="79" t="s">
        <v>180</v>
      </c>
      <c r="R93" s="78" t="s">
        <v>97</v>
      </c>
      <c r="S93">
        <v>109.0476</v>
      </c>
      <c r="T93">
        <v>12.201000000000001</v>
      </c>
      <c r="U93">
        <v>7.5952999999999999</v>
      </c>
      <c r="V93">
        <v>7.7115</v>
      </c>
      <c r="W93">
        <v>2.7292000000000001</v>
      </c>
      <c r="X93">
        <v>0.14599999999999999</v>
      </c>
      <c r="Y93">
        <v>8.4974000000000007</v>
      </c>
      <c r="Z93">
        <v>2.9546999999999999</v>
      </c>
      <c r="AA93">
        <v>30.578099999999999</v>
      </c>
      <c r="AB93">
        <v>0.97640000000000005</v>
      </c>
    </row>
    <row r="94" spans="1:48" ht="16.5" thickBot="1" x14ac:dyDescent="0.3">
      <c r="B94" s="222" t="str">
        <f>"SI("&amp;ROUND(E69,4)&amp;")AL("&amp;ROUND(E71,4)&amp;")TI("&amp;ROUND(E70,4)&amp;")MN("&amp;ROUND(E75,4)&amp;")FE("&amp;ROUND(E76,4)&amp;")MG("&amp;ROUND(E73,4)&amp;")CA("&amp;ROUND(E74,4)&amp;")NA("&amp;ROUND(E79,4)&amp;")K("&amp;ROUND(E80,4)&amp;")O("&amp;ROUND(E91,4)&amp;")H("&amp;ROUND(E83,4)&amp;")O("&amp;ROUND(E83/2,4)&amp;")"</f>
        <v>SI(25.9113)AL(10.7129)TI(0.9764)MN(0)FE(6.9188)MG(7.9793)CA(7.3243)NA(2.0326)K(0.0621)O(94.0325)H(1.2741)O(0.637)</v>
      </c>
      <c r="C94" s="223"/>
      <c r="D94" s="223"/>
      <c r="E94" s="223"/>
      <c r="F94" s="223"/>
      <c r="G94" s="223"/>
      <c r="H94" s="223"/>
      <c r="I94" s="224"/>
      <c r="S94">
        <v>0</v>
      </c>
    </row>
    <row r="96" spans="1:48" ht="15" customHeight="1" x14ac:dyDescent="0.25">
      <c r="A96" s="214" t="str">
        <f>"i="&amp;E97</f>
        <v>i=4</v>
      </c>
      <c r="B96" t="s">
        <v>85</v>
      </c>
      <c r="C96">
        <v>11026</v>
      </c>
      <c r="D96" s="153" t="s">
        <v>178</v>
      </c>
      <c r="E96" s="153"/>
      <c r="F96" s="153"/>
      <c r="P96" s="78" t="s">
        <v>103</v>
      </c>
      <c r="R96" s="152" t="str">
        <f>"SYSTEM EQUILIBRIA AFTER MELT EXTRACTION IN  "&amp;A65</f>
        <v>SYSTEM EQUILIBRIA AFTER MELT EXTRACTION IN  i=3</v>
      </c>
      <c r="S96" s="152"/>
      <c r="T96" s="152"/>
      <c r="U96" s="152"/>
      <c r="V96" s="152"/>
      <c r="W96" s="152"/>
      <c r="X96" s="152"/>
      <c r="Y96" s="152"/>
      <c r="Z96" s="152"/>
      <c r="AA96" s="152"/>
      <c r="AB96" s="152"/>
      <c r="AU96" s="81" t="s">
        <v>104</v>
      </c>
      <c r="AV96" s="135">
        <f>AV65+1</f>
        <v>4</v>
      </c>
    </row>
    <row r="97" spans="1:48" ht="15.75" customHeight="1" thickBot="1" x14ac:dyDescent="0.3">
      <c r="A97" s="215"/>
      <c r="B97" t="s">
        <v>86</v>
      </c>
      <c r="C97">
        <v>1102.5999999999999</v>
      </c>
      <c r="D97" s="81" t="s">
        <v>104</v>
      </c>
      <c r="E97" s="135">
        <f>E66+1</f>
        <v>4</v>
      </c>
      <c r="G97" s="216" t="s">
        <v>100</v>
      </c>
      <c r="H97" s="216"/>
      <c r="I97" s="216"/>
      <c r="J97" s="216"/>
      <c r="K97" s="216"/>
      <c r="L97" s="216"/>
      <c r="M97" s="216"/>
      <c r="N97" s="216"/>
      <c r="O97" s="216"/>
      <c r="P97" s="80">
        <v>0.2</v>
      </c>
      <c r="S97" t="s">
        <v>18</v>
      </c>
      <c r="T97" t="s">
        <v>87</v>
      </c>
      <c r="U97" t="s">
        <v>88</v>
      </c>
      <c r="V97" t="s">
        <v>89</v>
      </c>
      <c r="W97" t="s">
        <v>51</v>
      </c>
      <c r="X97" t="s">
        <v>52</v>
      </c>
      <c r="Y97" t="s">
        <v>90</v>
      </c>
      <c r="Z97" t="s">
        <v>91</v>
      </c>
      <c r="AA97" t="s">
        <v>92</v>
      </c>
      <c r="AB97" t="s">
        <v>93</v>
      </c>
      <c r="AD97" s="216" t="s">
        <v>210</v>
      </c>
      <c r="AE97" s="216"/>
      <c r="AF97" s="216"/>
      <c r="AG97" s="216"/>
      <c r="AH97" s="216"/>
      <c r="AI97" s="216"/>
      <c r="AJ97" s="216"/>
      <c r="AK97" s="216"/>
      <c r="AL97" s="216"/>
      <c r="AN97" s="216" t="s">
        <v>110</v>
      </c>
      <c r="AO97" s="216"/>
      <c r="AP97" s="216"/>
      <c r="AQ97" s="216"/>
      <c r="AR97" s="216"/>
      <c r="AS97" s="216"/>
      <c r="AT97" s="216"/>
      <c r="AU97" s="216"/>
      <c r="AV97" s="216"/>
    </row>
    <row r="98" spans="1:48" ht="15" customHeight="1" x14ac:dyDescent="0.25">
      <c r="A98" s="192" t="s">
        <v>74</v>
      </c>
      <c r="B98" s="210" t="str">
        <f>"COMPOSITION FROM "&amp;A65</f>
        <v>COMPOSITION FROM i=3</v>
      </c>
      <c r="C98" s="210" t="s">
        <v>175</v>
      </c>
      <c r="D98" s="212" t="s">
        <v>176</v>
      </c>
      <c r="E98" s="212" t="s">
        <v>177</v>
      </c>
      <c r="F98" s="194" t="s">
        <v>84</v>
      </c>
      <c r="G98" s="192" t="s">
        <v>74</v>
      </c>
      <c r="H98" s="194" t="s">
        <v>70</v>
      </c>
      <c r="I98" s="196" t="s">
        <v>75</v>
      </c>
      <c r="J98" s="196" t="s">
        <v>76</v>
      </c>
      <c r="K98" s="198" t="s">
        <v>72</v>
      </c>
      <c r="L98" s="200" t="s">
        <v>26</v>
      </c>
      <c r="M98" s="200" t="s">
        <v>20</v>
      </c>
      <c r="N98" s="202" t="s">
        <v>77</v>
      </c>
      <c r="O98" s="204" t="s">
        <v>73</v>
      </c>
      <c r="P98" s="71"/>
      <c r="S98" t="s">
        <v>94</v>
      </c>
      <c r="AD98" s="192" t="s">
        <v>74</v>
      </c>
      <c r="AE98" s="194" t="s">
        <v>70</v>
      </c>
      <c r="AF98" s="196" t="s">
        <v>75</v>
      </c>
      <c r="AG98" s="196" t="s">
        <v>76</v>
      </c>
      <c r="AH98" s="198" t="s">
        <v>72</v>
      </c>
      <c r="AI98" s="200" t="s">
        <v>26</v>
      </c>
      <c r="AJ98" s="200" t="s">
        <v>20</v>
      </c>
      <c r="AK98" s="202" t="s">
        <v>77</v>
      </c>
      <c r="AL98" s="204" t="s">
        <v>73</v>
      </c>
      <c r="AN98" s="192" t="s">
        <v>74</v>
      </c>
      <c r="AO98" s="194" t="s">
        <v>70</v>
      </c>
      <c r="AP98" s="196" t="s">
        <v>75</v>
      </c>
      <c r="AQ98" s="196" t="s">
        <v>76</v>
      </c>
      <c r="AR98" s="198" t="s">
        <v>72</v>
      </c>
      <c r="AS98" s="200" t="s">
        <v>26</v>
      </c>
      <c r="AT98" s="200" t="s">
        <v>20</v>
      </c>
      <c r="AU98" s="202" t="s">
        <v>77</v>
      </c>
      <c r="AV98" s="204" t="s">
        <v>73</v>
      </c>
    </row>
    <row r="99" spans="1:48" ht="15.75" thickBot="1" x14ac:dyDescent="0.3">
      <c r="A99" s="193"/>
      <c r="B99" s="211"/>
      <c r="C99" s="211"/>
      <c r="D99" s="213"/>
      <c r="E99" s="213"/>
      <c r="F99" s="195"/>
      <c r="G99" s="193"/>
      <c r="H99" s="195"/>
      <c r="I99" s="197"/>
      <c r="J99" s="197"/>
      <c r="K99" s="199"/>
      <c r="L99" s="201"/>
      <c r="M99" s="201"/>
      <c r="N99" s="203"/>
      <c r="O99" s="205"/>
      <c r="P99" s="71"/>
      <c r="Q99" s="79" t="s">
        <v>179</v>
      </c>
      <c r="R99" s="78" t="s">
        <v>105</v>
      </c>
      <c r="S99">
        <v>16.823333000000002</v>
      </c>
      <c r="T99">
        <v>1.7663219999999999</v>
      </c>
      <c r="U99">
        <v>0.393264</v>
      </c>
      <c r="V99">
        <v>1.2368760000000001</v>
      </c>
      <c r="W99">
        <v>1.049531</v>
      </c>
      <c r="X99">
        <v>5.0331000000000001E-2</v>
      </c>
      <c r="Y99">
        <v>0.94696400000000003</v>
      </c>
      <c r="Z99">
        <v>1.0246580000000001</v>
      </c>
      <c r="AA99">
        <v>5.2672429999999997</v>
      </c>
      <c r="AB99">
        <v>0</v>
      </c>
      <c r="AD99" s="193"/>
      <c r="AE99" s="195"/>
      <c r="AF99" s="197"/>
      <c r="AG99" s="197"/>
      <c r="AH99" s="199"/>
      <c r="AI99" s="201"/>
      <c r="AJ99" s="201"/>
      <c r="AK99" s="203"/>
      <c r="AL99" s="205"/>
      <c r="AN99" s="193"/>
      <c r="AO99" s="195"/>
      <c r="AP99" s="197"/>
      <c r="AQ99" s="197"/>
      <c r="AR99" s="199"/>
      <c r="AS99" s="201"/>
      <c r="AT99" s="201"/>
      <c r="AU99" s="203"/>
      <c r="AV99" s="205"/>
    </row>
    <row r="100" spans="1:48" x14ac:dyDescent="0.25">
      <c r="A100" s="47" t="s">
        <v>54</v>
      </c>
      <c r="B100" s="48">
        <f>AA124</f>
        <v>25.911300000000001</v>
      </c>
      <c r="C100" s="48">
        <f>AA99</f>
        <v>5.2672429999999997</v>
      </c>
      <c r="D100" s="75">
        <f>C100/4</f>
        <v>1.3168107499999999</v>
      </c>
      <c r="E100" s="75">
        <f>B100-C100+D100</f>
        <v>21.960867749999998</v>
      </c>
      <c r="F100" s="75">
        <f>C100-D100</f>
        <v>3.9504322499999995</v>
      </c>
      <c r="G100" s="47" t="s">
        <v>54</v>
      </c>
      <c r="H100" s="48">
        <f>F100</f>
        <v>3.9504322499999995</v>
      </c>
      <c r="I100" s="49" t="s">
        <v>0</v>
      </c>
      <c r="J100" s="51">
        <v>60.084800000000001</v>
      </c>
      <c r="K100" s="58">
        <f>H100*1</f>
        <v>3.9504322499999995</v>
      </c>
      <c r="L100" s="38">
        <f>K100*100/K120</f>
        <v>53.803552852324998</v>
      </c>
      <c r="M100" s="38">
        <f>K100*J100</f>
        <v>237.36093165479997</v>
      </c>
      <c r="N100" s="38">
        <f>M100*100/M120</f>
        <v>52.817305190792673</v>
      </c>
      <c r="O100" s="62">
        <f>N100*100/N121</f>
        <v>53.663968207963315</v>
      </c>
      <c r="S100">
        <v>0</v>
      </c>
      <c r="AD100" s="47" t="s">
        <v>54</v>
      </c>
      <c r="AE100" s="48">
        <f>E100</f>
        <v>21.960867749999998</v>
      </c>
      <c r="AF100" s="49" t="s">
        <v>0</v>
      </c>
      <c r="AG100" s="51">
        <v>60.084800000000001</v>
      </c>
      <c r="AH100" s="58">
        <f>AE100*1</f>
        <v>21.960867749999998</v>
      </c>
      <c r="AI100" s="38">
        <f>AH100*100/AH120</f>
        <v>44.163243078037098</v>
      </c>
      <c r="AJ100" s="38">
        <f>AH100*AG100</f>
        <v>1319.5143465852</v>
      </c>
      <c r="AK100" s="38">
        <f>AJ100*100/AJ120</f>
        <v>41.42760711769931</v>
      </c>
      <c r="AL100" s="62">
        <f>AK100*100/AK121</f>
        <v>41.484735807345089</v>
      </c>
      <c r="AN100" s="47" t="s">
        <v>54</v>
      </c>
      <c r="AO100" s="48">
        <f>F100+AO69</f>
        <v>21.17232375</v>
      </c>
      <c r="AP100" s="49" t="s">
        <v>0</v>
      </c>
      <c r="AQ100" s="51">
        <v>60.084800000000001</v>
      </c>
      <c r="AR100" s="58">
        <f>AO100*1</f>
        <v>21.17232375</v>
      </c>
      <c r="AS100" s="38">
        <f>AR100*100/AR120</f>
        <v>59.508633355889067</v>
      </c>
      <c r="AT100" s="38">
        <f>AR100*AQ100</f>
        <v>1272.1348380540001</v>
      </c>
      <c r="AU100" s="38">
        <f>AT100*100/AT120</f>
        <v>60.294276680465757</v>
      </c>
      <c r="AV100" s="62">
        <f>AU100*100/AU121</f>
        <v>62.416431409991375</v>
      </c>
    </row>
    <row r="101" spans="1:48" x14ac:dyDescent="0.25">
      <c r="A101" s="40" t="s">
        <v>55</v>
      </c>
      <c r="B101" s="43">
        <f>AB124</f>
        <v>0.97640000000000005</v>
      </c>
      <c r="C101" s="43">
        <f>AB99</f>
        <v>0</v>
      </c>
      <c r="D101" s="76">
        <f t="shared" ref="D101:D119" si="36">C101/4</f>
        <v>0</v>
      </c>
      <c r="E101" s="76">
        <f t="shared" ref="E101:E119" si="37">B101-C101+D101</f>
        <v>0.97640000000000005</v>
      </c>
      <c r="F101" s="76">
        <f t="shared" ref="F101:F119" si="38">C101-D101</f>
        <v>0</v>
      </c>
      <c r="G101" s="40" t="s">
        <v>55</v>
      </c>
      <c r="H101" s="48">
        <f t="shared" ref="H101:H119" si="39">F101</f>
        <v>0</v>
      </c>
      <c r="I101" s="50" t="s">
        <v>1</v>
      </c>
      <c r="J101" s="52">
        <v>79.898799999999994</v>
      </c>
      <c r="K101" s="59">
        <f>H101*1</f>
        <v>0</v>
      </c>
      <c r="L101" s="14">
        <f>K101*100/K120</f>
        <v>0</v>
      </c>
      <c r="M101" s="14">
        <f t="shared" ref="M101:M119" si="40">K101*J101</f>
        <v>0</v>
      </c>
      <c r="N101" s="14">
        <f>M101*100/M120</f>
        <v>0</v>
      </c>
      <c r="O101" s="63">
        <f>N101*100/N121</f>
        <v>0</v>
      </c>
      <c r="R101" s="78" t="s">
        <v>96</v>
      </c>
      <c r="S101">
        <v>3.7427380000000001</v>
      </c>
      <c r="T101">
        <v>0.516432</v>
      </c>
      <c r="U101">
        <v>0.21233299999999999</v>
      </c>
      <c r="V101">
        <v>0.19518199999999999</v>
      </c>
      <c r="W101">
        <v>0.22456899999999999</v>
      </c>
      <c r="X101">
        <v>2.8549999999999999E-3</v>
      </c>
      <c r="Y101">
        <v>0.47004400000000002</v>
      </c>
      <c r="Z101">
        <v>0.14948900000000001</v>
      </c>
      <c r="AA101">
        <v>0.848939</v>
      </c>
      <c r="AB101">
        <v>8.7325E-2</v>
      </c>
      <c r="AD101" s="40" t="s">
        <v>55</v>
      </c>
      <c r="AE101" s="48">
        <f t="shared" ref="AE101:AE119" si="41">E101</f>
        <v>0.97640000000000005</v>
      </c>
      <c r="AF101" s="50" t="s">
        <v>1</v>
      </c>
      <c r="AG101" s="52">
        <v>79.898799999999994</v>
      </c>
      <c r="AH101" s="59">
        <f>AE101*1</f>
        <v>0.97640000000000005</v>
      </c>
      <c r="AI101" s="14">
        <f>AH101*100/AH120</f>
        <v>1.9635376448817887</v>
      </c>
      <c r="AJ101" s="14">
        <f t="shared" ref="AJ101:AJ119" si="42">AH101*AG101</f>
        <v>78.013188319999998</v>
      </c>
      <c r="AK101" s="14">
        <f>AJ101*100/AJ120</f>
        <v>2.4493100238613943</v>
      </c>
      <c r="AL101" s="63">
        <f>AK101*100/AK121</f>
        <v>2.4526876235330803</v>
      </c>
      <c r="AN101" s="40" t="s">
        <v>55</v>
      </c>
      <c r="AO101" s="48">
        <f t="shared" ref="AO101:AO119" si="43">F101+AO70</f>
        <v>0</v>
      </c>
      <c r="AP101" s="50" t="s">
        <v>1</v>
      </c>
      <c r="AQ101" s="52">
        <v>79.898799999999994</v>
      </c>
      <c r="AR101" s="59">
        <f>AO101*1</f>
        <v>0</v>
      </c>
      <c r="AS101" s="14">
        <f>AR101*100/AR120</f>
        <v>0</v>
      </c>
      <c r="AT101" s="14">
        <f t="shared" ref="AT101:AT119" si="44">AR101*AQ101</f>
        <v>0</v>
      </c>
      <c r="AU101" s="14">
        <f>AT101*100/AT120</f>
        <v>0</v>
      </c>
      <c r="AV101" s="63">
        <f>AU101*100/AU121</f>
        <v>0</v>
      </c>
    </row>
    <row r="102" spans="1:48" x14ac:dyDescent="0.25">
      <c r="A102" s="40" t="s">
        <v>56</v>
      </c>
      <c r="B102" s="43">
        <f>T124</f>
        <v>10.712899999999999</v>
      </c>
      <c r="C102" s="43">
        <f>T99</f>
        <v>1.7663219999999999</v>
      </c>
      <c r="D102" s="76">
        <f t="shared" si="36"/>
        <v>0.44158049999999999</v>
      </c>
      <c r="E102" s="76">
        <f t="shared" si="37"/>
        <v>9.3881584999999994</v>
      </c>
      <c r="F102" s="76">
        <f t="shared" si="38"/>
        <v>1.3247415</v>
      </c>
      <c r="G102" s="40" t="s">
        <v>56</v>
      </c>
      <c r="H102" s="48">
        <f t="shared" si="39"/>
        <v>1.3247415</v>
      </c>
      <c r="I102" s="50" t="s">
        <v>2</v>
      </c>
      <c r="J102" s="52">
        <v>101.96120000000001</v>
      </c>
      <c r="K102" s="59">
        <f>H102*1/2</f>
        <v>0.66237075000000001</v>
      </c>
      <c r="L102" s="14">
        <f>K102*100/K120</f>
        <v>9.0212658767807383</v>
      </c>
      <c r="M102" s="14">
        <f t="shared" si="40"/>
        <v>67.536116514900002</v>
      </c>
      <c r="N102" s="14">
        <f>M102*100/M120</f>
        <v>15.028065707780822</v>
      </c>
      <c r="O102" s="63">
        <f>N102*100/N121</f>
        <v>15.268966060580464</v>
      </c>
      <c r="S102">
        <v>0</v>
      </c>
      <c r="AD102" s="40" t="s">
        <v>56</v>
      </c>
      <c r="AE102" s="48">
        <f t="shared" si="41"/>
        <v>9.3881584999999994</v>
      </c>
      <c r="AF102" s="50" t="s">
        <v>2</v>
      </c>
      <c r="AG102" s="52">
        <v>101.96120000000001</v>
      </c>
      <c r="AH102" s="59">
        <f>AE102*1/2</f>
        <v>4.6940792499999997</v>
      </c>
      <c r="AI102" s="14">
        <f>AH102*100/AH120</f>
        <v>9.4397801264169114</v>
      </c>
      <c r="AJ102" s="14">
        <f t="shared" si="42"/>
        <v>478.61395322509998</v>
      </c>
      <c r="AK102" s="14">
        <f>AJ102*100/AJ120</f>
        <v>15.026612531020396</v>
      </c>
      <c r="AL102" s="63">
        <f>AK102*100/AK121</f>
        <v>15.047334236748492</v>
      </c>
      <c r="AN102" s="40" t="s">
        <v>56</v>
      </c>
      <c r="AO102" s="48">
        <f t="shared" si="43"/>
        <v>6.2220097499999998</v>
      </c>
      <c r="AP102" s="50" t="s">
        <v>2</v>
      </c>
      <c r="AQ102" s="52">
        <v>101.96120000000001</v>
      </c>
      <c r="AR102" s="59">
        <f>AO102*1/2</f>
        <v>3.1110048749999999</v>
      </c>
      <c r="AS102" s="14">
        <f>AR102*100/AR120</f>
        <v>8.7440401280827036</v>
      </c>
      <c r="AT102" s="14">
        <f t="shared" si="44"/>
        <v>317.20179026085003</v>
      </c>
      <c r="AU102" s="14">
        <f>AT102*100/AT120</f>
        <v>15.034139411497602</v>
      </c>
      <c r="AV102" s="63">
        <f>AU102*100/AU121</f>
        <v>15.563290299657998</v>
      </c>
    </row>
    <row r="103" spans="1:48" x14ac:dyDescent="0.25">
      <c r="A103" s="40" t="s">
        <v>57</v>
      </c>
      <c r="B103" s="43">
        <v>0</v>
      </c>
      <c r="C103" s="43">
        <v>0</v>
      </c>
      <c r="D103" s="76">
        <f t="shared" si="36"/>
        <v>0</v>
      </c>
      <c r="E103" s="76">
        <f t="shared" si="37"/>
        <v>0</v>
      </c>
      <c r="F103" s="76">
        <f t="shared" si="38"/>
        <v>0</v>
      </c>
      <c r="G103" s="40" t="s">
        <v>57</v>
      </c>
      <c r="H103" s="48">
        <f t="shared" si="39"/>
        <v>0</v>
      </c>
      <c r="I103" s="50" t="s">
        <v>3</v>
      </c>
      <c r="J103" s="52">
        <v>151.99019999999999</v>
      </c>
      <c r="K103" s="59">
        <f>H103*1/2</f>
        <v>0</v>
      </c>
      <c r="L103" s="14">
        <f>K103*100/K120</f>
        <v>0</v>
      </c>
      <c r="M103" s="14">
        <f t="shared" si="40"/>
        <v>0</v>
      </c>
      <c r="N103" s="14">
        <f>M103*100/M120</f>
        <v>0</v>
      </c>
      <c r="O103" s="63">
        <f>N103*100/N121</f>
        <v>0</v>
      </c>
      <c r="R103" s="78" t="s">
        <v>101</v>
      </c>
      <c r="S103">
        <v>31.546980999999999</v>
      </c>
      <c r="T103">
        <v>1.7603610000000001</v>
      </c>
      <c r="U103">
        <v>4.2861760000000002</v>
      </c>
      <c r="V103">
        <v>1.895068</v>
      </c>
      <c r="W103">
        <v>0</v>
      </c>
      <c r="X103">
        <v>0</v>
      </c>
      <c r="Y103">
        <v>3.6160410000000001</v>
      </c>
      <c r="Z103">
        <v>0.18015800000000001</v>
      </c>
      <c r="AA103">
        <v>9.2935160000000003</v>
      </c>
      <c r="AB103">
        <v>0</v>
      </c>
      <c r="AD103" s="40" t="s">
        <v>57</v>
      </c>
      <c r="AE103" s="48">
        <f t="shared" si="41"/>
        <v>0</v>
      </c>
      <c r="AF103" s="50" t="s">
        <v>3</v>
      </c>
      <c r="AG103" s="52">
        <v>151.99019999999999</v>
      </c>
      <c r="AH103" s="59">
        <f>AE103*1/2</f>
        <v>0</v>
      </c>
      <c r="AI103" s="14">
        <f>AH103*100/AH120</f>
        <v>0</v>
      </c>
      <c r="AJ103" s="14">
        <f t="shared" si="42"/>
        <v>0</v>
      </c>
      <c r="AK103" s="14">
        <f>AJ103*100/AJ120</f>
        <v>0</v>
      </c>
      <c r="AL103" s="63">
        <f>AK103*100/AK121</f>
        <v>0</v>
      </c>
      <c r="AN103" s="40" t="s">
        <v>57</v>
      </c>
      <c r="AO103" s="48">
        <f t="shared" si="43"/>
        <v>0</v>
      </c>
      <c r="AP103" s="50" t="s">
        <v>3</v>
      </c>
      <c r="AQ103" s="52">
        <v>151.99019999999999</v>
      </c>
      <c r="AR103" s="59">
        <f>AO103*1/2</f>
        <v>0</v>
      </c>
      <c r="AS103" s="14">
        <f>AR103*100/AR120</f>
        <v>0</v>
      </c>
      <c r="AT103" s="14">
        <f t="shared" si="44"/>
        <v>0</v>
      </c>
      <c r="AU103" s="14">
        <f>AT103*100/AT120</f>
        <v>0</v>
      </c>
      <c r="AV103" s="63">
        <f>AU103*100/AU121</f>
        <v>0</v>
      </c>
    </row>
    <row r="104" spans="1:48" x14ac:dyDescent="0.25">
      <c r="A104" s="40" t="s">
        <v>58</v>
      </c>
      <c r="B104" s="43">
        <f>Y124</f>
        <v>7.9793000000000003</v>
      </c>
      <c r="C104" s="43">
        <f>Y99</f>
        <v>0.94696400000000003</v>
      </c>
      <c r="D104" s="76">
        <f t="shared" si="36"/>
        <v>0.23674100000000001</v>
      </c>
      <c r="E104" s="76">
        <f t="shared" si="37"/>
        <v>7.2690770000000002</v>
      </c>
      <c r="F104" s="76">
        <f t="shared" si="38"/>
        <v>0.71022300000000005</v>
      </c>
      <c r="G104" s="40" t="s">
        <v>58</v>
      </c>
      <c r="H104" s="48">
        <f t="shared" si="39"/>
        <v>0.71022300000000005</v>
      </c>
      <c r="I104" s="50" t="s">
        <v>4</v>
      </c>
      <c r="J104" s="52">
        <v>40.311399999999999</v>
      </c>
      <c r="K104" s="59">
        <f>H104*1</f>
        <v>0.71022300000000005</v>
      </c>
      <c r="L104" s="14">
        <f>K104*100/K120</f>
        <v>9.6729973580579252</v>
      </c>
      <c r="M104" s="14">
        <f t="shared" si="40"/>
        <v>28.6300834422</v>
      </c>
      <c r="N104" s="14">
        <f>M104*100/M120</f>
        <v>6.3707360948671852</v>
      </c>
      <c r="O104" s="63">
        <f>N104*100/N121</f>
        <v>6.4728591892619827</v>
      </c>
      <c r="S104">
        <v>0</v>
      </c>
      <c r="AD104" s="40" t="s">
        <v>58</v>
      </c>
      <c r="AE104" s="48">
        <f t="shared" si="41"/>
        <v>7.2690770000000002</v>
      </c>
      <c r="AF104" s="50" t="s">
        <v>4</v>
      </c>
      <c r="AG104" s="52">
        <v>40.311399999999999</v>
      </c>
      <c r="AH104" s="59">
        <f>AE104*1</f>
        <v>7.2690770000000002</v>
      </c>
      <c r="AI104" s="14">
        <f>AH104*100/AH120</f>
        <v>14.618093335768515</v>
      </c>
      <c r="AJ104" s="14">
        <f t="shared" si="42"/>
        <v>293.02667057780002</v>
      </c>
      <c r="AK104" s="14">
        <f>AJ104*100/AJ120</f>
        <v>9.1998952607983391</v>
      </c>
      <c r="AL104" s="63">
        <f>AK104*100/AK121</f>
        <v>9.2125819206779376</v>
      </c>
      <c r="AN104" s="40" t="s">
        <v>58</v>
      </c>
      <c r="AO104" s="48">
        <f t="shared" si="43"/>
        <v>1.5886995000000002</v>
      </c>
      <c r="AP104" s="50" t="s">
        <v>4</v>
      </c>
      <c r="AQ104" s="52">
        <v>40.311399999999999</v>
      </c>
      <c r="AR104" s="59">
        <f>AO104*1</f>
        <v>1.5886995000000002</v>
      </c>
      <c r="AS104" s="14">
        <f>AR104*100/AR120</f>
        <v>4.4653263937636645</v>
      </c>
      <c r="AT104" s="14">
        <f t="shared" si="44"/>
        <v>64.042701024300001</v>
      </c>
      <c r="AU104" s="14">
        <f>AT104*100/AT120</f>
        <v>3.0353766121446175</v>
      </c>
      <c r="AV104" s="63">
        <f>AU104*100/AU121</f>
        <v>3.1422116085654488</v>
      </c>
    </row>
    <row r="105" spans="1:48" x14ac:dyDescent="0.25">
      <c r="A105" s="40" t="s">
        <v>59</v>
      </c>
      <c r="B105" s="43">
        <f>U124</f>
        <v>7.3243</v>
      </c>
      <c r="C105" s="43">
        <f>U99</f>
        <v>0.393264</v>
      </c>
      <c r="D105" s="76">
        <f t="shared" si="36"/>
        <v>9.8316000000000001E-2</v>
      </c>
      <c r="E105" s="76">
        <f t="shared" si="37"/>
        <v>7.0293519999999994</v>
      </c>
      <c r="F105" s="76">
        <f t="shared" si="38"/>
        <v>0.29494799999999999</v>
      </c>
      <c r="G105" s="40" t="s">
        <v>59</v>
      </c>
      <c r="H105" s="48">
        <f t="shared" si="39"/>
        <v>0.29494799999999999</v>
      </c>
      <c r="I105" s="50" t="s">
        <v>5</v>
      </c>
      <c r="J105" s="52">
        <v>56.0794</v>
      </c>
      <c r="K105" s="59">
        <f>H105*1</f>
        <v>0.29494799999999999</v>
      </c>
      <c r="L105" s="14">
        <f>K105*100/K120</f>
        <v>4.0170921312946337</v>
      </c>
      <c r="M105" s="14">
        <f t="shared" si="40"/>
        <v>16.540506871199998</v>
      </c>
      <c r="N105" s="14">
        <f>M105*100/M120</f>
        <v>3.6805762150323398</v>
      </c>
      <c r="O105" s="63">
        <f>N105*100/N121</f>
        <v>3.7395759642980217</v>
      </c>
      <c r="R105" s="78" t="s">
        <v>209</v>
      </c>
      <c r="S105">
        <v>23.589321999999999</v>
      </c>
      <c r="T105">
        <v>3.4399289999999998</v>
      </c>
      <c r="U105">
        <v>1.161203</v>
      </c>
      <c r="V105">
        <v>2.281501</v>
      </c>
      <c r="W105">
        <v>0</v>
      </c>
      <c r="X105">
        <v>0</v>
      </c>
      <c r="Y105">
        <v>2.9462510000000002</v>
      </c>
      <c r="Z105">
        <v>0</v>
      </c>
      <c r="AA105">
        <v>5.8973300000000002</v>
      </c>
      <c r="AB105">
        <v>0</v>
      </c>
      <c r="AD105" s="40" t="s">
        <v>59</v>
      </c>
      <c r="AE105" s="48">
        <f t="shared" si="41"/>
        <v>7.0293519999999994</v>
      </c>
      <c r="AF105" s="50" t="s">
        <v>5</v>
      </c>
      <c r="AG105" s="52">
        <v>56.0794</v>
      </c>
      <c r="AH105" s="59">
        <f>AE105*1</f>
        <v>7.0293519999999994</v>
      </c>
      <c r="AI105" s="14">
        <f>AH105*100/AH120</f>
        <v>14.136007037203083</v>
      </c>
      <c r="AJ105" s="14">
        <f t="shared" si="42"/>
        <v>394.20184254879996</v>
      </c>
      <c r="AK105" s="14">
        <f>AJ105*100/AJ120</f>
        <v>12.376401287676623</v>
      </c>
      <c r="AL105" s="63">
        <f>AK105*100/AK121</f>
        <v>12.393468350857139</v>
      </c>
      <c r="AN105" s="40" t="s">
        <v>59</v>
      </c>
      <c r="AO105" s="48">
        <f t="shared" si="43"/>
        <v>1.177101</v>
      </c>
      <c r="AP105" s="50" t="s">
        <v>5</v>
      </c>
      <c r="AQ105" s="52">
        <v>56.0794</v>
      </c>
      <c r="AR105" s="59">
        <f>AO105*1</f>
        <v>1.177101</v>
      </c>
      <c r="AS105" s="14">
        <f>AR105*100/AR120</f>
        <v>3.3084545966217038</v>
      </c>
      <c r="AT105" s="14">
        <f t="shared" si="44"/>
        <v>66.011117819399999</v>
      </c>
      <c r="AU105" s="14">
        <f>AT105*100/AT120</f>
        <v>3.1286719636403659</v>
      </c>
      <c r="AV105" s="63">
        <f>AU105*100/AU121</f>
        <v>3.2387906410723932</v>
      </c>
    </row>
    <row r="106" spans="1:48" x14ac:dyDescent="0.25">
      <c r="A106" s="40" t="s">
        <v>60</v>
      </c>
      <c r="B106" s="43">
        <v>0</v>
      </c>
      <c r="C106" s="43">
        <v>0</v>
      </c>
      <c r="D106" s="76">
        <f t="shared" si="36"/>
        <v>0</v>
      </c>
      <c r="E106" s="76">
        <f t="shared" si="37"/>
        <v>0</v>
      </c>
      <c r="F106" s="76">
        <f t="shared" si="38"/>
        <v>0</v>
      </c>
      <c r="G106" s="40" t="s">
        <v>60</v>
      </c>
      <c r="H106" s="48">
        <f t="shared" si="39"/>
        <v>0</v>
      </c>
      <c r="I106" s="50" t="s">
        <v>6</v>
      </c>
      <c r="J106" s="52">
        <v>70.9375</v>
      </c>
      <c r="K106" s="59">
        <f t="shared" ref="K106:K107" si="45">H106*1</f>
        <v>0</v>
      </c>
      <c r="L106" s="14">
        <f>K106*100/K120</f>
        <v>0</v>
      </c>
      <c r="M106" s="14">
        <f t="shared" si="40"/>
        <v>0</v>
      </c>
      <c r="N106" s="14">
        <f>M106*100/M120</f>
        <v>0</v>
      </c>
      <c r="O106" s="63">
        <f>N106*100/N121</f>
        <v>0</v>
      </c>
      <c r="S106">
        <v>0</v>
      </c>
      <c r="AD106" s="40" t="s">
        <v>60</v>
      </c>
      <c r="AE106" s="48">
        <f t="shared" si="41"/>
        <v>0</v>
      </c>
      <c r="AF106" s="50" t="s">
        <v>6</v>
      </c>
      <c r="AG106" s="52">
        <v>70.9375</v>
      </c>
      <c r="AH106" s="59">
        <f t="shared" ref="AH106:AH107" si="46">AE106*1</f>
        <v>0</v>
      </c>
      <c r="AI106" s="14">
        <f>AH106*100/AH120</f>
        <v>0</v>
      </c>
      <c r="AJ106" s="14">
        <f t="shared" si="42"/>
        <v>0</v>
      </c>
      <c r="AK106" s="14">
        <f>AJ106*100/AJ120</f>
        <v>0</v>
      </c>
      <c r="AL106" s="63">
        <f>AK106*100/AK121</f>
        <v>0</v>
      </c>
      <c r="AN106" s="40" t="s">
        <v>60</v>
      </c>
      <c r="AO106" s="48">
        <f t="shared" si="43"/>
        <v>0</v>
      </c>
      <c r="AP106" s="50" t="s">
        <v>6</v>
      </c>
      <c r="AQ106" s="52">
        <v>70.9375</v>
      </c>
      <c r="AR106" s="59">
        <f t="shared" ref="AR106:AR107" si="47">AO106*1</f>
        <v>0</v>
      </c>
      <c r="AS106" s="14">
        <f>AR106*100/AR120</f>
        <v>0</v>
      </c>
      <c r="AT106" s="14">
        <f t="shared" si="44"/>
        <v>0</v>
      </c>
      <c r="AU106" s="14">
        <f>AT106*100/AT120</f>
        <v>0</v>
      </c>
      <c r="AV106" s="63">
        <f>AU106*100/AU121</f>
        <v>0</v>
      </c>
    </row>
    <row r="107" spans="1:48" x14ac:dyDescent="0.25">
      <c r="A107" s="40" t="s">
        <v>64</v>
      </c>
      <c r="B107" s="43">
        <f>V124</f>
        <v>6.9188000000000001</v>
      </c>
      <c r="C107" s="43">
        <f>V99</f>
        <v>1.2368760000000001</v>
      </c>
      <c r="D107" s="76">
        <f t="shared" si="36"/>
        <v>0.30921900000000002</v>
      </c>
      <c r="E107" s="76">
        <f t="shared" si="37"/>
        <v>5.9911430000000001</v>
      </c>
      <c r="F107" s="76">
        <f t="shared" si="38"/>
        <v>0.92765700000000006</v>
      </c>
      <c r="G107" s="40" t="s">
        <v>64</v>
      </c>
      <c r="H107" s="48">
        <f t="shared" si="39"/>
        <v>0.92765700000000006</v>
      </c>
      <c r="I107" s="50" t="s">
        <v>7</v>
      </c>
      <c r="J107" s="52">
        <v>71.846400000000003</v>
      </c>
      <c r="K107" s="59">
        <f t="shared" si="45"/>
        <v>0.92765700000000006</v>
      </c>
      <c r="L107" s="14">
        <f>K107*100/K120</f>
        <v>12.634374992338943</v>
      </c>
      <c r="M107" s="14">
        <f t="shared" si="40"/>
        <v>66.648815884800001</v>
      </c>
      <c r="N107" s="14">
        <f>M107*100/M120</f>
        <v>14.830624503580751</v>
      </c>
      <c r="O107" s="63">
        <f>N107*100/N121</f>
        <v>15.068359867840027</v>
      </c>
      <c r="R107" s="78" t="s">
        <v>174</v>
      </c>
      <c r="S107">
        <v>15.668255</v>
      </c>
      <c r="T107">
        <v>3.2298550000000001</v>
      </c>
      <c r="U107">
        <v>1.2713239999999999</v>
      </c>
      <c r="V107">
        <v>0</v>
      </c>
      <c r="W107">
        <v>0</v>
      </c>
      <c r="X107">
        <v>8.914E-3</v>
      </c>
      <c r="Y107">
        <v>0</v>
      </c>
      <c r="Z107">
        <v>0.67829399999999995</v>
      </c>
      <c r="AA107">
        <v>4.6042719999999999</v>
      </c>
      <c r="AB107">
        <v>0</v>
      </c>
      <c r="AD107" s="40" t="s">
        <v>64</v>
      </c>
      <c r="AE107" s="48">
        <f t="shared" si="41"/>
        <v>5.9911430000000001</v>
      </c>
      <c r="AF107" s="50" t="s">
        <v>7</v>
      </c>
      <c r="AG107" s="52">
        <v>71.846400000000003</v>
      </c>
      <c r="AH107" s="59">
        <f t="shared" si="46"/>
        <v>5.9911430000000001</v>
      </c>
      <c r="AI107" s="14">
        <f>AH107*100/AH120</f>
        <v>12.048171667728404</v>
      </c>
      <c r="AJ107" s="14">
        <f t="shared" si="42"/>
        <v>430.44205643520002</v>
      </c>
      <c r="AK107" s="14">
        <f>AJ107*100/AJ120</f>
        <v>13.514202742153065</v>
      </c>
      <c r="AL107" s="63">
        <f>AK107*100/AK121</f>
        <v>13.532838834072958</v>
      </c>
      <c r="AN107" s="40" t="s">
        <v>64</v>
      </c>
      <c r="AO107" s="48">
        <f t="shared" si="43"/>
        <v>2.52733425</v>
      </c>
      <c r="AP107" s="50" t="s">
        <v>7</v>
      </c>
      <c r="AQ107" s="52">
        <v>71.846400000000003</v>
      </c>
      <c r="AR107" s="59">
        <f t="shared" si="47"/>
        <v>2.52733425</v>
      </c>
      <c r="AS107" s="14">
        <f>AR107*100/AR120</f>
        <v>7.1035285983207617</v>
      </c>
      <c r="AT107" s="14">
        <f t="shared" si="44"/>
        <v>181.57986745920002</v>
      </c>
      <c r="AU107" s="14">
        <f>AT107*100/AT120</f>
        <v>8.6061842193827047</v>
      </c>
      <c r="AV107" s="63">
        <f>AU107*100/AU121</f>
        <v>8.9090928128653246</v>
      </c>
    </row>
    <row r="108" spans="1:48" x14ac:dyDescent="0.25">
      <c r="A108" s="40" t="s">
        <v>63</v>
      </c>
      <c r="B108" s="44">
        <v>0</v>
      </c>
      <c r="C108" s="44">
        <v>0</v>
      </c>
      <c r="D108" s="44">
        <f t="shared" si="36"/>
        <v>0</v>
      </c>
      <c r="E108" s="44">
        <f t="shared" si="37"/>
        <v>0</v>
      </c>
      <c r="F108" s="44">
        <f t="shared" si="38"/>
        <v>0</v>
      </c>
      <c r="G108" s="40" t="s">
        <v>63</v>
      </c>
      <c r="H108" s="48">
        <f t="shared" si="39"/>
        <v>0</v>
      </c>
      <c r="I108" s="50" t="s">
        <v>8</v>
      </c>
      <c r="J108" s="52">
        <v>159.69220000000001</v>
      </c>
      <c r="K108" s="59">
        <f>K119</f>
        <v>0</v>
      </c>
      <c r="L108" s="19">
        <f>K108*100/K120</f>
        <v>0</v>
      </c>
      <c r="M108" s="14">
        <f t="shared" si="40"/>
        <v>0</v>
      </c>
      <c r="N108" s="14">
        <f>M108*100/M120</f>
        <v>0</v>
      </c>
      <c r="O108" s="63">
        <f>N108*100/N121</f>
        <v>0</v>
      </c>
      <c r="S108">
        <v>0</v>
      </c>
      <c r="AD108" s="40" t="s">
        <v>63</v>
      </c>
      <c r="AE108" s="48">
        <f t="shared" si="41"/>
        <v>0</v>
      </c>
      <c r="AF108" s="50" t="s">
        <v>8</v>
      </c>
      <c r="AG108" s="52">
        <v>159.69220000000001</v>
      </c>
      <c r="AH108" s="59">
        <f>AH119</f>
        <v>0.91795000000000471</v>
      </c>
      <c r="AI108" s="19">
        <f>AH108*100/AH120</f>
        <v>1.8459948598107816</v>
      </c>
      <c r="AJ108" s="14">
        <f t="shared" si="42"/>
        <v>146.58945499000077</v>
      </c>
      <c r="AK108" s="14">
        <f>AJ108*100/AJ120</f>
        <v>4.602337492305014</v>
      </c>
      <c r="AL108" s="63">
        <f>AK108*100/AK121</f>
        <v>4.6086841178655025</v>
      </c>
      <c r="AN108" s="40" t="s">
        <v>63</v>
      </c>
      <c r="AO108" s="48">
        <f t="shared" si="43"/>
        <v>0</v>
      </c>
      <c r="AP108" s="50" t="s">
        <v>8</v>
      </c>
      <c r="AQ108" s="52">
        <v>159.69220000000001</v>
      </c>
      <c r="AR108" s="59">
        <f>AR119</f>
        <v>7.4999999100100467E-7</v>
      </c>
      <c r="AS108" s="19">
        <f>AR108*100/AR120</f>
        <v>2.1080102027723284E-6</v>
      </c>
      <c r="AT108" s="14">
        <f t="shared" si="44"/>
        <v>1.1976914856293065E-4</v>
      </c>
      <c r="AU108" s="14">
        <f>AT108*100/AT120</f>
        <v>5.6765949372818076E-6</v>
      </c>
      <c r="AV108" s="63">
        <f>AU108*100/AU121</f>
        <v>5.8763918907736911E-6</v>
      </c>
    </row>
    <row r="109" spans="1:48" x14ac:dyDescent="0.25">
      <c r="A109" s="40" t="s">
        <v>61</v>
      </c>
      <c r="B109" s="43">
        <v>0</v>
      </c>
      <c r="C109" s="43">
        <v>0</v>
      </c>
      <c r="D109" s="76">
        <f t="shared" si="36"/>
        <v>0</v>
      </c>
      <c r="E109" s="76">
        <f t="shared" si="37"/>
        <v>0</v>
      </c>
      <c r="F109" s="76">
        <f t="shared" si="38"/>
        <v>0</v>
      </c>
      <c r="G109" s="40" t="s">
        <v>61</v>
      </c>
      <c r="H109" s="48">
        <f t="shared" si="39"/>
        <v>0</v>
      </c>
      <c r="I109" s="50" t="s">
        <v>9</v>
      </c>
      <c r="J109" s="52">
        <v>153.33940000000001</v>
      </c>
      <c r="K109" s="59">
        <f>H109*1</f>
        <v>0</v>
      </c>
      <c r="L109" s="14">
        <f>K109*100/K120</f>
        <v>0</v>
      </c>
      <c r="M109" s="14">
        <f t="shared" si="40"/>
        <v>0</v>
      </c>
      <c r="N109" s="14">
        <f>M109*100/M120</f>
        <v>0</v>
      </c>
      <c r="O109" s="63">
        <f>N109*100/N121</f>
        <v>0</v>
      </c>
      <c r="R109" s="78" t="s">
        <v>106</v>
      </c>
      <c r="S109">
        <v>3.2988719999999998</v>
      </c>
      <c r="T109">
        <v>0</v>
      </c>
      <c r="U109">
        <v>0</v>
      </c>
      <c r="V109">
        <v>1.310173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0.88907499999999995</v>
      </c>
      <c r="AD109" s="40" t="s">
        <v>61</v>
      </c>
      <c r="AE109" s="48">
        <f t="shared" si="41"/>
        <v>0</v>
      </c>
      <c r="AF109" s="50" t="s">
        <v>9</v>
      </c>
      <c r="AG109" s="52">
        <v>153.33940000000001</v>
      </c>
      <c r="AH109" s="59">
        <f>AE109*1</f>
        <v>0</v>
      </c>
      <c r="AI109" s="14">
        <f>AH109*100/AH120</f>
        <v>0</v>
      </c>
      <c r="AJ109" s="14">
        <f t="shared" si="42"/>
        <v>0</v>
      </c>
      <c r="AK109" s="14">
        <f>AJ109*100/AJ120</f>
        <v>0</v>
      </c>
      <c r="AL109" s="63">
        <f>AK109*100/AK121</f>
        <v>0</v>
      </c>
      <c r="AN109" s="40" t="s">
        <v>61</v>
      </c>
      <c r="AO109" s="48">
        <f t="shared" si="43"/>
        <v>0</v>
      </c>
      <c r="AP109" s="50" t="s">
        <v>9</v>
      </c>
      <c r="AQ109" s="52">
        <v>153.33940000000001</v>
      </c>
      <c r="AR109" s="59">
        <f>AO109*1</f>
        <v>0</v>
      </c>
      <c r="AS109" s="14">
        <f>AR109*100/AR120</f>
        <v>0</v>
      </c>
      <c r="AT109" s="14">
        <f t="shared" si="44"/>
        <v>0</v>
      </c>
      <c r="AU109" s="14">
        <f>AT109*100/AT120</f>
        <v>0</v>
      </c>
      <c r="AV109" s="63">
        <f>AU109*100/AU121</f>
        <v>0</v>
      </c>
    </row>
    <row r="110" spans="1:48" x14ac:dyDescent="0.25">
      <c r="A110" s="40" t="s">
        <v>62</v>
      </c>
      <c r="B110" s="43">
        <f>Z124</f>
        <v>2.0326</v>
      </c>
      <c r="C110" s="43">
        <f>Z99</f>
        <v>1.0246580000000001</v>
      </c>
      <c r="D110" s="76">
        <f t="shared" si="36"/>
        <v>0.25616450000000002</v>
      </c>
      <c r="E110" s="76">
        <f t="shared" si="37"/>
        <v>1.2641065</v>
      </c>
      <c r="F110" s="76">
        <f t="shared" si="38"/>
        <v>0.76849350000000005</v>
      </c>
      <c r="G110" s="40" t="s">
        <v>62</v>
      </c>
      <c r="H110" s="48">
        <f t="shared" si="39"/>
        <v>0.76849350000000005</v>
      </c>
      <c r="I110" s="50" t="s">
        <v>10</v>
      </c>
      <c r="J110" s="52">
        <v>61.978999999999999</v>
      </c>
      <c r="K110" s="59">
        <f>H110/2</f>
        <v>0.38424675000000003</v>
      </c>
      <c r="L110" s="14">
        <f>K110*100/K120</f>
        <v>5.233310942608651</v>
      </c>
      <c r="M110" s="14">
        <f t="shared" si="40"/>
        <v>23.815229318250001</v>
      </c>
      <c r="N110" s="14">
        <f>M110*100/M120</f>
        <v>5.2993398126699969</v>
      </c>
      <c r="O110" s="63">
        <f>N110*100/N121</f>
        <v>5.384288391901749</v>
      </c>
      <c r="S110">
        <v>0</v>
      </c>
      <c r="AD110" s="40" t="s">
        <v>62</v>
      </c>
      <c r="AE110" s="48">
        <f t="shared" si="41"/>
        <v>1.2641065</v>
      </c>
      <c r="AF110" s="50" t="s">
        <v>10</v>
      </c>
      <c r="AG110" s="52">
        <v>61.978999999999999</v>
      </c>
      <c r="AH110" s="59">
        <f>AE110/2</f>
        <v>0.63205325000000001</v>
      </c>
      <c r="AI110" s="14">
        <f>AH110*100/AH120</f>
        <v>1.2710573022786567</v>
      </c>
      <c r="AJ110" s="14">
        <f t="shared" si="42"/>
        <v>39.174028381749999</v>
      </c>
      <c r="AK110" s="14">
        <f>AJ110*100/AJ120</f>
        <v>1.2299117938479742</v>
      </c>
      <c r="AL110" s="63">
        <f>AK110*100/AK121</f>
        <v>1.2316078427885468</v>
      </c>
      <c r="AN110" s="40" t="s">
        <v>62</v>
      </c>
      <c r="AO110" s="48">
        <f t="shared" si="43"/>
        <v>3.2975707500000002</v>
      </c>
      <c r="AP110" s="50" t="s">
        <v>10</v>
      </c>
      <c r="AQ110" s="52">
        <v>61.978999999999999</v>
      </c>
      <c r="AR110" s="59">
        <f>AO110/2</f>
        <v>1.6487853750000001</v>
      </c>
      <c r="AS110" s="14">
        <f>AR110*100/AR120</f>
        <v>4.6342085791800285</v>
      </c>
      <c r="AT110" s="14">
        <f t="shared" si="44"/>
        <v>102.190068757125</v>
      </c>
      <c r="AU110" s="14">
        <f>AT110*100/AT120</f>
        <v>4.8434144678116038</v>
      </c>
      <c r="AV110" s="63">
        <f>AU110*100/AU121</f>
        <v>5.0138862851350092</v>
      </c>
    </row>
    <row r="111" spans="1:48" x14ac:dyDescent="0.25">
      <c r="A111" s="40" t="s">
        <v>52</v>
      </c>
      <c r="B111" s="43">
        <f>X124</f>
        <v>6.2100000000000002E-2</v>
      </c>
      <c r="C111" s="43">
        <f>X99</f>
        <v>5.0331000000000001E-2</v>
      </c>
      <c r="D111" s="76">
        <f t="shared" si="36"/>
        <v>1.258275E-2</v>
      </c>
      <c r="E111" s="76">
        <f t="shared" si="37"/>
        <v>2.4351750000000002E-2</v>
      </c>
      <c r="F111" s="76">
        <f t="shared" si="38"/>
        <v>3.7748249999999997E-2</v>
      </c>
      <c r="G111" s="40" t="s">
        <v>52</v>
      </c>
      <c r="H111" s="48">
        <f t="shared" si="39"/>
        <v>3.7748249999999997E-2</v>
      </c>
      <c r="I111" s="50" t="s">
        <v>11</v>
      </c>
      <c r="J111" s="52">
        <v>94.203400000000002</v>
      </c>
      <c r="K111" s="59">
        <f>H111/2</f>
        <v>1.8874124999999999E-2</v>
      </c>
      <c r="L111" s="14">
        <f>K111*100/K120</f>
        <v>0.2570592071231923</v>
      </c>
      <c r="M111" s="14">
        <f t="shared" si="40"/>
        <v>1.7780067470249998</v>
      </c>
      <c r="N111" s="14">
        <f>M111*100/M120</f>
        <v>0.39564019375135806</v>
      </c>
      <c r="O111" s="63">
        <f>N111*100/N121</f>
        <v>0.40198231815443902</v>
      </c>
      <c r="R111" s="78" t="s">
        <v>97</v>
      </c>
      <c r="S111">
        <v>94.669499999999999</v>
      </c>
      <c r="T111">
        <v>10.712899999999999</v>
      </c>
      <c r="U111">
        <v>7.3243</v>
      </c>
      <c r="V111">
        <v>6.9188000000000001</v>
      </c>
      <c r="W111">
        <v>1.2741</v>
      </c>
      <c r="X111">
        <v>6.2100000000000002E-2</v>
      </c>
      <c r="Y111">
        <v>7.9793000000000003</v>
      </c>
      <c r="Z111">
        <v>2.0326</v>
      </c>
      <c r="AA111">
        <v>25.911300000000001</v>
      </c>
      <c r="AB111">
        <v>0.97640000000000005</v>
      </c>
      <c r="AD111" s="40" t="s">
        <v>52</v>
      </c>
      <c r="AE111" s="48">
        <f t="shared" si="41"/>
        <v>2.4351750000000002E-2</v>
      </c>
      <c r="AF111" s="50" t="s">
        <v>11</v>
      </c>
      <c r="AG111" s="52">
        <v>94.203400000000002</v>
      </c>
      <c r="AH111" s="59">
        <f>AE111/2</f>
        <v>1.2175875000000001E-2</v>
      </c>
      <c r="AI111" s="14">
        <f>AH111*100/AH120</f>
        <v>2.4485650268204682E-2</v>
      </c>
      <c r="AJ111" s="14">
        <f t="shared" si="42"/>
        <v>1.1470088229750002</v>
      </c>
      <c r="AK111" s="14">
        <f>AJ111*100/AJ120</f>
        <v>3.6011606089555191E-2</v>
      </c>
      <c r="AL111" s="63">
        <f>AK111*100/AK121</f>
        <v>3.606126611124294E-2</v>
      </c>
      <c r="AN111" s="40" t="s">
        <v>52</v>
      </c>
      <c r="AO111" s="48">
        <f t="shared" si="43"/>
        <v>0.74265750000000008</v>
      </c>
      <c r="AP111" s="50" t="s">
        <v>11</v>
      </c>
      <c r="AQ111" s="52">
        <v>94.203400000000002</v>
      </c>
      <c r="AR111" s="59">
        <f>AO111/2</f>
        <v>0.37132875000000004</v>
      </c>
      <c r="AS111" s="14">
        <f>AR111*100/AR120</f>
        <v>1.0436864039664326</v>
      </c>
      <c r="AT111" s="14">
        <f t="shared" si="44"/>
        <v>34.980430767750008</v>
      </c>
      <c r="AU111" s="14">
        <f>AT111*100/AT120</f>
        <v>1.6579372783618931</v>
      </c>
      <c r="AV111" s="63">
        <f>AU111*100/AU121</f>
        <v>1.7162910663205506</v>
      </c>
    </row>
    <row r="112" spans="1:48" x14ac:dyDescent="0.25">
      <c r="A112" s="40" t="s">
        <v>65</v>
      </c>
      <c r="B112" s="43">
        <v>0</v>
      </c>
      <c r="C112" s="43">
        <v>0</v>
      </c>
      <c r="D112" s="76">
        <f t="shared" si="36"/>
        <v>0</v>
      </c>
      <c r="E112" s="76">
        <f t="shared" si="37"/>
        <v>0</v>
      </c>
      <c r="F112" s="76">
        <f t="shared" si="38"/>
        <v>0</v>
      </c>
      <c r="G112" s="40" t="s">
        <v>65</v>
      </c>
      <c r="H112" s="48">
        <f t="shared" si="39"/>
        <v>0</v>
      </c>
      <c r="I112" s="50" t="s">
        <v>12</v>
      </c>
      <c r="J112" s="52">
        <v>80.063999999999993</v>
      </c>
      <c r="K112" s="59">
        <f>H112*1</f>
        <v>0</v>
      </c>
      <c r="L112" s="14">
        <f>K112*100/K120</f>
        <v>0</v>
      </c>
      <c r="M112" s="14">
        <f t="shared" si="40"/>
        <v>0</v>
      </c>
      <c r="N112" s="14">
        <f>M112*100/M120</f>
        <v>0</v>
      </c>
      <c r="O112" s="63">
        <f>N112*100/N121</f>
        <v>0</v>
      </c>
      <c r="S112">
        <v>0</v>
      </c>
      <c r="AD112" s="40" t="s">
        <v>65</v>
      </c>
      <c r="AE112" s="48">
        <f t="shared" si="41"/>
        <v>0</v>
      </c>
      <c r="AF112" s="50" t="s">
        <v>12</v>
      </c>
      <c r="AG112" s="52">
        <v>80.063999999999993</v>
      </c>
      <c r="AH112" s="59">
        <f>AE112*1</f>
        <v>0</v>
      </c>
      <c r="AI112" s="14">
        <f>AH112*100/AH120</f>
        <v>0</v>
      </c>
      <c r="AJ112" s="14">
        <f t="shared" si="42"/>
        <v>0</v>
      </c>
      <c r="AK112" s="14">
        <f>AJ112*100/AJ120</f>
        <v>0</v>
      </c>
      <c r="AL112" s="63">
        <f>AK112*100/AK121</f>
        <v>0</v>
      </c>
      <c r="AN112" s="40" t="s">
        <v>65</v>
      </c>
      <c r="AO112" s="48">
        <f t="shared" si="43"/>
        <v>0</v>
      </c>
      <c r="AP112" s="50" t="s">
        <v>12</v>
      </c>
      <c r="AQ112" s="52">
        <v>80.063999999999993</v>
      </c>
      <c r="AR112" s="59">
        <f>AO112*1</f>
        <v>0</v>
      </c>
      <c r="AS112" s="14">
        <f>AR112*100/AR120</f>
        <v>0</v>
      </c>
      <c r="AT112" s="14">
        <f t="shared" si="44"/>
        <v>0</v>
      </c>
      <c r="AU112" s="14">
        <f>AT112*100/AT120</f>
        <v>0</v>
      </c>
      <c r="AV112" s="63">
        <f>AU112*100/AU121</f>
        <v>0</v>
      </c>
    </row>
    <row r="113" spans="1:48" x14ac:dyDescent="0.25">
      <c r="A113" s="41"/>
      <c r="B113" s="44">
        <v>0</v>
      </c>
      <c r="C113" s="44"/>
      <c r="D113" s="44">
        <f t="shared" si="36"/>
        <v>0</v>
      </c>
      <c r="E113" s="44">
        <f t="shared" si="37"/>
        <v>0</v>
      </c>
      <c r="F113" s="44">
        <f t="shared" si="38"/>
        <v>0</v>
      </c>
      <c r="G113" s="41"/>
      <c r="H113" s="48">
        <f t="shared" si="39"/>
        <v>0</v>
      </c>
      <c r="I113" s="50" t="s">
        <v>13</v>
      </c>
      <c r="J113" s="52">
        <v>32</v>
      </c>
      <c r="K113" s="59">
        <f>H113*1</f>
        <v>0</v>
      </c>
      <c r="L113" s="14">
        <f>K113*100/K120</f>
        <v>0</v>
      </c>
      <c r="M113" s="14">
        <f t="shared" si="40"/>
        <v>0</v>
      </c>
      <c r="N113" s="14">
        <f>M113*100/M120</f>
        <v>0</v>
      </c>
      <c r="O113" s="63">
        <f>N113*100/N121</f>
        <v>0</v>
      </c>
      <c r="AD113" s="41"/>
      <c r="AE113" s="48">
        <f t="shared" si="41"/>
        <v>0</v>
      </c>
      <c r="AF113" s="50" t="s">
        <v>13</v>
      </c>
      <c r="AG113" s="52">
        <v>32</v>
      </c>
      <c r="AH113" s="59">
        <f>AE113*1</f>
        <v>0</v>
      </c>
      <c r="AI113" s="14">
        <f>AH113*100/AH120</f>
        <v>0</v>
      </c>
      <c r="AJ113" s="14">
        <f t="shared" si="42"/>
        <v>0</v>
      </c>
      <c r="AK113" s="14">
        <f>AJ113*100/AJ120</f>
        <v>0</v>
      </c>
      <c r="AL113" s="63">
        <f>AK113*100/AK121</f>
        <v>0</v>
      </c>
      <c r="AN113" s="41"/>
      <c r="AO113" s="48">
        <f t="shared" si="43"/>
        <v>0</v>
      </c>
      <c r="AP113" s="50" t="s">
        <v>13</v>
      </c>
      <c r="AQ113" s="52">
        <v>32</v>
      </c>
      <c r="AR113" s="59">
        <f>AO113*1</f>
        <v>0</v>
      </c>
      <c r="AS113" s="14">
        <f>AR113*100/AR120</f>
        <v>0</v>
      </c>
      <c r="AT113" s="14">
        <f t="shared" si="44"/>
        <v>0</v>
      </c>
      <c r="AU113" s="14">
        <f>AT113*100/AT120</f>
        <v>0</v>
      </c>
      <c r="AV113" s="63">
        <f>AU113*100/AU121</f>
        <v>0</v>
      </c>
    </row>
    <row r="114" spans="1:48" x14ac:dyDescent="0.25">
      <c r="A114" s="40" t="s">
        <v>51</v>
      </c>
      <c r="B114" s="43">
        <f>W124</f>
        <v>1.2741</v>
      </c>
      <c r="C114" s="43">
        <f>W99</f>
        <v>1.049531</v>
      </c>
      <c r="D114" s="76">
        <f t="shared" si="36"/>
        <v>0.26238275</v>
      </c>
      <c r="E114" s="76">
        <f t="shared" si="37"/>
        <v>0.48695175000000002</v>
      </c>
      <c r="F114" s="76">
        <f t="shared" si="38"/>
        <v>0.78714824999999999</v>
      </c>
      <c r="G114" s="40" t="s">
        <v>51</v>
      </c>
      <c r="H114" s="48">
        <f t="shared" si="39"/>
        <v>0.78714824999999999</v>
      </c>
      <c r="I114" s="50" t="s">
        <v>22</v>
      </c>
      <c r="J114" s="52">
        <v>18.015000000000001</v>
      </c>
      <c r="K114" s="59">
        <f>H114*1/2</f>
        <v>0.393574125</v>
      </c>
      <c r="L114" s="14">
        <f>K114*100/K120</f>
        <v>5.3603466394709258</v>
      </c>
      <c r="M114" s="14">
        <f t="shared" si="40"/>
        <v>7.0902378618749999</v>
      </c>
      <c r="N114" s="14">
        <f>M114*100/M120</f>
        <v>1.5777122815248785</v>
      </c>
      <c r="O114" s="64"/>
      <c r="AD114" s="40" t="s">
        <v>51</v>
      </c>
      <c r="AE114" s="48">
        <f t="shared" si="41"/>
        <v>0.48695175000000002</v>
      </c>
      <c r="AF114" s="50" t="s">
        <v>22</v>
      </c>
      <c r="AG114" s="52">
        <v>18.015000000000001</v>
      </c>
      <c r="AH114" s="59">
        <f>AE114*1/2</f>
        <v>0.24347587500000001</v>
      </c>
      <c r="AI114" s="14">
        <f>AH114*100/AH120</f>
        <v>0.48962929760654728</v>
      </c>
      <c r="AJ114" s="14">
        <f t="shared" si="42"/>
        <v>4.3862178881250005</v>
      </c>
      <c r="AK114" s="14">
        <f>AJ114*100/AJ120</f>
        <v>0.13771014454834835</v>
      </c>
      <c r="AL114" s="64"/>
      <c r="AN114" s="40" t="s">
        <v>51</v>
      </c>
      <c r="AO114" s="48">
        <f t="shared" si="43"/>
        <v>7.9639934999999991</v>
      </c>
      <c r="AP114" s="50" t="s">
        <v>22</v>
      </c>
      <c r="AQ114" s="52">
        <v>18.015000000000001</v>
      </c>
      <c r="AR114" s="59">
        <f>AO114*1/2</f>
        <v>3.9819967499999995</v>
      </c>
      <c r="AS114" s="14">
        <f>AR114*100/AR120</f>
        <v>11.192119836165448</v>
      </c>
      <c r="AT114" s="14">
        <f t="shared" si="44"/>
        <v>71.735671451249999</v>
      </c>
      <c r="AU114" s="14">
        <f>AT114*100/AT120</f>
        <v>3.3999936901005272</v>
      </c>
      <c r="AV114" s="64"/>
    </row>
    <row r="115" spans="1:48" x14ac:dyDescent="0.25">
      <c r="A115" s="40" t="s">
        <v>66</v>
      </c>
      <c r="B115" s="43">
        <v>0</v>
      </c>
      <c r="C115" s="43">
        <v>0</v>
      </c>
      <c r="D115" s="76">
        <f t="shared" si="36"/>
        <v>0</v>
      </c>
      <c r="E115" s="76">
        <f t="shared" si="37"/>
        <v>0</v>
      </c>
      <c r="F115" s="76">
        <f t="shared" si="38"/>
        <v>0</v>
      </c>
      <c r="G115" s="40" t="s">
        <v>66</v>
      </c>
      <c r="H115" s="48">
        <f t="shared" si="39"/>
        <v>0</v>
      </c>
      <c r="I115" s="50" t="s">
        <v>14</v>
      </c>
      <c r="J115" s="52">
        <v>44.01</v>
      </c>
      <c r="K115" s="59">
        <f>H115*1</f>
        <v>0</v>
      </c>
      <c r="L115" s="14">
        <f>K115*100/K120</f>
        <v>0</v>
      </c>
      <c r="M115" s="14">
        <f t="shared" si="40"/>
        <v>0</v>
      </c>
      <c r="N115" s="14">
        <f>M115*100/M120</f>
        <v>0</v>
      </c>
      <c r="O115" s="63">
        <f>N115*100/N121</f>
        <v>0</v>
      </c>
      <c r="AD115" s="40" t="s">
        <v>66</v>
      </c>
      <c r="AE115" s="48">
        <f t="shared" si="41"/>
        <v>0</v>
      </c>
      <c r="AF115" s="50" t="s">
        <v>14</v>
      </c>
      <c r="AG115" s="52">
        <v>44.01</v>
      </c>
      <c r="AH115" s="59">
        <f>AE115*1</f>
        <v>0</v>
      </c>
      <c r="AI115" s="14">
        <f>AH115*100/AH120</f>
        <v>0</v>
      </c>
      <c r="AJ115" s="14">
        <f t="shared" si="42"/>
        <v>0</v>
      </c>
      <c r="AK115" s="14">
        <f>AJ115*100/AJ120</f>
        <v>0</v>
      </c>
      <c r="AL115" s="63">
        <f>AK115*100/AK121</f>
        <v>0</v>
      </c>
      <c r="AN115" s="40" t="s">
        <v>66</v>
      </c>
      <c r="AO115" s="48">
        <f t="shared" si="43"/>
        <v>0</v>
      </c>
      <c r="AP115" s="50" t="s">
        <v>14</v>
      </c>
      <c r="AQ115" s="52">
        <v>44.01</v>
      </c>
      <c r="AR115" s="59">
        <f>AO115*1</f>
        <v>0</v>
      </c>
      <c r="AS115" s="14">
        <f>AR115*100/AR120</f>
        <v>0</v>
      </c>
      <c r="AT115" s="14">
        <f t="shared" si="44"/>
        <v>0</v>
      </c>
      <c r="AU115" s="14">
        <f>AT115*100/AT120</f>
        <v>0</v>
      </c>
      <c r="AV115" s="63">
        <f>AU115*100/AU121</f>
        <v>0</v>
      </c>
    </row>
    <row r="116" spans="1:48" x14ac:dyDescent="0.25">
      <c r="A116" s="40" t="s">
        <v>67</v>
      </c>
      <c r="B116" s="43">
        <v>0</v>
      </c>
      <c r="C116" s="43">
        <v>0</v>
      </c>
      <c r="D116" s="76">
        <f t="shared" si="36"/>
        <v>0</v>
      </c>
      <c r="E116" s="76">
        <f t="shared" si="37"/>
        <v>0</v>
      </c>
      <c r="F116" s="76">
        <f t="shared" si="38"/>
        <v>0</v>
      </c>
      <c r="G116" s="40" t="s">
        <v>67</v>
      </c>
      <c r="H116" s="48">
        <f t="shared" si="39"/>
        <v>0</v>
      </c>
      <c r="I116" s="50" t="s">
        <v>15</v>
      </c>
      <c r="J116" s="52">
        <v>69.62</v>
      </c>
      <c r="K116" s="59">
        <f>H116*1</f>
        <v>0</v>
      </c>
      <c r="L116" s="14">
        <f>K116*100/K120</f>
        <v>0</v>
      </c>
      <c r="M116" s="14">
        <f t="shared" si="40"/>
        <v>0</v>
      </c>
      <c r="N116" s="14">
        <f>M116*100/M120</f>
        <v>0</v>
      </c>
      <c r="O116" s="63">
        <f>N116*100/N121</f>
        <v>0</v>
      </c>
      <c r="AD116" s="40" t="s">
        <v>67</v>
      </c>
      <c r="AE116" s="48">
        <f t="shared" si="41"/>
        <v>0</v>
      </c>
      <c r="AF116" s="50" t="s">
        <v>15</v>
      </c>
      <c r="AG116" s="52">
        <v>69.62</v>
      </c>
      <c r="AH116" s="59">
        <f>AE116*1</f>
        <v>0</v>
      </c>
      <c r="AI116" s="14">
        <f>AH116*100/AH120</f>
        <v>0</v>
      </c>
      <c r="AJ116" s="14">
        <f t="shared" si="42"/>
        <v>0</v>
      </c>
      <c r="AK116" s="14">
        <f>AJ116*100/AJ120</f>
        <v>0</v>
      </c>
      <c r="AL116" s="63">
        <f>AK116*100/AK121</f>
        <v>0</v>
      </c>
      <c r="AN116" s="40" t="s">
        <v>67</v>
      </c>
      <c r="AO116" s="48">
        <f t="shared" si="43"/>
        <v>0</v>
      </c>
      <c r="AP116" s="50" t="s">
        <v>15</v>
      </c>
      <c r="AQ116" s="52">
        <v>69.62</v>
      </c>
      <c r="AR116" s="59">
        <f>AO116*1</f>
        <v>0</v>
      </c>
      <c r="AS116" s="14">
        <f>AR116*100/AR120</f>
        <v>0</v>
      </c>
      <c r="AT116" s="14">
        <f t="shared" si="44"/>
        <v>0</v>
      </c>
      <c r="AU116" s="14">
        <f>AT116*100/AT120</f>
        <v>0</v>
      </c>
      <c r="AV116" s="63">
        <f>AU116*100/AU121</f>
        <v>0</v>
      </c>
    </row>
    <row r="117" spans="1:48" x14ac:dyDescent="0.25">
      <c r="A117" s="40" t="s">
        <v>68</v>
      </c>
      <c r="B117" s="43">
        <v>0</v>
      </c>
      <c r="C117" s="43">
        <v>0</v>
      </c>
      <c r="D117" s="76">
        <f t="shared" si="36"/>
        <v>0</v>
      </c>
      <c r="E117" s="76">
        <f t="shared" si="37"/>
        <v>0</v>
      </c>
      <c r="F117" s="76">
        <f t="shared" si="38"/>
        <v>0</v>
      </c>
      <c r="G117" s="40" t="s">
        <v>68</v>
      </c>
      <c r="H117" s="48">
        <f t="shared" si="39"/>
        <v>0</v>
      </c>
      <c r="I117" s="50" t="s">
        <v>16</v>
      </c>
      <c r="J117" s="52">
        <v>141.94</v>
      </c>
      <c r="K117" s="59">
        <f>H117*1/2</f>
        <v>0</v>
      </c>
      <c r="L117" s="14">
        <f>K117*100/K120</f>
        <v>0</v>
      </c>
      <c r="M117" s="14">
        <f t="shared" si="40"/>
        <v>0</v>
      </c>
      <c r="N117" s="14">
        <f>M117*100/M120</f>
        <v>0</v>
      </c>
      <c r="O117" s="63">
        <f>N117*100/N121</f>
        <v>0</v>
      </c>
      <c r="AD117" s="40" t="s">
        <v>68</v>
      </c>
      <c r="AE117" s="48">
        <f t="shared" si="41"/>
        <v>0</v>
      </c>
      <c r="AF117" s="50" t="s">
        <v>16</v>
      </c>
      <c r="AG117" s="52">
        <v>141.94</v>
      </c>
      <c r="AH117" s="59">
        <f>AE117*1/2</f>
        <v>0</v>
      </c>
      <c r="AI117" s="14">
        <f>AH117*100/AH120</f>
        <v>0</v>
      </c>
      <c r="AJ117" s="14">
        <f t="shared" si="42"/>
        <v>0</v>
      </c>
      <c r="AK117" s="14">
        <f>AJ117*100/AJ120</f>
        <v>0</v>
      </c>
      <c r="AL117" s="63">
        <f>AK117*100/AK121</f>
        <v>0</v>
      </c>
      <c r="AN117" s="40" t="s">
        <v>68</v>
      </c>
      <c r="AO117" s="48">
        <f t="shared" si="43"/>
        <v>0</v>
      </c>
      <c r="AP117" s="50" t="s">
        <v>16</v>
      </c>
      <c r="AQ117" s="52">
        <v>141.94</v>
      </c>
      <c r="AR117" s="59">
        <f>AO117*1/2</f>
        <v>0</v>
      </c>
      <c r="AS117" s="14">
        <f>AR117*100/AR120</f>
        <v>0</v>
      </c>
      <c r="AT117" s="14">
        <f t="shared" si="44"/>
        <v>0</v>
      </c>
      <c r="AU117" s="14">
        <f>AT117*100/AT120</f>
        <v>0</v>
      </c>
      <c r="AV117" s="63">
        <f>AU117*100/AU121</f>
        <v>0</v>
      </c>
    </row>
    <row r="118" spans="1:48" x14ac:dyDescent="0.25">
      <c r="A118" s="40" t="s">
        <v>69</v>
      </c>
      <c r="B118" s="43">
        <v>0</v>
      </c>
      <c r="C118" s="43">
        <v>0</v>
      </c>
      <c r="D118" s="76">
        <f t="shared" si="36"/>
        <v>0</v>
      </c>
      <c r="E118" s="76">
        <f t="shared" si="37"/>
        <v>0</v>
      </c>
      <c r="F118" s="76">
        <f t="shared" si="38"/>
        <v>0</v>
      </c>
      <c r="G118" s="40" t="s">
        <v>69</v>
      </c>
      <c r="H118" s="48">
        <f t="shared" si="39"/>
        <v>0</v>
      </c>
      <c r="I118" s="50" t="s">
        <v>17</v>
      </c>
      <c r="J118" s="52">
        <v>29.88</v>
      </c>
      <c r="K118" s="59">
        <f>H118*1/2</f>
        <v>0</v>
      </c>
      <c r="L118" s="14">
        <f>K118*100/K120</f>
        <v>0</v>
      </c>
      <c r="M118" s="14">
        <f t="shared" si="40"/>
        <v>0</v>
      </c>
      <c r="N118" s="14">
        <f>M118*100/M120</f>
        <v>0</v>
      </c>
      <c r="O118" s="63">
        <f>N118*100/N121</f>
        <v>0</v>
      </c>
      <c r="AD118" s="40" t="s">
        <v>69</v>
      </c>
      <c r="AE118" s="48">
        <f t="shared" si="41"/>
        <v>0</v>
      </c>
      <c r="AF118" s="50" t="s">
        <v>17</v>
      </c>
      <c r="AG118" s="52">
        <v>29.88</v>
      </c>
      <c r="AH118" s="59">
        <f>AE118*1/2</f>
        <v>0</v>
      </c>
      <c r="AI118" s="14">
        <f>AH118*100/AH120</f>
        <v>0</v>
      </c>
      <c r="AJ118" s="14">
        <f t="shared" si="42"/>
        <v>0</v>
      </c>
      <c r="AK118" s="14">
        <f>AJ118*100/AJ120</f>
        <v>0</v>
      </c>
      <c r="AL118" s="63">
        <f>AK118*100/AK121</f>
        <v>0</v>
      </c>
      <c r="AN118" s="40" t="s">
        <v>69</v>
      </c>
      <c r="AO118" s="48">
        <f t="shared" si="43"/>
        <v>0</v>
      </c>
      <c r="AP118" s="50" t="s">
        <v>17</v>
      </c>
      <c r="AQ118" s="52">
        <v>29.88</v>
      </c>
      <c r="AR118" s="59">
        <f>AO118*1/2</f>
        <v>0</v>
      </c>
      <c r="AS118" s="14">
        <f>AR118*100/AR120</f>
        <v>0</v>
      </c>
      <c r="AT118" s="14">
        <f t="shared" si="44"/>
        <v>0</v>
      </c>
      <c r="AU118" s="14">
        <f>AT118*100/AT120</f>
        <v>0</v>
      </c>
      <c r="AV118" s="63">
        <f>AU118*100/AU121</f>
        <v>0</v>
      </c>
    </row>
    <row r="119" spans="1:48" ht="15.75" thickBot="1" x14ac:dyDescent="0.3">
      <c r="A119" s="42" t="s">
        <v>18</v>
      </c>
      <c r="B119" s="46">
        <f>S124</f>
        <v>94.669499999999999</v>
      </c>
      <c r="C119" s="73">
        <f>S99</f>
        <v>16.823333000000002</v>
      </c>
      <c r="D119" s="77">
        <f t="shared" si="36"/>
        <v>4.2058332500000004</v>
      </c>
      <c r="E119" s="77">
        <f t="shared" si="37"/>
        <v>82.052000249999992</v>
      </c>
      <c r="F119" s="77">
        <f t="shared" si="38"/>
        <v>12.61749975</v>
      </c>
      <c r="G119" s="42" t="s">
        <v>18</v>
      </c>
      <c r="H119" s="48">
        <f t="shared" si="39"/>
        <v>12.61749975</v>
      </c>
      <c r="I119" s="54" t="s">
        <v>18</v>
      </c>
      <c r="J119" s="55">
        <f>J113/2</f>
        <v>16</v>
      </c>
      <c r="K119" s="60">
        <f>H121*1</f>
        <v>0</v>
      </c>
      <c r="L119" s="65">
        <f>K119*100/K120</f>
        <v>0</v>
      </c>
      <c r="M119" s="69">
        <f t="shared" si="40"/>
        <v>0</v>
      </c>
      <c r="N119" s="69"/>
      <c r="O119" s="67">
        <f>N119*100/N121</f>
        <v>0</v>
      </c>
      <c r="AD119" s="42" t="s">
        <v>18</v>
      </c>
      <c r="AE119" s="48">
        <f t="shared" si="41"/>
        <v>82.052000249999992</v>
      </c>
      <c r="AF119" s="54" t="s">
        <v>18</v>
      </c>
      <c r="AG119" s="55">
        <f>AG113/2</f>
        <v>16</v>
      </c>
      <c r="AH119" s="60">
        <f>AE121*1</f>
        <v>0.91795000000000471</v>
      </c>
      <c r="AI119" s="65">
        <f>AH119*100/AH120</f>
        <v>1.8459948598107816</v>
      </c>
      <c r="AJ119" s="69">
        <f t="shared" si="42"/>
        <v>14.687200000000075</v>
      </c>
      <c r="AK119" s="69"/>
      <c r="AL119" s="67">
        <f>AK119*100/AK121</f>
        <v>0</v>
      </c>
      <c r="AN119" s="42" t="s">
        <v>18</v>
      </c>
      <c r="AO119" s="48">
        <f t="shared" si="43"/>
        <v>62.972908499999996</v>
      </c>
      <c r="AP119" s="54" t="s">
        <v>18</v>
      </c>
      <c r="AQ119" s="55">
        <f>AQ113/2</f>
        <v>16</v>
      </c>
      <c r="AR119" s="60">
        <f>AO121*1</f>
        <v>7.4999999100100467E-7</v>
      </c>
      <c r="AS119" s="65">
        <f>AR119*100/AR120</f>
        <v>2.1080102027723284E-6</v>
      </c>
      <c r="AT119" s="69">
        <f t="shared" si="44"/>
        <v>1.1999999856016075E-5</v>
      </c>
      <c r="AU119" s="69"/>
      <c r="AV119" s="67">
        <f>AU119*100/AU121</f>
        <v>0</v>
      </c>
    </row>
    <row r="120" spans="1:48" ht="15.75" thickBot="1" x14ac:dyDescent="0.3">
      <c r="A120" t="s">
        <v>71</v>
      </c>
      <c r="B120" s="53">
        <f>(B100*2)+(B101*2)+(B102*3/2)+(B103*3/2)+(B104*1)+(B105*1)+(B106*1)+(B107*1)+(B108*3/2)+(B109*1)+(B110*1/2)+(B111*1/2)+(B112*3)+(B114*1/2)+(B115*2)+(B116*3/2)+(B117*3/5)+(B118*1/2)</f>
        <v>93.751549999999995</v>
      </c>
      <c r="C120" s="74">
        <f>(C100*2)+(C101*2)+(C102*3/2)+(C103*3/2)+(C104*1)+(C105*1)+(C106*1)+(C107*1)+(C108*3/2)+(C109*1)+(C110*1/2)+(C111*1/2)+(C112*3)+(C114*1/2)+(C115*2)+(C116*3/2)+(C117*3/5)+(C118*1/2)</f>
        <v>16.823333000000002</v>
      </c>
      <c r="D120" s="74">
        <f>(D100*2)+(D101*2)+(D102*3/2)+(D103*3/2)+(D104*1)+(D105*1)+(D106*1)+(D107*1)+(D108*3/2)+(D109*1)+(D110*1/2)+(D111*1/2)+(D112*3)+(D114*1/2)+(D115*2)+(D116*3/2)+(D117*3/5)+(D118*1/2)</f>
        <v>4.2058332500000004</v>
      </c>
      <c r="E120" s="74">
        <f>(E100*2)+(E101*2)+(E102*3/2)+(E103*3/2)+(E104*1)+(E105*1)+(E106*1)+(E107*1)+(E108*3/2)+(E109*1)+(E110*1/2)+(E111*1/2)+(E112*3)+(E114*1/2)+(E115*2)+(E116*3/2)+(E117*3/5)+(E118*1/2)</f>
        <v>81.134050249999987</v>
      </c>
      <c r="F120" s="74">
        <f>(F100*2)+(F101*2)+(F102*3/2)+(F103*3/2)+(F104*1)+(F105*1)+(F106*1)+(F107*1)+(F108*3/2)+(F109*1)+(F110*1/2)+(F111*1/2)+(F112*3)+(F114*1/2)+(F115*2)+(F116*3/2)+(F117*3/5)+(F118*1/2)</f>
        <v>12.61749975</v>
      </c>
      <c r="G120" t="s">
        <v>71</v>
      </c>
      <c r="H120" s="53">
        <f>(H100*2)+(H101*2)+(H102*3/2)+(H103*3/2)+(H104*1)+(H105*1)+(H106*1)+(H107*1)+(H108*3/2)+(H109*1)+(H110*1/2)+(H111*1/2)+(H112*3)+(H114*1/2)+(H115*2)+(H116*3/2)+(H117*3/5)+(H118*1/2)</f>
        <v>12.61749975</v>
      </c>
      <c r="I120" s="187" t="s">
        <v>19</v>
      </c>
      <c r="J120" s="188"/>
      <c r="K120" s="61">
        <f>SUM(K100:K107,K109:K119)</f>
        <v>7.342325999999999</v>
      </c>
      <c r="L120" s="66">
        <f>SUM(L100:L107,L109:L119)</f>
        <v>100</v>
      </c>
      <c r="M120" s="70">
        <f>SUM(M100:M118)</f>
        <v>449.39992829504996</v>
      </c>
      <c r="N120" s="70">
        <f>SUM(N100:N118)</f>
        <v>100.00000000000001</v>
      </c>
      <c r="O120" s="68">
        <f>SUM(O100:O118)</f>
        <v>100</v>
      </c>
      <c r="AD120" t="s">
        <v>71</v>
      </c>
      <c r="AE120" s="53">
        <f>(AE100*2)+(AE101*2)+(AE102*3/2)+(AE103*3/2)+(AE104*1)+(AE105*1)+(AE106*1)+(AE107*1)+(AE108*3/2)+(AE109*1)+(AE110*1/2)+(AE111*1/2)+(AE112*3)+(AE114*1/2)+(AE115*2)+(AE116*3/2)+(AE117*3/5)+(AE118*1/2)</f>
        <v>81.134050249999987</v>
      </c>
      <c r="AF120" s="187" t="s">
        <v>19</v>
      </c>
      <c r="AG120" s="188"/>
      <c r="AH120" s="61">
        <f>SUM(AH100:AH107,AH109:AH119)</f>
        <v>49.726574000000006</v>
      </c>
      <c r="AI120" s="66">
        <f>SUM(AI100:AI107,AI109:AI119)</f>
        <v>100</v>
      </c>
      <c r="AJ120" s="70">
        <f>SUM(AJ100:AJ118)</f>
        <v>3185.1087677749501</v>
      </c>
      <c r="AK120" s="70">
        <f>SUM(AK100:AK118)</f>
        <v>100.00000000000003</v>
      </c>
      <c r="AL120" s="68">
        <f>SUM(AL100:AL118)</f>
        <v>100</v>
      </c>
      <c r="AN120" t="s">
        <v>71</v>
      </c>
      <c r="AO120" s="53">
        <f>(AO100*2)+(AO101*2)+(AO102*3/2)+(AO103*3/2)+(AO104*1)+(AO105*1)+(AO106*1)+(AO107*1)+(AO108*3/2)+(AO109*1)+(AO110*1/2)+(AO111*1/2)+(AO112*3)+(AO114*1/2)+(AO115*2)+(AO116*3/2)+(AO117*3/5)+(AO118*1/2)</f>
        <v>62.972907750000005</v>
      </c>
      <c r="AP120" s="187" t="s">
        <v>19</v>
      </c>
      <c r="AQ120" s="188"/>
      <c r="AR120" s="61">
        <f>SUM(AR100:AR107,AR109:AR119)</f>
        <v>35.578574999999987</v>
      </c>
      <c r="AS120" s="66">
        <f>SUM(AS100:AS107,AS109:AS119)</f>
        <v>100.00000000000001</v>
      </c>
      <c r="AT120" s="70">
        <f>SUM(AT100:AT118)</f>
        <v>2109.8766053630234</v>
      </c>
      <c r="AU120" s="70">
        <f>SUM(AU100:AU118)</f>
        <v>100.00000000000001</v>
      </c>
      <c r="AV120" s="68">
        <f>SUM(AV100:AV118)</f>
        <v>100</v>
      </c>
    </row>
    <row r="121" spans="1:48" ht="15.75" thickBot="1" x14ac:dyDescent="0.3">
      <c r="A121" t="s">
        <v>53</v>
      </c>
      <c r="B121" s="72">
        <f>B119-B120</f>
        <v>0.91795000000000471</v>
      </c>
      <c r="C121" s="45">
        <f>C119-C120</f>
        <v>0</v>
      </c>
      <c r="D121" s="45">
        <f>D119-D120</f>
        <v>0</v>
      </c>
      <c r="E121" s="45">
        <f>E119-E120</f>
        <v>0.91795000000000471</v>
      </c>
      <c r="F121" s="45">
        <f>F119-F120</f>
        <v>0</v>
      </c>
      <c r="G121" t="s">
        <v>53</v>
      </c>
      <c r="H121" s="45">
        <f>H119-H120</f>
        <v>0</v>
      </c>
      <c r="I121" s="56"/>
      <c r="J121" s="57"/>
      <c r="K121" s="4"/>
      <c r="L121" s="189" t="s">
        <v>80</v>
      </c>
      <c r="M121" s="190"/>
      <c r="N121" s="68">
        <f>SUM(N100:N113,N115:N118)</f>
        <v>98.422287718475133</v>
      </c>
      <c r="AD121" t="s">
        <v>53</v>
      </c>
      <c r="AE121" s="45">
        <f>AE119-AE120</f>
        <v>0.91795000000000471</v>
      </c>
      <c r="AF121" s="56"/>
      <c r="AG121" s="57"/>
      <c r="AH121" s="4"/>
      <c r="AI121" s="189" t="s">
        <v>80</v>
      </c>
      <c r="AJ121" s="190"/>
      <c r="AK121" s="68">
        <f>SUM(AK100:AK113,AK115:AK118)</f>
        <v>99.862289855451678</v>
      </c>
      <c r="AN121" t="s">
        <v>53</v>
      </c>
      <c r="AO121" s="45">
        <f>AO119-AO120</f>
        <v>7.4999999100100467E-7</v>
      </c>
      <c r="AP121" s="56"/>
      <c r="AQ121" s="57"/>
      <c r="AR121" s="4"/>
      <c r="AS121" s="189" t="s">
        <v>80</v>
      </c>
      <c r="AT121" s="190"/>
      <c r="AU121" s="68">
        <f>SUM(AU100:AU113,AU115:AU118)</f>
        <v>96.600006309899484</v>
      </c>
    </row>
    <row r="122" spans="1:48" x14ac:dyDescent="0.25">
      <c r="E122" s="25">
        <f>E119-(E114/2)</f>
        <v>81.80852437499999</v>
      </c>
      <c r="F122" s="84" t="s">
        <v>46</v>
      </c>
    </row>
    <row r="123" spans="1:48" ht="15.75" thickBot="1" x14ac:dyDescent="0.3"/>
    <row r="124" spans="1:48" ht="15.75" thickBot="1" x14ac:dyDescent="0.3">
      <c r="B124" s="228" t="s">
        <v>99</v>
      </c>
      <c r="C124" s="229"/>
      <c r="D124" s="229"/>
      <c r="E124" s="229"/>
      <c r="F124" s="229"/>
      <c r="G124" s="229"/>
      <c r="H124" s="229"/>
      <c r="I124" s="230"/>
      <c r="Q124" s="79" t="s">
        <v>180</v>
      </c>
      <c r="R124" s="78" t="s">
        <v>97</v>
      </c>
      <c r="S124">
        <v>94.669499999999999</v>
      </c>
      <c r="T124">
        <v>10.712899999999999</v>
      </c>
      <c r="U124">
        <v>7.3243</v>
      </c>
      <c r="V124">
        <v>6.9188000000000001</v>
      </c>
      <c r="W124">
        <v>1.2741</v>
      </c>
      <c r="X124">
        <v>6.2100000000000002E-2</v>
      </c>
      <c r="Y124">
        <v>7.9793000000000003</v>
      </c>
      <c r="Z124">
        <v>2.0326</v>
      </c>
      <c r="AA124">
        <v>25.911300000000001</v>
      </c>
      <c r="AB124">
        <v>0.97640000000000005</v>
      </c>
    </row>
    <row r="125" spans="1:48" ht="16.5" thickBot="1" x14ac:dyDescent="0.3">
      <c r="B125" s="222" t="str">
        <f>"SI("&amp;ROUND(E100,4)&amp;")AL("&amp;ROUND(E102,4)&amp;")TI("&amp;ROUND(E101,4)&amp;")MN("&amp;ROUND(E106,4)&amp;")FE("&amp;ROUND(E107,4)&amp;")MG("&amp;ROUND(E104,4)&amp;")CA("&amp;ROUND(E105,4)&amp;")NA("&amp;ROUND(E110,4)&amp;")K("&amp;ROUND(E111,4)&amp;")O("&amp;ROUND(E122,4)&amp;")H("&amp;ROUND(E114,4)&amp;")O("&amp;ROUND(E114/2,4)&amp;")"</f>
        <v>SI(21.9609)AL(9.3882)TI(0.9764)MN(0)FE(5.9911)MG(7.2691)CA(7.0294)NA(1.2641)K(0.0244)O(81.8085)H(0.487)O(0.2435)</v>
      </c>
      <c r="C125" s="223"/>
      <c r="D125" s="223"/>
      <c r="E125" s="223"/>
      <c r="F125" s="223"/>
      <c r="G125" s="223"/>
      <c r="H125" s="223"/>
      <c r="I125" s="224"/>
      <c r="S125">
        <v>0</v>
      </c>
    </row>
    <row r="127" spans="1:48" ht="15" customHeight="1" x14ac:dyDescent="0.25">
      <c r="A127" s="214" t="str">
        <f>"i="&amp;E128</f>
        <v>i=5</v>
      </c>
      <c r="B127" t="s">
        <v>85</v>
      </c>
      <c r="C127">
        <v>11682</v>
      </c>
      <c r="D127" s="153" t="s">
        <v>178</v>
      </c>
      <c r="E127" s="153"/>
      <c r="F127" s="153"/>
      <c r="P127" s="78" t="s">
        <v>103</v>
      </c>
      <c r="R127" s="152" t="str">
        <f>"SYSTEM EQUILIBRIA AFTER MELT EXTRACTION IN  "&amp;A96</f>
        <v>SYSTEM EQUILIBRIA AFTER MELT EXTRACTION IN  i=4</v>
      </c>
      <c r="S127" s="152"/>
      <c r="T127" s="152"/>
      <c r="U127" s="152"/>
      <c r="V127" s="152"/>
      <c r="W127" s="152"/>
      <c r="X127" s="152"/>
      <c r="Y127" s="152"/>
      <c r="Z127" s="152"/>
      <c r="AA127" s="152"/>
      <c r="AB127" s="152"/>
      <c r="AU127" s="81" t="s">
        <v>104</v>
      </c>
      <c r="AV127" s="135">
        <f>AV96+1</f>
        <v>5</v>
      </c>
    </row>
    <row r="128" spans="1:48" ht="15.75" customHeight="1" thickBot="1" x14ac:dyDescent="0.3">
      <c r="A128" s="215"/>
      <c r="B128" t="s">
        <v>86</v>
      </c>
      <c r="C128">
        <v>1168.2</v>
      </c>
      <c r="D128" s="81" t="s">
        <v>104</v>
      </c>
      <c r="E128" s="135">
        <f>E97+1</f>
        <v>5</v>
      </c>
      <c r="G128" s="216" t="s">
        <v>100</v>
      </c>
      <c r="H128" s="216"/>
      <c r="I128" s="216"/>
      <c r="J128" s="216"/>
      <c r="K128" s="216"/>
      <c r="L128" s="216"/>
      <c r="M128" s="216"/>
      <c r="N128" s="216"/>
      <c r="O128" s="216"/>
      <c r="P128" s="80">
        <v>0.2</v>
      </c>
      <c r="S128" t="s">
        <v>18</v>
      </c>
      <c r="T128" t="s">
        <v>87</v>
      </c>
      <c r="U128" t="s">
        <v>88</v>
      </c>
      <c r="V128" t="s">
        <v>89</v>
      </c>
      <c r="W128" t="s">
        <v>51</v>
      </c>
      <c r="X128" t="s">
        <v>52</v>
      </c>
      <c r="Y128" t="s">
        <v>90</v>
      </c>
      <c r="Z128" t="s">
        <v>91</v>
      </c>
      <c r="AA128" t="s">
        <v>92</v>
      </c>
      <c r="AB128" t="s">
        <v>93</v>
      </c>
      <c r="AD128" s="216" t="s">
        <v>210</v>
      </c>
      <c r="AE128" s="216"/>
      <c r="AF128" s="216"/>
      <c r="AG128" s="216"/>
      <c r="AH128" s="216"/>
      <c r="AI128" s="216"/>
      <c r="AJ128" s="216"/>
      <c r="AK128" s="216"/>
      <c r="AL128" s="216"/>
      <c r="AN128" s="216" t="s">
        <v>110</v>
      </c>
      <c r="AO128" s="216"/>
      <c r="AP128" s="216"/>
      <c r="AQ128" s="216"/>
      <c r="AR128" s="216"/>
      <c r="AS128" s="216"/>
      <c r="AT128" s="216"/>
      <c r="AU128" s="216"/>
      <c r="AV128" s="216"/>
    </row>
    <row r="129" spans="1:48" ht="15" customHeight="1" x14ac:dyDescent="0.25">
      <c r="A129" s="192" t="s">
        <v>74</v>
      </c>
      <c r="B129" s="210" t="str">
        <f>"COMPOSITION FROM "&amp;A96</f>
        <v>COMPOSITION FROM i=4</v>
      </c>
      <c r="C129" s="210" t="s">
        <v>175</v>
      </c>
      <c r="D129" s="212" t="s">
        <v>176</v>
      </c>
      <c r="E129" s="212" t="s">
        <v>177</v>
      </c>
      <c r="F129" s="194" t="s">
        <v>84</v>
      </c>
      <c r="G129" s="192" t="s">
        <v>74</v>
      </c>
      <c r="H129" s="194" t="s">
        <v>70</v>
      </c>
      <c r="I129" s="196" t="s">
        <v>75</v>
      </c>
      <c r="J129" s="196" t="s">
        <v>76</v>
      </c>
      <c r="K129" s="198" t="s">
        <v>72</v>
      </c>
      <c r="L129" s="200" t="s">
        <v>26</v>
      </c>
      <c r="M129" s="200" t="s">
        <v>20</v>
      </c>
      <c r="N129" s="202" t="s">
        <v>77</v>
      </c>
      <c r="O129" s="204" t="s">
        <v>73</v>
      </c>
      <c r="P129" s="71"/>
      <c r="S129" t="s">
        <v>94</v>
      </c>
      <c r="AD129" s="192" t="s">
        <v>74</v>
      </c>
      <c r="AE129" s="194" t="s">
        <v>70</v>
      </c>
      <c r="AF129" s="196" t="s">
        <v>75</v>
      </c>
      <c r="AG129" s="196" t="s">
        <v>76</v>
      </c>
      <c r="AH129" s="198" t="s">
        <v>72</v>
      </c>
      <c r="AI129" s="200" t="s">
        <v>26</v>
      </c>
      <c r="AJ129" s="200" t="s">
        <v>20</v>
      </c>
      <c r="AK129" s="202" t="s">
        <v>77</v>
      </c>
      <c r="AL129" s="204" t="s">
        <v>73</v>
      </c>
      <c r="AN129" s="192" t="s">
        <v>74</v>
      </c>
      <c r="AO129" s="194" t="s">
        <v>70</v>
      </c>
      <c r="AP129" s="196" t="s">
        <v>75</v>
      </c>
      <c r="AQ129" s="196" t="s">
        <v>76</v>
      </c>
      <c r="AR129" s="198" t="s">
        <v>72</v>
      </c>
      <c r="AS129" s="200" t="s">
        <v>26</v>
      </c>
      <c r="AT129" s="200" t="s">
        <v>20</v>
      </c>
      <c r="AU129" s="202" t="s">
        <v>77</v>
      </c>
      <c r="AV129" s="204" t="s">
        <v>73</v>
      </c>
    </row>
    <row r="130" spans="1:48" ht="15.75" thickBot="1" x14ac:dyDescent="0.3">
      <c r="A130" s="193"/>
      <c r="B130" s="211"/>
      <c r="C130" s="211"/>
      <c r="D130" s="213"/>
      <c r="E130" s="213"/>
      <c r="F130" s="195"/>
      <c r="G130" s="193"/>
      <c r="H130" s="195"/>
      <c r="I130" s="197"/>
      <c r="J130" s="197"/>
      <c r="K130" s="199"/>
      <c r="L130" s="201"/>
      <c r="M130" s="201"/>
      <c r="N130" s="203"/>
      <c r="O130" s="205"/>
      <c r="P130" s="71"/>
      <c r="Q130" s="79" t="s">
        <v>179</v>
      </c>
      <c r="R130" s="78" t="s">
        <v>105</v>
      </c>
      <c r="S130">
        <v>14.76506</v>
      </c>
      <c r="T130">
        <v>1.600182</v>
      </c>
      <c r="U130">
        <v>0.45541300000000001</v>
      </c>
      <c r="V130">
        <v>1.301604</v>
      </c>
      <c r="W130">
        <v>0.48699999999999999</v>
      </c>
      <c r="X130">
        <v>2.1680999999999999E-2</v>
      </c>
      <c r="Y130">
        <v>1.0283</v>
      </c>
      <c r="Z130">
        <v>0.75034999999999996</v>
      </c>
      <c r="AA130">
        <v>4.474977</v>
      </c>
      <c r="AB130">
        <v>0</v>
      </c>
      <c r="AD130" s="193"/>
      <c r="AE130" s="195"/>
      <c r="AF130" s="197"/>
      <c r="AG130" s="197"/>
      <c r="AH130" s="199"/>
      <c r="AI130" s="201"/>
      <c r="AJ130" s="201"/>
      <c r="AK130" s="203"/>
      <c r="AL130" s="205"/>
      <c r="AN130" s="193"/>
      <c r="AO130" s="195"/>
      <c r="AP130" s="197"/>
      <c r="AQ130" s="197"/>
      <c r="AR130" s="199"/>
      <c r="AS130" s="201"/>
      <c r="AT130" s="201"/>
      <c r="AU130" s="203"/>
      <c r="AV130" s="205"/>
    </row>
    <row r="131" spans="1:48" x14ac:dyDescent="0.25">
      <c r="A131" s="47" t="s">
        <v>54</v>
      </c>
      <c r="B131" s="48">
        <f>AA155</f>
        <v>21.960899999999999</v>
      </c>
      <c r="C131" s="48">
        <f>AA130</f>
        <v>4.474977</v>
      </c>
      <c r="D131" s="75">
        <f>C131/4</f>
        <v>1.11874425</v>
      </c>
      <c r="E131" s="75">
        <f>B131-C131+D131</f>
        <v>18.604667249999999</v>
      </c>
      <c r="F131" s="75">
        <f>C131-D131</f>
        <v>3.3562327500000002</v>
      </c>
      <c r="G131" s="47" t="s">
        <v>54</v>
      </c>
      <c r="H131" s="48">
        <f>F131</f>
        <v>3.3562327500000002</v>
      </c>
      <c r="I131" s="49" t="s">
        <v>0</v>
      </c>
      <c r="J131" s="51">
        <v>60.084800000000001</v>
      </c>
      <c r="K131" s="58">
        <f>H131*1</f>
        <v>3.3562327500000002</v>
      </c>
      <c r="L131" s="38">
        <f>K131*100/K151</f>
        <v>51.496294376656301</v>
      </c>
      <c r="M131" s="38">
        <f>K131*J131</f>
        <v>201.65857353720003</v>
      </c>
      <c r="N131" s="38">
        <f>M131*100/M151</f>
        <v>49.826905678905483</v>
      </c>
      <c r="O131" s="62">
        <f>N131*100/N152</f>
        <v>50.235272533501231</v>
      </c>
      <c r="S131">
        <v>0</v>
      </c>
      <c r="AD131" s="47" t="s">
        <v>54</v>
      </c>
      <c r="AE131" s="48">
        <f>E131</f>
        <v>18.604667249999999</v>
      </c>
      <c r="AF131" s="49" t="s">
        <v>0</v>
      </c>
      <c r="AG131" s="51">
        <v>60.084800000000001</v>
      </c>
      <c r="AH131" s="58">
        <f>AE131*1</f>
        <v>18.604667249999999</v>
      </c>
      <c r="AI131" s="38">
        <f>AH131*100/AH151</f>
        <v>43.057315096261277</v>
      </c>
      <c r="AJ131" s="38">
        <f>AH131*AG131</f>
        <v>1117.8577107828</v>
      </c>
      <c r="AK131" s="38">
        <f>AJ131*100/AJ151</f>
        <v>40.205420380573798</v>
      </c>
      <c r="AL131" s="62">
        <f>AK131*100/AK152</f>
        <v>40.221284912451956</v>
      </c>
      <c r="AN131" s="47" t="s">
        <v>54</v>
      </c>
      <c r="AO131" s="48">
        <f>F131+AO100</f>
        <v>24.528556500000001</v>
      </c>
      <c r="AP131" s="49" t="s">
        <v>0</v>
      </c>
      <c r="AQ131" s="51">
        <v>60.084800000000001</v>
      </c>
      <c r="AR131" s="58">
        <f>AO131*1</f>
        <v>24.528556500000001</v>
      </c>
      <c r="AS131" s="38">
        <f>AR131*100/AR151</f>
        <v>58.268139640319617</v>
      </c>
      <c r="AT131" s="38">
        <f>AR131*AQ131</f>
        <v>1473.7934115912001</v>
      </c>
      <c r="AU131" s="38">
        <f>AT131*100/AT151</f>
        <v>58.609577477852731</v>
      </c>
      <c r="AV131" s="62">
        <f>AU131*100/AU152</f>
        <v>60.412036008955468</v>
      </c>
    </row>
    <row r="132" spans="1:48" x14ac:dyDescent="0.25">
      <c r="A132" s="40" t="s">
        <v>55</v>
      </c>
      <c r="B132" s="43">
        <f>AB155</f>
        <v>0.97640000000000005</v>
      </c>
      <c r="C132" s="43">
        <f>AB130</f>
        <v>0</v>
      </c>
      <c r="D132" s="76">
        <f t="shared" ref="D132:D150" si="48">C132/4</f>
        <v>0</v>
      </c>
      <c r="E132" s="76">
        <f t="shared" ref="E132:E150" si="49">B132-C132+D132</f>
        <v>0.97640000000000005</v>
      </c>
      <c r="F132" s="76">
        <f t="shared" ref="F132:F150" si="50">C132-D132</f>
        <v>0</v>
      </c>
      <c r="G132" s="40" t="s">
        <v>55</v>
      </c>
      <c r="H132" s="48">
        <f t="shared" ref="H132:H150" si="51">F132</f>
        <v>0</v>
      </c>
      <c r="I132" s="50" t="s">
        <v>1</v>
      </c>
      <c r="J132" s="52">
        <v>79.898799999999994</v>
      </c>
      <c r="K132" s="59">
        <f>H132*1</f>
        <v>0</v>
      </c>
      <c r="L132" s="14">
        <f>K132*100/K151</f>
        <v>0</v>
      </c>
      <c r="M132" s="14">
        <f t="shared" ref="M132:M150" si="52">K132*J132</f>
        <v>0</v>
      </c>
      <c r="N132" s="14">
        <f>M132*100/M151</f>
        <v>0</v>
      </c>
      <c r="O132" s="63">
        <f>N132*100/N152</f>
        <v>0</v>
      </c>
      <c r="R132" s="78" t="s">
        <v>101</v>
      </c>
      <c r="S132">
        <v>33.787145000000002</v>
      </c>
      <c r="T132">
        <v>2.5684480000000001</v>
      </c>
      <c r="U132">
        <v>4.6158270000000003</v>
      </c>
      <c r="V132">
        <v>2.0819800000000002</v>
      </c>
      <c r="W132">
        <v>0</v>
      </c>
      <c r="X132">
        <v>0</v>
      </c>
      <c r="Y132">
        <v>3.645114</v>
      </c>
      <c r="Z132">
        <v>0.13297500000000001</v>
      </c>
      <c r="AA132">
        <v>9.4804189999999995</v>
      </c>
      <c r="AB132">
        <v>0</v>
      </c>
      <c r="AD132" s="40" t="s">
        <v>55</v>
      </c>
      <c r="AE132" s="48">
        <f t="shared" ref="AE132:AE150" si="53">E132</f>
        <v>0.97640000000000005</v>
      </c>
      <c r="AF132" s="50" t="s">
        <v>1</v>
      </c>
      <c r="AG132" s="52">
        <v>79.898799999999994</v>
      </c>
      <c r="AH132" s="59">
        <f>AE132*1</f>
        <v>0.97640000000000005</v>
      </c>
      <c r="AI132" s="14">
        <f>AH132*100/AH151</f>
        <v>2.2597105282809893</v>
      </c>
      <c r="AJ132" s="14">
        <f t="shared" ref="AJ132:AJ150" si="54">AH132*AG132</f>
        <v>78.013188319999998</v>
      </c>
      <c r="AK132" s="14">
        <f>AJ132*100/AJ151</f>
        <v>2.8058607114120475</v>
      </c>
      <c r="AL132" s="63">
        <f>AK132*100/AK152</f>
        <v>2.806967867270151</v>
      </c>
      <c r="AN132" s="40" t="s">
        <v>55</v>
      </c>
      <c r="AO132" s="48">
        <f t="shared" ref="AO132:AO150" si="55">F132+AO101</f>
        <v>0</v>
      </c>
      <c r="AP132" s="50" t="s">
        <v>1</v>
      </c>
      <c r="AQ132" s="52">
        <v>79.898799999999994</v>
      </c>
      <c r="AR132" s="59">
        <f>AO132*1</f>
        <v>0</v>
      </c>
      <c r="AS132" s="14">
        <f>AR132*100/AR151</f>
        <v>0</v>
      </c>
      <c r="AT132" s="14">
        <f t="shared" ref="AT132:AT150" si="56">AR132*AQ132</f>
        <v>0</v>
      </c>
      <c r="AU132" s="14">
        <f>AT132*100/AT151</f>
        <v>0</v>
      </c>
      <c r="AV132" s="63">
        <f>AU132*100/AU152</f>
        <v>0</v>
      </c>
    </row>
    <row r="133" spans="1:48" x14ac:dyDescent="0.25">
      <c r="A133" s="40" t="s">
        <v>56</v>
      </c>
      <c r="B133" s="43">
        <f>T155</f>
        <v>9.3881999999999994</v>
      </c>
      <c r="C133" s="43">
        <f>T130</f>
        <v>1.600182</v>
      </c>
      <c r="D133" s="76">
        <f t="shared" si="48"/>
        <v>0.4000455</v>
      </c>
      <c r="E133" s="76">
        <f t="shared" si="49"/>
        <v>8.1880634999999984</v>
      </c>
      <c r="F133" s="76">
        <f t="shared" si="50"/>
        <v>1.2001364999999999</v>
      </c>
      <c r="G133" s="40" t="s">
        <v>56</v>
      </c>
      <c r="H133" s="48">
        <f t="shared" si="51"/>
        <v>1.2001364999999999</v>
      </c>
      <c r="I133" s="50" t="s">
        <v>2</v>
      </c>
      <c r="J133" s="52">
        <v>101.96120000000001</v>
      </c>
      <c r="K133" s="59">
        <f>H133*1/2</f>
        <v>0.60006824999999997</v>
      </c>
      <c r="L133" s="14">
        <f>K133*100/K151</f>
        <v>9.2071359616179738</v>
      </c>
      <c r="M133" s="14">
        <f t="shared" si="52"/>
        <v>61.183678851899998</v>
      </c>
      <c r="N133" s="14">
        <f>M133*100/M151</f>
        <v>15.117598730210645</v>
      </c>
      <c r="O133" s="63">
        <f>N133*100/N152</f>
        <v>15.241498180886556</v>
      </c>
      <c r="S133">
        <v>0</v>
      </c>
      <c r="AD133" s="40" t="s">
        <v>56</v>
      </c>
      <c r="AE133" s="48">
        <f t="shared" si="53"/>
        <v>8.1880634999999984</v>
      </c>
      <c r="AF133" s="50" t="s">
        <v>2</v>
      </c>
      <c r="AG133" s="52">
        <v>101.96120000000001</v>
      </c>
      <c r="AH133" s="59">
        <f>AE133*1/2</f>
        <v>4.0940317499999992</v>
      </c>
      <c r="AI133" s="14">
        <f>AH133*100/AH151</f>
        <v>9.474935117361369</v>
      </c>
      <c r="AJ133" s="14">
        <f t="shared" si="54"/>
        <v>417.43239006809995</v>
      </c>
      <c r="AK133" s="14">
        <f>AJ133*100/AJ151</f>
        <v>15.013578706187023</v>
      </c>
      <c r="AL133" s="63">
        <f>AK133*100/AK152</f>
        <v>15.019502867549718</v>
      </c>
      <c r="AN133" s="40" t="s">
        <v>56</v>
      </c>
      <c r="AO133" s="48">
        <f t="shared" si="55"/>
        <v>7.4221462499999999</v>
      </c>
      <c r="AP133" s="50" t="s">
        <v>2</v>
      </c>
      <c r="AQ133" s="52">
        <v>101.96120000000001</v>
      </c>
      <c r="AR133" s="59">
        <f>AO133*1/2</f>
        <v>3.711073125</v>
      </c>
      <c r="AS133" s="14">
        <f>AR133*100/AR151</f>
        <v>8.8157379771996496</v>
      </c>
      <c r="AT133" s="14">
        <f t="shared" si="56"/>
        <v>378.38546911275</v>
      </c>
      <c r="AU133" s="14">
        <f>AT133*100/AT151</f>
        <v>15.047571996209209</v>
      </c>
      <c r="AV133" s="63">
        <f>AU133*100/AU152</f>
        <v>15.510339784071164</v>
      </c>
    </row>
    <row r="134" spans="1:48" x14ac:dyDescent="0.25">
      <c r="A134" s="40" t="s">
        <v>57</v>
      </c>
      <c r="B134" s="43">
        <v>0</v>
      </c>
      <c r="C134" s="43">
        <v>0</v>
      </c>
      <c r="D134" s="76">
        <f t="shared" si="48"/>
        <v>0</v>
      </c>
      <c r="E134" s="76">
        <f t="shared" si="49"/>
        <v>0</v>
      </c>
      <c r="F134" s="76">
        <f t="shared" si="50"/>
        <v>0</v>
      </c>
      <c r="G134" s="40" t="s">
        <v>57</v>
      </c>
      <c r="H134" s="48">
        <f t="shared" si="51"/>
        <v>0</v>
      </c>
      <c r="I134" s="50" t="s">
        <v>3</v>
      </c>
      <c r="J134" s="52">
        <v>151.99019999999999</v>
      </c>
      <c r="K134" s="59">
        <f>H134*1/2</f>
        <v>0</v>
      </c>
      <c r="L134" s="14">
        <f>K134*100/K151</f>
        <v>0</v>
      </c>
      <c r="M134" s="14">
        <f t="shared" si="52"/>
        <v>0</v>
      </c>
      <c r="N134" s="14">
        <f>M134*100/M151</f>
        <v>0</v>
      </c>
      <c r="O134" s="63">
        <f>N134*100/N152</f>
        <v>0</v>
      </c>
      <c r="R134" s="78" t="s">
        <v>209</v>
      </c>
      <c r="S134">
        <v>19.462857</v>
      </c>
      <c r="T134">
        <v>2.846768</v>
      </c>
      <c r="U134">
        <v>0.963507</v>
      </c>
      <c r="V134">
        <v>1.7035629999999999</v>
      </c>
      <c r="W134">
        <v>0</v>
      </c>
      <c r="X134">
        <v>0</v>
      </c>
      <c r="Y134">
        <v>2.5956860000000002</v>
      </c>
      <c r="Z134">
        <v>0</v>
      </c>
      <c r="AA134">
        <v>4.8657139999999997</v>
      </c>
      <c r="AB134">
        <v>0</v>
      </c>
      <c r="AD134" s="40" t="s">
        <v>57</v>
      </c>
      <c r="AE134" s="48">
        <f t="shared" si="53"/>
        <v>0</v>
      </c>
      <c r="AF134" s="50" t="s">
        <v>3</v>
      </c>
      <c r="AG134" s="52">
        <v>151.99019999999999</v>
      </c>
      <c r="AH134" s="59">
        <f>AE134*1/2</f>
        <v>0</v>
      </c>
      <c r="AI134" s="14">
        <f>AH134*100/AH151</f>
        <v>0</v>
      </c>
      <c r="AJ134" s="14">
        <f t="shared" si="54"/>
        <v>0</v>
      </c>
      <c r="AK134" s="14">
        <f>AJ134*100/AJ151</f>
        <v>0</v>
      </c>
      <c r="AL134" s="63">
        <f>AK134*100/AK152</f>
        <v>0</v>
      </c>
      <c r="AN134" s="40" t="s">
        <v>57</v>
      </c>
      <c r="AO134" s="48">
        <f t="shared" si="55"/>
        <v>0</v>
      </c>
      <c r="AP134" s="50" t="s">
        <v>3</v>
      </c>
      <c r="AQ134" s="52">
        <v>151.99019999999999</v>
      </c>
      <c r="AR134" s="59">
        <f>AO134*1/2</f>
        <v>0</v>
      </c>
      <c r="AS134" s="14">
        <f>AR134*100/AR151</f>
        <v>0</v>
      </c>
      <c r="AT134" s="14">
        <f t="shared" si="56"/>
        <v>0</v>
      </c>
      <c r="AU134" s="14">
        <f>AT134*100/AT151</f>
        <v>0</v>
      </c>
      <c r="AV134" s="63">
        <f>AU134*100/AU152</f>
        <v>0</v>
      </c>
    </row>
    <row r="135" spans="1:48" x14ac:dyDescent="0.25">
      <c r="A135" s="40" t="s">
        <v>58</v>
      </c>
      <c r="B135" s="43">
        <f>Y155</f>
        <v>7.2690999999999999</v>
      </c>
      <c r="C135" s="43">
        <f>Y130</f>
        <v>1.0283</v>
      </c>
      <c r="D135" s="76">
        <f t="shared" si="48"/>
        <v>0.257075</v>
      </c>
      <c r="E135" s="76">
        <f t="shared" si="49"/>
        <v>6.4978750000000005</v>
      </c>
      <c r="F135" s="76">
        <f t="shared" si="50"/>
        <v>0.77122500000000005</v>
      </c>
      <c r="G135" s="40" t="s">
        <v>58</v>
      </c>
      <c r="H135" s="48">
        <f t="shared" si="51"/>
        <v>0.77122500000000005</v>
      </c>
      <c r="I135" s="50" t="s">
        <v>4</v>
      </c>
      <c r="J135" s="52">
        <v>40.311399999999999</v>
      </c>
      <c r="K135" s="59">
        <f>H135*1</f>
        <v>0.77122500000000005</v>
      </c>
      <c r="L135" s="14">
        <f>K135*100/K151</f>
        <v>11.833276351479721</v>
      </c>
      <c r="M135" s="14">
        <f t="shared" si="52"/>
        <v>31.089159465000002</v>
      </c>
      <c r="N135" s="14">
        <f>M135*100/M151</f>
        <v>7.6816799262603537</v>
      </c>
      <c r="O135" s="63">
        <f>N135*100/N152</f>
        <v>7.7446367450063001</v>
      </c>
      <c r="S135">
        <v>0</v>
      </c>
      <c r="AD135" s="40" t="s">
        <v>58</v>
      </c>
      <c r="AE135" s="48">
        <f t="shared" si="53"/>
        <v>6.4978750000000005</v>
      </c>
      <c r="AF135" s="50" t="s">
        <v>4</v>
      </c>
      <c r="AG135" s="52">
        <v>40.311399999999999</v>
      </c>
      <c r="AH135" s="59">
        <f>AE135*1</f>
        <v>6.4978750000000005</v>
      </c>
      <c r="AI135" s="14">
        <f>AH135*100/AH151</f>
        <v>15.038218505688072</v>
      </c>
      <c r="AJ135" s="14">
        <f t="shared" si="54"/>
        <v>261.93843827500001</v>
      </c>
      <c r="AK135" s="14">
        <f>AJ135*100/AJ151</f>
        <v>9.4210067373445892</v>
      </c>
      <c r="AL135" s="63">
        <f>AK135*100/AK152</f>
        <v>9.4247241431146129</v>
      </c>
      <c r="AN135" s="40" t="s">
        <v>58</v>
      </c>
      <c r="AO135" s="48">
        <f t="shared" si="55"/>
        <v>2.3599245</v>
      </c>
      <c r="AP135" s="50" t="s">
        <v>4</v>
      </c>
      <c r="AQ135" s="52">
        <v>40.311399999999999</v>
      </c>
      <c r="AR135" s="59">
        <f>AO135*1</f>
        <v>2.3599245</v>
      </c>
      <c r="AS135" s="14">
        <f>AR135*100/AR151</f>
        <v>5.6060539195044541</v>
      </c>
      <c r="AT135" s="14">
        <f t="shared" si="56"/>
        <v>95.131860489299996</v>
      </c>
      <c r="AU135" s="14">
        <f>AT135*100/AT151</f>
        <v>3.783188406263871</v>
      </c>
      <c r="AV135" s="63">
        <f>AU135*100/AU152</f>
        <v>3.8995352647652144</v>
      </c>
    </row>
    <row r="136" spans="1:48" x14ac:dyDescent="0.25">
      <c r="A136" s="40" t="s">
        <v>59</v>
      </c>
      <c r="B136" s="43">
        <f>U155</f>
        <v>7.0293999999999999</v>
      </c>
      <c r="C136" s="43">
        <f>U130</f>
        <v>0.45541300000000001</v>
      </c>
      <c r="D136" s="76">
        <f t="shared" si="48"/>
        <v>0.11385325</v>
      </c>
      <c r="E136" s="76">
        <f t="shared" si="49"/>
        <v>6.6878402499999998</v>
      </c>
      <c r="F136" s="76">
        <f t="shared" si="50"/>
        <v>0.34155975</v>
      </c>
      <c r="G136" s="40" t="s">
        <v>59</v>
      </c>
      <c r="H136" s="48">
        <f t="shared" si="51"/>
        <v>0.34155975</v>
      </c>
      <c r="I136" s="50" t="s">
        <v>5</v>
      </c>
      <c r="J136" s="52">
        <v>56.0794</v>
      </c>
      <c r="K136" s="59">
        <f>H136*1</f>
        <v>0.34155975</v>
      </c>
      <c r="L136" s="14">
        <f>K136*100/K151</f>
        <v>5.2407156307074141</v>
      </c>
      <c r="M136" s="14">
        <f t="shared" si="52"/>
        <v>19.15446584415</v>
      </c>
      <c r="N136" s="14">
        <f>M136*100/M151</f>
        <v>4.7327904100750704</v>
      </c>
      <c r="O136" s="63">
        <f>N136*100/N152</f>
        <v>4.7715789863851876</v>
      </c>
      <c r="R136" s="78" t="s">
        <v>174</v>
      </c>
      <c r="S136">
        <v>11.025183</v>
      </c>
      <c r="T136">
        <v>2.3728020000000001</v>
      </c>
      <c r="U136">
        <v>0.99465400000000004</v>
      </c>
      <c r="V136">
        <v>0</v>
      </c>
      <c r="W136">
        <v>0</v>
      </c>
      <c r="X136">
        <v>2.7190000000000001E-3</v>
      </c>
      <c r="Y136">
        <v>0</v>
      </c>
      <c r="Z136">
        <v>0.380776</v>
      </c>
      <c r="AA136">
        <v>3.1397900000000001</v>
      </c>
      <c r="AB136">
        <v>0</v>
      </c>
      <c r="AD136" s="40" t="s">
        <v>59</v>
      </c>
      <c r="AE136" s="48">
        <f t="shared" si="53"/>
        <v>6.6878402499999998</v>
      </c>
      <c r="AF136" s="50" t="s">
        <v>5</v>
      </c>
      <c r="AG136" s="52">
        <v>56.0794</v>
      </c>
      <c r="AH136" s="59">
        <f>AE136*1</f>
        <v>6.6878402499999998</v>
      </c>
      <c r="AI136" s="14">
        <f>AH136*100/AH151</f>
        <v>15.477860532964318</v>
      </c>
      <c r="AJ136" s="14">
        <f t="shared" si="54"/>
        <v>375.05006851585</v>
      </c>
      <c r="AK136" s="14">
        <f>AJ136*100/AJ151</f>
        <v>13.489235278328387</v>
      </c>
      <c r="AL136" s="63">
        <f>AK136*100/AK152</f>
        <v>13.494557953755217</v>
      </c>
      <c r="AN136" s="40" t="s">
        <v>59</v>
      </c>
      <c r="AO136" s="48">
        <f t="shared" si="55"/>
        <v>1.51866075</v>
      </c>
      <c r="AP136" s="50" t="s">
        <v>5</v>
      </c>
      <c r="AQ136" s="52">
        <v>56.0794</v>
      </c>
      <c r="AR136" s="59">
        <f>AO136*1</f>
        <v>1.51866075</v>
      </c>
      <c r="AS136" s="14">
        <f>AR136*100/AR151</f>
        <v>3.6076128918255961</v>
      </c>
      <c r="AT136" s="14">
        <f t="shared" si="56"/>
        <v>85.165583663549995</v>
      </c>
      <c r="AU136" s="14">
        <f>AT136*100/AT151</f>
        <v>3.3868511250747311</v>
      </c>
      <c r="AV136" s="63">
        <f>AU136*100/AU152</f>
        <v>3.4910091648809836</v>
      </c>
    </row>
    <row r="137" spans="1:48" x14ac:dyDescent="0.25">
      <c r="A137" s="40" t="s">
        <v>60</v>
      </c>
      <c r="B137" s="43">
        <v>0</v>
      </c>
      <c r="C137" s="43">
        <v>0</v>
      </c>
      <c r="D137" s="76">
        <f t="shared" si="48"/>
        <v>0</v>
      </c>
      <c r="E137" s="76">
        <f t="shared" si="49"/>
        <v>0</v>
      </c>
      <c r="F137" s="76">
        <f t="shared" si="50"/>
        <v>0</v>
      </c>
      <c r="G137" s="40" t="s">
        <v>60</v>
      </c>
      <c r="H137" s="48">
        <f t="shared" si="51"/>
        <v>0</v>
      </c>
      <c r="I137" s="50" t="s">
        <v>6</v>
      </c>
      <c r="J137" s="52">
        <v>70.9375</v>
      </c>
      <c r="K137" s="59">
        <f t="shared" ref="K137:K138" si="57">H137*1</f>
        <v>0</v>
      </c>
      <c r="L137" s="14">
        <f>K137*100/K151</f>
        <v>0</v>
      </c>
      <c r="M137" s="14">
        <f t="shared" si="52"/>
        <v>0</v>
      </c>
      <c r="N137" s="14">
        <f>M137*100/M151</f>
        <v>0</v>
      </c>
      <c r="O137" s="63">
        <f>N137*100/N152</f>
        <v>0</v>
      </c>
      <c r="S137">
        <v>0</v>
      </c>
      <c r="AD137" s="40" t="s">
        <v>60</v>
      </c>
      <c r="AE137" s="48">
        <f t="shared" si="53"/>
        <v>0</v>
      </c>
      <c r="AF137" s="50" t="s">
        <v>6</v>
      </c>
      <c r="AG137" s="52">
        <v>70.9375</v>
      </c>
      <c r="AH137" s="59">
        <f t="shared" ref="AH137:AH138" si="58">AE137*1</f>
        <v>0</v>
      </c>
      <c r="AI137" s="14">
        <f>AH137*100/AH151</f>
        <v>0</v>
      </c>
      <c r="AJ137" s="14">
        <f t="shared" si="54"/>
        <v>0</v>
      </c>
      <c r="AK137" s="14">
        <f>AJ137*100/AJ151</f>
        <v>0</v>
      </c>
      <c r="AL137" s="63">
        <f>AK137*100/AK152</f>
        <v>0</v>
      </c>
      <c r="AN137" s="40" t="s">
        <v>60</v>
      </c>
      <c r="AO137" s="48">
        <f t="shared" si="55"/>
        <v>0</v>
      </c>
      <c r="AP137" s="50" t="s">
        <v>6</v>
      </c>
      <c r="AQ137" s="52">
        <v>70.9375</v>
      </c>
      <c r="AR137" s="59">
        <f t="shared" ref="AR137:AR138" si="59">AO137*1</f>
        <v>0</v>
      </c>
      <c r="AS137" s="14">
        <f>AR137*100/AR151</f>
        <v>0</v>
      </c>
      <c r="AT137" s="14">
        <f t="shared" si="56"/>
        <v>0</v>
      </c>
      <c r="AU137" s="14">
        <f>AT137*100/AT151</f>
        <v>0</v>
      </c>
      <c r="AV137" s="63">
        <f>AU137*100/AU152</f>
        <v>0</v>
      </c>
    </row>
    <row r="138" spans="1:48" x14ac:dyDescent="0.25">
      <c r="A138" s="40" t="s">
        <v>64</v>
      </c>
      <c r="B138" s="43">
        <f>V155</f>
        <v>5.9911000000000003</v>
      </c>
      <c r="C138" s="43">
        <f>V130</f>
        <v>1.301604</v>
      </c>
      <c r="D138" s="76">
        <f t="shared" si="48"/>
        <v>0.325401</v>
      </c>
      <c r="E138" s="76">
        <f t="shared" si="49"/>
        <v>5.0148970000000004</v>
      </c>
      <c r="F138" s="76">
        <f t="shared" si="50"/>
        <v>0.97620299999999993</v>
      </c>
      <c r="G138" s="40" t="s">
        <v>64</v>
      </c>
      <c r="H138" s="48">
        <f t="shared" si="51"/>
        <v>0.97620299999999993</v>
      </c>
      <c r="I138" s="50" t="s">
        <v>7</v>
      </c>
      <c r="J138" s="52">
        <v>71.846400000000003</v>
      </c>
      <c r="K138" s="59">
        <f t="shared" si="57"/>
        <v>0.97620299999999993</v>
      </c>
      <c r="L138" s="14">
        <f>K138*100/K151</f>
        <v>14.978352457640192</v>
      </c>
      <c r="M138" s="14">
        <f t="shared" si="52"/>
        <v>70.136671219199997</v>
      </c>
      <c r="N138" s="14">
        <f>M138*100/M151</f>
        <v>17.329753157392119</v>
      </c>
      <c r="O138" s="63">
        <f>N138*100/N152</f>
        <v>17.471782783582633</v>
      </c>
      <c r="R138" s="78" t="s">
        <v>184</v>
      </c>
      <c r="S138">
        <v>2.2468469999999998</v>
      </c>
      <c r="T138">
        <v>0</v>
      </c>
      <c r="U138">
        <v>0</v>
      </c>
      <c r="V138">
        <v>0.90395199999999998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0.59394599999999997</v>
      </c>
      <c r="AD138" s="40" t="s">
        <v>64</v>
      </c>
      <c r="AE138" s="48">
        <f t="shared" si="53"/>
        <v>5.0148970000000004</v>
      </c>
      <c r="AF138" s="50" t="s">
        <v>7</v>
      </c>
      <c r="AG138" s="52">
        <v>71.846400000000003</v>
      </c>
      <c r="AH138" s="59">
        <f t="shared" si="58"/>
        <v>5.0148970000000004</v>
      </c>
      <c r="AI138" s="14">
        <f>AH138*100/AH151</f>
        <v>11.606119980689009</v>
      </c>
      <c r="AJ138" s="14">
        <f t="shared" si="54"/>
        <v>360.30229582080005</v>
      </c>
      <c r="AK138" s="14">
        <f>AJ138*100/AJ151</f>
        <v>12.95880963008876</v>
      </c>
      <c r="AL138" s="63">
        <f>AK138*100/AK152</f>
        <v>12.9639230065075</v>
      </c>
      <c r="AN138" s="40" t="s">
        <v>64</v>
      </c>
      <c r="AO138" s="48">
        <f t="shared" si="55"/>
        <v>3.5035372499999999</v>
      </c>
      <c r="AP138" s="50" t="s">
        <v>7</v>
      </c>
      <c r="AQ138" s="52">
        <v>71.846400000000003</v>
      </c>
      <c r="AR138" s="59">
        <f t="shared" si="59"/>
        <v>3.5035372499999999</v>
      </c>
      <c r="AS138" s="14">
        <f>AR138*100/AR151</f>
        <v>8.3227318215020674</v>
      </c>
      <c r="AT138" s="14">
        <f t="shared" si="56"/>
        <v>251.71653867840001</v>
      </c>
      <c r="AU138" s="14">
        <f>AT138*100/AT151</f>
        <v>10.010222504794845</v>
      </c>
      <c r="AV138" s="63">
        <f>AU138*100/AU152</f>
        <v>10.318073400987059</v>
      </c>
    </row>
    <row r="139" spans="1:48" x14ac:dyDescent="0.25">
      <c r="A139" s="40" t="s">
        <v>63</v>
      </c>
      <c r="B139" s="44">
        <v>0</v>
      </c>
      <c r="C139" s="44">
        <v>0</v>
      </c>
      <c r="D139" s="44">
        <f t="shared" si="48"/>
        <v>0</v>
      </c>
      <c r="E139" s="44">
        <f t="shared" si="49"/>
        <v>0</v>
      </c>
      <c r="F139" s="44">
        <f t="shared" si="50"/>
        <v>0</v>
      </c>
      <c r="G139" s="40" t="s">
        <v>63</v>
      </c>
      <c r="H139" s="48">
        <f t="shared" si="51"/>
        <v>0</v>
      </c>
      <c r="I139" s="50" t="s">
        <v>8</v>
      </c>
      <c r="J139" s="52">
        <v>159.69220000000001</v>
      </c>
      <c r="K139" s="59">
        <f>K150</f>
        <v>3.7500000082957285E-7</v>
      </c>
      <c r="L139" s="19">
        <f>K139*100/K151</f>
        <v>5.7538054933663462E-6</v>
      </c>
      <c r="M139" s="14">
        <f t="shared" si="52"/>
        <v>5.9884575132476316E-5</v>
      </c>
      <c r="N139" s="14">
        <f>M139*100/M151</f>
        <v>1.4796609062578695E-5</v>
      </c>
      <c r="O139" s="63">
        <f>N139*100/N152</f>
        <v>1.4917877775119403E-5</v>
      </c>
      <c r="S139">
        <v>0</v>
      </c>
      <c r="AD139" s="40" t="s">
        <v>63</v>
      </c>
      <c r="AE139" s="48">
        <f t="shared" si="53"/>
        <v>0</v>
      </c>
      <c r="AF139" s="50" t="s">
        <v>8</v>
      </c>
      <c r="AG139" s="52">
        <v>159.69220000000001</v>
      </c>
      <c r="AH139" s="59">
        <f>AH150</f>
        <v>0.91774962500001322</v>
      </c>
      <c r="AI139" s="19">
        <f>AH139*100/AH151</f>
        <v>2.1239742830176769</v>
      </c>
      <c r="AJ139" s="14">
        <f t="shared" si="54"/>
        <v>146.55745666542711</v>
      </c>
      <c r="AK139" s="14">
        <f>AJ139*100/AJ151</f>
        <v>5.2711575885762443</v>
      </c>
      <c r="AL139" s="63">
        <f>AK139*100/AK152</f>
        <v>5.2732375182674947</v>
      </c>
      <c r="AN139" s="40" t="s">
        <v>63</v>
      </c>
      <c r="AO139" s="48">
        <f t="shared" si="55"/>
        <v>0</v>
      </c>
      <c r="AP139" s="50" t="s">
        <v>8</v>
      </c>
      <c r="AQ139" s="52">
        <v>159.69220000000001</v>
      </c>
      <c r="AR139" s="59">
        <f>AR150</f>
        <v>1.1250000113705028E-6</v>
      </c>
      <c r="AS139" s="19">
        <f>AR139*100/AR151</f>
        <v>2.6724629212443714E-6</v>
      </c>
      <c r="AT139" s="14">
        <f t="shared" si="56"/>
        <v>1.7965372681578063E-4</v>
      </c>
      <c r="AU139" s="14">
        <f>AT139*100/AT151</f>
        <v>7.1444402846300212E-6</v>
      </c>
      <c r="AV139" s="63">
        <f>AU139*100/AU152</f>
        <v>7.3641579126209678E-6</v>
      </c>
    </row>
    <row r="140" spans="1:48" x14ac:dyDescent="0.25">
      <c r="A140" s="40" t="s">
        <v>61</v>
      </c>
      <c r="B140" s="43">
        <v>0</v>
      </c>
      <c r="C140" s="43">
        <v>0</v>
      </c>
      <c r="D140" s="76">
        <f t="shared" si="48"/>
        <v>0</v>
      </c>
      <c r="E140" s="76">
        <f t="shared" si="49"/>
        <v>0</v>
      </c>
      <c r="F140" s="76">
        <f t="shared" si="50"/>
        <v>0</v>
      </c>
      <c r="G140" s="40" t="s">
        <v>61</v>
      </c>
      <c r="H140" s="48">
        <f t="shared" si="51"/>
        <v>0</v>
      </c>
      <c r="I140" s="50" t="s">
        <v>9</v>
      </c>
      <c r="J140" s="52">
        <v>153.33940000000001</v>
      </c>
      <c r="K140" s="59">
        <f>H140*1</f>
        <v>0</v>
      </c>
      <c r="L140" s="14">
        <f>K140*100/K151</f>
        <v>0</v>
      </c>
      <c r="M140" s="14">
        <f t="shared" si="52"/>
        <v>0</v>
      </c>
      <c r="N140" s="14">
        <f>M140*100/M151</f>
        <v>0</v>
      </c>
      <c r="O140" s="63">
        <f>N140*100/N152</f>
        <v>0</v>
      </c>
      <c r="R140" s="78" t="s">
        <v>102</v>
      </c>
      <c r="S140">
        <v>0.76490800000000003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0.38245400000000002</v>
      </c>
      <c r="AD140" s="40" t="s">
        <v>61</v>
      </c>
      <c r="AE140" s="48">
        <f t="shared" si="53"/>
        <v>0</v>
      </c>
      <c r="AF140" s="50" t="s">
        <v>9</v>
      </c>
      <c r="AG140" s="52">
        <v>153.33940000000001</v>
      </c>
      <c r="AH140" s="59">
        <f>AE140*1</f>
        <v>0</v>
      </c>
      <c r="AI140" s="14">
        <f>AH140*100/AH151</f>
        <v>0</v>
      </c>
      <c r="AJ140" s="14">
        <f t="shared" si="54"/>
        <v>0</v>
      </c>
      <c r="AK140" s="14">
        <f>AJ140*100/AJ151</f>
        <v>0</v>
      </c>
      <c r="AL140" s="63">
        <f>AK140*100/AK152</f>
        <v>0</v>
      </c>
      <c r="AN140" s="40" t="s">
        <v>61</v>
      </c>
      <c r="AO140" s="48">
        <f t="shared" si="55"/>
        <v>0</v>
      </c>
      <c r="AP140" s="50" t="s">
        <v>9</v>
      </c>
      <c r="AQ140" s="52">
        <v>153.33940000000001</v>
      </c>
      <c r="AR140" s="59">
        <f>AO140*1</f>
        <v>0</v>
      </c>
      <c r="AS140" s="14">
        <f>AR140*100/AR151</f>
        <v>0</v>
      </c>
      <c r="AT140" s="14">
        <f t="shared" si="56"/>
        <v>0</v>
      </c>
      <c r="AU140" s="14">
        <f>AT140*100/AT151</f>
        <v>0</v>
      </c>
      <c r="AV140" s="63">
        <f>AU140*100/AU152</f>
        <v>0</v>
      </c>
    </row>
    <row r="141" spans="1:48" x14ac:dyDescent="0.25">
      <c r="A141" s="40" t="s">
        <v>62</v>
      </c>
      <c r="B141" s="43">
        <f>Z155</f>
        <v>1.2641</v>
      </c>
      <c r="C141" s="43">
        <f>Z130</f>
        <v>0.75034999999999996</v>
      </c>
      <c r="D141" s="76">
        <f t="shared" si="48"/>
        <v>0.18758749999999999</v>
      </c>
      <c r="E141" s="76">
        <f t="shared" si="49"/>
        <v>0.70133750000000006</v>
      </c>
      <c r="F141" s="76">
        <f t="shared" si="50"/>
        <v>0.56276249999999994</v>
      </c>
      <c r="G141" s="40" t="s">
        <v>62</v>
      </c>
      <c r="H141" s="48">
        <f t="shared" si="51"/>
        <v>0.56276249999999994</v>
      </c>
      <c r="I141" s="50" t="s">
        <v>10</v>
      </c>
      <c r="J141" s="52">
        <v>61.978999999999999</v>
      </c>
      <c r="K141" s="59">
        <f>H141/2</f>
        <v>0.28138124999999997</v>
      </c>
      <c r="L141" s="14">
        <f>K141*100/K151</f>
        <v>4.3173679423965812</v>
      </c>
      <c r="M141" s="14">
        <f t="shared" si="52"/>
        <v>17.43972849375</v>
      </c>
      <c r="N141" s="14">
        <f>M141*100/M151</f>
        <v>4.3091037067338114</v>
      </c>
      <c r="O141" s="63">
        <f>N141*100/N152</f>
        <v>4.344419869816174</v>
      </c>
      <c r="S141">
        <v>0</v>
      </c>
      <c r="AD141" s="40" t="s">
        <v>62</v>
      </c>
      <c r="AE141" s="48">
        <f t="shared" si="53"/>
        <v>0.70133750000000006</v>
      </c>
      <c r="AF141" s="50" t="s">
        <v>10</v>
      </c>
      <c r="AG141" s="52">
        <v>61.978999999999999</v>
      </c>
      <c r="AH141" s="59">
        <f>AE141/2</f>
        <v>0.35066875000000003</v>
      </c>
      <c r="AI141" s="14">
        <f>AH141*100/AH151</f>
        <v>0.81156274714679866</v>
      </c>
      <c r="AJ141" s="14">
        <f t="shared" si="54"/>
        <v>21.734098456250003</v>
      </c>
      <c r="AK141" s="14">
        <f>AJ141*100/AJ151</f>
        <v>0.78169927764276659</v>
      </c>
      <c r="AL141" s="63">
        <f>AK141*100/AK152</f>
        <v>0.78200772593137824</v>
      </c>
      <c r="AN141" s="40" t="s">
        <v>62</v>
      </c>
      <c r="AO141" s="48">
        <f t="shared" si="55"/>
        <v>3.86033325</v>
      </c>
      <c r="AP141" s="50" t="s">
        <v>10</v>
      </c>
      <c r="AQ141" s="52">
        <v>61.978999999999999</v>
      </c>
      <c r="AR141" s="59">
        <f>AO141/2</f>
        <v>1.930166625</v>
      </c>
      <c r="AS141" s="14">
        <f>AR141*100/AR151</f>
        <v>4.5851543866670035</v>
      </c>
      <c r="AT141" s="14">
        <f t="shared" si="56"/>
        <v>119.629797250875</v>
      </c>
      <c r="AU141" s="14">
        <f>AT141*100/AT151</f>
        <v>4.757418384076618</v>
      </c>
      <c r="AV141" s="63">
        <f>AU141*100/AU152</f>
        <v>4.9037263719757664</v>
      </c>
    </row>
    <row r="142" spans="1:48" x14ac:dyDescent="0.25">
      <c r="A142" s="40" t="s">
        <v>52</v>
      </c>
      <c r="B142" s="43">
        <f>X155</f>
        <v>2.4400000000000002E-2</v>
      </c>
      <c r="C142" s="43">
        <f>X130</f>
        <v>2.1680999999999999E-2</v>
      </c>
      <c r="D142" s="76">
        <f t="shared" si="48"/>
        <v>5.4202499999999997E-3</v>
      </c>
      <c r="E142" s="76">
        <f t="shared" si="49"/>
        <v>8.1392500000000024E-3</v>
      </c>
      <c r="F142" s="76">
        <f t="shared" si="50"/>
        <v>1.6260749999999997E-2</v>
      </c>
      <c r="G142" s="40" t="s">
        <v>52</v>
      </c>
      <c r="H142" s="48">
        <f t="shared" si="51"/>
        <v>1.6260749999999997E-2</v>
      </c>
      <c r="I142" s="50" t="s">
        <v>11</v>
      </c>
      <c r="J142" s="52">
        <v>94.203400000000002</v>
      </c>
      <c r="K142" s="59">
        <f>H142/2</f>
        <v>8.1303749999999987E-3</v>
      </c>
      <c r="L142" s="14">
        <f>K142*100/K151</f>
        <v>0.12474825662570835</v>
      </c>
      <c r="M142" s="14">
        <f t="shared" si="52"/>
        <v>0.76590896827499988</v>
      </c>
      <c r="N142" s="14">
        <f>M142*100/M151</f>
        <v>0.18924498597539824</v>
      </c>
      <c r="O142" s="63">
        <f>N142*100/N152</f>
        <v>0.19079598294416056</v>
      </c>
      <c r="R142" s="78" t="s">
        <v>97</v>
      </c>
      <c r="S142">
        <v>82.052000000000007</v>
      </c>
      <c r="T142">
        <v>9.3881999999999994</v>
      </c>
      <c r="U142">
        <v>7.0293999999999999</v>
      </c>
      <c r="V142">
        <v>5.9911000000000003</v>
      </c>
      <c r="W142">
        <v>0.48699999999999999</v>
      </c>
      <c r="X142">
        <v>2.4400000000000002E-2</v>
      </c>
      <c r="Y142">
        <v>7.2690999999999999</v>
      </c>
      <c r="Z142">
        <v>1.2641</v>
      </c>
      <c r="AA142">
        <v>21.960899999999999</v>
      </c>
      <c r="AB142">
        <v>0.97640000000000005</v>
      </c>
      <c r="AD142" s="40" t="s">
        <v>52</v>
      </c>
      <c r="AE142" s="48">
        <f t="shared" si="53"/>
        <v>8.1392500000000024E-3</v>
      </c>
      <c r="AF142" s="50" t="s">
        <v>11</v>
      </c>
      <c r="AG142" s="52">
        <v>94.203400000000002</v>
      </c>
      <c r="AH142" s="59">
        <f>AE142/2</f>
        <v>4.0696250000000012E-3</v>
      </c>
      <c r="AI142" s="14">
        <f>AH142*100/AH151</f>
        <v>9.4184498757225749E-3</v>
      </c>
      <c r="AJ142" s="14">
        <f t="shared" si="54"/>
        <v>0.38337251172500014</v>
      </c>
      <c r="AK142" s="14">
        <f>AJ142*100/AJ151</f>
        <v>1.3788564365196711E-2</v>
      </c>
      <c r="AL142" s="63">
        <f>AK142*100/AK152</f>
        <v>1.3794005151957677E-2</v>
      </c>
      <c r="AN142" s="40" t="s">
        <v>52</v>
      </c>
      <c r="AO142" s="48">
        <f t="shared" si="55"/>
        <v>0.75891825000000013</v>
      </c>
      <c r="AP142" s="50" t="s">
        <v>11</v>
      </c>
      <c r="AQ142" s="52">
        <v>94.203400000000002</v>
      </c>
      <c r="AR142" s="59">
        <f>AO142/2</f>
        <v>0.37945912500000006</v>
      </c>
      <c r="AS142" s="14">
        <f>AR142*100/AR151</f>
        <v>0.90141371683627214</v>
      </c>
      <c r="AT142" s="14">
        <f t="shared" si="56"/>
        <v>35.746339736025007</v>
      </c>
      <c r="AU142" s="14">
        <f>AT142*100/AT151</f>
        <v>1.4215546438399569</v>
      </c>
      <c r="AV142" s="63">
        <f>AU142*100/AU152</f>
        <v>1.4652726402064427</v>
      </c>
    </row>
    <row r="143" spans="1:48" x14ac:dyDescent="0.25">
      <c r="A143" s="40" t="s">
        <v>65</v>
      </c>
      <c r="B143" s="43">
        <v>0</v>
      </c>
      <c r="C143" s="43">
        <v>0</v>
      </c>
      <c r="D143" s="76">
        <f t="shared" si="48"/>
        <v>0</v>
      </c>
      <c r="E143" s="76">
        <f t="shared" si="49"/>
        <v>0</v>
      </c>
      <c r="F143" s="76">
        <f t="shared" si="50"/>
        <v>0</v>
      </c>
      <c r="G143" s="40" t="s">
        <v>65</v>
      </c>
      <c r="H143" s="48">
        <f t="shared" si="51"/>
        <v>0</v>
      </c>
      <c r="I143" s="50" t="s">
        <v>12</v>
      </c>
      <c r="J143" s="52">
        <v>80.063999999999993</v>
      </c>
      <c r="K143" s="59">
        <f>H143*1</f>
        <v>0</v>
      </c>
      <c r="L143" s="14">
        <f>K143*100/K151</f>
        <v>0</v>
      </c>
      <c r="M143" s="14">
        <f t="shared" si="52"/>
        <v>0</v>
      </c>
      <c r="N143" s="14">
        <f>M143*100/M151</f>
        <v>0</v>
      </c>
      <c r="O143" s="63">
        <f>N143*100/N152</f>
        <v>0</v>
      </c>
      <c r="S143">
        <v>0</v>
      </c>
      <c r="AD143" s="40" t="s">
        <v>65</v>
      </c>
      <c r="AE143" s="48">
        <f t="shared" si="53"/>
        <v>0</v>
      </c>
      <c r="AF143" s="50" t="s">
        <v>12</v>
      </c>
      <c r="AG143" s="52">
        <v>80.063999999999993</v>
      </c>
      <c r="AH143" s="59">
        <f>AE143*1</f>
        <v>0</v>
      </c>
      <c r="AI143" s="14">
        <f>AH143*100/AH151</f>
        <v>0</v>
      </c>
      <c r="AJ143" s="14">
        <f t="shared" si="54"/>
        <v>0</v>
      </c>
      <c r="AK143" s="14">
        <f>AJ143*100/AJ151</f>
        <v>0</v>
      </c>
      <c r="AL143" s="63">
        <f>AK143*100/AK152</f>
        <v>0</v>
      </c>
      <c r="AN143" s="40" t="s">
        <v>65</v>
      </c>
      <c r="AO143" s="48">
        <f t="shared" si="55"/>
        <v>0</v>
      </c>
      <c r="AP143" s="50" t="s">
        <v>12</v>
      </c>
      <c r="AQ143" s="52">
        <v>80.063999999999993</v>
      </c>
      <c r="AR143" s="59">
        <f>AO143*1</f>
        <v>0</v>
      </c>
      <c r="AS143" s="14">
        <f>AR143*100/AR151</f>
        <v>0</v>
      </c>
      <c r="AT143" s="14">
        <f t="shared" si="56"/>
        <v>0</v>
      </c>
      <c r="AU143" s="14">
        <f>AT143*100/AT151</f>
        <v>0</v>
      </c>
      <c r="AV143" s="63">
        <f>AU143*100/AU152</f>
        <v>0</v>
      </c>
    </row>
    <row r="144" spans="1:48" x14ac:dyDescent="0.25">
      <c r="A144" s="41"/>
      <c r="B144" s="44">
        <v>0</v>
      </c>
      <c r="C144" s="44"/>
      <c r="D144" s="44">
        <f t="shared" si="48"/>
        <v>0</v>
      </c>
      <c r="E144" s="44">
        <f t="shared" si="49"/>
        <v>0</v>
      </c>
      <c r="F144" s="44">
        <f t="shared" si="50"/>
        <v>0</v>
      </c>
      <c r="G144" s="41"/>
      <c r="H144" s="48">
        <f t="shared" si="51"/>
        <v>0</v>
      </c>
      <c r="I144" s="50" t="s">
        <v>13</v>
      </c>
      <c r="J144" s="52">
        <v>32</v>
      </c>
      <c r="K144" s="59">
        <f>H144*1</f>
        <v>0</v>
      </c>
      <c r="L144" s="14">
        <f>K144*100/K151</f>
        <v>0</v>
      </c>
      <c r="M144" s="14">
        <f t="shared" si="52"/>
        <v>0</v>
      </c>
      <c r="N144" s="14">
        <f>M144*100/M151</f>
        <v>0</v>
      </c>
      <c r="O144" s="63">
        <f>N144*100/N152</f>
        <v>0</v>
      </c>
      <c r="AD144" s="41"/>
      <c r="AE144" s="48">
        <f t="shared" si="53"/>
        <v>0</v>
      </c>
      <c r="AF144" s="50" t="s">
        <v>13</v>
      </c>
      <c r="AG144" s="52">
        <v>32</v>
      </c>
      <c r="AH144" s="59">
        <f>AE144*1</f>
        <v>0</v>
      </c>
      <c r="AI144" s="14">
        <f>AH144*100/AH151</f>
        <v>0</v>
      </c>
      <c r="AJ144" s="14">
        <f t="shared" si="54"/>
        <v>0</v>
      </c>
      <c r="AK144" s="14">
        <f>AJ144*100/AJ151</f>
        <v>0</v>
      </c>
      <c r="AL144" s="63">
        <f>AK144*100/AK152</f>
        <v>0</v>
      </c>
      <c r="AN144" s="41"/>
      <c r="AO144" s="48">
        <f t="shared" si="55"/>
        <v>0</v>
      </c>
      <c r="AP144" s="50" t="s">
        <v>13</v>
      </c>
      <c r="AQ144" s="52">
        <v>32</v>
      </c>
      <c r="AR144" s="59">
        <f>AO144*1</f>
        <v>0</v>
      </c>
      <c r="AS144" s="14">
        <f>AR144*100/AR151</f>
        <v>0</v>
      </c>
      <c r="AT144" s="14">
        <f t="shared" si="56"/>
        <v>0</v>
      </c>
      <c r="AU144" s="14">
        <f>AT144*100/AT151</f>
        <v>0</v>
      </c>
      <c r="AV144" s="63">
        <f>AU144*100/AU152</f>
        <v>0</v>
      </c>
    </row>
    <row r="145" spans="1:48" x14ac:dyDescent="0.25">
      <c r="A145" s="40" t="s">
        <v>51</v>
      </c>
      <c r="B145" s="43">
        <f>W155</f>
        <v>0.48699999999999999</v>
      </c>
      <c r="C145" s="43">
        <f>W130</f>
        <v>0.48699999999999999</v>
      </c>
      <c r="D145" s="76">
        <f t="shared" si="48"/>
        <v>0.12175</v>
      </c>
      <c r="E145" s="76">
        <f t="shared" si="49"/>
        <v>0.12175</v>
      </c>
      <c r="F145" s="76">
        <f t="shared" si="50"/>
        <v>0.36524999999999996</v>
      </c>
      <c r="G145" s="40" t="s">
        <v>51</v>
      </c>
      <c r="H145" s="48">
        <f t="shared" si="51"/>
        <v>0.36524999999999996</v>
      </c>
      <c r="I145" s="50" t="s">
        <v>22</v>
      </c>
      <c r="J145" s="52">
        <v>18.015000000000001</v>
      </c>
      <c r="K145" s="59">
        <f>H145*1/2</f>
        <v>0.18262499999999998</v>
      </c>
      <c r="L145" s="14">
        <f>K145*100/K151</f>
        <v>2.8021032690706136</v>
      </c>
      <c r="M145" s="14">
        <f t="shared" si="52"/>
        <v>3.2899893749999998</v>
      </c>
      <c r="N145" s="14">
        <f>M145*100/M151</f>
        <v>0.81290860783801955</v>
      </c>
      <c r="O145" s="64"/>
      <c r="AD145" s="40" t="s">
        <v>51</v>
      </c>
      <c r="AE145" s="48">
        <f t="shared" si="53"/>
        <v>0.12175</v>
      </c>
      <c r="AF145" s="50" t="s">
        <v>22</v>
      </c>
      <c r="AG145" s="52">
        <v>18.015000000000001</v>
      </c>
      <c r="AH145" s="59">
        <f>AE145*1/2</f>
        <v>6.0874999999999999E-2</v>
      </c>
      <c r="AI145" s="14">
        <f>AH145*100/AH151</f>
        <v>0.14088475871477385</v>
      </c>
      <c r="AJ145" s="14">
        <f t="shared" si="54"/>
        <v>1.0966631250000001</v>
      </c>
      <c r="AK145" s="14">
        <f>AJ145*100/AJ151</f>
        <v>3.9443125481169405E-2</v>
      </c>
      <c r="AL145" s="64"/>
      <c r="AN145" s="40" t="s">
        <v>51</v>
      </c>
      <c r="AO145" s="48">
        <f t="shared" si="55"/>
        <v>8.3292434999999987</v>
      </c>
      <c r="AP145" s="50" t="s">
        <v>22</v>
      </c>
      <c r="AQ145" s="52">
        <v>18.015000000000001</v>
      </c>
      <c r="AR145" s="59">
        <f>AO145*1/2</f>
        <v>4.1646217499999993</v>
      </c>
      <c r="AS145" s="14">
        <f>AR145*100/AR151</f>
        <v>9.8931529736824189</v>
      </c>
      <c r="AT145" s="14">
        <f t="shared" si="56"/>
        <v>75.02566082624999</v>
      </c>
      <c r="AU145" s="14">
        <f>AT145*100/AT151</f>
        <v>2.9836083174477497</v>
      </c>
      <c r="AV145" s="64"/>
    </row>
    <row r="146" spans="1:48" x14ac:dyDescent="0.25">
      <c r="A146" s="40" t="s">
        <v>66</v>
      </c>
      <c r="B146" s="43">
        <v>0</v>
      </c>
      <c r="C146" s="43">
        <v>0</v>
      </c>
      <c r="D146" s="76">
        <f t="shared" si="48"/>
        <v>0</v>
      </c>
      <c r="E146" s="76">
        <f t="shared" si="49"/>
        <v>0</v>
      </c>
      <c r="F146" s="76">
        <f t="shared" si="50"/>
        <v>0</v>
      </c>
      <c r="G146" s="40" t="s">
        <v>66</v>
      </c>
      <c r="H146" s="48">
        <f t="shared" si="51"/>
        <v>0</v>
      </c>
      <c r="I146" s="50" t="s">
        <v>14</v>
      </c>
      <c r="J146" s="52">
        <v>44.01</v>
      </c>
      <c r="K146" s="59">
        <f>H146*1</f>
        <v>0</v>
      </c>
      <c r="L146" s="14">
        <f>K146*100/K151</f>
        <v>0</v>
      </c>
      <c r="M146" s="14">
        <f t="shared" si="52"/>
        <v>0</v>
      </c>
      <c r="N146" s="14">
        <f>M146*100/M151</f>
        <v>0</v>
      </c>
      <c r="O146" s="63">
        <f>N146*100/N152</f>
        <v>0</v>
      </c>
      <c r="AD146" s="40" t="s">
        <v>66</v>
      </c>
      <c r="AE146" s="48">
        <f t="shared" si="53"/>
        <v>0</v>
      </c>
      <c r="AF146" s="50" t="s">
        <v>14</v>
      </c>
      <c r="AG146" s="52">
        <v>44.01</v>
      </c>
      <c r="AH146" s="59">
        <f>AE146*1</f>
        <v>0</v>
      </c>
      <c r="AI146" s="14">
        <f>AH146*100/AH151</f>
        <v>0</v>
      </c>
      <c r="AJ146" s="14">
        <f t="shared" si="54"/>
        <v>0</v>
      </c>
      <c r="AK146" s="14">
        <f>AJ146*100/AJ151</f>
        <v>0</v>
      </c>
      <c r="AL146" s="63">
        <f>AK146*100/AK152</f>
        <v>0</v>
      </c>
      <c r="AN146" s="40" t="s">
        <v>66</v>
      </c>
      <c r="AO146" s="48">
        <f t="shared" si="55"/>
        <v>0</v>
      </c>
      <c r="AP146" s="50" t="s">
        <v>14</v>
      </c>
      <c r="AQ146" s="52">
        <v>44.01</v>
      </c>
      <c r="AR146" s="59">
        <f>AO146*1</f>
        <v>0</v>
      </c>
      <c r="AS146" s="14">
        <f>AR146*100/AR151</f>
        <v>0</v>
      </c>
      <c r="AT146" s="14">
        <f t="shared" si="56"/>
        <v>0</v>
      </c>
      <c r="AU146" s="14">
        <f>AT146*100/AT151</f>
        <v>0</v>
      </c>
      <c r="AV146" s="63">
        <f>AU146*100/AU152</f>
        <v>0</v>
      </c>
    </row>
    <row r="147" spans="1:48" x14ac:dyDescent="0.25">
      <c r="A147" s="40" t="s">
        <v>67</v>
      </c>
      <c r="B147" s="43">
        <v>0</v>
      </c>
      <c r="C147" s="43">
        <v>0</v>
      </c>
      <c r="D147" s="76">
        <f t="shared" si="48"/>
        <v>0</v>
      </c>
      <c r="E147" s="76">
        <f t="shared" si="49"/>
        <v>0</v>
      </c>
      <c r="F147" s="76">
        <f t="shared" si="50"/>
        <v>0</v>
      </c>
      <c r="G147" s="40" t="s">
        <v>67</v>
      </c>
      <c r="H147" s="48">
        <f t="shared" si="51"/>
        <v>0</v>
      </c>
      <c r="I147" s="50" t="s">
        <v>15</v>
      </c>
      <c r="J147" s="52">
        <v>69.62</v>
      </c>
      <c r="K147" s="59">
        <f>H147*1</f>
        <v>0</v>
      </c>
      <c r="L147" s="14">
        <f>K147*100/K151</f>
        <v>0</v>
      </c>
      <c r="M147" s="14">
        <f t="shared" si="52"/>
        <v>0</v>
      </c>
      <c r="N147" s="14">
        <f>M147*100/M151</f>
        <v>0</v>
      </c>
      <c r="O147" s="63">
        <f>N147*100/N152</f>
        <v>0</v>
      </c>
      <c r="AD147" s="40" t="s">
        <v>67</v>
      </c>
      <c r="AE147" s="48">
        <f t="shared" si="53"/>
        <v>0</v>
      </c>
      <c r="AF147" s="50" t="s">
        <v>15</v>
      </c>
      <c r="AG147" s="52">
        <v>69.62</v>
      </c>
      <c r="AH147" s="59">
        <f>AE147*1</f>
        <v>0</v>
      </c>
      <c r="AI147" s="14">
        <f>AH147*100/AH151</f>
        <v>0</v>
      </c>
      <c r="AJ147" s="14">
        <f t="shared" si="54"/>
        <v>0</v>
      </c>
      <c r="AK147" s="14">
        <f>AJ147*100/AJ151</f>
        <v>0</v>
      </c>
      <c r="AL147" s="63">
        <f>AK147*100/AK152</f>
        <v>0</v>
      </c>
      <c r="AN147" s="40" t="s">
        <v>67</v>
      </c>
      <c r="AO147" s="48">
        <f t="shared" si="55"/>
        <v>0</v>
      </c>
      <c r="AP147" s="50" t="s">
        <v>15</v>
      </c>
      <c r="AQ147" s="52">
        <v>69.62</v>
      </c>
      <c r="AR147" s="59">
        <f>AO147*1</f>
        <v>0</v>
      </c>
      <c r="AS147" s="14">
        <f>AR147*100/AR151</f>
        <v>0</v>
      </c>
      <c r="AT147" s="14">
        <f t="shared" si="56"/>
        <v>0</v>
      </c>
      <c r="AU147" s="14">
        <f>AT147*100/AT151</f>
        <v>0</v>
      </c>
      <c r="AV147" s="63">
        <f>AU147*100/AU152</f>
        <v>0</v>
      </c>
    </row>
    <row r="148" spans="1:48" x14ac:dyDescent="0.25">
      <c r="A148" s="40" t="s">
        <v>68</v>
      </c>
      <c r="B148" s="43">
        <v>0</v>
      </c>
      <c r="C148" s="43">
        <v>0</v>
      </c>
      <c r="D148" s="76">
        <f t="shared" si="48"/>
        <v>0</v>
      </c>
      <c r="E148" s="76">
        <f t="shared" si="49"/>
        <v>0</v>
      </c>
      <c r="F148" s="76">
        <f t="shared" si="50"/>
        <v>0</v>
      </c>
      <c r="G148" s="40" t="s">
        <v>68</v>
      </c>
      <c r="H148" s="48">
        <f t="shared" si="51"/>
        <v>0</v>
      </c>
      <c r="I148" s="50" t="s">
        <v>16</v>
      </c>
      <c r="J148" s="52">
        <v>141.94</v>
      </c>
      <c r="K148" s="59">
        <f>H148*1/2</f>
        <v>0</v>
      </c>
      <c r="L148" s="14">
        <f>K148*100/K151</f>
        <v>0</v>
      </c>
      <c r="M148" s="14">
        <f t="shared" si="52"/>
        <v>0</v>
      </c>
      <c r="N148" s="14">
        <f>M148*100/M151</f>
        <v>0</v>
      </c>
      <c r="O148" s="63">
        <f>N148*100/N152</f>
        <v>0</v>
      </c>
      <c r="AD148" s="40" t="s">
        <v>68</v>
      </c>
      <c r="AE148" s="48">
        <f t="shared" si="53"/>
        <v>0</v>
      </c>
      <c r="AF148" s="50" t="s">
        <v>16</v>
      </c>
      <c r="AG148" s="52">
        <v>141.94</v>
      </c>
      <c r="AH148" s="59">
        <f>AE148*1/2</f>
        <v>0</v>
      </c>
      <c r="AI148" s="14">
        <f>AH148*100/AH151</f>
        <v>0</v>
      </c>
      <c r="AJ148" s="14">
        <f t="shared" si="54"/>
        <v>0</v>
      </c>
      <c r="AK148" s="14">
        <f>AJ148*100/AJ151</f>
        <v>0</v>
      </c>
      <c r="AL148" s="63">
        <f>AK148*100/AK152</f>
        <v>0</v>
      </c>
      <c r="AN148" s="40" t="s">
        <v>68</v>
      </c>
      <c r="AO148" s="48">
        <f t="shared" si="55"/>
        <v>0</v>
      </c>
      <c r="AP148" s="50" t="s">
        <v>16</v>
      </c>
      <c r="AQ148" s="52">
        <v>141.94</v>
      </c>
      <c r="AR148" s="59">
        <f>AO148*1/2</f>
        <v>0</v>
      </c>
      <c r="AS148" s="14">
        <f>AR148*100/AR151</f>
        <v>0</v>
      </c>
      <c r="AT148" s="14">
        <f t="shared" si="56"/>
        <v>0</v>
      </c>
      <c r="AU148" s="14">
        <f>AT148*100/AT151</f>
        <v>0</v>
      </c>
      <c r="AV148" s="63">
        <f>AU148*100/AU152</f>
        <v>0</v>
      </c>
    </row>
    <row r="149" spans="1:48" x14ac:dyDescent="0.25">
      <c r="A149" s="40" t="s">
        <v>69</v>
      </c>
      <c r="B149" s="43">
        <v>0</v>
      </c>
      <c r="C149" s="43">
        <v>0</v>
      </c>
      <c r="D149" s="76">
        <f t="shared" si="48"/>
        <v>0</v>
      </c>
      <c r="E149" s="76">
        <f t="shared" si="49"/>
        <v>0</v>
      </c>
      <c r="F149" s="76">
        <f t="shared" si="50"/>
        <v>0</v>
      </c>
      <c r="G149" s="40" t="s">
        <v>69</v>
      </c>
      <c r="H149" s="48">
        <f t="shared" si="51"/>
        <v>0</v>
      </c>
      <c r="I149" s="50" t="s">
        <v>17</v>
      </c>
      <c r="J149" s="52">
        <v>29.88</v>
      </c>
      <c r="K149" s="59">
        <f>H149*1/2</f>
        <v>0</v>
      </c>
      <c r="L149" s="14">
        <f>K149*100/K151</f>
        <v>0</v>
      </c>
      <c r="M149" s="14">
        <f t="shared" si="52"/>
        <v>0</v>
      </c>
      <c r="N149" s="14">
        <f>M149*100/M151</f>
        <v>0</v>
      </c>
      <c r="O149" s="63">
        <f>N149*100/N152</f>
        <v>0</v>
      </c>
      <c r="AD149" s="40" t="s">
        <v>69</v>
      </c>
      <c r="AE149" s="48">
        <f t="shared" si="53"/>
        <v>0</v>
      </c>
      <c r="AF149" s="50" t="s">
        <v>17</v>
      </c>
      <c r="AG149" s="52">
        <v>29.88</v>
      </c>
      <c r="AH149" s="59">
        <f>AE149*1/2</f>
        <v>0</v>
      </c>
      <c r="AI149" s="14">
        <f>AH149*100/AH151</f>
        <v>0</v>
      </c>
      <c r="AJ149" s="14">
        <f t="shared" si="54"/>
        <v>0</v>
      </c>
      <c r="AK149" s="14">
        <f>AJ149*100/AJ151</f>
        <v>0</v>
      </c>
      <c r="AL149" s="63">
        <f>AK149*100/AK152</f>
        <v>0</v>
      </c>
      <c r="AN149" s="40" t="s">
        <v>69</v>
      </c>
      <c r="AO149" s="48">
        <f t="shared" si="55"/>
        <v>0</v>
      </c>
      <c r="AP149" s="50" t="s">
        <v>17</v>
      </c>
      <c r="AQ149" s="52">
        <v>29.88</v>
      </c>
      <c r="AR149" s="59">
        <f>AO149*1/2</f>
        <v>0</v>
      </c>
      <c r="AS149" s="14">
        <f>AR149*100/AR151</f>
        <v>0</v>
      </c>
      <c r="AT149" s="14">
        <f t="shared" si="56"/>
        <v>0</v>
      </c>
      <c r="AU149" s="14">
        <f>AT149*100/AT151</f>
        <v>0</v>
      </c>
      <c r="AV149" s="63">
        <f>AU149*100/AU152</f>
        <v>0</v>
      </c>
    </row>
    <row r="150" spans="1:48" ht="15.75" thickBot="1" x14ac:dyDescent="0.3">
      <c r="A150" s="42" t="s">
        <v>18</v>
      </c>
      <c r="B150" s="46">
        <f>S155</f>
        <v>82.052000000000007</v>
      </c>
      <c r="C150" s="73">
        <f>S130</f>
        <v>14.76506</v>
      </c>
      <c r="D150" s="77">
        <f t="shared" si="48"/>
        <v>3.691265</v>
      </c>
      <c r="E150" s="77">
        <f t="shared" si="49"/>
        <v>70.978205000000003</v>
      </c>
      <c r="F150" s="77">
        <f t="shared" si="50"/>
        <v>11.073795</v>
      </c>
      <c r="G150" s="42" t="s">
        <v>18</v>
      </c>
      <c r="H150" s="48">
        <f t="shared" si="51"/>
        <v>11.073795</v>
      </c>
      <c r="I150" s="54" t="s">
        <v>18</v>
      </c>
      <c r="J150" s="55">
        <f>J144/2</f>
        <v>16</v>
      </c>
      <c r="K150" s="60">
        <f>H152*1</f>
        <v>3.7500000082957285E-7</v>
      </c>
      <c r="L150" s="65">
        <f>K150*100/K151</f>
        <v>5.7538054933663462E-6</v>
      </c>
      <c r="M150" s="69">
        <f t="shared" si="52"/>
        <v>6.0000000132731657E-6</v>
      </c>
      <c r="N150" s="69"/>
      <c r="O150" s="67">
        <f>N150*100/N152</f>
        <v>0</v>
      </c>
      <c r="AD150" s="42" t="s">
        <v>18</v>
      </c>
      <c r="AE150" s="48">
        <f t="shared" si="53"/>
        <v>70.978205000000003</v>
      </c>
      <c r="AF150" s="54" t="s">
        <v>18</v>
      </c>
      <c r="AG150" s="55">
        <f>AG144/2</f>
        <v>16</v>
      </c>
      <c r="AH150" s="60">
        <f>AE152*1</f>
        <v>0.91774962500001322</v>
      </c>
      <c r="AI150" s="65">
        <f>AH150*100/AH151</f>
        <v>2.1239742830176769</v>
      </c>
      <c r="AJ150" s="69">
        <f t="shared" si="54"/>
        <v>14.683994000000212</v>
      </c>
      <c r="AK150" s="69"/>
      <c r="AL150" s="67">
        <f>AK150*100/AK152</f>
        <v>0</v>
      </c>
      <c r="AN150" s="42" t="s">
        <v>18</v>
      </c>
      <c r="AO150" s="48">
        <f t="shared" si="55"/>
        <v>74.046703499999992</v>
      </c>
      <c r="AP150" s="54" t="s">
        <v>18</v>
      </c>
      <c r="AQ150" s="55">
        <f>AQ144/2</f>
        <v>16</v>
      </c>
      <c r="AR150" s="60">
        <f>AO152*1</f>
        <v>1.1250000113705028E-6</v>
      </c>
      <c r="AS150" s="65">
        <f>AR150*100/AR151</f>
        <v>2.6724629212443714E-6</v>
      </c>
      <c r="AT150" s="69">
        <f t="shared" si="56"/>
        <v>1.8000000181928044E-5</v>
      </c>
      <c r="AU150" s="69"/>
      <c r="AV150" s="67">
        <f>AU150*100/AU152</f>
        <v>0</v>
      </c>
    </row>
    <row r="151" spans="1:48" ht="15.75" thickBot="1" x14ac:dyDescent="0.3">
      <c r="A151" t="s">
        <v>71</v>
      </c>
      <c r="B151" s="53">
        <f>(B131*2)+(B132*2)+(B133*3/2)+(B134*3/2)+(B135*1)+(B136*1)+(B137*1)+(B138*1)+(B139*3/2)+(B140*1)+(B141*1/2)+(B142*1/2)+(B143*3)+(B145*1/2)+(B146*2)+(B147*3/2)+(B148*3/5)+(B149*1/2)</f>
        <v>81.134250000000009</v>
      </c>
      <c r="C151" s="74">
        <f>(C131*2)+(C132*2)+(C133*3/2)+(C134*3/2)+(C135*1)+(C136*1)+(C137*1)+(C138*1)+(C139*3/2)+(C140*1)+(C141*1/2)+(C142*1/2)+(C143*3)+(C145*1/2)+(C146*2)+(C147*3/2)+(C148*3/5)+(C149*1/2)</f>
        <v>14.7650595</v>
      </c>
      <c r="D151" s="74">
        <f>(D131*2)+(D132*2)+(D133*3/2)+(D134*3/2)+(D135*1)+(D136*1)+(D137*1)+(D138*1)+(D139*3/2)+(D140*1)+(D141*1/2)+(D142*1/2)+(D143*3)+(D145*1/2)+(D146*2)+(D147*3/2)+(D148*3/5)+(D149*1/2)</f>
        <v>3.6912648749999999</v>
      </c>
      <c r="E151" s="74">
        <f>(E131*2)+(E132*2)+(E133*3/2)+(E134*3/2)+(E135*1)+(E136*1)+(E137*1)+(E138*1)+(E139*3/2)+(E140*1)+(E141*1/2)+(E142*1/2)+(E143*3)+(E145*1/2)+(E146*2)+(E147*3/2)+(E148*3/5)+(E149*1/2)</f>
        <v>70.060455374999989</v>
      </c>
      <c r="F151" s="74">
        <f>(F131*2)+(F132*2)+(F133*3/2)+(F134*3/2)+(F135*1)+(F136*1)+(F137*1)+(F138*1)+(F139*3/2)+(F140*1)+(F141*1/2)+(F142*1/2)+(F143*3)+(F145*1/2)+(F146*2)+(F147*3/2)+(F148*3/5)+(F149*1/2)</f>
        <v>11.073794625</v>
      </c>
      <c r="G151" t="s">
        <v>71</v>
      </c>
      <c r="H151" s="53">
        <f>(H131*2)+(H132*2)+(H133*3/2)+(H134*3/2)+(H135*1)+(H136*1)+(H137*1)+(H138*1)+(H139*3/2)+(H140*1)+(H141*1/2)+(H142*1/2)+(H143*3)+(H145*1/2)+(H146*2)+(H147*3/2)+(H148*3/5)+(H149*1/2)</f>
        <v>11.073794625</v>
      </c>
      <c r="I151" s="187" t="s">
        <v>19</v>
      </c>
      <c r="J151" s="188"/>
      <c r="K151" s="61">
        <f>SUM(K131:K138,K140:K150)</f>
        <v>6.517425750000001</v>
      </c>
      <c r="L151" s="66">
        <f>SUM(L131:L138,L140:L150)</f>
        <v>100</v>
      </c>
      <c r="M151" s="70">
        <f>SUM(M131:M149)</f>
        <v>404.71823563905031</v>
      </c>
      <c r="N151" s="70">
        <f>SUM(N131:N149)</f>
        <v>99.999999999999957</v>
      </c>
      <c r="O151" s="68">
        <f>SUM(O131:O149)</f>
        <v>100.00000000000003</v>
      </c>
      <c r="AD151" t="s">
        <v>71</v>
      </c>
      <c r="AE151" s="53">
        <f>(AE131*2)+(AE132*2)+(AE133*3/2)+(AE134*3/2)+(AE135*1)+(AE136*1)+(AE137*1)+(AE138*1)+(AE139*3/2)+(AE140*1)+(AE141*1/2)+(AE142*1/2)+(AE143*3)+(AE145*1/2)+(AE146*2)+(AE147*3/2)+(AE148*3/5)+(AE149*1/2)</f>
        <v>70.060455374999989</v>
      </c>
      <c r="AF151" s="187" t="s">
        <v>19</v>
      </c>
      <c r="AG151" s="188"/>
      <c r="AH151" s="61">
        <f>SUM(AH131:AH138,AH140:AH150)</f>
        <v>43.209074250000008</v>
      </c>
      <c r="AI151" s="66">
        <f>SUM(AI131:AI138,AI140:AI150)</f>
        <v>100</v>
      </c>
      <c r="AJ151" s="70">
        <f>SUM(AJ131:AJ149)</f>
        <v>2780.3656825409525</v>
      </c>
      <c r="AK151" s="70">
        <f>SUM(AK131:AK149)</f>
        <v>100</v>
      </c>
      <c r="AL151" s="68">
        <f>SUM(AL131:AL149)</f>
        <v>99.999999999999986</v>
      </c>
      <c r="AN151" t="s">
        <v>71</v>
      </c>
      <c r="AO151" s="53">
        <f>(AO131*2)+(AO132*2)+(AO133*3/2)+(AO134*3/2)+(AO135*1)+(AO136*1)+(AO137*1)+(AO138*1)+(AO139*3/2)+(AO140*1)+(AO141*1/2)+(AO142*1/2)+(AO143*3)+(AO145*1/2)+(AO146*2)+(AO147*3/2)+(AO148*3/5)+(AO149*1/2)</f>
        <v>74.046702374999981</v>
      </c>
      <c r="AP151" s="187" t="s">
        <v>19</v>
      </c>
      <c r="AQ151" s="188"/>
      <c r="AR151" s="61">
        <f>SUM(AR131:AR138,AR140:AR150)</f>
        <v>42.096000750000009</v>
      </c>
      <c r="AS151" s="66">
        <f>SUM(AS131:AS138,AS140:AS150)</f>
        <v>99.999999999999986</v>
      </c>
      <c r="AT151" s="70">
        <f>SUM(AT131:AT149)</f>
        <v>2514.5948410020769</v>
      </c>
      <c r="AU151" s="70">
        <f>SUM(AU131:AU149)</f>
        <v>99.999999999999986</v>
      </c>
      <c r="AV151" s="68">
        <f>SUM(AV131:AV149)</f>
        <v>100</v>
      </c>
    </row>
    <row r="152" spans="1:48" ht="15.75" thickBot="1" x14ac:dyDescent="0.3">
      <c r="A152" t="s">
        <v>53</v>
      </c>
      <c r="B152" s="72">
        <f>B150-B151</f>
        <v>0.91774999999999807</v>
      </c>
      <c r="C152" s="45">
        <f>C150-C151</f>
        <v>5.0000000051397819E-7</v>
      </c>
      <c r="D152" s="45">
        <f>D150-D151</f>
        <v>1.2500000012849455E-7</v>
      </c>
      <c r="E152" s="45">
        <f>E150-E151</f>
        <v>0.91774962500001322</v>
      </c>
      <c r="F152" s="45">
        <f>F150-F151</f>
        <v>3.7500000082957285E-7</v>
      </c>
      <c r="G152" t="s">
        <v>53</v>
      </c>
      <c r="H152" s="45">
        <f>H150-H151</f>
        <v>3.7500000082957285E-7</v>
      </c>
      <c r="I152" s="56"/>
      <c r="J152" s="57"/>
      <c r="K152" s="4"/>
      <c r="L152" s="189" t="s">
        <v>80</v>
      </c>
      <c r="M152" s="190"/>
      <c r="N152" s="68">
        <f>SUM(N131:N144,N146:N149)</f>
        <v>99.187091392161932</v>
      </c>
      <c r="AD152" t="s">
        <v>53</v>
      </c>
      <c r="AE152" s="45">
        <f>AE150-AE151</f>
        <v>0.91774962500001322</v>
      </c>
      <c r="AF152" s="56"/>
      <c r="AG152" s="57"/>
      <c r="AH152" s="4"/>
      <c r="AI152" s="189" t="s">
        <v>80</v>
      </c>
      <c r="AJ152" s="190"/>
      <c r="AK152" s="68">
        <f>SUM(AK131:AK144,AK146:AK149)</f>
        <v>99.960556874518829</v>
      </c>
      <c r="AN152" t="s">
        <v>53</v>
      </c>
      <c r="AO152" s="45">
        <f>AO150-AO151</f>
        <v>1.1250000113705028E-6</v>
      </c>
      <c r="AP152" s="56"/>
      <c r="AQ152" s="57"/>
      <c r="AR152" s="4"/>
      <c r="AS152" s="189" t="s">
        <v>80</v>
      </c>
      <c r="AT152" s="190"/>
      <c r="AU152" s="68">
        <f>SUM(AU131:AU144,AU146:AU149)</f>
        <v>97.016391682552239</v>
      </c>
    </row>
    <row r="153" spans="1:48" x14ac:dyDescent="0.25">
      <c r="E153" s="25">
        <f>E150-(E145/2)</f>
        <v>70.917330000000007</v>
      </c>
      <c r="F153" s="84" t="s">
        <v>46</v>
      </c>
    </row>
    <row r="154" spans="1:48" ht="15.75" thickBot="1" x14ac:dyDescent="0.3"/>
    <row r="155" spans="1:48" ht="15.75" thickBot="1" x14ac:dyDescent="0.3">
      <c r="B155" s="228" t="s">
        <v>99</v>
      </c>
      <c r="C155" s="229"/>
      <c r="D155" s="229"/>
      <c r="E155" s="229"/>
      <c r="F155" s="229"/>
      <c r="G155" s="229"/>
      <c r="H155" s="229"/>
      <c r="I155" s="230"/>
      <c r="Q155" s="79" t="s">
        <v>180</v>
      </c>
      <c r="R155" s="78" t="s">
        <v>97</v>
      </c>
      <c r="S155">
        <v>82.052000000000007</v>
      </c>
      <c r="T155">
        <v>9.3881999999999994</v>
      </c>
      <c r="U155">
        <v>7.0293999999999999</v>
      </c>
      <c r="V155">
        <v>5.9911000000000003</v>
      </c>
      <c r="W155">
        <v>0.48699999999999999</v>
      </c>
      <c r="X155">
        <v>2.4400000000000002E-2</v>
      </c>
      <c r="Y155">
        <v>7.2690999999999999</v>
      </c>
      <c r="Z155">
        <v>1.2641</v>
      </c>
      <c r="AA155">
        <v>21.960899999999999</v>
      </c>
      <c r="AB155">
        <v>0.97640000000000005</v>
      </c>
    </row>
    <row r="156" spans="1:48" ht="16.5" thickBot="1" x14ac:dyDescent="0.3">
      <c r="B156" s="222" t="str">
        <f>"SI("&amp;ROUND(E131,4)&amp;")AL("&amp;ROUND(E133,4)&amp;")TI("&amp;ROUND(E132,4)&amp;")MN("&amp;ROUND(E137,4)&amp;")FE("&amp;ROUND(E138,4)&amp;")MG("&amp;ROUND(E135,4)&amp;")CA("&amp;ROUND(E136,4)&amp;")NA("&amp;ROUND(E141,4)&amp;")K("&amp;ROUND(E142,4)&amp;")O("&amp;ROUND(E153,4)&amp;")H("&amp;ROUND(E145,4)&amp;")O("&amp;ROUND(E145/2,4)&amp;")"</f>
        <v>SI(18.6047)AL(8.1881)TI(0.9764)MN(0)FE(5.0149)MG(6.4979)CA(6.6878)NA(0.7013)K(0.0081)O(70.9173)H(0.1218)O(0.0609)</v>
      </c>
      <c r="C156" s="223"/>
      <c r="D156" s="223"/>
      <c r="E156" s="223"/>
      <c r="F156" s="223"/>
      <c r="G156" s="223"/>
      <c r="H156" s="223"/>
      <c r="I156" s="224"/>
      <c r="S156">
        <v>0</v>
      </c>
    </row>
    <row r="159" spans="1:48" s="206" customFormat="1" x14ac:dyDescent="0.25">
      <c r="A159" s="206" t="s">
        <v>185</v>
      </c>
    </row>
    <row r="160" spans="1:48" s="206" customFormat="1" x14ac:dyDescent="0.25"/>
    <row r="161" spans="1:53" ht="15.75" thickBot="1" x14ac:dyDescent="0.3"/>
    <row r="162" spans="1:53" s="101" customFormat="1" ht="15.75" thickBot="1" x14ac:dyDescent="0.3">
      <c r="A162" s="207" t="s">
        <v>104</v>
      </c>
      <c r="B162" s="98" t="s">
        <v>186</v>
      </c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100"/>
      <c r="S162" s="207" t="s">
        <v>104</v>
      </c>
      <c r="T162" s="98" t="s">
        <v>187</v>
      </c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100"/>
      <c r="AK162" s="209" t="s">
        <v>104</v>
      </c>
      <c r="AL162" s="98" t="s">
        <v>188</v>
      </c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100"/>
    </row>
    <row r="163" spans="1:53" s="107" customFormat="1" ht="15.75" thickBot="1" x14ac:dyDescent="0.3">
      <c r="A163" s="208"/>
      <c r="B163" s="102">
        <v>1</v>
      </c>
      <c r="C163" s="103">
        <v>2</v>
      </c>
      <c r="D163" s="104">
        <v>3</v>
      </c>
      <c r="E163" s="104">
        <v>4</v>
      </c>
      <c r="F163" s="104">
        <v>5</v>
      </c>
      <c r="G163" s="105">
        <v>6</v>
      </c>
      <c r="H163" s="102">
        <v>7</v>
      </c>
      <c r="I163" s="102">
        <v>8</v>
      </c>
      <c r="J163" s="102">
        <v>9</v>
      </c>
      <c r="K163" s="102">
        <v>10</v>
      </c>
      <c r="L163" s="102">
        <v>11</v>
      </c>
      <c r="M163" s="106">
        <v>12</v>
      </c>
      <c r="N163" s="102">
        <v>13</v>
      </c>
      <c r="O163" s="106">
        <v>14</v>
      </c>
      <c r="P163" s="102">
        <v>15</v>
      </c>
      <c r="S163" s="208"/>
      <c r="T163" s="102">
        <v>1</v>
      </c>
      <c r="U163" s="103">
        <v>2</v>
      </c>
      <c r="V163" s="104">
        <v>3</v>
      </c>
      <c r="W163" s="104">
        <v>4</v>
      </c>
      <c r="X163" s="104">
        <v>5</v>
      </c>
      <c r="Y163" s="105">
        <v>6</v>
      </c>
      <c r="Z163" s="102">
        <v>7</v>
      </c>
      <c r="AA163" s="102">
        <v>8</v>
      </c>
      <c r="AB163" s="102">
        <v>9</v>
      </c>
      <c r="AC163" s="102">
        <v>10</v>
      </c>
      <c r="AD163" s="102">
        <v>11</v>
      </c>
      <c r="AE163" s="106">
        <v>12</v>
      </c>
      <c r="AF163" s="102">
        <v>13</v>
      </c>
      <c r="AG163" s="106">
        <v>14</v>
      </c>
      <c r="AH163" s="102">
        <v>15</v>
      </c>
      <c r="AK163" s="208"/>
      <c r="AL163" s="102" t="s">
        <v>189</v>
      </c>
      <c r="AM163" s="108">
        <v>1</v>
      </c>
      <c r="AN163" s="108">
        <v>2</v>
      </c>
      <c r="AO163" s="109">
        <v>3</v>
      </c>
      <c r="AP163" s="108">
        <v>4</v>
      </c>
      <c r="AQ163" s="109">
        <v>5</v>
      </c>
      <c r="AR163" s="102">
        <v>6</v>
      </c>
      <c r="AS163" s="102">
        <v>7</v>
      </c>
      <c r="AT163" s="102">
        <v>8</v>
      </c>
      <c r="AU163" s="102">
        <v>9</v>
      </c>
      <c r="AV163" s="102">
        <v>10</v>
      </c>
      <c r="AW163" s="106">
        <v>11</v>
      </c>
      <c r="AX163" s="110">
        <v>12</v>
      </c>
      <c r="AY163" s="102">
        <v>13</v>
      </c>
      <c r="AZ163" s="106">
        <v>14</v>
      </c>
      <c r="BA163" s="102">
        <v>15</v>
      </c>
    </row>
    <row r="164" spans="1:53" s="23" customFormat="1" x14ac:dyDescent="0.25">
      <c r="A164" s="111" t="s">
        <v>190</v>
      </c>
      <c r="B164" s="112">
        <v>8895</v>
      </c>
      <c r="C164" s="112">
        <v>9550</v>
      </c>
      <c r="D164" s="112">
        <v>10338</v>
      </c>
      <c r="E164" s="112">
        <v>11026</v>
      </c>
      <c r="F164" s="112">
        <v>11682</v>
      </c>
      <c r="G164" s="112"/>
      <c r="H164" s="112"/>
      <c r="I164" s="112"/>
      <c r="J164" s="112"/>
      <c r="K164" s="112"/>
      <c r="L164" s="112"/>
      <c r="M164" s="114"/>
      <c r="N164" s="114"/>
      <c r="O164" s="114"/>
      <c r="P164" s="114"/>
      <c r="S164" s="111" t="s">
        <v>190</v>
      </c>
      <c r="T164" s="112">
        <v>8895</v>
      </c>
      <c r="U164" s="112">
        <v>9550</v>
      </c>
      <c r="V164" s="112">
        <v>10338</v>
      </c>
      <c r="W164" s="112">
        <v>11026</v>
      </c>
      <c r="X164" s="112">
        <v>11682</v>
      </c>
      <c r="Y164" s="112"/>
      <c r="Z164" s="112"/>
      <c r="AA164" s="112"/>
      <c r="AB164" s="112"/>
      <c r="AC164" s="112"/>
      <c r="AD164" s="112"/>
      <c r="AE164" s="114"/>
      <c r="AF164" s="114"/>
      <c r="AG164" s="114"/>
      <c r="AH164" s="114"/>
      <c r="AK164" s="111" t="s">
        <v>190</v>
      </c>
      <c r="AL164" s="112">
        <v>4595.3333333333303</v>
      </c>
      <c r="AM164" s="112">
        <v>8895</v>
      </c>
      <c r="AN164" s="112">
        <v>9550</v>
      </c>
      <c r="AO164" s="112">
        <v>10338</v>
      </c>
      <c r="AP164" s="112">
        <v>11026</v>
      </c>
      <c r="AQ164" s="113">
        <v>11682</v>
      </c>
      <c r="AR164" s="112"/>
      <c r="AS164" s="112"/>
      <c r="AT164" s="112"/>
      <c r="AU164" s="112"/>
      <c r="AV164" s="112"/>
      <c r="AW164" s="114"/>
      <c r="AX164" s="111"/>
      <c r="AY164" s="114"/>
      <c r="AZ164" s="114"/>
      <c r="BA164" s="114"/>
    </row>
    <row r="165" spans="1:53" s="23" customFormat="1" ht="15.75" thickBot="1" x14ac:dyDescent="0.3">
      <c r="A165" s="115" t="s">
        <v>191</v>
      </c>
      <c r="B165" s="116">
        <v>889.5</v>
      </c>
      <c r="C165" s="116">
        <v>955</v>
      </c>
      <c r="D165" s="116">
        <v>1033.8</v>
      </c>
      <c r="E165" s="116">
        <v>1102.5999999999999</v>
      </c>
      <c r="F165" s="116">
        <v>1168.2</v>
      </c>
      <c r="G165" s="134" t="s">
        <v>200</v>
      </c>
      <c r="H165" s="134" t="s">
        <v>201</v>
      </c>
      <c r="I165" s="134" t="s">
        <v>202</v>
      </c>
      <c r="J165" s="134" t="s">
        <v>203</v>
      </c>
      <c r="K165" s="116"/>
      <c r="L165" s="116"/>
      <c r="M165" s="118"/>
      <c r="N165" s="118"/>
      <c r="O165" s="118"/>
      <c r="P165" s="118"/>
      <c r="S165" s="115" t="s">
        <v>191</v>
      </c>
      <c r="T165" s="116">
        <v>889.5</v>
      </c>
      <c r="U165" s="116">
        <v>955</v>
      </c>
      <c r="V165" s="116">
        <v>1033.8</v>
      </c>
      <c r="W165" s="116">
        <v>1102.5999999999999</v>
      </c>
      <c r="X165" s="116">
        <v>1168.2</v>
      </c>
      <c r="Y165" s="134" t="s">
        <v>200</v>
      </c>
      <c r="Z165" s="134" t="s">
        <v>201</v>
      </c>
      <c r="AA165" s="134" t="s">
        <v>202</v>
      </c>
      <c r="AB165" s="134" t="s">
        <v>203</v>
      </c>
      <c r="AC165" s="116"/>
      <c r="AD165" s="116"/>
      <c r="AE165" s="118"/>
      <c r="AF165" s="118"/>
      <c r="AG165" s="118"/>
      <c r="AH165" s="118"/>
      <c r="AK165" s="115" t="s">
        <v>191</v>
      </c>
      <c r="AL165" s="116">
        <v>689.3</v>
      </c>
      <c r="AM165" s="116">
        <v>889.5</v>
      </c>
      <c r="AN165" s="116">
        <v>955</v>
      </c>
      <c r="AO165" s="116">
        <v>1033.8</v>
      </c>
      <c r="AP165" s="116">
        <v>1102.5999999999999</v>
      </c>
      <c r="AQ165" s="117">
        <v>1168.2</v>
      </c>
      <c r="AR165" s="116"/>
      <c r="AS165" s="116"/>
      <c r="AT165" s="116"/>
      <c r="AU165" s="116"/>
      <c r="AV165" s="116"/>
      <c r="AW165" s="118"/>
      <c r="AX165" s="115"/>
      <c r="AY165" s="118"/>
      <c r="AZ165" s="118"/>
      <c r="BA165" s="118"/>
    </row>
    <row r="166" spans="1:53" s="23" customFormat="1" x14ac:dyDescent="0.25">
      <c r="A166" s="119" t="s">
        <v>192</v>
      </c>
      <c r="B166" s="120">
        <f>100*(0.85^B163)</f>
        <v>85</v>
      </c>
      <c r="C166" s="120">
        <f t="shared" ref="C166:F166" si="60">100*(0.85^C163)</f>
        <v>72.249999999999986</v>
      </c>
      <c r="D166" s="120">
        <f t="shared" si="60"/>
        <v>61.412499999999994</v>
      </c>
      <c r="E166" s="120">
        <f t="shared" si="60"/>
        <v>52.200624999999988</v>
      </c>
      <c r="F166" s="120">
        <f t="shared" si="60"/>
        <v>44.370531249999992</v>
      </c>
      <c r="G166" s="120"/>
      <c r="H166" s="120"/>
      <c r="I166" s="120"/>
      <c r="J166" s="120"/>
      <c r="K166" s="120"/>
      <c r="L166" s="120"/>
      <c r="M166" s="120"/>
      <c r="N166" s="122"/>
      <c r="O166" s="122"/>
      <c r="P166" s="122"/>
      <c r="S166" s="119" t="s">
        <v>192</v>
      </c>
      <c r="T166" s="120">
        <f>100*(0.85^T163)</f>
        <v>85</v>
      </c>
      <c r="U166" s="120">
        <f t="shared" ref="U166:X166" si="61">100*(0.85^U163)</f>
        <v>72.249999999999986</v>
      </c>
      <c r="V166" s="120">
        <f t="shared" si="61"/>
        <v>61.412499999999994</v>
      </c>
      <c r="W166" s="120">
        <f t="shared" si="61"/>
        <v>52.200624999999988</v>
      </c>
      <c r="X166" s="120">
        <f t="shared" si="61"/>
        <v>44.370531249999992</v>
      </c>
      <c r="Y166" s="120"/>
      <c r="Z166" s="120"/>
      <c r="AA166" s="120"/>
      <c r="AB166" s="120"/>
      <c r="AC166" s="120"/>
      <c r="AD166" s="120"/>
      <c r="AE166" s="122"/>
      <c r="AF166" s="122"/>
      <c r="AG166" s="122"/>
      <c r="AH166" s="122"/>
      <c r="AK166" s="119" t="s">
        <v>193</v>
      </c>
      <c r="AL166" s="120">
        <v>100</v>
      </c>
      <c r="AM166" s="120">
        <v>85</v>
      </c>
      <c r="AN166" s="120">
        <v>72.249999999999986</v>
      </c>
      <c r="AO166" s="120">
        <v>61.412499999999994</v>
      </c>
      <c r="AP166" s="120">
        <v>52.200624999999988</v>
      </c>
      <c r="AQ166" s="121">
        <v>44.370531249999992</v>
      </c>
      <c r="AR166" s="120"/>
      <c r="AS166" s="120"/>
      <c r="AT166" s="120"/>
      <c r="AU166" s="120"/>
      <c r="AV166" s="120"/>
      <c r="AW166" s="122"/>
      <c r="AX166" s="119"/>
      <c r="AY166" s="122"/>
      <c r="AZ166" s="122"/>
      <c r="BA166" s="122"/>
    </row>
    <row r="167" spans="1:53" s="23" customFormat="1" ht="15.75" thickBot="1" x14ac:dyDescent="0.3">
      <c r="A167" s="115" t="s">
        <v>194</v>
      </c>
      <c r="B167" s="116">
        <f>100- B166</f>
        <v>15</v>
      </c>
      <c r="C167" s="116">
        <f>100- C166</f>
        <v>27.750000000000014</v>
      </c>
      <c r="D167" s="116">
        <f t="shared" ref="D167:F167" si="62">100- D166</f>
        <v>38.587500000000006</v>
      </c>
      <c r="E167" s="116">
        <f t="shared" si="62"/>
        <v>47.799375000000012</v>
      </c>
      <c r="F167" s="116">
        <f t="shared" si="62"/>
        <v>55.629468750000008</v>
      </c>
      <c r="G167" s="116"/>
      <c r="H167" s="116"/>
      <c r="I167" s="116"/>
      <c r="J167" s="116"/>
      <c r="K167" s="116"/>
      <c r="L167" s="116"/>
      <c r="M167" s="118"/>
      <c r="N167" s="118"/>
      <c r="O167" s="118"/>
      <c r="P167" s="118"/>
      <c r="S167" s="115" t="s">
        <v>194</v>
      </c>
      <c r="T167" s="116">
        <f>100- T166</f>
        <v>15</v>
      </c>
      <c r="U167" s="116">
        <f>100- U166</f>
        <v>27.750000000000014</v>
      </c>
      <c r="V167" s="116">
        <f t="shared" ref="V167:X167" si="63">100- V166</f>
        <v>38.587500000000006</v>
      </c>
      <c r="W167" s="116">
        <f t="shared" si="63"/>
        <v>47.799375000000012</v>
      </c>
      <c r="X167" s="116">
        <f t="shared" si="63"/>
        <v>55.629468750000008</v>
      </c>
      <c r="Y167" s="116"/>
      <c r="Z167" s="116"/>
      <c r="AA167" s="116"/>
      <c r="AB167" s="116"/>
      <c r="AC167" s="116"/>
      <c r="AD167" s="116"/>
      <c r="AE167" s="118"/>
      <c r="AF167" s="118"/>
      <c r="AG167" s="118"/>
      <c r="AH167" s="118"/>
      <c r="AK167" s="115" t="s">
        <v>195</v>
      </c>
      <c r="AL167" s="116">
        <v>0</v>
      </c>
      <c r="AM167" s="116">
        <v>15</v>
      </c>
      <c r="AN167" s="116">
        <v>27.750000000000014</v>
      </c>
      <c r="AO167" s="116">
        <v>38.587500000000006</v>
      </c>
      <c r="AP167" s="116">
        <v>47.799375000000012</v>
      </c>
      <c r="AQ167" s="117">
        <v>55.629468750000008</v>
      </c>
      <c r="AR167" s="116"/>
      <c r="AS167" s="116"/>
      <c r="AT167" s="116"/>
      <c r="AU167" s="116"/>
      <c r="AV167" s="116"/>
      <c r="AW167" s="118"/>
      <c r="AX167" s="115"/>
      <c r="AY167" s="118"/>
      <c r="AZ167" s="118"/>
      <c r="BA167" s="118"/>
    </row>
    <row r="168" spans="1:53" s="23" customFormat="1" x14ac:dyDescent="0.25">
      <c r="A168" s="123" t="s">
        <v>0</v>
      </c>
      <c r="B168" s="120">
        <v>69.958171300642135</v>
      </c>
      <c r="C168" s="120">
        <v>65.17018591563648</v>
      </c>
      <c r="D168" s="120">
        <v>58.196075496805591</v>
      </c>
      <c r="E168" s="120">
        <v>53.663968207963315</v>
      </c>
      <c r="F168" s="120">
        <v>50.235272533501231</v>
      </c>
      <c r="G168" s="120">
        <v>69.150000000000006</v>
      </c>
      <c r="H168" s="120">
        <v>71.12</v>
      </c>
      <c r="I168" s="120">
        <v>68.290000000000006</v>
      </c>
      <c r="J168" s="120">
        <v>68.81</v>
      </c>
      <c r="K168" s="120"/>
      <c r="L168" s="120"/>
      <c r="M168" s="122"/>
      <c r="N168" s="122"/>
      <c r="O168" s="122"/>
      <c r="P168" s="122"/>
      <c r="S168" s="123" t="s">
        <v>0</v>
      </c>
      <c r="T168" s="120">
        <v>69.958171300642135</v>
      </c>
      <c r="U168" s="120">
        <v>67.716922155016448</v>
      </c>
      <c r="V168" s="120">
        <v>64.842314037140682</v>
      </c>
      <c r="W168" s="120">
        <v>62.416431409991375</v>
      </c>
      <c r="X168" s="120">
        <v>60.412036008955468</v>
      </c>
      <c r="Y168" s="120">
        <v>69.150000000000006</v>
      </c>
      <c r="Z168" s="120">
        <v>71.12</v>
      </c>
      <c r="AA168" s="120">
        <v>68.290000000000006</v>
      </c>
      <c r="AB168" s="120">
        <v>68.81</v>
      </c>
      <c r="AC168" s="120"/>
      <c r="AD168" s="120"/>
      <c r="AE168" s="122"/>
      <c r="AF168" s="122"/>
      <c r="AG168" s="122"/>
      <c r="AH168" s="122"/>
      <c r="AK168" s="123" t="s">
        <v>0</v>
      </c>
      <c r="AL168" s="120">
        <v>48.94539997883362</v>
      </c>
      <c r="AM168" s="120">
        <v>48.571891068888334</v>
      </c>
      <c r="AN168" s="120">
        <v>48.214783623720095</v>
      </c>
      <c r="AO168" s="120">
        <v>47.775769957879483</v>
      </c>
      <c r="AP168" s="120">
        <v>47.292906881715581</v>
      </c>
      <c r="AQ168" s="121">
        <v>46.783210800165222</v>
      </c>
      <c r="AR168" s="120"/>
      <c r="AS168" s="120"/>
      <c r="AT168" s="120"/>
      <c r="AU168" s="120"/>
      <c r="AV168" s="120"/>
      <c r="AW168" s="122"/>
      <c r="AX168" s="123"/>
      <c r="AY168" s="122"/>
      <c r="AZ168" s="122"/>
      <c r="BA168" s="122"/>
    </row>
    <row r="169" spans="1:53" s="23" customFormat="1" x14ac:dyDescent="0.25">
      <c r="A169" s="124" t="s">
        <v>1</v>
      </c>
      <c r="B169" s="125">
        <v>0</v>
      </c>
      <c r="C169" s="125">
        <v>0</v>
      </c>
      <c r="D169" s="125">
        <v>0</v>
      </c>
      <c r="E169" s="125">
        <v>0</v>
      </c>
      <c r="F169" s="125">
        <v>0</v>
      </c>
      <c r="G169" s="125">
        <v>0.36</v>
      </c>
      <c r="H169" s="125">
        <v>0.25</v>
      </c>
      <c r="I169" s="125">
        <v>0.4</v>
      </c>
      <c r="J169" s="125">
        <v>0.42</v>
      </c>
      <c r="K169" s="125"/>
      <c r="L169" s="125"/>
      <c r="M169" s="127"/>
      <c r="N169" s="127"/>
      <c r="O169" s="127"/>
      <c r="P169" s="127"/>
      <c r="S169" s="124" t="s">
        <v>1</v>
      </c>
      <c r="T169" s="125">
        <v>0</v>
      </c>
      <c r="U169" s="125">
        <v>0</v>
      </c>
      <c r="V169" s="125">
        <v>0</v>
      </c>
      <c r="W169" s="125">
        <v>0</v>
      </c>
      <c r="X169" s="125">
        <v>0</v>
      </c>
      <c r="Y169" s="125">
        <v>0.36</v>
      </c>
      <c r="Z169" s="125">
        <v>0.25</v>
      </c>
      <c r="AA169" s="125">
        <v>0.4</v>
      </c>
      <c r="AB169" s="125">
        <v>0.42</v>
      </c>
      <c r="AC169" s="125"/>
      <c r="AD169" s="125"/>
      <c r="AE169" s="127"/>
      <c r="AF169" s="127"/>
      <c r="AG169" s="127"/>
      <c r="AH169" s="127"/>
      <c r="AK169" s="124" t="s">
        <v>1</v>
      </c>
      <c r="AL169" s="125">
        <v>1.4732994494471165</v>
      </c>
      <c r="AM169" s="125">
        <v>1.4929437484462256</v>
      </c>
      <c r="AN169" s="125">
        <v>1.5280909884623057</v>
      </c>
      <c r="AO169" s="125">
        <v>1.567545593187551</v>
      </c>
      <c r="AP169" s="125">
        <v>1.6093702266924919</v>
      </c>
      <c r="AQ169" s="126">
        <v>1.6527947919389254</v>
      </c>
      <c r="AR169" s="125"/>
      <c r="AS169" s="125"/>
      <c r="AT169" s="125"/>
      <c r="AU169" s="125"/>
      <c r="AV169" s="125"/>
      <c r="AW169" s="127"/>
      <c r="AX169" s="124"/>
      <c r="AY169" s="127"/>
      <c r="AZ169" s="127"/>
      <c r="BA169" s="127"/>
    </row>
    <row r="170" spans="1:53" s="23" customFormat="1" x14ac:dyDescent="0.25">
      <c r="A170" s="124" t="s">
        <v>2</v>
      </c>
      <c r="B170" s="125">
        <v>15.175310860527881</v>
      </c>
      <c r="C170" s="125">
        <v>16.085935393616477</v>
      </c>
      <c r="D170" s="125">
        <v>15.744964734460591</v>
      </c>
      <c r="E170" s="125">
        <v>15.268966060580464</v>
      </c>
      <c r="F170" s="125">
        <v>15.241498180886556</v>
      </c>
      <c r="G170" s="125">
        <v>15.53</v>
      </c>
      <c r="H170" s="125">
        <v>15.55</v>
      </c>
      <c r="I170" s="125">
        <v>15.65</v>
      </c>
      <c r="J170" s="125">
        <v>15.21</v>
      </c>
      <c r="K170" s="125"/>
      <c r="L170" s="125"/>
      <c r="M170" s="127"/>
      <c r="N170" s="127"/>
      <c r="O170" s="127"/>
      <c r="P170" s="127"/>
      <c r="S170" s="124" t="s">
        <v>2</v>
      </c>
      <c r="T170" s="125">
        <v>15.175310860527881</v>
      </c>
      <c r="U170" s="125">
        <v>15.601572908687432</v>
      </c>
      <c r="V170" s="125">
        <v>15.644866884654286</v>
      </c>
      <c r="W170" s="125">
        <v>15.563290299657998</v>
      </c>
      <c r="X170" s="125">
        <v>15.510339784071164</v>
      </c>
      <c r="Y170" s="125">
        <v>15.53</v>
      </c>
      <c r="Z170" s="125">
        <v>15.55</v>
      </c>
      <c r="AA170" s="125">
        <v>15.65</v>
      </c>
      <c r="AB170" s="125">
        <v>15.21</v>
      </c>
      <c r="AC170" s="125"/>
      <c r="AD170" s="125"/>
      <c r="AE170" s="127"/>
      <c r="AF170" s="127"/>
      <c r="AG170" s="127"/>
      <c r="AH170" s="127"/>
      <c r="AK170" s="124" t="s">
        <v>2</v>
      </c>
      <c r="AL170" s="125">
        <v>15.029682316481752</v>
      </c>
      <c r="AM170" s="125">
        <v>15.002251184116266</v>
      </c>
      <c r="AN170" s="125">
        <v>15.009226461646827</v>
      </c>
      <c r="AO170" s="125">
        <v>15.010417102515744</v>
      </c>
      <c r="AP170" s="125">
        <v>15.008064014514366</v>
      </c>
      <c r="AQ170" s="126">
        <v>15.003099321277606</v>
      </c>
      <c r="AR170" s="125"/>
      <c r="AS170" s="125"/>
      <c r="AT170" s="125"/>
      <c r="AU170" s="125"/>
      <c r="AV170" s="125"/>
      <c r="AW170" s="127"/>
      <c r="AX170" s="124"/>
      <c r="AY170" s="127"/>
      <c r="AZ170" s="127"/>
      <c r="BA170" s="127"/>
    </row>
    <row r="171" spans="1:53" s="23" customFormat="1" x14ac:dyDescent="0.25">
      <c r="A171" s="124" t="s">
        <v>3</v>
      </c>
      <c r="B171" s="125">
        <v>0</v>
      </c>
      <c r="C171" s="125">
        <v>0</v>
      </c>
      <c r="D171" s="125">
        <v>0</v>
      </c>
      <c r="E171" s="125">
        <v>0</v>
      </c>
      <c r="F171" s="125">
        <v>0</v>
      </c>
      <c r="G171" s="125">
        <v>0</v>
      </c>
      <c r="H171" s="125">
        <v>0</v>
      </c>
      <c r="I171" s="125">
        <v>0</v>
      </c>
      <c r="J171" s="125">
        <v>0</v>
      </c>
      <c r="K171" s="125"/>
      <c r="L171" s="125"/>
      <c r="M171" s="127"/>
      <c r="N171" s="127"/>
      <c r="O171" s="127"/>
      <c r="P171" s="127"/>
      <c r="S171" s="124" t="s">
        <v>3</v>
      </c>
      <c r="T171" s="125">
        <v>0</v>
      </c>
      <c r="U171" s="125">
        <v>0</v>
      </c>
      <c r="V171" s="125">
        <v>0</v>
      </c>
      <c r="W171" s="125">
        <v>0</v>
      </c>
      <c r="X171" s="125">
        <v>0</v>
      </c>
      <c r="Y171" s="125">
        <v>0</v>
      </c>
      <c r="Z171" s="125">
        <v>0</v>
      </c>
      <c r="AA171" s="125">
        <v>0</v>
      </c>
      <c r="AB171" s="125">
        <v>0</v>
      </c>
      <c r="AC171" s="125"/>
      <c r="AD171" s="125"/>
      <c r="AE171" s="127"/>
      <c r="AF171" s="127"/>
      <c r="AG171" s="127"/>
      <c r="AH171" s="127"/>
      <c r="AK171" s="124" t="s">
        <v>3</v>
      </c>
      <c r="AL171" s="125">
        <v>0</v>
      </c>
      <c r="AM171" s="125">
        <v>0</v>
      </c>
      <c r="AN171" s="125">
        <v>0</v>
      </c>
      <c r="AO171" s="125">
        <v>0</v>
      </c>
      <c r="AP171" s="125">
        <v>0</v>
      </c>
      <c r="AQ171" s="126">
        <v>0</v>
      </c>
      <c r="AR171" s="125"/>
      <c r="AS171" s="125"/>
      <c r="AT171" s="125"/>
      <c r="AU171" s="125"/>
      <c r="AV171" s="125"/>
      <c r="AW171" s="127"/>
      <c r="AX171" s="124"/>
      <c r="AY171" s="127"/>
      <c r="AZ171" s="127"/>
      <c r="BA171" s="127"/>
    </row>
    <row r="172" spans="1:53" s="23" customFormat="1" x14ac:dyDescent="0.25">
      <c r="A172" s="124" t="s">
        <v>4</v>
      </c>
      <c r="B172" s="125">
        <v>0.81740748202566871</v>
      </c>
      <c r="C172" s="125">
        <v>1.8572205299098616</v>
      </c>
      <c r="D172" s="125">
        <v>4.3344294977640203</v>
      </c>
      <c r="E172" s="125">
        <v>6.4728591892619827</v>
      </c>
      <c r="F172" s="125">
        <v>7.7446367450063001</v>
      </c>
      <c r="G172" s="125">
        <v>1.1599999999999999</v>
      </c>
      <c r="H172" s="125">
        <v>0.79</v>
      </c>
      <c r="I172" s="125">
        <v>1.33</v>
      </c>
      <c r="J172" s="125">
        <v>1.29</v>
      </c>
      <c r="K172" s="125"/>
      <c r="L172" s="125"/>
      <c r="M172" s="127"/>
      <c r="N172" s="127"/>
      <c r="O172" s="127"/>
      <c r="P172" s="127"/>
      <c r="S172" s="124" t="s">
        <v>4</v>
      </c>
      <c r="T172" s="125">
        <v>0.81740748202566871</v>
      </c>
      <c r="U172" s="125">
        <v>1.304142490131396</v>
      </c>
      <c r="V172" s="125">
        <v>2.2190703263151716</v>
      </c>
      <c r="W172" s="125">
        <v>3.1422116085654488</v>
      </c>
      <c r="X172" s="125">
        <v>3.8995352647652144</v>
      </c>
      <c r="Y172" s="125">
        <v>1.1599999999999999</v>
      </c>
      <c r="Z172" s="125">
        <v>0.79</v>
      </c>
      <c r="AA172" s="125">
        <v>1.33</v>
      </c>
      <c r="AB172" s="125">
        <v>1.29</v>
      </c>
      <c r="AC172" s="125"/>
      <c r="AD172" s="125"/>
      <c r="AE172" s="127"/>
      <c r="AF172" s="127"/>
      <c r="AG172" s="127"/>
      <c r="AH172" s="127"/>
      <c r="AK172" s="124" t="s">
        <v>4</v>
      </c>
      <c r="AL172" s="125">
        <v>6.743590786890004</v>
      </c>
      <c r="AM172" s="125">
        <v>6.8339275613469752</v>
      </c>
      <c r="AN172" s="125">
        <v>6.9942854185419474</v>
      </c>
      <c r="AO172" s="125">
        <v>7.172614761506158</v>
      </c>
      <c r="AP172" s="125">
        <v>7.3600497156123206</v>
      </c>
      <c r="AQ172" s="126">
        <v>7.5527622803599979</v>
      </c>
      <c r="AR172" s="125"/>
      <c r="AS172" s="125"/>
      <c r="AT172" s="125"/>
      <c r="AU172" s="125"/>
      <c r="AV172" s="125"/>
      <c r="AW172" s="127"/>
      <c r="AX172" s="124"/>
      <c r="AY172" s="127"/>
      <c r="AZ172" s="127"/>
      <c r="BA172" s="127"/>
    </row>
    <row r="173" spans="1:53" s="23" customFormat="1" x14ac:dyDescent="0.25">
      <c r="A173" s="124" t="s">
        <v>5</v>
      </c>
      <c r="B173" s="125">
        <v>3.0202838325558963</v>
      </c>
      <c r="C173" s="125">
        <v>3.140929842054796</v>
      </c>
      <c r="D173" s="125">
        <v>3.153703830127673</v>
      </c>
      <c r="E173" s="125">
        <v>3.7395759642980217</v>
      </c>
      <c r="F173" s="125">
        <v>4.7715789863851876</v>
      </c>
      <c r="G173" s="125">
        <v>3.14</v>
      </c>
      <c r="H173" s="125">
        <v>2.63</v>
      </c>
      <c r="I173" s="125">
        <v>3.44</v>
      </c>
      <c r="J173" s="125">
        <v>3.24</v>
      </c>
      <c r="K173" s="125"/>
      <c r="L173" s="125"/>
      <c r="M173" s="127"/>
      <c r="N173" s="127"/>
      <c r="O173" s="127"/>
      <c r="P173" s="127"/>
      <c r="S173" s="124" t="s">
        <v>5</v>
      </c>
      <c r="T173" s="125">
        <v>3.0202838325558963</v>
      </c>
      <c r="U173" s="125">
        <v>3.0767580579282905</v>
      </c>
      <c r="V173" s="125">
        <v>3.0999901242918257</v>
      </c>
      <c r="W173" s="125">
        <v>3.2387906410723932</v>
      </c>
      <c r="X173" s="125">
        <v>3.4910091648809836</v>
      </c>
      <c r="Y173" s="125">
        <v>3.14</v>
      </c>
      <c r="Z173" s="125">
        <v>2.63</v>
      </c>
      <c r="AA173" s="125">
        <v>3.44</v>
      </c>
      <c r="AB173" s="125">
        <v>3.24</v>
      </c>
      <c r="AC173" s="125"/>
      <c r="AD173" s="125"/>
      <c r="AE173" s="127"/>
      <c r="AF173" s="127"/>
      <c r="AG173" s="127"/>
      <c r="AH173" s="127"/>
      <c r="AK173" s="124" t="s">
        <v>5</v>
      </c>
      <c r="AL173" s="125">
        <v>8.691507642055738</v>
      </c>
      <c r="AM173" s="125">
        <v>8.5695309723607238</v>
      </c>
      <c r="AN173" s="125">
        <v>8.7329985937130523</v>
      </c>
      <c r="AO173" s="125">
        <v>8.9093620394682702</v>
      </c>
      <c r="AP173" s="125">
        <v>9.0910641997836397</v>
      </c>
      <c r="AQ173" s="126">
        <v>9.2788643490059286</v>
      </c>
      <c r="AR173" s="125"/>
      <c r="AS173" s="125"/>
      <c r="AT173" s="125"/>
      <c r="AU173" s="125"/>
      <c r="AV173" s="125"/>
      <c r="AW173" s="127"/>
      <c r="AX173" s="124"/>
      <c r="AY173" s="127"/>
      <c r="AZ173" s="127"/>
      <c r="BA173" s="127"/>
    </row>
    <row r="174" spans="1:53" s="23" customFormat="1" x14ac:dyDescent="0.25">
      <c r="A174" s="124" t="s">
        <v>6</v>
      </c>
      <c r="B174" s="125">
        <v>0</v>
      </c>
      <c r="C174" s="125">
        <v>0</v>
      </c>
      <c r="D174" s="125">
        <v>0</v>
      </c>
      <c r="E174" s="125">
        <v>0</v>
      </c>
      <c r="F174" s="125">
        <v>0</v>
      </c>
      <c r="G174" s="125">
        <v>0</v>
      </c>
      <c r="H174" s="125">
        <v>0</v>
      </c>
      <c r="I174" s="125">
        <v>0</v>
      </c>
      <c r="J174" s="125">
        <v>0</v>
      </c>
      <c r="K174" s="125"/>
      <c r="L174" s="125"/>
      <c r="M174" s="127"/>
      <c r="N174" s="127"/>
      <c r="O174" s="127"/>
      <c r="P174" s="127"/>
      <c r="S174" s="124" t="s">
        <v>6</v>
      </c>
      <c r="T174" s="125">
        <v>0</v>
      </c>
      <c r="U174" s="125">
        <v>0</v>
      </c>
      <c r="V174" s="125">
        <v>0</v>
      </c>
      <c r="W174" s="125">
        <v>0</v>
      </c>
      <c r="X174" s="125">
        <v>0</v>
      </c>
      <c r="Y174" s="125">
        <v>0</v>
      </c>
      <c r="Z174" s="125">
        <v>0</v>
      </c>
      <c r="AA174" s="125">
        <v>0</v>
      </c>
      <c r="AB174" s="125">
        <v>0</v>
      </c>
      <c r="AC174" s="125"/>
      <c r="AD174" s="125"/>
      <c r="AE174" s="127"/>
      <c r="AF174" s="127"/>
      <c r="AG174" s="127"/>
      <c r="AH174" s="127"/>
      <c r="AK174" s="124" t="s">
        <v>6</v>
      </c>
      <c r="AL174" s="125">
        <v>0</v>
      </c>
      <c r="AM174" s="125">
        <v>0</v>
      </c>
      <c r="AN174" s="125">
        <v>0</v>
      </c>
      <c r="AO174" s="125">
        <v>0</v>
      </c>
      <c r="AP174" s="125">
        <v>0</v>
      </c>
      <c r="AQ174" s="126">
        <v>0</v>
      </c>
      <c r="AR174" s="125"/>
      <c r="AS174" s="125"/>
      <c r="AT174" s="125"/>
      <c r="AU174" s="125"/>
      <c r="AV174" s="125"/>
      <c r="AW174" s="127"/>
      <c r="AX174" s="124"/>
      <c r="AY174" s="127"/>
      <c r="AZ174" s="127"/>
      <c r="BA174" s="127"/>
    </row>
    <row r="175" spans="1:53" s="23" customFormat="1" x14ac:dyDescent="0.25">
      <c r="A175" s="124" t="s">
        <v>7</v>
      </c>
      <c r="B175" s="125">
        <v>3.9052813044340029</v>
      </c>
      <c r="C175" s="125">
        <v>6.6811280919994314</v>
      </c>
      <c r="D175" s="125">
        <v>11.819822488023721</v>
      </c>
      <c r="E175" s="125">
        <v>15.068359867840027</v>
      </c>
      <c r="F175" s="125">
        <v>17.471782783582633</v>
      </c>
      <c r="G175" s="125">
        <v>2.73</v>
      </c>
      <c r="H175" s="125">
        <v>1.83</v>
      </c>
      <c r="I175" s="125">
        <v>3.02</v>
      </c>
      <c r="J175" s="125">
        <v>3.31</v>
      </c>
      <c r="K175" s="125"/>
      <c r="L175" s="125"/>
      <c r="M175" s="127"/>
      <c r="N175" s="127"/>
      <c r="O175" s="127"/>
      <c r="P175" s="127"/>
      <c r="S175" s="124" t="s">
        <v>7</v>
      </c>
      <c r="T175" s="125">
        <v>3.9052813044340029</v>
      </c>
      <c r="U175" s="125">
        <v>5.2046512357838086</v>
      </c>
      <c r="V175" s="125">
        <v>7.2019552220241589</v>
      </c>
      <c r="W175" s="125">
        <v>8.9090928128653246</v>
      </c>
      <c r="X175" s="125">
        <v>10.318073400987059</v>
      </c>
      <c r="Y175" s="125">
        <v>2.73</v>
      </c>
      <c r="Z175" s="125">
        <v>1.83</v>
      </c>
      <c r="AA175" s="125">
        <v>3.02</v>
      </c>
      <c r="AB175" s="125">
        <v>3.31</v>
      </c>
      <c r="AC175" s="125"/>
      <c r="AD175" s="125"/>
      <c r="AE175" s="127"/>
      <c r="AF175" s="127"/>
      <c r="AG175" s="127"/>
      <c r="AH175" s="127"/>
      <c r="AK175" s="124" t="s">
        <v>7</v>
      </c>
      <c r="AL175" s="125">
        <v>11.558512970005907</v>
      </c>
      <c r="AM175" s="125">
        <v>11.712777126619322</v>
      </c>
      <c r="AN175" s="125">
        <v>11.985671042738685</v>
      </c>
      <c r="AO175" s="125">
        <v>12.2848105148825</v>
      </c>
      <c r="AP175" s="125">
        <v>12.595798971275679</v>
      </c>
      <c r="AQ175" s="126">
        <v>12.909122002643818</v>
      </c>
      <c r="AR175" s="125"/>
      <c r="AS175" s="125"/>
      <c r="AT175" s="125"/>
      <c r="AU175" s="125"/>
      <c r="AV175" s="125"/>
      <c r="AW175" s="127"/>
      <c r="AX175" s="124"/>
      <c r="AY175" s="127"/>
      <c r="AZ175" s="127"/>
      <c r="BA175" s="127"/>
    </row>
    <row r="176" spans="1:53" s="23" customFormat="1" x14ac:dyDescent="0.25">
      <c r="A176" s="124" t="s">
        <v>8</v>
      </c>
      <c r="B176" s="125">
        <v>1.0106400414887385E-5</v>
      </c>
      <c r="C176" s="125">
        <v>1.1483924485892741E-5</v>
      </c>
      <c r="D176" s="125">
        <v>0</v>
      </c>
      <c r="E176" s="125">
        <v>0</v>
      </c>
      <c r="F176" s="125">
        <v>1.4917877775119403E-5</v>
      </c>
      <c r="G176" s="125">
        <v>0</v>
      </c>
      <c r="H176" s="125">
        <v>0</v>
      </c>
      <c r="I176" s="125">
        <v>0</v>
      </c>
      <c r="J176" s="125">
        <v>0</v>
      </c>
      <c r="K176" s="125"/>
      <c r="L176" s="125"/>
      <c r="M176" s="127"/>
      <c r="N176" s="127"/>
      <c r="O176" s="127"/>
      <c r="P176" s="127"/>
      <c r="S176" s="124" t="s">
        <v>8</v>
      </c>
      <c r="T176" s="125">
        <v>1.0106400414887385E-5</v>
      </c>
      <c r="U176" s="125">
        <v>1.0751217523295982E-5</v>
      </c>
      <c r="V176" s="125">
        <v>7.5051261875195164E-6</v>
      </c>
      <c r="W176" s="125">
        <v>5.8763918907736911E-6</v>
      </c>
      <c r="X176" s="125">
        <v>7.3641579126209678E-6</v>
      </c>
      <c r="Y176" s="125">
        <v>0</v>
      </c>
      <c r="Z176" s="125">
        <v>0</v>
      </c>
      <c r="AA176" s="125">
        <v>0</v>
      </c>
      <c r="AB176" s="125">
        <v>0</v>
      </c>
      <c r="AC176" s="125"/>
      <c r="AD176" s="125"/>
      <c r="AE176" s="127"/>
      <c r="AF176" s="127"/>
      <c r="AG176" s="127"/>
      <c r="AH176" s="127"/>
      <c r="AK176" s="124" t="s">
        <v>8</v>
      </c>
      <c r="AL176" s="125">
        <v>2.7683625926201212</v>
      </c>
      <c r="AM176" s="125">
        <v>2.8135873400649278</v>
      </c>
      <c r="AN176" s="125">
        <v>2.878207084788333</v>
      </c>
      <c r="AO176" s="125">
        <v>2.9492092006029176</v>
      </c>
      <c r="AP176" s="125">
        <v>3.0330035542276454</v>
      </c>
      <c r="AQ176" s="126">
        <v>3.1183315490512253</v>
      </c>
      <c r="AR176" s="125"/>
      <c r="AS176" s="125"/>
      <c r="AT176" s="125"/>
      <c r="AU176" s="125"/>
      <c r="AV176" s="125"/>
      <c r="AW176" s="127"/>
      <c r="AX176" s="124"/>
      <c r="AY176" s="127"/>
      <c r="AZ176" s="127"/>
      <c r="BA176" s="127"/>
    </row>
    <row r="177" spans="1:53" s="23" customFormat="1" x14ac:dyDescent="0.25">
      <c r="A177" s="124" t="s">
        <v>9</v>
      </c>
      <c r="B177" s="125">
        <v>0</v>
      </c>
      <c r="C177" s="125">
        <v>0</v>
      </c>
      <c r="D177" s="125">
        <v>0</v>
      </c>
      <c r="E177" s="125">
        <v>0</v>
      </c>
      <c r="F177" s="125">
        <v>0</v>
      </c>
      <c r="G177" s="125">
        <v>0</v>
      </c>
      <c r="H177" s="125">
        <v>0</v>
      </c>
      <c r="I177" s="125">
        <v>0</v>
      </c>
      <c r="J177" s="125">
        <v>0</v>
      </c>
      <c r="K177" s="125"/>
      <c r="L177" s="125"/>
      <c r="M177" s="127"/>
      <c r="N177" s="127"/>
      <c r="O177" s="127"/>
      <c r="P177" s="127"/>
      <c r="S177" s="124" t="s">
        <v>9</v>
      </c>
      <c r="T177" s="125">
        <v>0</v>
      </c>
      <c r="U177" s="125">
        <v>0</v>
      </c>
      <c r="V177" s="125">
        <v>0</v>
      </c>
      <c r="W177" s="125">
        <v>0</v>
      </c>
      <c r="X177" s="125">
        <v>0</v>
      </c>
      <c r="Y177" s="125">
        <v>0</v>
      </c>
      <c r="Z177" s="125">
        <v>0</v>
      </c>
      <c r="AA177" s="125">
        <v>0</v>
      </c>
      <c r="AB177" s="125">
        <v>0</v>
      </c>
      <c r="AC177" s="125"/>
      <c r="AD177" s="125"/>
      <c r="AE177" s="127"/>
      <c r="AF177" s="127"/>
      <c r="AG177" s="127"/>
      <c r="AH177" s="127"/>
      <c r="AK177" s="124" t="s">
        <v>9</v>
      </c>
      <c r="AL177" s="125">
        <v>0</v>
      </c>
      <c r="AM177" s="125">
        <v>0</v>
      </c>
      <c r="AN177" s="125">
        <v>0</v>
      </c>
      <c r="AO177" s="125">
        <v>0</v>
      </c>
      <c r="AP177" s="125">
        <v>0</v>
      </c>
      <c r="AQ177" s="126">
        <v>0</v>
      </c>
      <c r="AR177" s="125"/>
      <c r="AS177" s="125"/>
      <c r="AT177" s="125"/>
      <c r="AU177" s="125"/>
      <c r="AV177" s="125"/>
      <c r="AW177" s="127"/>
      <c r="AX177" s="124"/>
      <c r="AY177" s="127"/>
      <c r="AZ177" s="127"/>
      <c r="BA177" s="127"/>
    </row>
    <row r="178" spans="1:53" s="23" customFormat="1" x14ac:dyDescent="0.25">
      <c r="A178" s="124" t="s">
        <v>10</v>
      </c>
      <c r="B178" s="125">
        <v>3.7498146696785768</v>
      </c>
      <c r="C178" s="125">
        <v>5.2887581565650503</v>
      </c>
      <c r="D178" s="125">
        <v>5.9309107603593381</v>
      </c>
      <c r="E178" s="125">
        <v>5.384288391901749</v>
      </c>
      <c r="F178" s="125">
        <v>4.344419869816174</v>
      </c>
      <c r="G178" s="125">
        <v>4.84</v>
      </c>
      <c r="H178" s="125">
        <v>5.24</v>
      </c>
      <c r="I178" s="125">
        <v>4.7</v>
      </c>
      <c r="J178" s="125">
        <v>4.47</v>
      </c>
      <c r="K178" s="125"/>
      <c r="L178" s="125"/>
      <c r="M178" s="127"/>
      <c r="N178" s="127"/>
      <c r="O178" s="127"/>
      <c r="P178" s="127"/>
      <c r="S178" s="124" t="s">
        <v>10</v>
      </c>
      <c r="T178" s="125">
        <v>3.7498146696785768</v>
      </c>
      <c r="U178" s="125">
        <v>4.4701919260403065</v>
      </c>
      <c r="V178" s="125">
        <v>4.9112235243642219</v>
      </c>
      <c r="W178" s="125">
        <v>5.0138862851350092</v>
      </c>
      <c r="X178" s="125">
        <v>4.9037263719757664</v>
      </c>
      <c r="Y178" s="125">
        <v>4.84</v>
      </c>
      <c r="Z178" s="125">
        <v>5.24</v>
      </c>
      <c r="AA178" s="125">
        <v>4.7</v>
      </c>
      <c r="AB178" s="125">
        <v>4.47</v>
      </c>
      <c r="AC178" s="125"/>
      <c r="AD178" s="125"/>
      <c r="AE178" s="127"/>
      <c r="AF178" s="127"/>
      <c r="AG178" s="127"/>
      <c r="AH178" s="127"/>
      <c r="AK178" s="124" t="s">
        <v>10</v>
      </c>
      <c r="AL178" s="125">
        <v>2.6697415405982428</v>
      </c>
      <c r="AM178" s="125">
        <v>2.6163161852271681</v>
      </c>
      <c r="AN178" s="125">
        <v>2.5778515338025967</v>
      </c>
      <c r="AO178" s="125">
        <v>2.5447343449711548</v>
      </c>
      <c r="AP178" s="125">
        <v>2.5044182475700709</v>
      </c>
      <c r="AQ178" s="126">
        <v>2.44726154213406</v>
      </c>
      <c r="AR178" s="125"/>
      <c r="AS178" s="125"/>
      <c r="AT178" s="125"/>
      <c r="AU178" s="125"/>
      <c r="AV178" s="125"/>
      <c r="AW178" s="127"/>
      <c r="AX178" s="124"/>
      <c r="AY178" s="127"/>
      <c r="AZ178" s="127"/>
      <c r="BA178" s="127"/>
    </row>
    <row r="179" spans="1:53" s="23" customFormat="1" x14ac:dyDescent="0.25">
      <c r="A179" s="124" t="s">
        <v>11</v>
      </c>
      <c r="B179" s="125">
        <v>3.3737204437354293</v>
      </c>
      <c r="C179" s="125">
        <v>1.7758305862934263</v>
      </c>
      <c r="D179" s="125">
        <v>0.82009319245905288</v>
      </c>
      <c r="E179" s="125">
        <v>0.40198231815443902</v>
      </c>
      <c r="F179" s="125">
        <v>0.19079598294416056</v>
      </c>
      <c r="G179" s="125">
        <v>1.7</v>
      </c>
      <c r="H179" s="125">
        <v>1.71</v>
      </c>
      <c r="I179" s="125">
        <v>1.64</v>
      </c>
      <c r="J179" s="125">
        <v>1.76</v>
      </c>
      <c r="K179" s="125"/>
      <c r="L179" s="125"/>
      <c r="M179" s="127"/>
      <c r="N179" s="127"/>
      <c r="O179" s="127"/>
      <c r="P179" s="127"/>
      <c r="S179" s="124" t="s">
        <v>11</v>
      </c>
      <c r="T179" s="125">
        <v>3.3737204437354293</v>
      </c>
      <c r="U179" s="125">
        <v>2.62575047519478</v>
      </c>
      <c r="V179" s="125">
        <v>2.0805723760834662</v>
      </c>
      <c r="W179" s="125">
        <v>1.7162910663205506</v>
      </c>
      <c r="X179" s="125">
        <v>1.4652726402064427</v>
      </c>
      <c r="Y179" s="125">
        <v>1.7</v>
      </c>
      <c r="Z179" s="125">
        <v>1.71</v>
      </c>
      <c r="AA179" s="125">
        <v>1.64</v>
      </c>
      <c r="AB179" s="125">
        <v>1.76</v>
      </c>
      <c r="AC179" s="125"/>
      <c r="AD179" s="125"/>
      <c r="AE179" s="127"/>
      <c r="AF179" s="127"/>
      <c r="AG179" s="127"/>
      <c r="AH179" s="127"/>
      <c r="AK179" s="124" t="s">
        <v>11</v>
      </c>
      <c r="AL179" s="125">
        <v>0.68228660979589584</v>
      </c>
      <c r="AM179" s="125">
        <v>0.64412587522090947</v>
      </c>
      <c r="AN179" s="125">
        <v>0.55401987864854985</v>
      </c>
      <c r="AO179" s="125">
        <v>0.44567379314979605</v>
      </c>
      <c r="AP179" s="125">
        <v>0.34130969452518534</v>
      </c>
      <c r="AQ179" s="126">
        <v>0.25723091503398687</v>
      </c>
      <c r="AR179" s="125"/>
      <c r="AS179" s="125"/>
      <c r="AT179" s="125"/>
      <c r="AU179" s="125"/>
      <c r="AV179" s="125"/>
      <c r="AW179" s="127"/>
      <c r="AX179" s="124"/>
      <c r="AY179" s="127"/>
      <c r="AZ179" s="127"/>
      <c r="BA179" s="127"/>
    </row>
    <row r="180" spans="1:53" s="23" customFormat="1" x14ac:dyDescent="0.25">
      <c r="A180" s="124" t="s">
        <v>12</v>
      </c>
      <c r="B180" s="125">
        <v>0</v>
      </c>
      <c r="C180" s="125">
        <v>0</v>
      </c>
      <c r="D180" s="125">
        <v>0</v>
      </c>
      <c r="E180" s="125">
        <v>0</v>
      </c>
      <c r="F180" s="125">
        <v>0</v>
      </c>
      <c r="G180" s="125">
        <v>0</v>
      </c>
      <c r="H180" s="125">
        <v>0</v>
      </c>
      <c r="I180" s="125">
        <v>0</v>
      </c>
      <c r="J180" s="125">
        <v>0</v>
      </c>
      <c r="K180" s="125"/>
      <c r="L180" s="125"/>
      <c r="M180" s="127"/>
      <c r="N180" s="127"/>
      <c r="O180" s="127"/>
      <c r="P180" s="127"/>
      <c r="S180" s="124" t="s">
        <v>12</v>
      </c>
      <c r="T180" s="125">
        <v>0</v>
      </c>
      <c r="U180" s="125">
        <v>0</v>
      </c>
      <c r="V180" s="125">
        <v>0</v>
      </c>
      <c r="W180" s="125">
        <v>0</v>
      </c>
      <c r="X180" s="125">
        <v>0</v>
      </c>
      <c r="Y180" s="125">
        <v>0</v>
      </c>
      <c r="Z180" s="125">
        <v>0</v>
      </c>
      <c r="AA180" s="125">
        <v>0</v>
      </c>
      <c r="AB180" s="125">
        <v>0</v>
      </c>
      <c r="AC180" s="125"/>
      <c r="AD180" s="125"/>
      <c r="AE180" s="127"/>
      <c r="AF180" s="127"/>
      <c r="AG180" s="127"/>
      <c r="AH180" s="127"/>
      <c r="AK180" s="124" t="s">
        <v>12</v>
      </c>
      <c r="AL180" s="125">
        <v>0</v>
      </c>
      <c r="AM180" s="125">
        <v>0</v>
      </c>
      <c r="AN180" s="125">
        <v>0</v>
      </c>
      <c r="AO180" s="125">
        <v>0</v>
      </c>
      <c r="AP180" s="125">
        <v>0</v>
      </c>
      <c r="AQ180" s="126">
        <v>0</v>
      </c>
      <c r="AR180" s="125"/>
      <c r="AS180" s="125"/>
      <c r="AT180" s="125"/>
      <c r="AU180" s="125"/>
      <c r="AV180" s="125"/>
      <c r="AW180" s="127"/>
      <c r="AX180" s="124"/>
      <c r="AY180" s="127"/>
      <c r="AZ180" s="127"/>
      <c r="BA180" s="127"/>
    </row>
    <row r="181" spans="1:53" s="23" customFormat="1" x14ac:dyDescent="0.25">
      <c r="A181" s="124" t="s">
        <v>13</v>
      </c>
      <c r="B181" s="125">
        <v>0</v>
      </c>
      <c r="C181" s="125">
        <v>0</v>
      </c>
      <c r="D181" s="125">
        <v>0</v>
      </c>
      <c r="E181" s="125">
        <v>0</v>
      </c>
      <c r="F181" s="125">
        <v>0</v>
      </c>
      <c r="G181" s="125">
        <v>0</v>
      </c>
      <c r="H181" s="125">
        <v>0</v>
      </c>
      <c r="I181" s="125">
        <v>0</v>
      </c>
      <c r="J181" s="125">
        <v>0</v>
      </c>
      <c r="K181" s="125"/>
      <c r="L181" s="125"/>
      <c r="M181" s="127"/>
      <c r="N181" s="127"/>
      <c r="O181" s="127"/>
      <c r="P181" s="127"/>
      <c r="S181" s="124" t="s">
        <v>13</v>
      </c>
      <c r="T181" s="125">
        <v>0</v>
      </c>
      <c r="U181" s="125">
        <v>0</v>
      </c>
      <c r="V181" s="125">
        <v>0</v>
      </c>
      <c r="W181" s="125">
        <v>0</v>
      </c>
      <c r="X181" s="125">
        <v>0</v>
      </c>
      <c r="Y181" s="125">
        <v>0</v>
      </c>
      <c r="Z181" s="125">
        <v>0</v>
      </c>
      <c r="AA181" s="125">
        <v>0</v>
      </c>
      <c r="AB181" s="125">
        <v>0</v>
      </c>
      <c r="AC181" s="125"/>
      <c r="AD181" s="125"/>
      <c r="AE181" s="127"/>
      <c r="AF181" s="127"/>
      <c r="AG181" s="127"/>
      <c r="AH181" s="127"/>
      <c r="AK181" s="124" t="s">
        <v>13</v>
      </c>
      <c r="AL181" s="125">
        <v>0</v>
      </c>
      <c r="AM181" s="125">
        <v>0</v>
      </c>
      <c r="AN181" s="125">
        <v>0</v>
      </c>
      <c r="AO181" s="125">
        <v>0</v>
      </c>
      <c r="AP181" s="125">
        <v>0</v>
      </c>
      <c r="AQ181" s="126">
        <v>0</v>
      </c>
      <c r="AR181" s="125"/>
      <c r="AS181" s="125"/>
      <c r="AT181" s="125"/>
      <c r="AU181" s="125"/>
      <c r="AV181" s="125"/>
      <c r="AW181" s="127"/>
      <c r="AX181" s="124"/>
      <c r="AY181" s="127"/>
      <c r="AZ181" s="127"/>
      <c r="BA181" s="127"/>
    </row>
    <row r="182" spans="1:53" s="23" customFormat="1" x14ac:dyDescent="0.25">
      <c r="A182" s="124" t="s">
        <v>22</v>
      </c>
      <c r="B182" s="125"/>
      <c r="C182" s="125"/>
      <c r="D182" s="125"/>
      <c r="E182" s="125"/>
      <c r="F182" s="125"/>
      <c r="G182" s="125">
        <v>0</v>
      </c>
      <c r="H182" s="125">
        <v>0</v>
      </c>
      <c r="I182" s="125">
        <v>0</v>
      </c>
      <c r="J182" s="125">
        <v>0</v>
      </c>
      <c r="K182" s="125"/>
      <c r="L182" s="125"/>
      <c r="M182" s="127"/>
      <c r="N182" s="127"/>
      <c r="O182" s="127"/>
      <c r="P182" s="127"/>
      <c r="S182" s="124" t="s">
        <v>22</v>
      </c>
      <c r="T182" s="125"/>
      <c r="U182" s="125"/>
      <c r="V182" s="125"/>
      <c r="W182" s="125"/>
      <c r="X182" s="125"/>
      <c r="Y182" s="125">
        <v>0</v>
      </c>
      <c r="Z182" s="125">
        <v>0</v>
      </c>
      <c r="AA182" s="125">
        <v>0</v>
      </c>
      <c r="AB182" s="125">
        <v>0</v>
      </c>
      <c r="AC182" s="125"/>
      <c r="AD182" s="125"/>
      <c r="AE182" s="127"/>
      <c r="AF182" s="127"/>
      <c r="AG182" s="127"/>
      <c r="AH182" s="127"/>
      <c r="AK182" s="124" t="s">
        <v>22</v>
      </c>
      <c r="AL182" s="125">
        <v>1.4376161132716017</v>
      </c>
      <c r="AM182" s="125">
        <v>1.7426489377091423</v>
      </c>
      <c r="AN182" s="125">
        <v>1.5248653739376172</v>
      </c>
      <c r="AO182" s="125">
        <v>1.3398626918364502</v>
      </c>
      <c r="AP182" s="125">
        <v>1.1640144940830168</v>
      </c>
      <c r="AQ182" s="126">
        <v>0.997322448389243</v>
      </c>
      <c r="AR182" s="125"/>
      <c r="AS182" s="125"/>
      <c r="AT182" s="125"/>
      <c r="AU182" s="125"/>
      <c r="AV182" s="125"/>
      <c r="AW182" s="127"/>
      <c r="AX182" s="124"/>
      <c r="AY182" s="127"/>
      <c r="AZ182" s="127"/>
      <c r="BA182" s="127"/>
    </row>
    <row r="183" spans="1:53" s="23" customFormat="1" x14ac:dyDescent="0.25">
      <c r="A183" s="124" t="s">
        <v>14</v>
      </c>
      <c r="B183" s="125">
        <v>0</v>
      </c>
      <c r="C183" s="125">
        <v>0</v>
      </c>
      <c r="D183" s="125">
        <v>0</v>
      </c>
      <c r="E183" s="125">
        <v>0</v>
      </c>
      <c r="F183" s="125">
        <v>0</v>
      </c>
      <c r="G183" s="125">
        <v>0</v>
      </c>
      <c r="H183" s="125">
        <v>0</v>
      </c>
      <c r="I183" s="125">
        <v>0</v>
      </c>
      <c r="J183" s="125">
        <v>0</v>
      </c>
      <c r="K183" s="125"/>
      <c r="L183" s="125"/>
      <c r="M183" s="127"/>
      <c r="N183" s="127"/>
      <c r="O183" s="127"/>
      <c r="P183" s="127"/>
      <c r="S183" s="124" t="s">
        <v>14</v>
      </c>
      <c r="T183" s="125">
        <v>0</v>
      </c>
      <c r="U183" s="125">
        <v>0</v>
      </c>
      <c r="V183" s="125">
        <v>0</v>
      </c>
      <c r="W183" s="125">
        <v>0</v>
      </c>
      <c r="X183" s="125">
        <v>0</v>
      </c>
      <c r="Y183" s="125">
        <v>0</v>
      </c>
      <c r="Z183" s="125">
        <v>0</v>
      </c>
      <c r="AA183" s="125">
        <v>0</v>
      </c>
      <c r="AB183" s="125">
        <v>0</v>
      </c>
      <c r="AC183" s="125"/>
      <c r="AD183" s="125"/>
      <c r="AE183" s="127"/>
      <c r="AF183" s="127"/>
      <c r="AG183" s="127"/>
      <c r="AH183" s="127"/>
      <c r="AK183" s="124" t="s">
        <v>14</v>
      </c>
      <c r="AL183" s="125">
        <v>0</v>
      </c>
      <c r="AM183" s="125">
        <v>0</v>
      </c>
      <c r="AN183" s="125">
        <v>0</v>
      </c>
      <c r="AO183" s="125">
        <v>0</v>
      </c>
      <c r="AP183" s="125">
        <v>0</v>
      </c>
      <c r="AQ183" s="126">
        <v>0</v>
      </c>
      <c r="AR183" s="125"/>
      <c r="AS183" s="125"/>
      <c r="AT183" s="125"/>
      <c r="AU183" s="125"/>
      <c r="AV183" s="125"/>
      <c r="AW183" s="127"/>
      <c r="AX183" s="124"/>
      <c r="AY183" s="127"/>
      <c r="AZ183" s="127"/>
      <c r="BA183" s="127"/>
    </row>
    <row r="184" spans="1:53" s="23" customFormat="1" x14ac:dyDescent="0.25">
      <c r="A184" s="124" t="s">
        <v>15</v>
      </c>
      <c r="B184" s="125">
        <v>0</v>
      </c>
      <c r="C184" s="125">
        <v>0</v>
      </c>
      <c r="D184" s="125">
        <v>0</v>
      </c>
      <c r="E184" s="125">
        <v>0</v>
      </c>
      <c r="F184" s="125">
        <v>0</v>
      </c>
      <c r="G184" s="125">
        <v>0</v>
      </c>
      <c r="H184" s="125">
        <v>0</v>
      </c>
      <c r="I184" s="125">
        <v>0</v>
      </c>
      <c r="J184" s="125">
        <v>0</v>
      </c>
      <c r="K184" s="125"/>
      <c r="L184" s="125"/>
      <c r="M184" s="127"/>
      <c r="N184" s="127"/>
      <c r="O184" s="127"/>
      <c r="P184" s="127"/>
      <c r="S184" s="124" t="s">
        <v>15</v>
      </c>
      <c r="T184" s="125">
        <v>0</v>
      </c>
      <c r="U184" s="125">
        <v>0</v>
      </c>
      <c r="V184" s="125">
        <v>0</v>
      </c>
      <c r="W184" s="125">
        <v>0</v>
      </c>
      <c r="X184" s="125">
        <v>0</v>
      </c>
      <c r="Y184" s="125">
        <v>0</v>
      </c>
      <c r="Z184" s="125">
        <v>0</v>
      </c>
      <c r="AA184" s="125">
        <v>0</v>
      </c>
      <c r="AB184" s="125">
        <v>0</v>
      </c>
      <c r="AC184" s="125"/>
      <c r="AD184" s="125"/>
      <c r="AE184" s="127"/>
      <c r="AF184" s="127"/>
      <c r="AG184" s="127"/>
      <c r="AH184" s="127"/>
      <c r="AK184" s="124" t="s">
        <v>15</v>
      </c>
      <c r="AL184" s="125">
        <v>0</v>
      </c>
      <c r="AM184" s="125">
        <v>0</v>
      </c>
      <c r="AN184" s="125">
        <v>0</v>
      </c>
      <c r="AO184" s="125">
        <v>0</v>
      </c>
      <c r="AP184" s="125">
        <v>0</v>
      </c>
      <c r="AQ184" s="126">
        <v>0</v>
      </c>
      <c r="AR184" s="125"/>
      <c r="AS184" s="125"/>
      <c r="AT184" s="125"/>
      <c r="AU184" s="125"/>
      <c r="AV184" s="125"/>
      <c r="AW184" s="127"/>
      <c r="AX184" s="124"/>
      <c r="AY184" s="127"/>
      <c r="AZ184" s="127"/>
      <c r="BA184" s="127"/>
    </row>
    <row r="185" spans="1:53" s="23" customFormat="1" x14ac:dyDescent="0.25">
      <c r="A185" s="124" t="s">
        <v>16</v>
      </c>
      <c r="B185" s="125">
        <v>0</v>
      </c>
      <c r="C185" s="125">
        <v>0</v>
      </c>
      <c r="D185" s="125">
        <v>0</v>
      </c>
      <c r="E185" s="125">
        <v>0</v>
      </c>
      <c r="F185" s="125">
        <v>0</v>
      </c>
      <c r="G185" s="125">
        <v>0</v>
      </c>
      <c r="H185" s="125">
        <v>0</v>
      </c>
      <c r="I185" s="125">
        <v>0</v>
      </c>
      <c r="J185" s="125">
        <v>0</v>
      </c>
      <c r="K185" s="125"/>
      <c r="L185" s="125"/>
      <c r="M185" s="127"/>
      <c r="N185" s="127"/>
      <c r="O185" s="127"/>
      <c r="P185" s="127"/>
      <c r="S185" s="124" t="s">
        <v>16</v>
      </c>
      <c r="T185" s="125">
        <v>0</v>
      </c>
      <c r="U185" s="125">
        <v>0</v>
      </c>
      <c r="V185" s="125">
        <v>0</v>
      </c>
      <c r="W185" s="125">
        <v>0</v>
      </c>
      <c r="X185" s="125">
        <v>0</v>
      </c>
      <c r="Y185" s="125">
        <v>0</v>
      </c>
      <c r="Z185" s="125">
        <v>0</v>
      </c>
      <c r="AA185" s="125">
        <v>0</v>
      </c>
      <c r="AB185" s="125">
        <v>0</v>
      </c>
      <c r="AC185" s="125"/>
      <c r="AD185" s="125"/>
      <c r="AE185" s="127"/>
      <c r="AF185" s="127"/>
      <c r="AG185" s="127"/>
      <c r="AH185" s="127"/>
      <c r="AK185" s="124" t="s">
        <v>16</v>
      </c>
      <c r="AL185" s="125">
        <v>0</v>
      </c>
      <c r="AM185" s="125">
        <v>0</v>
      </c>
      <c r="AN185" s="125">
        <v>0</v>
      </c>
      <c r="AO185" s="125">
        <v>0</v>
      </c>
      <c r="AP185" s="125">
        <v>0</v>
      </c>
      <c r="AQ185" s="126">
        <v>0</v>
      </c>
      <c r="AR185" s="125"/>
      <c r="AS185" s="125"/>
      <c r="AT185" s="125"/>
      <c r="AU185" s="125"/>
      <c r="AV185" s="125"/>
      <c r="AW185" s="127"/>
      <c r="AX185" s="124"/>
      <c r="AY185" s="127"/>
      <c r="AZ185" s="127"/>
      <c r="BA185" s="127"/>
    </row>
    <row r="186" spans="1:53" s="23" customFormat="1" x14ac:dyDescent="0.25">
      <c r="A186" s="124" t="s">
        <v>17</v>
      </c>
      <c r="B186" s="125">
        <v>0</v>
      </c>
      <c r="C186" s="125">
        <v>0</v>
      </c>
      <c r="D186" s="125">
        <v>0</v>
      </c>
      <c r="E186" s="125">
        <v>0</v>
      </c>
      <c r="F186" s="125">
        <v>0</v>
      </c>
      <c r="G186" s="125">
        <v>0</v>
      </c>
      <c r="H186" s="125">
        <v>0</v>
      </c>
      <c r="I186" s="125">
        <v>0</v>
      </c>
      <c r="J186" s="125">
        <v>0</v>
      </c>
      <c r="K186" s="125"/>
      <c r="L186" s="125"/>
      <c r="M186" s="127"/>
      <c r="N186" s="127"/>
      <c r="O186" s="127"/>
      <c r="P186" s="127"/>
      <c r="S186" s="124" t="s">
        <v>17</v>
      </c>
      <c r="T186" s="125">
        <v>0</v>
      </c>
      <c r="U186" s="125">
        <v>0</v>
      </c>
      <c r="V186" s="125">
        <v>0</v>
      </c>
      <c r="W186" s="125">
        <v>0</v>
      </c>
      <c r="X186" s="125">
        <v>0</v>
      </c>
      <c r="Y186" s="125">
        <v>0</v>
      </c>
      <c r="Z186" s="125">
        <v>0</v>
      </c>
      <c r="AA186" s="125">
        <v>0</v>
      </c>
      <c r="AB186" s="125">
        <v>0</v>
      </c>
      <c r="AC186" s="125"/>
      <c r="AD186" s="125"/>
      <c r="AE186" s="127"/>
      <c r="AF186" s="127"/>
      <c r="AG186" s="127"/>
      <c r="AH186" s="127"/>
      <c r="AK186" s="124" t="s">
        <v>17</v>
      </c>
      <c r="AL186" s="125">
        <v>0</v>
      </c>
      <c r="AM186" s="125">
        <v>0</v>
      </c>
      <c r="AN186" s="125">
        <v>0</v>
      </c>
      <c r="AO186" s="125">
        <v>0</v>
      </c>
      <c r="AP186" s="125">
        <v>0</v>
      </c>
      <c r="AQ186" s="126">
        <v>0</v>
      </c>
      <c r="AR186" s="125"/>
      <c r="AS186" s="125"/>
      <c r="AT186" s="125"/>
      <c r="AU186" s="125"/>
      <c r="AV186" s="125"/>
      <c r="AW186" s="127"/>
      <c r="AX186" s="124"/>
      <c r="AY186" s="127"/>
      <c r="AZ186" s="127"/>
      <c r="BA186" s="127"/>
    </row>
    <row r="187" spans="1:53" s="23" customFormat="1" ht="15.75" thickBot="1" x14ac:dyDescent="0.3">
      <c r="A187" s="128" t="s">
        <v>18</v>
      </c>
      <c r="B187" s="129">
        <v>0</v>
      </c>
      <c r="C187" s="129">
        <v>0</v>
      </c>
      <c r="D187" s="129">
        <v>0</v>
      </c>
      <c r="E187" s="129">
        <v>0</v>
      </c>
      <c r="F187" s="129">
        <v>0</v>
      </c>
      <c r="G187" s="129">
        <v>0</v>
      </c>
      <c r="H187" s="129">
        <v>0</v>
      </c>
      <c r="I187" s="129">
        <v>0</v>
      </c>
      <c r="J187" s="129">
        <v>0</v>
      </c>
      <c r="K187" s="129"/>
      <c r="L187" s="129"/>
      <c r="M187" s="131"/>
      <c r="N187" s="131"/>
      <c r="O187" s="131"/>
      <c r="P187" s="131"/>
      <c r="S187" s="128" t="s">
        <v>18</v>
      </c>
      <c r="T187" s="129">
        <v>0</v>
      </c>
      <c r="U187" s="129">
        <v>0</v>
      </c>
      <c r="V187" s="129">
        <v>0</v>
      </c>
      <c r="W187" s="129">
        <v>0</v>
      </c>
      <c r="X187" s="129">
        <v>0</v>
      </c>
      <c r="Y187" s="129">
        <v>0</v>
      </c>
      <c r="Z187" s="129">
        <v>0</v>
      </c>
      <c r="AA187" s="129">
        <v>0</v>
      </c>
      <c r="AB187" s="129">
        <v>0</v>
      </c>
      <c r="AC187" s="129"/>
      <c r="AD187" s="129"/>
      <c r="AE187" s="131"/>
      <c r="AF187" s="131"/>
      <c r="AG187" s="131"/>
      <c r="AH187" s="131"/>
      <c r="AK187" s="128" t="s">
        <v>18</v>
      </c>
      <c r="AL187" s="129"/>
      <c r="AM187" s="129"/>
      <c r="AN187" s="129"/>
      <c r="AO187" s="129"/>
      <c r="AP187" s="129"/>
      <c r="AQ187" s="130"/>
      <c r="AR187" s="129"/>
      <c r="AS187" s="129"/>
      <c r="AT187" s="129"/>
      <c r="AU187" s="129"/>
      <c r="AV187" s="129"/>
      <c r="AW187" s="131"/>
      <c r="AX187" s="128"/>
      <c r="AY187" s="131"/>
      <c r="AZ187" s="131"/>
      <c r="BA187" s="131"/>
    </row>
    <row r="188" spans="1:53" s="23" customFormat="1" ht="15.75" thickBot="1" x14ac:dyDescent="0.3">
      <c r="A188" s="132" t="s">
        <v>196</v>
      </c>
      <c r="B188" s="70">
        <f>SUM(B168:B187)</f>
        <v>100</v>
      </c>
      <c r="C188" s="70">
        <f t="shared" ref="C188:M188" si="64">SUM(C168:C187)</f>
        <v>100.00000000000001</v>
      </c>
      <c r="D188" s="70">
        <f t="shared" si="64"/>
        <v>99.999999999999986</v>
      </c>
      <c r="E188" s="70">
        <f t="shared" si="64"/>
        <v>100</v>
      </c>
      <c r="F188" s="133">
        <f t="shared" si="64"/>
        <v>100.00000000000003</v>
      </c>
      <c r="G188" s="133">
        <f t="shared" si="64"/>
        <v>98.610000000000014</v>
      </c>
      <c r="H188" s="70">
        <f t="shared" si="64"/>
        <v>99.11999999999999</v>
      </c>
      <c r="I188" s="70">
        <f t="shared" si="64"/>
        <v>98.470000000000013</v>
      </c>
      <c r="J188" s="70">
        <f t="shared" si="64"/>
        <v>98.51</v>
      </c>
      <c r="K188" s="70">
        <f t="shared" si="64"/>
        <v>0</v>
      </c>
      <c r="L188" s="70">
        <f t="shared" si="64"/>
        <v>0</v>
      </c>
      <c r="M188" s="68">
        <f t="shared" si="64"/>
        <v>0</v>
      </c>
      <c r="N188" s="68"/>
      <c r="O188" s="68"/>
      <c r="P188" s="68"/>
      <c r="S188" s="132" t="s">
        <v>196</v>
      </c>
      <c r="T188" s="70">
        <f t="shared" ref="T188:AE188" si="65">SUM(T168:T187)</f>
        <v>100</v>
      </c>
      <c r="U188" s="70">
        <f t="shared" si="65"/>
        <v>99.999999999999972</v>
      </c>
      <c r="V188" s="70">
        <f t="shared" si="65"/>
        <v>100</v>
      </c>
      <c r="W188" s="70">
        <f t="shared" si="65"/>
        <v>100</v>
      </c>
      <c r="X188" s="70">
        <f t="shared" si="65"/>
        <v>100</v>
      </c>
      <c r="Y188" s="133">
        <f t="shared" si="65"/>
        <v>98.610000000000014</v>
      </c>
      <c r="Z188" s="70">
        <f t="shared" si="65"/>
        <v>99.11999999999999</v>
      </c>
      <c r="AA188" s="70">
        <f t="shared" si="65"/>
        <v>98.470000000000013</v>
      </c>
      <c r="AB188" s="70">
        <f t="shared" si="65"/>
        <v>98.51</v>
      </c>
      <c r="AC188" s="70">
        <f t="shared" si="65"/>
        <v>0</v>
      </c>
      <c r="AD188" s="70">
        <f t="shared" si="65"/>
        <v>0</v>
      </c>
      <c r="AE188" s="68">
        <f t="shared" si="65"/>
        <v>0</v>
      </c>
      <c r="AF188" s="68"/>
      <c r="AG188" s="68"/>
      <c r="AH188" s="68"/>
      <c r="AK188" s="132" t="s">
        <v>196</v>
      </c>
      <c r="AL188" s="70">
        <f t="shared" ref="AL188:AX188" si="66">SUM(AL168:AL187)</f>
        <v>100</v>
      </c>
      <c r="AM188" s="70">
        <f t="shared" si="66"/>
        <v>100</v>
      </c>
      <c r="AN188" s="70">
        <f t="shared" si="66"/>
        <v>100</v>
      </c>
      <c r="AO188" s="70">
        <f t="shared" si="66"/>
        <v>100.00000000000003</v>
      </c>
      <c r="AP188" s="70">
        <f t="shared" si="66"/>
        <v>100.00000000000001</v>
      </c>
      <c r="AQ188" s="133">
        <f t="shared" si="66"/>
        <v>100</v>
      </c>
      <c r="AR188" s="70">
        <f t="shared" si="66"/>
        <v>0</v>
      </c>
      <c r="AS188" s="70">
        <f t="shared" si="66"/>
        <v>0</v>
      </c>
      <c r="AT188" s="70">
        <f t="shared" si="66"/>
        <v>0</v>
      </c>
      <c r="AU188" s="70">
        <f t="shared" si="66"/>
        <v>0</v>
      </c>
      <c r="AV188" s="70">
        <f t="shared" si="66"/>
        <v>0</v>
      </c>
      <c r="AW188" s="68">
        <f t="shared" si="66"/>
        <v>0</v>
      </c>
      <c r="AX188" s="132">
        <f t="shared" si="66"/>
        <v>0</v>
      </c>
      <c r="AY188" s="68"/>
      <c r="AZ188" s="68"/>
      <c r="BA188" s="68"/>
    </row>
    <row r="189" spans="1:53" s="23" customFormat="1" x14ac:dyDescent="0.25">
      <c r="AK189" s="23" t="s">
        <v>197</v>
      </c>
      <c r="AL189" s="23">
        <v>3.016435</v>
      </c>
      <c r="AM189" s="23">
        <v>3.0533389999999998</v>
      </c>
      <c r="AN189" s="23">
        <v>3.1518480000000002</v>
      </c>
      <c r="AO189" s="23">
        <v>3.2582960000000001</v>
      </c>
      <c r="AP189" s="23">
        <v>3.3050570000000001</v>
      </c>
      <c r="AQ189" s="23">
        <v>3.3368639999999998</v>
      </c>
    </row>
    <row r="190" spans="1:53" ht="15.75" thickBot="1" x14ac:dyDescent="0.3"/>
    <row r="191" spans="1:53" s="101" customFormat="1" ht="15.75" thickBot="1" x14ac:dyDescent="0.3">
      <c r="A191" s="207" t="s">
        <v>104</v>
      </c>
      <c r="B191" s="98" t="s">
        <v>186</v>
      </c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100"/>
      <c r="S191" s="207" t="s">
        <v>104</v>
      </c>
      <c r="T191" s="98" t="s">
        <v>187</v>
      </c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100"/>
      <c r="AK191" s="209" t="s">
        <v>104</v>
      </c>
      <c r="AL191" s="98" t="s">
        <v>188</v>
      </c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100"/>
    </row>
    <row r="192" spans="1:53" s="107" customFormat="1" ht="15.75" thickBot="1" x14ac:dyDescent="0.3">
      <c r="A192" s="208"/>
      <c r="B192" s="102">
        <v>1</v>
      </c>
      <c r="C192" s="103">
        <v>2</v>
      </c>
      <c r="D192" s="104">
        <v>3</v>
      </c>
      <c r="E192" s="104">
        <v>4</v>
      </c>
      <c r="F192" s="104">
        <v>5</v>
      </c>
      <c r="G192" s="105">
        <v>6</v>
      </c>
      <c r="H192" s="102">
        <v>7</v>
      </c>
      <c r="I192" s="102">
        <v>8</v>
      </c>
      <c r="J192" s="102">
        <v>9</v>
      </c>
      <c r="K192" s="102">
        <v>10</v>
      </c>
      <c r="L192" s="102">
        <v>11</v>
      </c>
      <c r="M192" s="106">
        <v>12</v>
      </c>
      <c r="N192" s="102">
        <v>13</v>
      </c>
      <c r="O192" s="106">
        <v>14</v>
      </c>
      <c r="P192" s="102">
        <v>15</v>
      </c>
      <c r="S192" s="208"/>
      <c r="T192" s="102">
        <v>1</v>
      </c>
      <c r="U192" s="103">
        <v>2</v>
      </c>
      <c r="V192" s="104">
        <v>3</v>
      </c>
      <c r="W192" s="104">
        <v>4</v>
      </c>
      <c r="X192" s="104">
        <v>5</v>
      </c>
      <c r="Y192" s="105">
        <v>6</v>
      </c>
      <c r="Z192" s="102">
        <v>7</v>
      </c>
      <c r="AA192" s="102">
        <v>8</v>
      </c>
      <c r="AB192" s="102">
        <v>9</v>
      </c>
      <c r="AC192" s="102">
        <v>10</v>
      </c>
      <c r="AD192" s="102">
        <v>11</v>
      </c>
      <c r="AE192" s="106">
        <v>12</v>
      </c>
      <c r="AF192" s="102">
        <v>13</v>
      </c>
      <c r="AG192" s="106">
        <v>14</v>
      </c>
      <c r="AH192" s="102">
        <v>15</v>
      </c>
      <c r="AK192" s="208"/>
      <c r="AL192" s="102" t="s">
        <v>189</v>
      </c>
      <c r="AM192" s="108">
        <v>1</v>
      </c>
      <c r="AN192" s="108">
        <v>2</v>
      </c>
      <c r="AO192" s="109">
        <v>3</v>
      </c>
      <c r="AP192" s="108">
        <v>4</v>
      </c>
      <c r="AQ192" s="109">
        <v>5</v>
      </c>
      <c r="AR192" s="102">
        <v>6</v>
      </c>
      <c r="AS192" s="102">
        <v>7</v>
      </c>
      <c r="AT192" s="102">
        <v>8</v>
      </c>
      <c r="AU192" s="102">
        <v>9</v>
      </c>
      <c r="AV192" s="102">
        <v>10</v>
      </c>
      <c r="AW192" s="106">
        <v>11</v>
      </c>
      <c r="AX192" s="110">
        <v>12</v>
      </c>
      <c r="AY192" s="102">
        <v>13</v>
      </c>
      <c r="AZ192" s="106">
        <v>14</v>
      </c>
      <c r="BA192" s="102">
        <v>15</v>
      </c>
    </row>
    <row r="193" spans="1:53" s="23" customFormat="1" x14ac:dyDescent="0.25">
      <c r="A193" s="111" t="s">
        <v>190</v>
      </c>
      <c r="B193" s="112">
        <v>8895</v>
      </c>
      <c r="C193" s="112">
        <v>9550</v>
      </c>
      <c r="D193" s="112">
        <v>10338</v>
      </c>
      <c r="E193" s="112">
        <v>11026</v>
      </c>
      <c r="F193" s="112">
        <v>11682</v>
      </c>
      <c r="G193" s="112"/>
      <c r="H193" s="112"/>
      <c r="I193" s="112"/>
      <c r="J193" s="112"/>
      <c r="K193" s="112"/>
      <c r="L193" s="112"/>
      <c r="M193" s="114"/>
      <c r="N193" s="114"/>
      <c r="O193" s="114"/>
      <c r="P193" s="114"/>
      <c r="S193" s="111" t="s">
        <v>190</v>
      </c>
      <c r="T193" s="112">
        <v>8895</v>
      </c>
      <c r="U193" s="112">
        <v>9550</v>
      </c>
      <c r="V193" s="112">
        <v>10338</v>
      </c>
      <c r="W193" s="112">
        <v>11026</v>
      </c>
      <c r="X193" s="112">
        <v>11682</v>
      </c>
      <c r="Y193" s="112"/>
      <c r="Z193" s="112"/>
      <c r="AA193" s="112"/>
      <c r="AB193" s="112"/>
      <c r="AC193" s="112"/>
      <c r="AD193" s="112"/>
      <c r="AE193" s="114"/>
      <c r="AF193" s="114"/>
      <c r="AG193" s="114"/>
      <c r="AH193" s="114"/>
      <c r="AK193" s="111" t="s">
        <v>190</v>
      </c>
      <c r="AL193" s="112">
        <v>6665</v>
      </c>
      <c r="AM193" s="112">
        <v>8895</v>
      </c>
      <c r="AN193" s="112">
        <v>9550</v>
      </c>
      <c r="AO193" s="112">
        <v>10338</v>
      </c>
      <c r="AP193" s="112">
        <v>11026</v>
      </c>
      <c r="AQ193" s="113">
        <v>11682</v>
      </c>
      <c r="AR193" s="112"/>
      <c r="AS193" s="112"/>
      <c r="AT193" s="112"/>
      <c r="AU193" s="112"/>
      <c r="AV193" s="112"/>
      <c r="AW193" s="114"/>
      <c r="AX193" s="111"/>
      <c r="AY193" s="114"/>
      <c r="AZ193" s="114"/>
      <c r="BA193" s="114"/>
    </row>
    <row r="194" spans="1:53" s="23" customFormat="1" ht="15.75" thickBot="1" x14ac:dyDescent="0.3">
      <c r="A194" s="115" t="s">
        <v>191</v>
      </c>
      <c r="B194" s="116">
        <v>889.5</v>
      </c>
      <c r="C194" s="116">
        <v>955</v>
      </c>
      <c r="D194" s="116">
        <v>1033.8</v>
      </c>
      <c r="E194" s="116">
        <v>1102.5999999999999</v>
      </c>
      <c r="F194" s="116">
        <v>1168.2</v>
      </c>
      <c r="G194" s="134" t="s">
        <v>200</v>
      </c>
      <c r="H194" s="134" t="s">
        <v>201</v>
      </c>
      <c r="I194" s="134" t="s">
        <v>202</v>
      </c>
      <c r="J194" s="134" t="s">
        <v>203</v>
      </c>
      <c r="K194" s="116"/>
      <c r="L194" s="116"/>
      <c r="M194" s="118"/>
      <c r="N194" s="118"/>
      <c r="O194" s="118"/>
      <c r="P194" s="118"/>
      <c r="S194" s="115" t="s">
        <v>191</v>
      </c>
      <c r="T194" s="116">
        <v>889.5</v>
      </c>
      <c r="U194" s="116">
        <v>955</v>
      </c>
      <c r="V194" s="116">
        <v>1033.8</v>
      </c>
      <c r="W194" s="116">
        <v>1102.5999999999999</v>
      </c>
      <c r="X194" s="116">
        <v>1168.2</v>
      </c>
      <c r="Y194" s="134" t="s">
        <v>200</v>
      </c>
      <c r="Z194" s="134" t="s">
        <v>201</v>
      </c>
      <c r="AA194" s="134" t="s">
        <v>202</v>
      </c>
      <c r="AB194" s="134" t="s">
        <v>203</v>
      </c>
      <c r="AC194" s="116"/>
      <c r="AD194" s="116"/>
      <c r="AE194" s="118"/>
      <c r="AF194" s="118"/>
      <c r="AG194" s="118"/>
      <c r="AH194" s="118"/>
      <c r="AK194" s="115" t="s">
        <v>191</v>
      </c>
      <c r="AL194" s="116">
        <v>666.5</v>
      </c>
      <c r="AM194" s="116">
        <v>889.5</v>
      </c>
      <c r="AN194" s="116">
        <v>955</v>
      </c>
      <c r="AO194" s="116">
        <v>1033.8</v>
      </c>
      <c r="AP194" s="116">
        <v>1102.5999999999999</v>
      </c>
      <c r="AQ194" s="117">
        <v>1168.2</v>
      </c>
      <c r="AR194" s="116"/>
      <c r="AS194" s="116"/>
      <c r="AT194" s="116"/>
      <c r="AU194" s="116"/>
      <c r="AV194" s="116"/>
      <c r="AW194" s="118"/>
      <c r="AX194" s="115"/>
      <c r="AY194" s="118"/>
      <c r="AZ194" s="118"/>
      <c r="BA194" s="118"/>
    </row>
    <row r="195" spans="1:53" s="23" customFormat="1" x14ac:dyDescent="0.25">
      <c r="A195" s="119" t="s">
        <v>192</v>
      </c>
      <c r="B195" s="120">
        <f>100*(0.85^B192)</f>
        <v>85</v>
      </c>
      <c r="C195" s="120">
        <f t="shared" ref="C195:F195" si="67">100*(0.85^C192)</f>
        <v>72.249999999999986</v>
      </c>
      <c r="D195" s="120">
        <f t="shared" si="67"/>
        <v>61.412499999999994</v>
      </c>
      <c r="E195" s="120">
        <f t="shared" si="67"/>
        <v>52.200624999999988</v>
      </c>
      <c r="F195" s="120">
        <f t="shared" si="67"/>
        <v>44.370531249999992</v>
      </c>
      <c r="G195" s="120"/>
      <c r="H195" s="120"/>
      <c r="I195" s="120"/>
      <c r="J195" s="120"/>
      <c r="K195" s="120"/>
      <c r="L195" s="120"/>
      <c r="M195" s="120"/>
      <c r="N195" s="122"/>
      <c r="O195" s="122"/>
      <c r="P195" s="122"/>
      <c r="S195" s="119" t="s">
        <v>192</v>
      </c>
      <c r="T195" s="120">
        <f>100*(0.85^T192)</f>
        <v>85</v>
      </c>
      <c r="U195" s="120">
        <f t="shared" ref="U195:X195" si="68">100*(0.85^U192)</f>
        <v>72.249999999999986</v>
      </c>
      <c r="V195" s="120">
        <f t="shared" si="68"/>
        <v>61.412499999999994</v>
      </c>
      <c r="W195" s="120">
        <f t="shared" si="68"/>
        <v>52.200624999999988</v>
      </c>
      <c r="X195" s="120">
        <f t="shared" si="68"/>
        <v>44.370531249999992</v>
      </c>
      <c r="Y195" s="120"/>
      <c r="Z195" s="120"/>
      <c r="AA195" s="120"/>
      <c r="AB195" s="120"/>
      <c r="AC195" s="120"/>
      <c r="AD195" s="120"/>
      <c r="AE195" s="122"/>
      <c r="AF195" s="122"/>
      <c r="AG195" s="122"/>
      <c r="AH195" s="122"/>
      <c r="AK195" s="119" t="s">
        <v>193</v>
      </c>
      <c r="AL195" s="120">
        <v>100</v>
      </c>
      <c r="AM195" s="120">
        <v>85</v>
      </c>
      <c r="AN195" s="120">
        <v>72.249999999999986</v>
      </c>
      <c r="AO195" s="120">
        <v>61.412499999999994</v>
      </c>
      <c r="AP195" s="120">
        <v>52.200624999999988</v>
      </c>
      <c r="AQ195" s="121">
        <v>44.370531249999992</v>
      </c>
      <c r="AR195" s="120"/>
      <c r="AS195" s="120"/>
      <c r="AT195" s="120"/>
      <c r="AU195" s="120"/>
      <c r="AV195" s="120"/>
      <c r="AW195" s="122"/>
      <c r="AX195" s="119"/>
      <c r="AY195" s="122"/>
      <c r="AZ195" s="122"/>
      <c r="BA195" s="122"/>
    </row>
    <row r="196" spans="1:53" s="23" customFormat="1" ht="15.75" thickBot="1" x14ac:dyDescent="0.3">
      <c r="A196" s="115" t="s">
        <v>194</v>
      </c>
      <c r="B196" s="116">
        <f>100- B195</f>
        <v>15</v>
      </c>
      <c r="C196" s="116">
        <f>100- C195</f>
        <v>27.750000000000014</v>
      </c>
      <c r="D196" s="116">
        <f t="shared" ref="D196:F196" si="69">100- D195</f>
        <v>38.587500000000006</v>
      </c>
      <c r="E196" s="116">
        <f t="shared" si="69"/>
        <v>47.799375000000012</v>
      </c>
      <c r="F196" s="116">
        <f t="shared" si="69"/>
        <v>55.629468750000008</v>
      </c>
      <c r="G196" s="116"/>
      <c r="H196" s="116"/>
      <c r="I196" s="116"/>
      <c r="J196" s="116"/>
      <c r="K196" s="116"/>
      <c r="L196" s="116"/>
      <c r="M196" s="118"/>
      <c r="N196" s="118"/>
      <c r="O196" s="118"/>
      <c r="P196" s="118"/>
      <c r="S196" s="115" t="s">
        <v>194</v>
      </c>
      <c r="T196" s="116">
        <f>100- T195</f>
        <v>15</v>
      </c>
      <c r="U196" s="116">
        <f>100- U195</f>
        <v>27.750000000000014</v>
      </c>
      <c r="V196" s="116">
        <f t="shared" ref="V196:X196" si="70">100- V195</f>
        <v>38.587500000000006</v>
      </c>
      <c r="W196" s="116">
        <f t="shared" si="70"/>
        <v>47.799375000000012</v>
      </c>
      <c r="X196" s="116">
        <f t="shared" si="70"/>
        <v>55.629468750000008</v>
      </c>
      <c r="Y196" s="116"/>
      <c r="Z196" s="116"/>
      <c r="AA196" s="116"/>
      <c r="AB196" s="116"/>
      <c r="AC196" s="116"/>
      <c r="AD196" s="116"/>
      <c r="AE196" s="118"/>
      <c r="AF196" s="118"/>
      <c r="AG196" s="118"/>
      <c r="AH196" s="118"/>
      <c r="AK196" s="115" t="s">
        <v>195</v>
      </c>
      <c r="AL196" s="116">
        <v>0</v>
      </c>
      <c r="AM196" s="116">
        <v>15</v>
      </c>
      <c r="AN196" s="116">
        <v>27.750000000000014</v>
      </c>
      <c r="AO196" s="116">
        <v>38.587500000000006</v>
      </c>
      <c r="AP196" s="116">
        <v>47.799375000000012</v>
      </c>
      <c r="AQ196" s="117">
        <v>55.629468750000008</v>
      </c>
      <c r="AR196" s="116"/>
      <c r="AS196" s="116"/>
      <c r="AT196" s="116"/>
      <c r="AU196" s="116"/>
      <c r="AV196" s="116"/>
      <c r="AW196" s="118"/>
      <c r="AX196" s="115"/>
      <c r="AY196" s="118"/>
      <c r="AZ196" s="118"/>
      <c r="BA196" s="118"/>
    </row>
    <row r="197" spans="1:53" s="23" customFormat="1" x14ac:dyDescent="0.25">
      <c r="A197" s="123" t="s">
        <v>198</v>
      </c>
      <c r="B197" s="120">
        <f>B168/15</f>
        <v>4.6638780867094756</v>
      </c>
      <c r="C197" s="120">
        <f t="shared" ref="C197:F197" si="71">C168/15</f>
        <v>4.3446790610424317</v>
      </c>
      <c r="D197" s="120">
        <f t="shared" si="71"/>
        <v>3.8797383664537062</v>
      </c>
      <c r="E197" s="120">
        <f t="shared" si="71"/>
        <v>3.5775978805308877</v>
      </c>
      <c r="F197" s="120">
        <f t="shared" si="71"/>
        <v>3.349018168900082</v>
      </c>
      <c r="G197" s="120">
        <f t="shared" ref="G197:J197" si="72">G168/15</f>
        <v>4.6100000000000003</v>
      </c>
      <c r="H197" s="120">
        <f t="shared" si="72"/>
        <v>4.7413333333333334</v>
      </c>
      <c r="I197" s="120">
        <f t="shared" si="72"/>
        <v>4.5526666666666671</v>
      </c>
      <c r="J197" s="120">
        <f t="shared" si="72"/>
        <v>4.5873333333333335</v>
      </c>
      <c r="K197" s="120"/>
      <c r="L197" s="120"/>
      <c r="M197" s="122"/>
      <c r="N197" s="122"/>
      <c r="O197" s="122"/>
      <c r="P197" s="122"/>
      <c r="S197" s="123" t="s">
        <v>198</v>
      </c>
      <c r="T197" s="120">
        <f>T168/15</f>
        <v>4.6638780867094756</v>
      </c>
      <c r="U197" s="120">
        <f t="shared" ref="U197:X197" si="73">U168/15</f>
        <v>4.5144614770010962</v>
      </c>
      <c r="V197" s="120">
        <f t="shared" si="73"/>
        <v>4.3228209358093785</v>
      </c>
      <c r="W197" s="120">
        <f t="shared" si="73"/>
        <v>4.1610954273327581</v>
      </c>
      <c r="X197" s="120">
        <f t="shared" si="73"/>
        <v>4.0274690672636977</v>
      </c>
      <c r="Y197" s="120">
        <f t="shared" ref="Y197:AB197" si="74">Y168/15</f>
        <v>4.6100000000000003</v>
      </c>
      <c r="Z197" s="120">
        <f t="shared" si="74"/>
        <v>4.7413333333333334</v>
      </c>
      <c r="AA197" s="120">
        <f t="shared" si="74"/>
        <v>4.5526666666666671</v>
      </c>
      <c r="AB197" s="120">
        <f t="shared" si="74"/>
        <v>4.5873333333333335</v>
      </c>
      <c r="AC197" s="120"/>
      <c r="AD197" s="120"/>
      <c r="AE197" s="122"/>
      <c r="AF197" s="122"/>
      <c r="AG197" s="122"/>
      <c r="AH197" s="122"/>
      <c r="AK197" s="123" t="s">
        <v>0</v>
      </c>
      <c r="AL197" s="120">
        <v>48.94539997883362</v>
      </c>
      <c r="AM197" s="120">
        <v>48.571891068888334</v>
      </c>
      <c r="AN197" s="120">
        <v>48.214783623720095</v>
      </c>
      <c r="AO197" s="120">
        <v>47.775769957879483</v>
      </c>
      <c r="AP197" s="120">
        <v>47.292906881715581</v>
      </c>
      <c r="AQ197" s="121">
        <v>46.783210800165222</v>
      </c>
      <c r="AR197" s="120"/>
      <c r="AS197" s="120"/>
      <c r="AT197" s="120"/>
      <c r="AU197" s="120"/>
      <c r="AV197" s="120"/>
      <c r="AW197" s="122"/>
      <c r="AX197" s="123"/>
      <c r="AY197" s="122"/>
      <c r="AZ197" s="122"/>
      <c r="BA197" s="122"/>
    </row>
    <row r="198" spans="1:53" s="23" customFormat="1" x14ac:dyDescent="0.25">
      <c r="A198" s="124" t="s">
        <v>1</v>
      </c>
      <c r="B198" s="125">
        <f>B169</f>
        <v>0</v>
      </c>
      <c r="C198" s="125">
        <f t="shared" ref="C198:F198" si="75">C169</f>
        <v>0</v>
      </c>
      <c r="D198" s="125">
        <f t="shared" si="75"/>
        <v>0</v>
      </c>
      <c r="E198" s="125">
        <f t="shared" si="75"/>
        <v>0</v>
      </c>
      <c r="F198" s="125">
        <f t="shared" si="75"/>
        <v>0</v>
      </c>
      <c r="G198" s="125">
        <v>0.36</v>
      </c>
      <c r="H198" s="125">
        <v>0.25</v>
      </c>
      <c r="I198" s="125">
        <v>0.4</v>
      </c>
      <c r="J198" s="125">
        <v>0.42</v>
      </c>
      <c r="K198" s="125"/>
      <c r="L198" s="125"/>
      <c r="M198" s="127"/>
      <c r="N198" s="127"/>
      <c r="O198" s="127"/>
      <c r="P198" s="127"/>
      <c r="S198" s="124" t="s">
        <v>1</v>
      </c>
      <c r="T198" s="125">
        <f>T169</f>
        <v>0</v>
      </c>
      <c r="U198" s="125">
        <f t="shared" ref="U198:X198" si="76">U169</f>
        <v>0</v>
      </c>
      <c r="V198" s="125">
        <f t="shared" si="76"/>
        <v>0</v>
      </c>
      <c r="W198" s="125">
        <f t="shared" si="76"/>
        <v>0</v>
      </c>
      <c r="X198" s="125">
        <f t="shared" si="76"/>
        <v>0</v>
      </c>
      <c r="Y198" s="125">
        <v>0.36</v>
      </c>
      <c r="Z198" s="125">
        <v>0.25</v>
      </c>
      <c r="AA198" s="125">
        <v>0.4</v>
      </c>
      <c r="AB198" s="125">
        <v>0.42</v>
      </c>
      <c r="AC198" s="125"/>
      <c r="AD198" s="125"/>
      <c r="AE198" s="127"/>
      <c r="AF198" s="127"/>
      <c r="AG198" s="127"/>
      <c r="AH198" s="127"/>
      <c r="AK198" s="124" t="s">
        <v>1</v>
      </c>
      <c r="AL198" s="125">
        <v>1.4732994494471165</v>
      </c>
      <c r="AM198" s="125">
        <v>1.4929437484462256</v>
      </c>
      <c r="AN198" s="125">
        <v>1.5280909884623057</v>
      </c>
      <c r="AO198" s="125">
        <v>1.567545593187551</v>
      </c>
      <c r="AP198" s="125">
        <v>1.6093702266924919</v>
      </c>
      <c r="AQ198" s="126">
        <v>1.6527947919389254</v>
      </c>
      <c r="AR198" s="125"/>
      <c r="AS198" s="125"/>
      <c r="AT198" s="125"/>
      <c r="AU198" s="125"/>
      <c r="AV198" s="125"/>
      <c r="AW198" s="127"/>
      <c r="AX198" s="124"/>
      <c r="AY198" s="127"/>
      <c r="AZ198" s="127"/>
      <c r="BA198" s="127"/>
    </row>
    <row r="199" spans="1:53" s="23" customFormat="1" x14ac:dyDescent="0.25">
      <c r="A199" s="124" t="s">
        <v>199</v>
      </c>
      <c r="B199" s="125">
        <f>B170/3</f>
        <v>5.0584369535092941</v>
      </c>
      <c r="C199" s="125">
        <f t="shared" ref="C199:F199" si="77">C170/3</f>
        <v>5.3619784645388258</v>
      </c>
      <c r="D199" s="125">
        <f t="shared" si="77"/>
        <v>5.2483215781535302</v>
      </c>
      <c r="E199" s="125">
        <f t="shared" si="77"/>
        <v>5.0896553535268216</v>
      </c>
      <c r="F199" s="125">
        <f t="shared" si="77"/>
        <v>5.0804993936288518</v>
      </c>
      <c r="G199" s="125">
        <f t="shared" ref="G199:J199" si="78">G170/3</f>
        <v>5.1766666666666667</v>
      </c>
      <c r="H199" s="125">
        <f t="shared" si="78"/>
        <v>5.1833333333333336</v>
      </c>
      <c r="I199" s="125">
        <f t="shared" si="78"/>
        <v>5.2166666666666668</v>
      </c>
      <c r="J199" s="125">
        <f t="shared" si="78"/>
        <v>5.07</v>
      </c>
      <c r="K199" s="125"/>
      <c r="L199" s="125"/>
      <c r="M199" s="127"/>
      <c r="N199" s="127"/>
      <c r="O199" s="127"/>
      <c r="P199" s="127"/>
      <c r="S199" s="124" t="s">
        <v>199</v>
      </c>
      <c r="T199" s="125">
        <f>T170/3</f>
        <v>5.0584369535092941</v>
      </c>
      <c r="U199" s="125">
        <f t="shared" ref="U199:Y199" si="79">U170/3</f>
        <v>5.2005243028958104</v>
      </c>
      <c r="V199" s="125">
        <f t="shared" si="79"/>
        <v>5.2149556282180951</v>
      </c>
      <c r="W199" s="125">
        <f t="shared" si="79"/>
        <v>5.1877634332193328</v>
      </c>
      <c r="X199" s="125">
        <f t="shared" si="79"/>
        <v>5.1701132613570548</v>
      </c>
      <c r="Y199" s="125">
        <f t="shared" si="79"/>
        <v>5.1766666666666667</v>
      </c>
      <c r="Z199" s="125">
        <f t="shared" ref="Z199:AB199" si="80">Z170/3</f>
        <v>5.1833333333333336</v>
      </c>
      <c r="AA199" s="125">
        <f t="shared" si="80"/>
        <v>5.2166666666666668</v>
      </c>
      <c r="AB199" s="125">
        <f t="shared" si="80"/>
        <v>5.07</v>
      </c>
      <c r="AC199" s="125"/>
      <c r="AD199" s="125"/>
      <c r="AE199" s="127"/>
      <c r="AF199" s="127"/>
      <c r="AG199" s="127"/>
      <c r="AH199" s="127"/>
      <c r="AK199" s="124" t="s">
        <v>2</v>
      </c>
      <c r="AL199" s="125">
        <v>15.029682316481752</v>
      </c>
      <c r="AM199" s="125">
        <v>15.002251184116266</v>
      </c>
      <c r="AN199" s="125">
        <v>15.009226461646827</v>
      </c>
      <c r="AO199" s="125">
        <v>15.010417102515744</v>
      </c>
      <c r="AP199" s="125">
        <v>15.008064014514366</v>
      </c>
      <c r="AQ199" s="126">
        <v>15.003099321277606</v>
      </c>
      <c r="AR199" s="125"/>
      <c r="AS199" s="125"/>
      <c r="AT199" s="125"/>
      <c r="AU199" s="125"/>
      <c r="AV199" s="125"/>
      <c r="AW199" s="127"/>
      <c r="AX199" s="124"/>
      <c r="AY199" s="127"/>
      <c r="AZ199" s="127"/>
      <c r="BA199" s="127"/>
    </row>
    <row r="200" spans="1:53" s="23" customFormat="1" x14ac:dyDescent="0.25">
      <c r="A200" s="124" t="s">
        <v>3</v>
      </c>
      <c r="B200" s="125">
        <f>B171</f>
        <v>0</v>
      </c>
      <c r="C200" s="125">
        <f t="shared" ref="C200:F200" si="81">C171</f>
        <v>0</v>
      </c>
      <c r="D200" s="125">
        <f t="shared" si="81"/>
        <v>0</v>
      </c>
      <c r="E200" s="125">
        <f t="shared" si="81"/>
        <v>0</v>
      </c>
      <c r="F200" s="125">
        <f t="shared" si="81"/>
        <v>0</v>
      </c>
      <c r="G200" s="125">
        <v>0</v>
      </c>
      <c r="H200" s="125">
        <v>0</v>
      </c>
      <c r="I200" s="125">
        <v>0</v>
      </c>
      <c r="J200" s="125">
        <v>0</v>
      </c>
      <c r="K200" s="125"/>
      <c r="L200" s="125"/>
      <c r="M200" s="127"/>
      <c r="N200" s="127"/>
      <c r="O200" s="127"/>
      <c r="P200" s="127"/>
      <c r="S200" s="124" t="s">
        <v>3</v>
      </c>
      <c r="T200" s="125">
        <f>T171</f>
        <v>0</v>
      </c>
      <c r="U200" s="125">
        <f t="shared" ref="U200:X200" si="82">U171</f>
        <v>0</v>
      </c>
      <c r="V200" s="125">
        <f t="shared" si="82"/>
        <v>0</v>
      </c>
      <c r="W200" s="125">
        <f t="shared" si="82"/>
        <v>0</v>
      </c>
      <c r="X200" s="125">
        <f t="shared" si="82"/>
        <v>0</v>
      </c>
      <c r="Y200" s="125">
        <v>0</v>
      </c>
      <c r="Z200" s="125">
        <v>0</v>
      </c>
      <c r="AA200" s="125">
        <v>0</v>
      </c>
      <c r="AB200" s="125">
        <v>0</v>
      </c>
      <c r="AC200" s="125"/>
      <c r="AD200" s="125"/>
      <c r="AE200" s="127"/>
      <c r="AF200" s="127"/>
      <c r="AG200" s="127"/>
      <c r="AH200" s="127"/>
      <c r="AK200" s="124" t="s">
        <v>3</v>
      </c>
      <c r="AL200" s="125">
        <v>0</v>
      </c>
      <c r="AM200" s="125">
        <v>0</v>
      </c>
      <c r="AN200" s="125">
        <v>0</v>
      </c>
      <c r="AO200" s="125">
        <v>0</v>
      </c>
      <c r="AP200" s="125">
        <v>0</v>
      </c>
      <c r="AQ200" s="126">
        <v>0</v>
      </c>
      <c r="AR200" s="125"/>
      <c r="AS200" s="125"/>
      <c r="AT200" s="125"/>
      <c r="AU200" s="125"/>
      <c r="AV200" s="125"/>
      <c r="AW200" s="127"/>
      <c r="AX200" s="124"/>
      <c r="AY200" s="127"/>
      <c r="AZ200" s="127"/>
      <c r="BA200" s="127"/>
    </row>
    <row r="201" spans="1:53" s="23" customFormat="1" x14ac:dyDescent="0.25">
      <c r="A201" s="124" t="s">
        <v>4</v>
      </c>
      <c r="B201" s="125">
        <f t="shared" ref="B201:F216" si="83">B172</f>
        <v>0.81740748202566871</v>
      </c>
      <c r="C201" s="125">
        <f t="shared" si="83"/>
        <v>1.8572205299098616</v>
      </c>
      <c r="D201" s="125">
        <f t="shared" si="83"/>
        <v>4.3344294977640203</v>
      </c>
      <c r="E201" s="125">
        <f t="shared" si="83"/>
        <v>6.4728591892619827</v>
      </c>
      <c r="F201" s="125">
        <f t="shared" si="83"/>
        <v>7.7446367450063001</v>
      </c>
      <c r="G201" s="125">
        <v>1.1599999999999999</v>
      </c>
      <c r="H201" s="125">
        <v>0.79</v>
      </c>
      <c r="I201" s="125">
        <v>1.33</v>
      </c>
      <c r="J201" s="125">
        <v>1.29</v>
      </c>
      <c r="K201" s="125"/>
      <c r="L201" s="125"/>
      <c r="M201" s="127"/>
      <c r="N201" s="127"/>
      <c r="O201" s="127"/>
      <c r="P201" s="127"/>
      <c r="S201" s="124" t="s">
        <v>4</v>
      </c>
      <c r="T201" s="125">
        <f t="shared" ref="T201:X216" si="84">T172</f>
        <v>0.81740748202566871</v>
      </c>
      <c r="U201" s="125">
        <f t="shared" si="84"/>
        <v>1.304142490131396</v>
      </c>
      <c r="V201" s="125">
        <f t="shared" si="84"/>
        <v>2.2190703263151716</v>
      </c>
      <c r="W201" s="125">
        <f t="shared" si="84"/>
        <v>3.1422116085654488</v>
      </c>
      <c r="X201" s="125">
        <f t="shared" si="84"/>
        <v>3.8995352647652144</v>
      </c>
      <c r="Y201" s="125">
        <v>1.1599999999999999</v>
      </c>
      <c r="Z201" s="125">
        <v>0.79</v>
      </c>
      <c r="AA201" s="125">
        <v>1.33</v>
      </c>
      <c r="AB201" s="125">
        <v>1.29</v>
      </c>
      <c r="AC201" s="125"/>
      <c r="AD201" s="125"/>
      <c r="AE201" s="127"/>
      <c r="AF201" s="127"/>
      <c r="AG201" s="127"/>
      <c r="AH201" s="127"/>
      <c r="AK201" s="124" t="s">
        <v>4</v>
      </c>
      <c r="AL201" s="125">
        <v>6.743590786890004</v>
      </c>
      <c r="AM201" s="125">
        <v>6.8339275613469752</v>
      </c>
      <c r="AN201" s="125">
        <v>6.9942854185419474</v>
      </c>
      <c r="AO201" s="125">
        <v>7.172614761506158</v>
      </c>
      <c r="AP201" s="125">
        <v>7.3600497156123206</v>
      </c>
      <c r="AQ201" s="126">
        <v>7.5527622803599979</v>
      </c>
      <c r="AR201" s="125"/>
      <c r="AS201" s="125"/>
      <c r="AT201" s="125"/>
      <c r="AU201" s="125"/>
      <c r="AV201" s="125"/>
      <c r="AW201" s="127"/>
      <c r="AX201" s="124"/>
      <c r="AY201" s="127"/>
      <c r="AZ201" s="127"/>
      <c r="BA201" s="127"/>
    </row>
    <row r="202" spans="1:53" s="23" customFormat="1" x14ac:dyDescent="0.25">
      <c r="A202" s="124" t="s">
        <v>5</v>
      </c>
      <c r="B202" s="125">
        <f t="shared" si="83"/>
        <v>3.0202838325558963</v>
      </c>
      <c r="C202" s="125">
        <f t="shared" si="83"/>
        <v>3.140929842054796</v>
      </c>
      <c r="D202" s="125">
        <f t="shared" si="83"/>
        <v>3.153703830127673</v>
      </c>
      <c r="E202" s="125">
        <f t="shared" si="83"/>
        <v>3.7395759642980217</v>
      </c>
      <c r="F202" s="125">
        <f t="shared" si="83"/>
        <v>4.7715789863851876</v>
      </c>
      <c r="G202" s="125">
        <v>3.14</v>
      </c>
      <c r="H202" s="125">
        <v>2.63</v>
      </c>
      <c r="I202" s="125">
        <v>3.44</v>
      </c>
      <c r="J202" s="125">
        <v>3.24</v>
      </c>
      <c r="K202" s="125"/>
      <c r="L202" s="125"/>
      <c r="M202" s="127"/>
      <c r="N202" s="127"/>
      <c r="O202" s="127"/>
      <c r="P202" s="127"/>
      <c r="S202" s="124" t="s">
        <v>5</v>
      </c>
      <c r="T202" s="125">
        <f t="shared" si="84"/>
        <v>3.0202838325558963</v>
      </c>
      <c r="U202" s="125">
        <f t="shared" si="84"/>
        <v>3.0767580579282905</v>
      </c>
      <c r="V202" s="125">
        <f t="shared" si="84"/>
        <v>3.0999901242918257</v>
      </c>
      <c r="W202" s="125">
        <f t="shared" si="84"/>
        <v>3.2387906410723932</v>
      </c>
      <c r="X202" s="125">
        <f t="shared" si="84"/>
        <v>3.4910091648809836</v>
      </c>
      <c r="Y202" s="125">
        <v>3.14</v>
      </c>
      <c r="Z202" s="125">
        <v>2.63</v>
      </c>
      <c r="AA202" s="125">
        <v>3.44</v>
      </c>
      <c r="AB202" s="125">
        <v>3.24</v>
      </c>
      <c r="AC202" s="125"/>
      <c r="AD202" s="125"/>
      <c r="AE202" s="127"/>
      <c r="AF202" s="127"/>
      <c r="AG202" s="127"/>
      <c r="AH202" s="127"/>
      <c r="AK202" s="124" t="s">
        <v>5</v>
      </c>
      <c r="AL202" s="125">
        <v>8.691507642055738</v>
      </c>
      <c r="AM202" s="125">
        <v>8.5695309723607238</v>
      </c>
      <c r="AN202" s="125">
        <v>8.7329985937130523</v>
      </c>
      <c r="AO202" s="125">
        <v>8.9093620394682702</v>
      </c>
      <c r="AP202" s="125">
        <v>9.0910641997836397</v>
      </c>
      <c r="AQ202" s="126">
        <v>9.2788643490059286</v>
      </c>
      <c r="AR202" s="125"/>
      <c r="AS202" s="125"/>
      <c r="AT202" s="125"/>
      <c r="AU202" s="125"/>
      <c r="AV202" s="125"/>
      <c r="AW202" s="127"/>
      <c r="AX202" s="124"/>
      <c r="AY202" s="127"/>
      <c r="AZ202" s="127"/>
      <c r="BA202" s="127"/>
    </row>
    <row r="203" spans="1:53" s="23" customFormat="1" x14ac:dyDescent="0.25">
      <c r="A203" s="124" t="s">
        <v>6</v>
      </c>
      <c r="B203" s="125">
        <f t="shared" si="83"/>
        <v>0</v>
      </c>
      <c r="C203" s="125">
        <f t="shared" si="83"/>
        <v>0</v>
      </c>
      <c r="D203" s="125">
        <f t="shared" si="83"/>
        <v>0</v>
      </c>
      <c r="E203" s="125">
        <f t="shared" si="83"/>
        <v>0</v>
      </c>
      <c r="F203" s="125">
        <f t="shared" si="83"/>
        <v>0</v>
      </c>
      <c r="G203" s="125">
        <v>0</v>
      </c>
      <c r="H203" s="125">
        <v>0</v>
      </c>
      <c r="I203" s="125">
        <v>0</v>
      </c>
      <c r="J203" s="125">
        <v>0</v>
      </c>
      <c r="K203" s="125"/>
      <c r="L203" s="125"/>
      <c r="M203" s="127"/>
      <c r="N203" s="127"/>
      <c r="O203" s="127"/>
      <c r="P203" s="127"/>
      <c r="S203" s="124" t="s">
        <v>6</v>
      </c>
      <c r="T203" s="125">
        <f t="shared" si="84"/>
        <v>0</v>
      </c>
      <c r="U203" s="125">
        <f t="shared" si="84"/>
        <v>0</v>
      </c>
      <c r="V203" s="125">
        <f t="shared" si="84"/>
        <v>0</v>
      </c>
      <c r="W203" s="125">
        <f t="shared" si="84"/>
        <v>0</v>
      </c>
      <c r="X203" s="125">
        <f t="shared" si="84"/>
        <v>0</v>
      </c>
      <c r="Y203" s="125">
        <v>0</v>
      </c>
      <c r="Z203" s="125">
        <v>0</v>
      </c>
      <c r="AA203" s="125">
        <v>0</v>
      </c>
      <c r="AB203" s="125">
        <v>0</v>
      </c>
      <c r="AC203" s="125"/>
      <c r="AD203" s="125"/>
      <c r="AE203" s="127"/>
      <c r="AF203" s="127"/>
      <c r="AG203" s="127"/>
      <c r="AH203" s="127"/>
      <c r="AK203" s="124" t="s">
        <v>6</v>
      </c>
      <c r="AL203" s="125">
        <v>0</v>
      </c>
      <c r="AM203" s="125">
        <v>0</v>
      </c>
      <c r="AN203" s="125">
        <v>0</v>
      </c>
      <c r="AO203" s="125">
        <v>0</v>
      </c>
      <c r="AP203" s="125">
        <v>0</v>
      </c>
      <c r="AQ203" s="126">
        <v>0</v>
      </c>
      <c r="AR203" s="125"/>
      <c r="AS203" s="125"/>
      <c r="AT203" s="125"/>
      <c r="AU203" s="125"/>
      <c r="AV203" s="125"/>
      <c r="AW203" s="127"/>
      <c r="AX203" s="124"/>
      <c r="AY203" s="127"/>
      <c r="AZ203" s="127"/>
      <c r="BA203" s="127"/>
    </row>
    <row r="204" spans="1:53" s="23" customFormat="1" x14ac:dyDescent="0.25">
      <c r="A204" s="124" t="s">
        <v>7</v>
      </c>
      <c r="B204" s="125">
        <f t="shared" si="83"/>
        <v>3.9052813044340029</v>
      </c>
      <c r="C204" s="125">
        <f t="shared" si="83"/>
        <v>6.6811280919994314</v>
      </c>
      <c r="D204" s="125">
        <f t="shared" si="83"/>
        <v>11.819822488023721</v>
      </c>
      <c r="E204" s="125">
        <f t="shared" si="83"/>
        <v>15.068359867840027</v>
      </c>
      <c r="F204" s="125">
        <f t="shared" si="83"/>
        <v>17.471782783582633</v>
      </c>
      <c r="G204" s="125">
        <v>2.73</v>
      </c>
      <c r="H204" s="125">
        <v>1.83</v>
      </c>
      <c r="I204" s="125">
        <v>3.02</v>
      </c>
      <c r="J204" s="125">
        <v>3.31</v>
      </c>
      <c r="K204" s="125"/>
      <c r="L204" s="125"/>
      <c r="M204" s="127"/>
      <c r="N204" s="127"/>
      <c r="O204" s="127"/>
      <c r="P204" s="127"/>
      <c r="S204" s="124" t="s">
        <v>7</v>
      </c>
      <c r="T204" s="125">
        <f t="shared" si="84"/>
        <v>3.9052813044340029</v>
      </c>
      <c r="U204" s="125">
        <f t="shared" si="84"/>
        <v>5.2046512357838086</v>
      </c>
      <c r="V204" s="125">
        <f t="shared" si="84"/>
        <v>7.2019552220241589</v>
      </c>
      <c r="W204" s="125">
        <f t="shared" si="84"/>
        <v>8.9090928128653246</v>
      </c>
      <c r="X204" s="125">
        <f t="shared" si="84"/>
        <v>10.318073400987059</v>
      </c>
      <c r="Y204" s="125">
        <v>2.73</v>
      </c>
      <c r="Z204" s="125">
        <v>1.83</v>
      </c>
      <c r="AA204" s="125">
        <v>3.02</v>
      </c>
      <c r="AB204" s="125">
        <v>3.31</v>
      </c>
      <c r="AC204" s="125"/>
      <c r="AD204" s="125"/>
      <c r="AE204" s="127"/>
      <c r="AF204" s="127"/>
      <c r="AG204" s="127"/>
      <c r="AH204" s="127"/>
      <c r="AK204" s="124" t="s">
        <v>7</v>
      </c>
      <c r="AL204" s="125">
        <v>11.558512970005907</v>
      </c>
      <c r="AM204" s="125">
        <v>11.712777126619322</v>
      </c>
      <c r="AN204" s="125">
        <v>11.985671042738685</v>
      </c>
      <c r="AO204" s="125">
        <v>12.2848105148825</v>
      </c>
      <c r="AP204" s="125">
        <v>12.595798971275679</v>
      </c>
      <c r="AQ204" s="126">
        <v>12.909122002643818</v>
      </c>
      <c r="AR204" s="125"/>
      <c r="AS204" s="125"/>
      <c r="AT204" s="125"/>
      <c r="AU204" s="125"/>
      <c r="AV204" s="125"/>
      <c r="AW204" s="127"/>
      <c r="AX204" s="124"/>
      <c r="AY204" s="127"/>
      <c r="AZ204" s="127"/>
      <c r="BA204" s="127"/>
    </row>
    <row r="205" spans="1:53" s="23" customFormat="1" x14ac:dyDescent="0.25">
      <c r="A205" s="124" t="s">
        <v>8</v>
      </c>
      <c r="B205" s="125">
        <f t="shared" si="83"/>
        <v>1.0106400414887385E-5</v>
      </c>
      <c r="C205" s="125">
        <f t="shared" si="83"/>
        <v>1.1483924485892741E-5</v>
      </c>
      <c r="D205" s="125">
        <f t="shared" si="83"/>
        <v>0</v>
      </c>
      <c r="E205" s="125">
        <f t="shared" si="83"/>
        <v>0</v>
      </c>
      <c r="F205" s="125">
        <f t="shared" si="83"/>
        <v>1.4917877775119403E-5</v>
      </c>
      <c r="G205" s="125">
        <v>0</v>
      </c>
      <c r="H205" s="125">
        <v>0</v>
      </c>
      <c r="I205" s="125">
        <v>0</v>
      </c>
      <c r="J205" s="125">
        <v>0</v>
      </c>
      <c r="K205" s="125"/>
      <c r="L205" s="125"/>
      <c r="M205" s="127"/>
      <c r="N205" s="127"/>
      <c r="O205" s="127"/>
      <c r="P205" s="127"/>
      <c r="S205" s="124" t="s">
        <v>8</v>
      </c>
      <c r="T205" s="125">
        <f t="shared" si="84"/>
        <v>1.0106400414887385E-5</v>
      </c>
      <c r="U205" s="125">
        <f t="shared" si="84"/>
        <v>1.0751217523295982E-5</v>
      </c>
      <c r="V205" s="125">
        <f t="shared" si="84"/>
        <v>7.5051261875195164E-6</v>
      </c>
      <c r="W205" s="125">
        <f t="shared" si="84"/>
        <v>5.8763918907736911E-6</v>
      </c>
      <c r="X205" s="125">
        <f t="shared" si="84"/>
        <v>7.3641579126209678E-6</v>
      </c>
      <c r="Y205" s="125">
        <v>0</v>
      </c>
      <c r="Z205" s="125">
        <v>0</v>
      </c>
      <c r="AA205" s="125">
        <v>0</v>
      </c>
      <c r="AB205" s="125">
        <v>0</v>
      </c>
      <c r="AC205" s="125"/>
      <c r="AD205" s="125"/>
      <c r="AE205" s="127"/>
      <c r="AF205" s="127"/>
      <c r="AG205" s="127"/>
      <c r="AH205" s="127"/>
      <c r="AK205" s="124" t="s">
        <v>8</v>
      </c>
      <c r="AL205" s="125">
        <v>2.7683625926201212</v>
      </c>
      <c r="AM205" s="125">
        <v>2.8135873400649278</v>
      </c>
      <c r="AN205" s="125">
        <v>2.878207084788333</v>
      </c>
      <c r="AO205" s="125">
        <v>2.9492092006029176</v>
      </c>
      <c r="AP205" s="125">
        <v>3.0330035542276454</v>
      </c>
      <c r="AQ205" s="126">
        <v>3.1183315490512253</v>
      </c>
      <c r="AR205" s="125"/>
      <c r="AS205" s="125"/>
      <c r="AT205" s="125"/>
      <c r="AU205" s="125"/>
      <c r="AV205" s="125"/>
      <c r="AW205" s="127"/>
      <c r="AX205" s="124"/>
      <c r="AY205" s="127"/>
      <c r="AZ205" s="127"/>
      <c r="BA205" s="127"/>
    </row>
    <row r="206" spans="1:53" s="23" customFormat="1" x14ac:dyDescent="0.25">
      <c r="A206" s="124" t="s">
        <v>9</v>
      </c>
      <c r="B206" s="125">
        <f t="shared" si="83"/>
        <v>0</v>
      </c>
      <c r="C206" s="125">
        <f t="shared" si="83"/>
        <v>0</v>
      </c>
      <c r="D206" s="125">
        <f t="shared" si="83"/>
        <v>0</v>
      </c>
      <c r="E206" s="125">
        <f t="shared" si="83"/>
        <v>0</v>
      </c>
      <c r="F206" s="125">
        <f t="shared" si="83"/>
        <v>0</v>
      </c>
      <c r="G206" s="125">
        <v>0</v>
      </c>
      <c r="H206" s="125">
        <v>0</v>
      </c>
      <c r="I206" s="125">
        <v>0</v>
      </c>
      <c r="J206" s="125">
        <v>0</v>
      </c>
      <c r="K206" s="125"/>
      <c r="L206" s="125"/>
      <c r="M206" s="127"/>
      <c r="N206" s="127"/>
      <c r="O206" s="127"/>
      <c r="P206" s="127"/>
      <c r="S206" s="124" t="s">
        <v>9</v>
      </c>
      <c r="T206" s="125">
        <f t="shared" si="84"/>
        <v>0</v>
      </c>
      <c r="U206" s="125">
        <f t="shared" si="84"/>
        <v>0</v>
      </c>
      <c r="V206" s="125">
        <f t="shared" si="84"/>
        <v>0</v>
      </c>
      <c r="W206" s="125">
        <f t="shared" si="84"/>
        <v>0</v>
      </c>
      <c r="X206" s="125">
        <f t="shared" si="84"/>
        <v>0</v>
      </c>
      <c r="Y206" s="125">
        <v>0</v>
      </c>
      <c r="Z206" s="125">
        <v>0</v>
      </c>
      <c r="AA206" s="125">
        <v>0</v>
      </c>
      <c r="AB206" s="125">
        <v>0</v>
      </c>
      <c r="AC206" s="125"/>
      <c r="AD206" s="125"/>
      <c r="AE206" s="127"/>
      <c r="AF206" s="127"/>
      <c r="AG206" s="127"/>
      <c r="AH206" s="127"/>
      <c r="AK206" s="124" t="s">
        <v>9</v>
      </c>
      <c r="AL206" s="125">
        <v>0</v>
      </c>
      <c r="AM206" s="125">
        <v>0</v>
      </c>
      <c r="AN206" s="125">
        <v>0</v>
      </c>
      <c r="AO206" s="125">
        <v>0</v>
      </c>
      <c r="AP206" s="125">
        <v>0</v>
      </c>
      <c r="AQ206" s="126">
        <v>0</v>
      </c>
      <c r="AR206" s="125"/>
      <c r="AS206" s="125"/>
      <c r="AT206" s="125"/>
      <c r="AU206" s="125"/>
      <c r="AV206" s="125"/>
      <c r="AW206" s="127"/>
      <c r="AX206" s="124"/>
      <c r="AY206" s="127"/>
      <c r="AZ206" s="127"/>
      <c r="BA206" s="127"/>
    </row>
    <row r="207" spans="1:53" s="23" customFormat="1" x14ac:dyDescent="0.25">
      <c r="A207" s="124" t="s">
        <v>10</v>
      </c>
      <c r="B207" s="125">
        <f t="shared" si="83"/>
        <v>3.7498146696785768</v>
      </c>
      <c r="C207" s="125">
        <f t="shared" si="83"/>
        <v>5.2887581565650503</v>
      </c>
      <c r="D207" s="125">
        <f t="shared" si="83"/>
        <v>5.9309107603593381</v>
      </c>
      <c r="E207" s="125">
        <f t="shared" si="83"/>
        <v>5.384288391901749</v>
      </c>
      <c r="F207" s="125">
        <f t="shared" si="83"/>
        <v>4.344419869816174</v>
      </c>
      <c r="G207" s="125">
        <v>4.84</v>
      </c>
      <c r="H207" s="125">
        <v>5.24</v>
      </c>
      <c r="I207" s="125">
        <v>4.7</v>
      </c>
      <c r="J207" s="125">
        <v>4.47</v>
      </c>
      <c r="K207" s="125"/>
      <c r="L207" s="125"/>
      <c r="M207" s="127"/>
      <c r="N207" s="127"/>
      <c r="O207" s="127"/>
      <c r="P207" s="127"/>
      <c r="S207" s="124" t="s">
        <v>10</v>
      </c>
      <c r="T207" s="125">
        <f t="shared" si="84"/>
        <v>3.7498146696785768</v>
      </c>
      <c r="U207" s="125">
        <f t="shared" si="84"/>
        <v>4.4701919260403065</v>
      </c>
      <c r="V207" s="125">
        <f t="shared" si="84"/>
        <v>4.9112235243642219</v>
      </c>
      <c r="W207" s="125">
        <f t="shared" si="84"/>
        <v>5.0138862851350092</v>
      </c>
      <c r="X207" s="125">
        <f t="shared" si="84"/>
        <v>4.9037263719757664</v>
      </c>
      <c r="Y207" s="125">
        <v>4.84</v>
      </c>
      <c r="Z207" s="125">
        <v>5.24</v>
      </c>
      <c r="AA207" s="125">
        <v>4.7</v>
      </c>
      <c r="AB207" s="125">
        <v>4.47</v>
      </c>
      <c r="AC207" s="125"/>
      <c r="AD207" s="125"/>
      <c r="AE207" s="127"/>
      <c r="AF207" s="127"/>
      <c r="AG207" s="127"/>
      <c r="AH207" s="127"/>
      <c r="AK207" s="124" t="s">
        <v>10</v>
      </c>
      <c r="AL207" s="125">
        <v>2.6697415405982428</v>
      </c>
      <c r="AM207" s="125">
        <v>2.6163161852271681</v>
      </c>
      <c r="AN207" s="125">
        <v>2.5778515338025967</v>
      </c>
      <c r="AO207" s="125">
        <v>2.5447343449711548</v>
      </c>
      <c r="AP207" s="125">
        <v>2.5044182475700709</v>
      </c>
      <c r="AQ207" s="126">
        <v>2.44726154213406</v>
      </c>
      <c r="AR207" s="125"/>
      <c r="AS207" s="125"/>
      <c r="AT207" s="125"/>
      <c r="AU207" s="125"/>
      <c r="AV207" s="125"/>
      <c r="AW207" s="127"/>
      <c r="AX207" s="124"/>
      <c r="AY207" s="127"/>
      <c r="AZ207" s="127"/>
      <c r="BA207" s="127"/>
    </row>
    <row r="208" spans="1:53" s="23" customFormat="1" x14ac:dyDescent="0.25">
      <c r="A208" s="124" t="s">
        <v>11</v>
      </c>
      <c r="B208" s="125">
        <f t="shared" si="83"/>
        <v>3.3737204437354293</v>
      </c>
      <c r="C208" s="125">
        <f t="shared" si="83"/>
        <v>1.7758305862934263</v>
      </c>
      <c r="D208" s="125">
        <f t="shared" si="83"/>
        <v>0.82009319245905288</v>
      </c>
      <c r="E208" s="125">
        <f t="shared" si="83"/>
        <v>0.40198231815443902</v>
      </c>
      <c r="F208" s="125">
        <f t="shared" si="83"/>
        <v>0.19079598294416056</v>
      </c>
      <c r="G208" s="125">
        <v>1.7</v>
      </c>
      <c r="H208" s="125">
        <v>1.71</v>
      </c>
      <c r="I208" s="125">
        <v>1.64</v>
      </c>
      <c r="J208" s="125">
        <v>1.76</v>
      </c>
      <c r="K208" s="125"/>
      <c r="L208" s="125"/>
      <c r="M208" s="127"/>
      <c r="N208" s="127"/>
      <c r="O208" s="127"/>
      <c r="P208" s="127"/>
      <c r="S208" s="124" t="s">
        <v>11</v>
      </c>
      <c r="T208" s="125">
        <f t="shared" si="84"/>
        <v>3.3737204437354293</v>
      </c>
      <c r="U208" s="125">
        <f t="shared" si="84"/>
        <v>2.62575047519478</v>
      </c>
      <c r="V208" s="125">
        <f t="shared" si="84"/>
        <v>2.0805723760834662</v>
      </c>
      <c r="W208" s="125">
        <f t="shared" si="84"/>
        <v>1.7162910663205506</v>
      </c>
      <c r="X208" s="125">
        <f t="shared" si="84"/>
        <v>1.4652726402064427</v>
      </c>
      <c r="Y208" s="125">
        <v>1.7</v>
      </c>
      <c r="Z208" s="125">
        <v>1.71</v>
      </c>
      <c r="AA208" s="125">
        <v>1.64</v>
      </c>
      <c r="AB208" s="125">
        <v>1.76</v>
      </c>
      <c r="AC208" s="125"/>
      <c r="AD208" s="125"/>
      <c r="AE208" s="127"/>
      <c r="AF208" s="127"/>
      <c r="AG208" s="127"/>
      <c r="AH208" s="127"/>
      <c r="AK208" s="124" t="s">
        <v>11</v>
      </c>
      <c r="AL208" s="125">
        <v>0.68228660979589584</v>
      </c>
      <c r="AM208" s="125">
        <v>0.64412587522090947</v>
      </c>
      <c r="AN208" s="125">
        <v>0.55401987864854985</v>
      </c>
      <c r="AO208" s="125">
        <v>0.44567379314979605</v>
      </c>
      <c r="AP208" s="125">
        <v>0.34130969452518534</v>
      </c>
      <c r="AQ208" s="126">
        <v>0.25723091503398687</v>
      </c>
      <c r="AR208" s="125"/>
      <c r="AS208" s="125"/>
      <c r="AT208" s="125"/>
      <c r="AU208" s="125"/>
      <c r="AV208" s="125"/>
      <c r="AW208" s="127"/>
      <c r="AX208" s="124"/>
      <c r="AY208" s="127"/>
      <c r="AZ208" s="127"/>
      <c r="BA208" s="127"/>
    </row>
    <row r="209" spans="1:53" s="23" customFormat="1" x14ac:dyDescent="0.25">
      <c r="A209" s="124" t="s">
        <v>12</v>
      </c>
      <c r="B209" s="125">
        <f t="shared" si="83"/>
        <v>0</v>
      </c>
      <c r="C209" s="125">
        <f t="shared" si="83"/>
        <v>0</v>
      </c>
      <c r="D209" s="125">
        <f t="shared" si="83"/>
        <v>0</v>
      </c>
      <c r="E209" s="125">
        <f t="shared" si="83"/>
        <v>0</v>
      </c>
      <c r="F209" s="125">
        <f t="shared" si="83"/>
        <v>0</v>
      </c>
      <c r="G209" s="125">
        <v>0</v>
      </c>
      <c r="H209" s="125">
        <v>0</v>
      </c>
      <c r="I209" s="125">
        <v>0</v>
      </c>
      <c r="J209" s="125">
        <v>0</v>
      </c>
      <c r="K209" s="125"/>
      <c r="L209" s="125"/>
      <c r="M209" s="127"/>
      <c r="N209" s="127"/>
      <c r="O209" s="127"/>
      <c r="P209" s="127"/>
      <c r="S209" s="124" t="s">
        <v>12</v>
      </c>
      <c r="T209" s="125">
        <f t="shared" si="84"/>
        <v>0</v>
      </c>
      <c r="U209" s="125">
        <f t="shared" si="84"/>
        <v>0</v>
      </c>
      <c r="V209" s="125">
        <f t="shared" si="84"/>
        <v>0</v>
      </c>
      <c r="W209" s="125">
        <f t="shared" si="84"/>
        <v>0</v>
      </c>
      <c r="X209" s="125">
        <f t="shared" si="84"/>
        <v>0</v>
      </c>
      <c r="Y209" s="125">
        <v>0</v>
      </c>
      <c r="Z209" s="125">
        <v>0</v>
      </c>
      <c r="AA209" s="125">
        <v>0</v>
      </c>
      <c r="AB209" s="125">
        <v>0</v>
      </c>
      <c r="AC209" s="125"/>
      <c r="AD209" s="125"/>
      <c r="AE209" s="127"/>
      <c r="AF209" s="127"/>
      <c r="AG209" s="127"/>
      <c r="AH209" s="127"/>
      <c r="AK209" s="124" t="s">
        <v>12</v>
      </c>
      <c r="AL209" s="125">
        <v>0</v>
      </c>
      <c r="AM209" s="125">
        <v>0</v>
      </c>
      <c r="AN209" s="125">
        <v>0</v>
      </c>
      <c r="AO209" s="125">
        <v>0</v>
      </c>
      <c r="AP209" s="125">
        <v>0</v>
      </c>
      <c r="AQ209" s="126">
        <v>0</v>
      </c>
      <c r="AR209" s="125"/>
      <c r="AS209" s="125"/>
      <c r="AT209" s="125"/>
      <c r="AU209" s="125"/>
      <c r="AV209" s="125"/>
      <c r="AW209" s="127"/>
      <c r="AX209" s="124"/>
      <c r="AY209" s="127"/>
      <c r="AZ209" s="127"/>
      <c r="BA209" s="127"/>
    </row>
    <row r="210" spans="1:53" s="23" customFormat="1" x14ac:dyDescent="0.25">
      <c r="A210" s="124" t="s">
        <v>13</v>
      </c>
      <c r="B210" s="125">
        <f t="shared" si="83"/>
        <v>0</v>
      </c>
      <c r="C210" s="125">
        <f t="shared" si="83"/>
        <v>0</v>
      </c>
      <c r="D210" s="125">
        <f t="shared" si="83"/>
        <v>0</v>
      </c>
      <c r="E210" s="125">
        <f t="shared" si="83"/>
        <v>0</v>
      </c>
      <c r="F210" s="125">
        <f t="shared" si="83"/>
        <v>0</v>
      </c>
      <c r="G210" s="125">
        <v>0</v>
      </c>
      <c r="H210" s="125">
        <v>0</v>
      </c>
      <c r="I210" s="125">
        <v>0</v>
      </c>
      <c r="J210" s="125">
        <v>0</v>
      </c>
      <c r="K210" s="125"/>
      <c r="L210" s="125"/>
      <c r="M210" s="127"/>
      <c r="N210" s="127"/>
      <c r="O210" s="127"/>
      <c r="P210" s="127"/>
      <c r="S210" s="124" t="s">
        <v>13</v>
      </c>
      <c r="T210" s="125">
        <f t="shared" si="84"/>
        <v>0</v>
      </c>
      <c r="U210" s="125">
        <f t="shared" si="84"/>
        <v>0</v>
      </c>
      <c r="V210" s="125">
        <f t="shared" si="84"/>
        <v>0</v>
      </c>
      <c r="W210" s="125">
        <f t="shared" si="84"/>
        <v>0</v>
      </c>
      <c r="X210" s="125">
        <f t="shared" si="84"/>
        <v>0</v>
      </c>
      <c r="Y210" s="125">
        <v>0</v>
      </c>
      <c r="Z210" s="125">
        <v>0</v>
      </c>
      <c r="AA210" s="125">
        <v>0</v>
      </c>
      <c r="AB210" s="125">
        <v>0</v>
      </c>
      <c r="AC210" s="125"/>
      <c r="AD210" s="125"/>
      <c r="AE210" s="127"/>
      <c r="AF210" s="127"/>
      <c r="AG210" s="127"/>
      <c r="AH210" s="127"/>
      <c r="AK210" s="124" t="s">
        <v>13</v>
      </c>
      <c r="AL210" s="125">
        <v>0</v>
      </c>
      <c r="AM210" s="125">
        <v>0</v>
      </c>
      <c r="AN210" s="125">
        <v>0</v>
      </c>
      <c r="AO210" s="125">
        <v>0</v>
      </c>
      <c r="AP210" s="125">
        <v>0</v>
      </c>
      <c r="AQ210" s="126">
        <v>0</v>
      </c>
      <c r="AR210" s="125"/>
      <c r="AS210" s="125"/>
      <c r="AT210" s="125"/>
      <c r="AU210" s="125"/>
      <c r="AV210" s="125"/>
      <c r="AW210" s="127"/>
      <c r="AX210" s="124"/>
      <c r="AY210" s="127"/>
      <c r="AZ210" s="127"/>
      <c r="BA210" s="127"/>
    </row>
    <row r="211" spans="1:53" s="23" customFormat="1" x14ac:dyDescent="0.25">
      <c r="A211" s="124" t="s">
        <v>22</v>
      </c>
      <c r="B211" s="125">
        <f t="shared" si="83"/>
        <v>0</v>
      </c>
      <c r="C211" s="125">
        <f t="shared" si="83"/>
        <v>0</v>
      </c>
      <c r="D211" s="125">
        <f t="shared" si="83"/>
        <v>0</v>
      </c>
      <c r="E211" s="125">
        <f t="shared" si="83"/>
        <v>0</v>
      </c>
      <c r="F211" s="125">
        <f t="shared" si="83"/>
        <v>0</v>
      </c>
      <c r="G211" s="125">
        <v>0</v>
      </c>
      <c r="H211" s="125">
        <v>0</v>
      </c>
      <c r="I211" s="125">
        <v>0</v>
      </c>
      <c r="J211" s="125">
        <v>0</v>
      </c>
      <c r="K211" s="125"/>
      <c r="L211" s="125"/>
      <c r="M211" s="127"/>
      <c r="N211" s="127"/>
      <c r="O211" s="127"/>
      <c r="P211" s="127"/>
      <c r="S211" s="124" t="s">
        <v>22</v>
      </c>
      <c r="T211" s="125">
        <f t="shared" si="84"/>
        <v>0</v>
      </c>
      <c r="U211" s="125">
        <f t="shared" si="84"/>
        <v>0</v>
      </c>
      <c r="V211" s="125">
        <f t="shared" si="84"/>
        <v>0</v>
      </c>
      <c r="W211" s="125">
        <f t="shared" si="84"/>
        <v>0</v>
      </c>
      <c r="X211" s="125">
        <f t="shared" si="84"/>
        <v>0</v>
      </c>
      <c r="Y211" s="125">
        <v>0</v>
      </c>
      <c r="Z211" s="125">
        <v>0</v>
      </c>
      <c r="AA211" s="125">
        <v>0</v>
      </c>
      <c r="AB211" s="125">
        <v>0</v>
      </c>
      <c r="AC211" s="125"/>
      <c r="AD211" s="125"/>
      <c r="AE211" s="127"/>
      <c r="AF211" s="127"/>
      <c r="AG211" s="127"/>
      <c r="AH211" s="127"/>
      <c r="AK211" s="124" t="s">
        <v>22</v>
      </c>
      <c r="AL211" s="125">
        <v>1.4376161132716017</v>
      </c>
      <c r="AM211" s="125">
        <v>1.7426489377091423</v>
      </c>
      <c r="AN211" s="125">
        <v>1.5248653739376172</v>
      </c>
      <c r="AO211" s="125">
        <v>1.3398626918364502</v>
      </c>
      <c r="AP211" s="125">
        <v>1.1640144940830168</v>
      </c>
      <c r="AQ211" s="126">
        <v>0.997322448389243</v>
      </c>
      <c r="AR211" s="125"/>
      <c r="AS211" s="125"/>
      <c r="AT211" s="125"/>
      <c r="AU211" s="125"/>
      <c r="AV211" s="125"/>
      <c r="AW211" s="127"/>
      <c r="AX211" s="124"/>
      <c r="AY211" s="127"/>
      <c r="AZ211" s="127"/>
      <c r="BA211" s="127"/>
    </row>
    <row r="212" spans="1:53" s="23" customFormat="1" x14ac:dyDescent="0.25">
      <c r="A212" s="124" t="s">
        <v>14</v>
      </c>
      <c r="B212" s="125">
        <f t="shared" si="83"/>
        <v>0</v>
      </c>
      <c r="C212" s="125">
        <f t="shared" si="83"/>
        <v>0</v>
      </c>
      <c r="D212" s="125">
        <f t="shared" si="83"/>
        <v>0</v>
      </c>
      <c r="E212" s="125">
        <f t="shared" si="83"/>
        <v>0</v>
      </c>
      <c r="F212" s="125">
        <f t="shared" si="83"/>
        <v>0</v>
      </c>
      <c r="G212" s="125">
        <v>0</v>
      </c>
      <c r="H212" s="125">
        <v>0</v>
      </c>
      <c r="I212" s="125">
        <v>0</v>
      </c>
      <c r="J212" s="125">
        <v>0</v>
      </c>
      <c r="K212" s="125"/>
      <c r="L212" s="125"/>
      <c r="M212" s="127"/>
      <c r="N212" s="127"/>
      <c r="O212" s="127"/>
      <c r="P212" s="127"/>
      <c r="S212" s="124" t="s">
        <v>14</v>
      </c>
      <c r="T212" s="125">
        <f t="shared" si="84"/>
        <v>0</v>
      </c>
      <c r="U212" s="125">
        <f t="shared" si="84"/>
        <v>0</v>
      </c>
      <c r="V212" s="125">
        <f t="shared" si="84"/>
        <v>0</v>
      </c>
      <c r="W212" s="125">
        <f t="shared" si="84"/>
        <v>0</v>
      </c>
      <c r="X212" s="125">
        <f t="shared" si="84"/>
        <v>0</v>
      </c>
      <c r="Y212" s="125">
        <v>0</v>
      </c>
      <c r="Z212" s="125">
        <v>0</v>
      </c>
      <c r="AA212" s="125">
        <v>0</v>
      </c>
      <c r="AB212" s="125">
        <v>0</v>
      </c>
      <c r="AC212" s="125"/>
      <c r="AD212" s="125"/>
      <c r="AE212" s="127"/>
      <c r="AF212" s="127"/>
      <c r="AG212" s="127"/>
      <c r="AH212" s="127"/>
      <c r="AK212" s="124" t="s">
        <v>14</v>
      </c>
      <c r="AL212" s="125">
        <v>0</v>
      </c>
      <c r="AM212" s="125">
        <v>0</v>
      </c>
      <c r="AN212" s="125">
        <v>0</v>
      </c>
      <c r="AO212" s="125">
        <v>0</v>
      </c>
      <c r="AP212" s="125">
        <v>0</v>
      </c>
      <c r="AQ212" s="126">
        <v>0</v>
      </c>
      <c r="AR212" s="125"/>
      <c r="AS212" s="125"/>
      <c r="AT212" s="125"/>
      <c r="AU212" s="125"/>
      <c r="AV212" s="125"/>
      <c r="AW212" s="127"/>
      <c r="AX212" s="124"/>
      <c r="AY212" s="127"/>
      <c r="AZ212" s="127"/>
      <c r="BA212" s="127"/>
    </row>
    <row r="213" spans="1:53" s="23" customFormat="1" x14ac:dyDescent="0.25">
      <c r="A213" s="124" t="s">
        <v>15</v>
      </c>
      <c r="B213" s="125">
        <f t="shared" si="83"/>
        <v>0</v>
      </c>
      <c r="C213" s="125">
        <f t="shared" si="83"/>
        <v>0</v>
      </c>
      <c r="D213" s="125">
        <f t="shared" si="83"/>
        <v>0</v>
      </c>
      <c r="E213" s="125">
        <f t="shared" si="83"/>
        <v>0</v>
      </c>
      <c r="F213" s="125">
        <f t="shared" si="83"/>
        <v>0</v>
      </c>
      <c r="G213" s="125">
        <v>0</v>
      </c>
      <c r="H213" s="125">
        <v>0</v>
      </c>
      <c r="I213" s="125">
        <v>0</v>
      </c>
      <c r="J213" s="125">
        <v>0</v>
      </c>
      <c r="K213" s="125"/>
      <c r="L213" s="125"/>
      <c r="M213" s="127"/>
      <c r="N213" s="127"/>
      <c r="O213" s="127"/>
      <c r="P213" s="127"/>
      <c r="S213" s="124" t="s">
        <v>15</v>
      </c>
      <c r="T213" s="125">
        <f t="shared" si="84"/>
        <v>0</v>
      </c>
      <c r="U213" s="125">
        <f t="shared" si="84"/>
        <v>0</v>
      </c>
      <c r="V213" s="125">
        <f t="shared" si="84"/>
        <v>0</v>
      </c>
      <c r="W213" s="125">
        <f t="shared" si="84"/>
        <v>0</v>
      </c>
      <c r="X213" s="125">
        <f t="shared" si="84"/>
        <v>0</v>
      </c>
      <c r="Y213" s="125">
        <v>0</v>
      </c>
      <c r="Z213" s="125">
        <v>0</v>
      </c>
      <c r="AA213" s="125">
        <v>0</v>
      </c>
      <c r="AB213" s="125">
        <v>0</v>
      </c>
      <c r="AC213" s="125"/>
      <c r="AD213" s="125"/>
      <c r="AE213" s="127"/>
      <c r="AF213" s="127"/>
      <c r="AG213" s="127"/>
      <c r="AH213" s="127"/>
      <c r="AK213" s="124" t="s">
        <v>15</v>
      </c>
      <c r="AL213" s="125">
        <v>0</v>
      </c>
      <c r="AM213" s="125">
        <v>0</v>
      </c>
      <c r="AN213" s="125">
        <v>0</v>
      </c>
      <c r="AO213" s="125">
        <v>0</v>
      </c>
      <c r="AP213" s="125">
        <v>0</v>
      </c>
      <c r="AQ213" s="126">
        <v>0</v>
      </c>
      <c r="AR213" s="125"/>
      <c r="AS213" s="125"/>
      <c r="AT213" s="125"/>
      <c r="AU213" s="125"/>
      <c r="AV213" s="125"/>
      <c r="AW213" s="127"/>
      <c r="AX213" s="124"/>
      <c r="AY213" s="127"/>
      <c r="AZ213" s="127"/>
      <c r="BA213" s="127"/>
    </row>
    <row r="214" spans="1:53" s="23" customFormat="1" x14ac:dyDescent="0.25">
      <c r="A214" s="124" t="s">
        <v>16</v>
      </c>
      <c r="B214" s="125">
        <f t="shared" si="83"/>
        <v>0</v>
      </c>
      <c r="C214" s="125">
        <f t="shared" si="83"/>
        <v>0</v>
      </c>
      <c r="D214" s="125">
        <f t="shared" si="83"/>
        <v>0</v>
      </c>
      <c r="E214" s="125">
        <f t="shared" si="83"/>
        <v>0</v>
      </c>
      <c r="F214" s="125">
        <f t="shared" si="83"/>
        <v>0</v>
      </c>
      <c r="G214" s="125">
        <v>0</v>
      </c>
      <c r="H214" s="125">
        <v>0</v>
      </c>
      <c r="I214" s="125">
        <v>0</v>
      </c>
      <c r="J214" s="125">
        <v>0</v>
      </c>
      <c r="K214" s="125"/>
      <c r="L214" s="125"/>
      <c r="M214" s="127"/>
      <c r="N214" s="127"/>
      <c r="O214" s="127"/>
      <c r="P214" s="127"/>
      <c r="S214" s="124" t="s">
        <v>16</v>
      </c>
      <c r="T214" s="125">
        <f t="shared" si="84"/>
        <v>0</v>
      </c>
      <c r="U214" s="125">
        <f t="shared" si="84"/>
        <v>0</v>
      </c>
      <c r="V214" s="125">
        <f t="shared" si="84"/>
        <v>0</v>
      </c>
      <c r="W214" s="125">
        <f t="shared" si="84"/>
        <v>0</v>
      </c>
      <c r="X214" s="125">
        <f t="shared" si="84"/>
        <v>0</v>
      </c>
      <c r="Y214" s="125">
        <v>0</v>
      </c>
      <c r="Z214" s="125">
        <v>0</v>
      </c>
      <c r="AA214" s="125">
        <v>0</v>
      </c>
      <c r="AB214" s="125">
        <v>0</v>
      </c>
      <c r="AC214" s="125"/>
      <c r="AD214" s="125"/>
      <c r="AE214" s="127"/>
      <c r="AF214" s="127"/>
      <c r="AG214" s="127"/>
      <c r="AH214" s="127"/>
      <c r="AK214" s="124" t="s">
        <v>16</v>
      </c>
      <c r="AL214" s="125">
        <v>0</v>
      </c>
      <c r="AM214" s="125">
        <v>0</v>
      </c>
      <c r="AN214" s="125">
        <v>0</v>
      </c>
      <c r="AO214" s="125">
        <v>0</v>
      </c>
      <c r="AP214" s="125">
        <v>0</v>
      </c>
      <c r="AQ214" s="126">
        <v>0</v>
      </c>
      <c r="AR214" s="125"/>
      <c r="AS214" s="125"/>
      <c r="AT214" s="125"/>
      <c r="AU214" s="125"/>
      <c r="AV214" s="125"/>
      <c r="AW214" s="127"/>
      <c r="AX214" s="124"/>
      <c r="AY214" s="127"/>
      <c r="AZ214" s="127"/>
      <c r="BA214" s="127"/>
    </row>
    <row r="215" spans="1:53" s="23" customFormat="1" x14ac:dyDescent="0.25">
      <c r="A215" s="124" t="s">
        <v>17</v>
      </c>
      <c r="B215" s="125">
        <f t="shared" si="83"/>
        <v>0</v>
      </c>
      <c r="C215" s="125">
        <f t="shared" si="83"/>
        <v>0</v>
      </c>
      <c r="D215" s="125">
        <f t="shared" si="83"/>
        <v>0</v>
      </c>
      <c r="E215" s="125">
        <f t="shared" si="83"/>
        <v>0</v>
      </c>
      <c r="F215" s="125">
        <f t="shared" si="83"/>
        <v>0</v>
      </c>
      <c r="G215" s="125">
        <v>0</v>
      </c>
      <c r="H215" s="125">
        <v>0</v>
      </c>
      <c r="I215" s="125">
        <v>0</v>
      </c>
      <c r="J215" s="125">
        <v>0</v>
      </c>
      <c r="K215" s="125"/>
      <c r="L215" s="125"/>
      <c r="M215" s="127"/>
      <c r="N215" s="127"/>
      <c r="O215" s="127"/>
      <c r="P215" s="127"/>
      <c r="S215" s="124" t="s">
        <v>17</v>
      </c>
      <c r="T215" s="125">
        <f t="shared" si="84"/>
        <v>0</v>
      </c>
      <c r="U215" s="125">
        <f t="shared" si="84"/>
        <v>0</v>
      </c>
      <c r="V215" s="125">
        <f t="shared" si="84"/>
        <v>0</v>
      </c>
      <c r="W215" s="125">
        <f t="shared" si="84"/>
        <v>0</v>
      </c>
      <c r="X215" s="125">
        <f t="shared" si="84"/>
        <v>0</v>
      </c>
      <c r="Y215" s="125">
        <v>0</v>
      </c>
      <c r="Z215" s="125">
        <v>0</v>
      </c>
      <c r="AA215" s="125">
        <v>0</v>
      </c>
      <c r="AB215" s="125">
        <v>0</v>
      </c>
      <c r="AC215" s="125"/>
      <c r="AD215" s="125"/>
      <c r="AE215" s="127"/>
      <c r="AF215" s="127"/>
      <c r="AG215" s="127"/>
      <c r="AH215" s="127"/>
      <c r="AK215" s="124" t="s">
        <v>17</v>
      </c>
      <c r="AL215" s="125">
        <v>0</v>
      </c>
      <c r="AM215" s="125">
        <v>0</v>
      </c>
      <c r="AN215" s="125">
        <v>0</v>
      </c>
      <c r="AO215" s="125">
        <v>0</v>
      </c>
      <c r="AP215" s="125">
        <v>0</v>
      </c>
      <c r="AQ215" s="126">
        <v>0</v>
      </c>
      <c r="AR215" s="125"/>
      <c r="AS215" s="125"/>
      <c r="AT215" s="125"/>
      <c r="AU215" s="125"/>
      <c r="AV215" s="125"/>
      <c r="AW215" s="127"/>
      <c r="AX215" s="124"/>
      <c r="AY215" s="127"/>
      <c r="AZ215" s="127"/>
      <c r="BA215" s="127"/>
    </row>
    <row r="216" spans="1:53" s="23" customFormat="1" ht="15.75" thickBot="1" x14ac:dyDescent="0.3">
      <c r="A216" s="128" t="s">
        <v>18</v>
      </c>
      <c r="B216" s="125">
        <f t="shared" si="83"/>
        <v>0</v>
      </c>
      <c r="C216" s="125">
        <f t="shared" si="83"/>
        <v>0</v>
      </c>
      <c r="D216" s="125">
        <f t="shared" si="83"/>
        <v>0</v>
      </c>
      <c r="E216" s="125">
        <f t="shared" si="83"/>
        <v>0</v>
      </c>
      <c r="F216" s="125">
        <f t="shared" si="83"/>
        <v>0</v>
      </c>
      <c r="G216" s="129">
        <v>0</v>
      </c>
      <c r="H216" s="129">
        <v>0</v>
      </c>
      <c r="I216" s="129">
        <v>0</v>
      </c>
      <c r="J216" s="129">
        <v>0</v>
      </c>
      <c r="K216" s="129"/>
      <c r="L216" s="129"/>
      <c r="M216" s="131"/>
      <c r="N216" s="131"/>
      <c r="O216" s="131"/>
      <c r="P216" s="131"/>
      <c r="S216" s="128" t="s">
        <v>18</v>
      </c>
      <c r="T216" s="125">
        <f t="shared" si="84"/>
        <v>0</v>
      </c>
      <c r="U216" s="125">
        <f t="shared" si="84"/>
        <v>0</v>
      </c>
      <c r="V216" s="125">
        <f t="shared" si="84"/>
        <v>0</v>
      </c>
      <c r="W216" s="125">
        <f t="shared" si="84"/>
        <v>0</v>
      </c>
      <c r="X216" s="125">
        <f t="shared" si="84"/>
        <v>0</v>
      </c>
      <c r="Y216" s="129">
        <v>0</v>
      </c>
      <c r="Z216" s="129">
        <v>0</v>
      </c>
      <c r="AA216" s="129">
        <v>0</v>
      </c>
      <c r="AB216" s="129">
        <v>0</v>
      </c>
      <c r="AC216" s="129"/>
      <c r="AD216" s="129"/>
      <c r="AE216" s="131"/>
      <c r="AF216" s="131"/>
      <c r="AG216" s="131"/>
      <c r="AH216" s="131"/>
      <c r="AK216" s="128" t="s">
        <v>18</v>
      </c>
      <c r="AL216" s="129"/>
      <c r="AM216" s="129"/>
      <c r="AN216" s="129"/>
      <c r="AO216" s="129"/>
      <c r="AP216" s="129"/>
      <c r="AQ216" s="130"/>
      <c r="AR216" s="129"/>
      <c r="AS216" s="129"/>
      <c r="AT216" s="129"/>
      <c r="AU216" s="129"/>
      <c r="AV216" s="129"/>
      <c r="AW216" s="131"/>
      <c r="AX216" s="128"/>
      <c r="AY216" s="131"/>
      <c r="AZ216" s="131"/>
      <c r="BA216" s="131"/>
    </row>
    <row r="217" spans="1:53" s="23" customFormat="1" ht="15.75" thickBot="1" x14ac:dyDescent="0.3">
      <c r="A217" s="132" t="s">
        <v>196</v>
      </c>
      <c r="B217" s="70">
        <f>SUM(B197:B216)</f>
        <v>24.588832879048759</v>
      </c>
      <c r="C217" s="70">
        <f>SUM(C197:C216)</f>
        <v>28.450536216328306</v>
      </c>
      <c r="D217" s="70">
        <f t="shared" ref="D217:M217" si="85">SUM(D197:D216)</f>
        <v>35.187019713341044</v>
      </c>
      <c r="E217" s="70">
        <f t="shared" si="85"/>
        <v>39.734318965513928</v>
      </c>
      <c r="F217" s="70">
        <f t="shared" si="85"/>
        <v>42.95274684814116</v>
      </c>
      <c r="G217" s="133">
        <f t="shared" si="85"/>
        <v>23.716666666666669</v>
      </c>
      <c r="H217" s="70">
        <f t="shared" si="85"/>
        <v>22.374666666666666</v>
      </c>
      <c r="I217" s="70">
        <f t="shared" si="85"/>
        <v>24.299333333333333</v>
      </c>
      <c r="J217" s="70">
        <f t="shared" si="85"/>
        <v>24.147333333333336</v>
      </c>
      <c r="K217" s="70">
        <f t="shared" si="85"/>
        <v>0</v>
      </c>
      <c r="L217" s="70">
        <f t="shared" si="85"/>
        <v>0</v>
      </c>
      <c r="M217" s="68">
        <f t="shared" si="85"/>
        <v>0</v>
      </c>
      <c r="N217" s="68"/>
      <c r="O217" s="68"/>
      <c r="P217" s="68"/>
      <c r="S217" s="132" t="s">
        <v>196</v>
      </c>
      <c r="T217" s="70">
        <f t="shared" ref="T217:AE217" si="86">SUM(T197:T216)</f>
        <v>24.588832879048759</v>
      </c>
      <c r="U217" s="70">
        <f t="shared" si="86"/>
        <v>26.396490716193011</v>
      </c>
      <c r="V217" s="70">
        <f t="shared" si="86"/>
        <v>29.050595642232508</v>
      </c>
      <c r="W217" s="70">
        <f t="shared" si="86"/>
        <v>31.369137150902709</v>
      </c>
      <c r="X217" s="70">
        <f t="shared" si="86"/>
        <v>33.275206535594137</v>
      </c>
      <c r="Y217" s="133">
        <f t="shared" si="86"/>
        <v>23.716666666666669</v>
      </c>
      <c r="Z217" s="70">
        <f t="shared" si="86"/>
        <v>22.374666666666666</v>
      </c>
      <c r="AA217" s="70">
        <f t="shared" si="86"/>
        <v>24.299333333333333</v>
      </c>
      <c r="AB217" s="70">
        <f t="shared" si="86"/>
        <v>24.147333333333336</v>
      </c>
      <c r="AC217" s="70">
        <f t="shared" si="86"/>
        <v>0</v>
      </c>
      <c r="AD217" s="70">
        <f t="shared" si="86"/>
        <v>0</v>
      </c>
      <c r="AE217" s="68">
        <f t="shared" si="86"/>
        <v>0</v>
      </c>
      <c r="AF217" s="68"/>
      <c r="AG217" s="68"/>
      <c r="AH217" s="68"/>
      <c r="AK217" s="132" t="s">
        <v>196</v>
      </c>
      <c r="AL217" s="70">
        <f t="shared" ref="AL217:AX217" si="87">SUM(AL197:AL216)</f>
        <v>100</v>
      </c>
      <c r="AM217" s="70">
        <f t="shared" si="87"/>
        <v>100</v>
      </c>
      <c r="AN217" s="70">
        <f t="shared" si="87"/>
        <v>100</v>
      </c>
      <c r="AO217" s="70">
        <f t="shared" si="87"/>
        <v>100.00000000000003</v>
      </c>
      <c r="AP217" s="70">
        <f t="shared" si="87"/>
        <v>100.00000000000001</v>
      </c>
      <c r="AQ217" s="133">
        <f t="shared" si="87"/>
        <v>100</v>
      </c>
      <c r="AR217" s="70">
        <f t="shared" si="87"/>
        <v>0</v>
      </c>
      <c r="AS217" s="70">
        <f t="shared" si="87"/>
        <v>0</v>
      </c>
      <c r="AT217" s="70">
        <f t="shared" si="87"/>
        <v>0</v>
      </c>
      <c r="AU217" s="70">
        <f t="shared" si="87"/>
        <v>0</v>
      </c>
      <c r="AV217" s="70">
        <f t="shared" si="87"/>
        <v>0</v>
      </c>
      <c r="AW217" s="68">
        <f t="shared" si="87"/>
        <v>0</v>
      </c>
      <c r="AX217" s="132">
        <f t="shared" si="87"/>
        <v>0</v>
      </c>
      <c r="AY217" s="68"/>
      <c r="AZ217" s="68"/>
      <c r="BA217" s="68"/>
    </row>
    <row r="218" spans="1:53" x14ac:dyDescent="0.25">
      <c r="AK218" s="23" t="s">
        <v>197</v>
      </c>
      <c r="AL218" s="23">
        <v>3.016435</v>
      </c>
      <c r="AM218" s="23">
        <v>3.0533389999999998</v>
      </c>
      <c r="AN218" s="23">
        <v>3.1518480000000002</v>
      </c>
      <c r="AO218" s="23">
        <v>3.2582960000000001</v>
      </c>
      <c r="AP218" s="23">
        <v>3.3050570000000001</v>
      </c>
      <c r="AQ218" s="23">
        <v>3.3368639999999998</v>
      </c>
    </row>
  </sheetData>
  <mergeCells count="244">
    <mergeCell ref="AD4:AL4"/>
    <mergeCell ref="AN4:AV4"/>
    <mergeCell ref="A5:A6"/>
    <mergeCell ref="B5:B6"/>
    <mergeCell ref="C5:C6"/>
    <mergeCell ref="D5:D6"/>
    <mergeCell ref="E5:E6"/>
    <mergeCell ref="F5:F6"/>
    <mergeCell ref="G5:G6"/>
    <mergeCell ref="H5:H6"/>
    <mergeCell ref="AO5:AO6"/>
    <mergeCell ref="O5:O6"/>
    <mergeCell ref="AD5:AD6"/>
    <mergeCell ref="AE5:AE6"/>
    <mergeCell ref="AF5:AF6"/>
    <mergeCell ref="AG5:AG6"/>
    <mergeCell ref="AH5:AH6"/>
    <mergeCell ref="I5:I6"/>
    <mergeCell ref="L5:L6"/>
    <mergeCell ref="M5:M6"/>
    <mergeCell ref="N5:N6"/>
    <mergeCell ref="AV5:AV6"/>
    <mergeCell ref="B31:I31"/>
    <mergeCell ref="B32:I32"/>
    <mergeCell ref="A34:A35"/>
    <mergeCell ref="D34:F34"/>
    <mergeCell ref="A1:I1"/>
    <mergeCell ref="J1:O1"/>
    <mergeCell ref="A3:A4"/>
    <mergeCell ref="D3:F3"/>
    <mergeCell ref="R34:AB34"/>
    <mergeCell ref="G35:O35"/>
    <mergeCell ref="I27:J27"/>
    <mergeCell ref="R3:AB3"/>
    <mergeCell ref="G4:O4"/>
    <mergeCell ref="AU5:AU6"/>
    <mergeCell ref="AI5:AI6"/>
    <mergeCell ref="AJ5:AJ6"/>
    <mergeCell ref="AK5:AK6"/>
    <mergeCell ref="AL5:AL6"/>
    <mergeCell ref="AN5:AN6"/>
    <mergeCell ref="AD35:AL35"/>
    <mergeCell ref="AN35:AV35"/>
    <mergeCell ref="J5:J6"/>
    <mergeCell ref="K5:K6"/>
    <mergeCell ref="AF27:AG27"/>
    <mergeCell ref="AP27:AQ27"/>
    <mergeCell ref="L28:M28"/>
    <mergeCell ref="AI28:AJ28"/>
    <mergeCell ref="AS28:AT28"/>
    <mergeCell ref="AP5:AP6"/>
    <mergeCell ref="AQ5:AQ6"/>
    <mergeCell ref="AR5:AR6"/>
    <mergeCell ref="AS5:AS6"/>
    <mergeCell ref="AT5:AT6"/>
    <mergeCell ref="A36:A37"/>
    <mergeCell ref="B36:B37"/>
    <mergeCell ref="C36:C37"/>
    <mergeCell ref="D36:D37"/>
    <mergeCell ref="E36:E37"/>
    <mergeCell ref="F36:F37"/>
    <mergeCell ref="G36:G37"/>
    <mergeCell ref="H36:H37"/>
    <mergeCell ref="AO36:AO37"/>
    <mergeCell ref="O36:O37"/>
    <mergeCell ref="AD36:AD37"/>
    <mergeCell ref="AE36:AE37"/>
    <mergeCell ref="AF36:AF37"/>
    <mergeCell ref="AG36:AG37"/>
    <mergeCell ref="AH36:AH37"/>
    <mergeCell ref="I36:I37"/>
    <mergeCell ref="J36:J37"/>
    <mergeCell ref="K36:K37"/>
    <mergeCell ref="L36:L37"/>
    <mergeCell ref="M36:M37"/>
    <mergeCell ref="N36:N37"/>
    <mergeCell ref="B62:I62"/>
    <mergeCell ref="B63:I63"/>
    <mergeCell ref="A65:A66"/>
    <mergeCell ref="D65:F65"/>
    <mergeCell ref="R65:AB65"/>
    <mergeCell ref="G66:O66"/>
    <mergeCell ref="AV36:AV37"/>
    <mergeCell ref="I58:J58"/>
    <mergeCell ref="AF58:AG58"/>
    <mergeCell ref="AP58:AQ58"/>
    <mergeCell ref="L59:M59"/>
    <mergeCell ref="AI59:AJ59"/>
    <mergeCell ref="AS59:AT59"/>
    <mergeCell ref="AP36:AP37"/>
    <mergeCell ref="AQ36:AQ37"/>
    <mergeCell ref="AR36:AR37"/>
    <mergeCell ref="AS36:AS37"/>
    <mergeCell ref="AT36:AT37"/>
    <mergeCell ref="AU36:AU37"/>
    <mergeCell ref="AI36:AI37"/>
    <mergeCell ref="AJ36:AJ37"/>
    <mergeCell ref="AK36:AK37"/>
    <mergeCell ref="AL36:AL37"/>
    <mergeCell ref="AN36:AN37"/>
    <mergeCell ref="AD66:AL66"/>
    <mergeCell ref="AN66:AV66"/>
    <mergeCell ref="A67:A68"/>
    <mergeCell ref="B67:B68"/>
    <mergeCell ref="C67:C68"/>
    <mergeCell ref="D67:D68"/>
    <mergeCell ref="E67:E68"/>
    <mergeCell ref="F67:F68"/>
    <mergeCell ref="G67:G68"/>
    <mergeCell ref="H67:H68"/>
    <mergeCell ref="AO67:AO68"/>
    <mergeCell ref="O67:O68"/>
    <mergeCell ref="AD67:AD68"/>
    <mergeCell ref="AE67:AE68"/>
    <mergeCell ref="AF67:AF68"/>
    <mergeCell ref="AG67:AG68"/>
    <mergeCell ref="AH67:AH68"/>
    <mergeCell ref="I67:I68"/>
    <mergeCell ref="J67:J68"/>
    <mergeCell ref="K67:K68"/>
    <mergeCell ref="L67:L68"/>
    <mergeCell ref="M67:M68"/>
    <mergeCell ref="N67:N68"/>
    <mergeCell ref="B93:I93"/>
    <mergeCell ref="B94:I94"/>
    <mergeCell ref="A96:A97"/>
    <mergeCell ref="D96:F96"/>
    <mergeCell ref="R96:AB96"/>
    <mergeCell ref="G97:O97"/>
    <mergeCell ref="AV67:AV68"/>
    <mergeCell ref="I89:J89"/>
    <mergeCell ref="AF89:AG89"/>
    <mergeCell ref="AP89:AQ89"/>
    <mergeCell ref="L90:M90"/>
    <mergeCell ref="AI90:AJ90"/>
    <mergeCell ref="AS90:AT90"/>
    <mergeCell ref="AP67:AP68"/>
    <mergeCell ref="AQ67:AQ68"/>
    <mergeCell ref="AR67:AR68"/>
    <mergeCell ref="AS67:AS68"/>
    <mergeCell ref="AT67:AT68"/>
    <mergeCell ref="AU67:AU68"/>
    <mergeCell ref="AI67:AI68"/>
    <mergeCell ref="AJ67:AJ68"/>
    <mergeCell ref="AK67:AK68"/>
    <mergeCell ref="AL67:AL68"/>
    <mergeCell ref="AN67:AN68"/>
    <mergeCell ref="AD97:AL97"/>
    <mergeCell ref="AN97:AV97"/>
    <mergeCell ref="A98:A99"/>
    <mergeCell ref="B98:B99"/>
    <mergeCell ref="C98:C99"/>
    <mergeCell ref="D98:D99"/>
    <mergeCell ref="E98:E99"/>
    <mergeCell ref="F98:F99"/>
    <mergeCell ref="G98:G99"/>
    <mergeCell ref="H98:H99"/>
    <mergeCell ref="AF98:AF99"/>
    <mergeCell ref="AG98:AG99"/>
    <mergeCell ref="AH98:AH99"/>
    <mergeCell ref="I98:I99"/>
    <mergeCell ref="J98:J99"/>
    <mergeCell ref="K98:K99"/>
    <mergeCell ref="L98:L99"/>
    <mergeCell ref="M98:M99"/>
    <mergeCell ref="N98:N99"/>
    <mergeCell ref="R127:AB127"/>
    <mergeCell ref="G128:O128"/>
    <mergeCell ref="AV98:AV99"/>
    <mergeCell ref="I120:J120"/>
    <mergeCell ref="AF120:AG120"/>
    <mergeCell ref="AP120:AQ120"/>
    <mergeCell ref="L121:M121"/>
    <mergeCell ref="AI121:AJ121"/>
    <mergeCell ref="AS121:AT121"/>
    <mergeCell ref="AP98:AP99"/>
    <mergeCell ref="AQ98:AQ99"/>
    <mergeCell ref="AR98:AR99"/>
    <mergeCell ref="AS98:AS99"/>
    <mergeCell ref="AT98:AT99"/>
    <mergeCell ref="AU98:AU99"/>
    <mergeCell ref="AI98:AI99"/>
    <mergeCell ref="AJ98:AJ99"/>
    <mergeCell ref="AK98:AK99"/>
    <mergeCell ref="AL98:AL99"/>
    <mergeCell ref="AN98:AN99"/>
    <mergeCell ref="AO98:AO99"/>
    <mergeCell ref="O98:O99"/>
    <mergeCell ref="AD98:AD99"/>
    <mergeCell ref="AE98:AE99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B124:I124"/>
    <mergeCell ref="B125:I125"/>
    <mergeCell ref="A127:A128"/>
    <mergeCell ref="D127:F127"/>
    <mergeCell ref="J129:J130"/>
    <mergeCell ref="K129:K130"/>
    <mergeCell ref="L129:L130"/>
    <mergeCell ref="M129:M130"/>
    <mergeCell ref="N129:N130"/>
    <mergeCell ref="AD128:AL128"/>
    <mergeCell ref="AN128:AV128"/>
    <mergeCell ref="AV129:AV130"/>
    <mergeCell ref="AU129:AU130"/>
    <mergeCell ref="I151:J151"/>
    <mergeCell ref="AF151:AG151"/>
    <mergeCell ref="AP151:AQ151"/>
    <mergeCell ref="L152:M152"/>
    <mergeCell ref="AI152:AJ152"/>
    <mergeCell ref="AS152:AT152"/>
    <mergeCell ref="AP129:AP130"/>
    <mergeCell ref="AQ129:AQ130"/>
    <mergeCell ref="AR129:AR130"/>
    <mergeCell ref="AS129:AS130"/>
    <mergeCell ref="AT129:AT130"/>
    <mergeCell ref="AI129:AI130"/>
    <mergeCell ref="AJ129:AJ130"/>
    <mergeCell ref="AK129:AK130"/>
    <mergeCell ref="AL129:AL130"/>
    <mergeCell ref="AN129:AN130"/>
    <mergeCell ref="AO129:AO130"/>
    <mergeCell ref="O129:O130"/>
    <mergeCell ref="AD129:AD130"/>
    <mergeCell ref="AE129:AE130"/>
    <mergeCell ref="AF129:AF130"/>
    <mergeCell ref="AG129:AG130"/>
    <mergeCell ref="AH129:AH130"/>
    <mergeCell ref="I129:I130"/>
    <mergeCell ref="A191:A192"/>
    <mergeCell ref="S191:S192"/>
    <mergeCell ref="AK191:AK192"/>
    <mergeCell ref="B155:I155"/>
    <mergeCell ref="B156:I156"/>
    <mergeCell ref="A159:XFD160"/>
    <mergeCell ref="A162:A163"/>
    <mergeCell ref="S162:S163"/>
    <mergeCell ref="AK162:AK163"/>
  </mergeCells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87"/>
  <sheetViews>
    <sheetView topLeftCell="B175" workbookViewId="0">
      <selection activeCell="M207" sqref="M207"/>
    </sheetView>
  </sheetViews>
  <sheetFormatPr baseColWidth="10" defaultColWidth="15.7109375" defaultRowHeight="15" x14ac:dyDescent="0.25"/>
  <cols>
    <col min="1" max="1" width="10.7109375" customWidth="1"/>
    <col min="18" max="18" width="15.7109375" style="78"/>
  </cols>
  <sheetData>
    <row r="1" spans="1:48" ht="32.25" thickBot="1" x14ac:dyDescent="0.55000000000000004">
      <c r="A1" s="219" t="s">
        <v>217</v>
      </c>
      <c r="B1" s="220"/>
      <c r="C1" s="220"/>
      <c r="D1" s="220"/>
      <c r="E1" s="220"/>
      <c r="F1" s="220"/>
      <c r="G1" s="220"/>
      <c r="H1" s="220"/>
      <c r="I1" s="221"/>
      <c r="J1" s="217" t="s">
        <v>218</v>
      </c>
      <c r="K1" s="217"/>
      <c r="L1" s="217"/>
      <c r="M1" s="217"/>
      <c r="N1" s="217"/>
      <c r="O1" s="218"/>
    </row>
    <row r="3" spans="1:48" ht="15.75" customHeight="1" x14ac:dyDescent="0.25">
      <c r="A3" s="214" t="str">
        <f>"i="&amp;E4</f>
        <v>i=1</v>
      </c>
      <c r="B3" t="s">
        <v>85</v>
      </c>
      <c r="C3" s="144">
        <v>11650.666666666601</v>
      </c>
      <c r="D3" s="153" t="s">
        <v>178</v>
      </c>
      <c r="E3" s="153"/>
      <c r="F3" s="153"/>
      <c r="P3" s="78" t="s">
        <v>103</v>
      </c>
      <c r="R3" s="152" t="s">
        <v>204</v>
      </c>
      <c r="S3" s="152"/>
      <c r="T3" s="152"/>
      <c r="U3" s="152"/>
      <c r="V3" s="152"/>
      <c r="W3" s="152"/>
      <c r="X3" s="152"/>
      <c r="Y3" s="152"/>
      <c r="Z3" s="152"/>
      <c r="AA3" s="152"/>
      <c r="AB3" s="152"/>
      <c r="AU3" s="81" t="s">
        <v>104</v>
      </c>
      <c r="AV3" s="143">
        <v>1</v>
      </c>
    </row>
    <row r="4" spans="1:48" ht="15.75" thickBot="1" x14ac:dyDescent="0.3">
      <c r="A4" s="215"/>
      <c r="B4" t="s">
        <v>86</v>
      </c>
      <c r="C4" s="144">
        <v>873.8</v>
      </c>
      <c r="D4" s="81" t="s">
        <v>104</v>
      </c>
      <c r="E4" s="143">
        <v>1</v>
      </c>
      <c r="G4" s="216" t="s">
        <v>100</v>
      </c>
      <c r="H4" s="216"/>
      <c r="I4" s="216"/>
      <c r="J4" s="216"/>
      <c r="K4" s="216"/>
      <c r="L4" s="216"/>
      <c r="M4" s="216"/>
      <c r="N4" s="216"/>
      <c r="O4" s="216"/>
      <c r="P4" s="80">
        <v>0.2</v>
      </c>
      <c r="S4" t="s">
        <v>18</v>
      </c>
      <c r="T4" t="s">
        <v>87</v>
      </c>
      <c r="U4" t="s">
        <v>88</v>
      </c>
      <c r="V4" t="s">
        <v>89</v>
      </c>
      <c r="W4" t="s">
        <v>51</v>
      </c>
      <c r="X4" t="s">
        <v>52</v>
      </c>
      <c r="Y4" t="s">
        <v>90</v>
      </c>
      <c r="Z4" t="s">
        <v>91</v>
      </c>
      <c r="AA4" t="s">
        <v>92</v>
      </c>
      <c r="AB4" t="s">
        <v>93</v>
      </c>
      <c r="AD4" s="216" t="s">
        <v>210</v>
      </c>
      <c r="AE4" s="216"/>
      <c r="AF4" s="216"/>
      <c r="AG4" s="216"/>
      <c r="AH4" s="216"/>
      <c r="AI4" s="216"/>
      <c r="AJ4" s="216"/>
      <c r="AK4" s="216"/>
      <c r="AL4" s="216"/>
      <c r="AN4" s="216" t="s">
        <v>110</v>
      </c>
      <c r="AO4" s="216"/>
      <c r="AP4" s="216"/>
      <c r="AQ4" s="216"/>
      <c r="AR4" s="216"/>
      <c r="AS4" s="216"/>
      <c r="AT4" s="216"/>
      <c r="AU4" s="216"/>
      <c r="AV4" s="216"/>
    </row>
    <row r="5" spans="1:48" ht="15" customHeight="1" x14ac:dyDescent="0.25">
      <c r="A5" s="192" t="s">
        <v>74</v>
      </c>
      <c r="B5" s="210" t="s">
        <v>83</v>
      </c>
      <c r="C5" s="210" t="s">
        <v>175</v>
      </c>
      <c r="D5" s="212" t="s">
        <v>176</v>
      </c>
      <c r="E5" s="212" t="s">
        <v>177</v>
      </c>
      <c r="F5" s="194" t="s">
        <v>84</v>
      </c>
      <c r="G5" s="192" t="s">
        <v>74</v>
      </c>
      <c r="H5" s="194" t="s">
        <v>70</v>
      </c>
      <c r="I5" s="196" t="s">
        <v>75</v>
      </c>
      <c r="J5" s="196" t="s">
        <v>76</v>
      </c>
      <c r="K5" s="198" t="s">
        <v>72</v>
      </c>
      <c r="L5" s="200" t="s">
        <v>26</v>
      </c>
      <c r="M5" s="200" t="s">
        <v>20</v>
      </c>
      <c r="N5" s="202" t="s">
        <v>77</v>
      </c>
      <c r="O5" s="204" t="s">
        <v>73</v>
      </c>
      <c r="P5" s="71"/>
      <c r="S5" t="s">
        <v>94</v>
      </c>
      <c r="AD5" s="192" t="s">
        <v>74</v>
      </c>
      <c r="AE5" s="194" t="s">
        <v>70</v>
      </c>
      <c r="AF5" s="196" t="s">
        <v>75</v>
      </c>
      <c r="AG5" s="196" t="s">
        <v>76</v>
      </c>
      <c r="AH5" s="198" t="s">
        <v>72</v>
      </c>
      <c r="AI5" s="200" t="s">
        <v>26</v>
      </c>
      <c r="AJ5" s="200" t="s">
        <v>20</v>
      </c>
      <c r="AK5" s="202" t="s">
        <v>77</v>
      </c>
      <c r="AL5" s="204" t="s">
        <v>73</v>
      </c>
      <c r="AN5" s="192" t="s">
        <v>74</v>
      </c>
      <c r="AO5" s="194" t="s">
        <v>70</v>
      </c>
      <c r="AP5" s="196" t="s">
        <v>75</v>
      </c>
      <c r="AQ5" s="196" t="s">
        <v>76</v>
      </c>
      <c r="AR5" s="198" t="s">
        <v>72</v>
      </c>
      <c r="AS5" s="200" t="s">
        <v>26</v>
      </c>
      <c r="AT5" s="200" t="s">
        <v>20</v>
      </c>
      <c r="AU5" s="202" t="s">
        <v>77</v>
      </c>
      <c r="AV5" s="204" t="s">
        <v>73</v>
      </c>
    </row>
    <row r="6" spans="1:48" ht="15.75" thickBot="1" x14ac:dyDescent="0.3">
      <c r="A6" s="193"/>
      <c r="B6" s="211"/>
      <c r="C6" s="211"/>
      <c r="D6" s="213"/>
      <c r="E6" s="213"/>
      <c r="F6" s="195"/>
      <c r="G6" s="193"/>
      <c r="H6" s="195"/>
      <c r="I6" s="197"/>
      <c r="J6" s="197"/>
      <c r="K6" s="199"/>
      <c r="L6" s="201"/>
      <c r="M6" s="201"/>
      <c r="N6" s="203"/>
      <c r="O6" s="205"/>
      <c r="P6" s="71"/>
      <c r="Q6" s="79" t="s">
        <v>179</v>
      </c>
      <c r="R6" s="78" t="s">
        <v>95</v>
      </c>
      <c r="S6">
        <v>24.843716000000001</v>
      </c>
      <c r="T6">
        <v>2.3295249999999998</v>
      </c>
      <c r="U6">
        <v>0.33213300000000001</v>
      </c>
      <c r="V6">
        <v>0.170628</v>
      </c>
      <c r="W6">
        <v>5.3656100000000002</v>
      </c>
      <c r="X6">
        <v>0.55913900000000005</v>
      </c>
      <c r="Y6">
        <v>7.1641999999999997E-2</v>
      </c>
      <c r="Z6">
        <v>1.113229</v>
      </c>
      <c r="AA6">
        <v>8.6280180000000009</v>
      </c>
      <c r="AB6">
        <v>0</v>
      </c>
      <c r="AD6" s="193"/>
      <c r="AE6" s="195"/>
      <c r="AF6" s="197"/>
      <c r="AG6" s="197"/>
      <c r="AH6" s="199"/>
      <c r="AI6" s="201"/>
      <c r="AJ6" s="201"/>
      <c r="AK6" s="203"/>
      <c r="AL6" s="205"/>
      <c r="AN6" s="193"/>
      <c r="AO6" s="195"/>
      <c r="AP6" s="197"/>
      <c r="AQ6" s="197"/>
      <c r="AR6" s="199"/>
      <c r="AS6" s="201"/>
      <c r="AT6" s="201"/>
      <c r="AU6" s="203"/>
      <c r="AV6" s="205"/>
    </row>
    <row r="7" spans="1:48" x14ac:dyDescent="0.25">
      <c r="A7" s="47" t="s">
        <v>54</v>
      </c>
      <c r="B7" s="48">
        <f>AA31</f>
        <v>42.8628</v>
      </c>
      <c r="C7" s="48">
        <f>AA6</f>
        <v>8.6280180000000009</v>
      </c>
      <c r="D7" s="75">
        <f>C7/4</f>
        <v>2.1570045000000002</v>
      </c>
      <c r="E7" s="75">
        <f>B7-C7+D7</f>
        <v>36.391786499999995</v>
      </c>
      <c r="F7" s="75">
        <f>C7-D7</f>
        <v>6.4710135000000006</v>
      </c>
      <c r="G7" s="47" t="s">
        <v>54</v>
      </c>
      <c r="H7" s="48">
        <f>F7</f>
        <v>6.4710135000000006</v>
      </c>
      <c r="I7" s="49" t="s">
        <v>0</v>
      </c>
      <c r="J7" s="51">
        <v>60.084800000000001</v>
      </c>
      <c r="K7" s="58">
        <f>H7*1</f>
        <v>6.4710135000000006</v>
      </c>
      <c r="L7" s="38">
        <f>K7*100/K27</f>
        <v>62.133879507334385</v>
      </c>
      <c r="M7" s="38">
        <f t="shared" ref="M7:M26" si="0">K7*J7</f>
        <v>388.80955194480003</v>
      </c>
      <c r="N7" s="38">
        <f>M7*100/M27</f>
        <v>66.453650184458155</v>
      </c>
      <c r="O7" s="62">
        <f>N7*100/N28</f>
        <v>70.842604621736413</v>
      </c>
      <c r="S7">
        <v>0</v>
      </c>
      <c r="AD7" s="47" t="s">
        <v>54</v>
      </c>
      <c r="AE7" s="48">
        <f>E7</f>
        <v>36.391786499999995</v>
      </c>
      <c r="AF7" s="49" t="s">
        <v>0</v>
      </c>
      <c r="AG7" s="51">
        <v>60.084800000000001</v>
      </c>
      <c r="AH7" s="58">
        <f>AE7*1</f>
        <v>36.391786499999995</v>
      </c>
      <c r="AI7" s="38">
        <f>AH7*100/AH27</f>
        <v>48.737365606389602</v>
      </c>
      <c r="AJ7" s="38">
        <f>AH7*AG7</f>
        <v>2186.5932134952</v>
      </c>
      <c r="AK7" s="38">
        <f>AJ7*100/AJ27</f>
        <v>46.698595563641483</v>
      </c>
      <c r="AL7" s="62">
        <f>AK7*100/AK28</f>
        <v>47.152176316182405</v>
      </c>
      <c r="AN7" s="47" t="s">
        <v>54</v>
      </c>
      <c r="AO7" s="48">
        <f>F7</f>
        <v>6.4710135000000006</v>
      </c>
      <c r="AP7" s="49" t="s">
        <v>0</v>
      </c>
      <c r="AQ7" s="51">
        <v>60.084800000000001</v>
      </c>
      <c r="AR7" s="58">
        <f>AO7*1</f>
        <v>6.4710135000000006</v>
      </c>
      <c r="AS7" s="38">
        <f>AR7*100/AR27</f>
        <v>62.133879507334385</v>
      </c>
      <c r="AT7" s="38">
        <f>AR7*AQ7</f>
        <v>388.80955194480003</v>
      </c>
      <c r="AU7" s="38">
        <f>AT7*100/AT27</f>
        <v>66.453650184458155</v>
      </c>
      <c r="AV7" s="62">
        <f>AU7*100/AU28</f>
        <v>70.842604621736413</v>
      </c>
    </row>
    <row r="8" spans="1:48" x14ac:dyDescent="0.25">
      <c r="A8" s="40" t="s">
        <v>55</v>
      </c>
      <c r="B8" s="43">
        <f>AB31</f>
        <v>0.97030000000000005</v>
      </c>
      <c r="C8" s="43">
        <f>AB6</f>
        <v>0</v>
      </c>
      <c r="D8" s="75">
        <f t="shared" ref="D8:D26" si="1">C8/4</f>
        <v>0</v>
      </c>
      <c r="E8" s="76">
        <f t="shared" ref="E8:E26" si="2">B8-C8+D8</f>
        <v>0.97030000000000005</v>
      </c>
      <c r="F8" s="76">
        <f t="shared" ref="F8:F26" si="3">C8-D8</f>
        <v>0</v>
      </c>
      <c r="G8" s="40" t="s">
        <v>55</v>
      </c>
      <c r="H8" s="48">
        <f t="shared" ref="H8:H26" si="4">F8</f>
        <v>0</v>
      </c>
      <c r="I8" s="50" t="s">
        <v>1</v>
      </c>
      <c r="J8" s="52">
        <v>79.898799999999994</v>
      </c>
      <c r="K8" s="59">
        <f>H8*1</f>
        <v>0</v>
      </c>
      <c r="L8" s="14">
        <f>K8*100/K27</f>
        <v>0</v>
      </c>
      <c r="M8" s="14">
        <f t="shared" si="0"/>
        <v>0</v>
      </c>
      <c r="N8" s="14">
        <f>M8*100/M27</f>
        <v>0</v>
      </c>
      <c r="O8" s="63">
        <f>N8*100/N28</f>
        <v>0</v>
      </c>
      <c r="R8" s="78" t="s">
        <v>96</v>
      </c>
      <c r="S8">
        <v>49.311677000000003</v>
      </c>
      <c r="T8">
        <v>5.9836150000000004</v>
      </c>
      <c r="U8">
        <v>3.155697</v>
      </c>
      <c r="V8">
        <v>3.559247</v>
      </c>
      <c r="W8">
        <v>3.65909</v>
      </c>
      <c r="X8">
        <v>0.12425899999999999</v>
      </c>
      <c r="Y8">
        <v>5.2280410000000002</v>
      </c>
      <c r="Z8">
        <v>1.667308</v>
      </c>
      <c r="AA8">
        <v>12.143528999999999</v>
      </c>
      <c r="AB8">
        <v>0.45021600000000001</v>
      </c>
      <c r="AD8" s="40" t="s">
        <v>55</v>
      </c>
      <c r="AE8" s="48">
        <f t="shared" ref="AE8:AE26" si="5">E8</f>
        <v>0.97030000000000005</v>
      </c>
      <c r="AF8" s="50" t="s">
        <v>1</v>
      </c>
      <c r="AG8" s="52">
        <v>79.898799999999994</v>
      </c>
      <c r="AH8" s="59">
        <f>AE8*1</f>
        <v>0.97030000000000005</v>
      </c>
      <c r="AI8" s="14">
        <f>AH8*100/AH27</f>
        <v>1.2994653573239621</v>
      </c>
      <c r="AJ8" s="14">
        <f t="shared" ref="AJ8:AJ26" si="6">AH8*AG8</f>
        <v>77.525805640000002</v>
      </c>
      <c r="AK8" s="14">
        <f>AJ8*100/AJ27</f>
        <v>1.6557017651860479</v>
      </c>
      <c r="AL8" s="63">
        <f>AK8*100/AK28</f>
        <v>1.6717835004839106</v>
      </c>
      <c r="AN8" s="40" t="s">
        <v>55</v>
      </c>
      <c r="AO8" s="48">
        <f t="shared" ref="AO8:AO26" si="7">F8</f>
        <v>0</v>
      </c>
      <c r="AP8" s="50" t="s">
        <v>1</v>
      </c>
      <c r="AQ8" s="52">
        <v>79.898799999999994</v>
      </c>
      <c r="AR8" s="59">
        <f>AO8*1</f>
        <v>0</v>
      </c>
      <c r="AS8" s="14">
        <f>AR8*100/AR27</f>
        <v>0</v>
      </c>
      <c r="AT8" s="14">
        <f t="shared" ref="AT8:AT26" si="8">AR8*AQ8</f>
        <v>0</v>
      </c>
      <c r="AU8" s="14">
        <f>AT8*100/AT27</f>
        <v>0</v>
      </c>
      <c r="AV8" s="63">
        <f>AU8*100/AU28</f>
        <v>0</v>
      </c>
    </row>
    <row r="9" spans="1:48" x14ac:dyDescent="0.25">
      <c r="A9" s="40" t="s">
        <v>56</v>
      </c>
      <c r="B9" s="43">
        <f>T31</f>
        <v>15.5124</v>
      </c>
      <c r="C9" s="43">
        <f>T6</f>
        <v>2.3295249999999998</v>
      </c>
      <c r="D9" s="75">
        <f t="shared" si="1"/>
        <v>0.58238124999999996</v>
      </c>
      <c r="E9" s="76">
        <f t="shared" si="2"/>
        <v>13.765256249999998</v>
      </c>
      <c r="F9" s="76">
        <f t="shared" si="3"/>
        <v>1.7471437499999998</v>
      </c>
      <c r="G9" s="40" t="s">
        <v>56</v>
      </c>
      <c r="H9" s="48">
        <f t="shared" si="4"/>
        <v>1.7471437499999998</v>
      </c>
      <c r="I9" s="50" t="s">
        <v>2</v>
      </c>
      <c r="J9" s="52">
        <v>101.96120000000001</v>
      </c>
      <c r="K9" s="59">
        <f>H9*1/2</f>
        <v>0.87357187499999989</v>
      </c>
      <c r="L9" s="14">
        <f>K9*100/K27</f>
        <v>8.3879302094248711</v>
      </c>
      <c r="M9" s="14">
        <f t="shared" si="0"/>
        <v>89.07043666125</v>
      </c>
      <c r="N9" s="14">
        <f>M9*100/M27</f>
        <v>15.223534530098128</v>
      </c>
      <c r="O9" s="63">
        <f>N9*100/N28</f>
        <v>16.228978162486577</v>
      </c>
      <c r="S9">
        <v>0</v>
      </c>
      <c r="AD9" s="40" t="s">
        <v>56</v>
      </c>
      <c r="AE9" s="48">
        <f t="shared" si="5"/>
        <v>13.765256249999998</v>
      </c>
      <c r="AF9" s="50" t="s">
        <v>2</v>
      </c>
      <c r="AG9" s="52">
        <v>101.96120000000001</v>
      </c>
      <c r="AH9" s="59">
        <f>AE9*1/2</f>
        <v>6.8826281249999992</v>
      </c>
      <c r="AI9" s="14">
        <f>AH9*100/AH27</f>
        <v>9.2174964606627583</v>
      </c>
      <c r="AJ9" s="14">
        <f t="shared" si="6"/>
        <v>701.76102277874998</v>
      </c>
      <c r="AK9" s="14">
        <f>AJ9*100/AJ27</f>
        <v>14.987357494212851</v>
      </c>
      <c r="AL9" s="63">
        <f>AK9*100/AK28</f>
        <v>15.132928829041552</v>
      </c>
      <c r="AN9" s="40" t="s">
        <v>56</v>
      </c>
      <c r="AO9" s="48">
        <f t="shared" si="7"/>
        <v>1.7471437499999998</v>
      </c>
      <c r="AP9" s="50" t="s">
        <v>2</v>
      </c>
      <c r="AQ9" s="52">
        <v>101.96120000000001</v>
      </c>
      <c r="AR9" s="59">
        <f>AO9*1/2</f>
        <v>0.87357187499999989</v>
      </c>
      <c r="AS9" s="14">
        <f>AR9*100/AR27</f>
        <v>8.3879302094248711</v>
      </c>
      <c r="AT9" s="14">
        <f t="shared" si="8"/>
        <v>89.07043666125</v>
      </c>
      <c r="AU9" s="14">
        <f>AT9*100/AT27</f>
        <v>15.223534530098128</v>
      </c>
      <c r="AV9" s="63">
        <f>AU9*100/AU28</f>
        <v>16.228978162486577</v>
      </c>
    </row>
    <row r="10" spans="1:48" x14ac:dyDescent="0.25">
      <c r="A10" s="40" t="s">
        <v>57</v>
      </c>
      <c r="B10" s="43">
        <v>0</v>
      </c>
      <c r="C10" s="43">
        <v>0</v>
      </c>
      <c r="D10" s="75">
        <f t="shared" si="1"/>
        <v>0</v>
      </c>
      <c r="E10" s="76">
        <f t="shared" si="2"/>
        <v>0</v>
      </c>
      <c r="F10" s="76">
        <f t="shared" si="3"/>
        <v>0</v>
      </c>
      <c r="G10" s="40" t="s">
        <v>57</v>
      </c>
      <c r="H10" s="48">
        <f t="shared" si="4"/>
        <v>0</v>
      </c>
      <c r="I10" s="50" t="s">
        <v>3</v>
      </c>
      <c r="J10" s="52">
        <v>151.99019999999999</v>
      </c>
      <c r="K10" s="59">
        <f>H10*1/2</f>
        <v>0</v>
      </c>
      <c r="L10" s="14">
        <f>K10*100/K27</f>
        <v>0</v>
      </c>
      <c r="M10" s="14">
        <f t="shared" si="0"/>
        <v>0</v>
      </c>
      <c r="N10" s="14">
        <f>M10*100/M27</f>
        <v>0</v>
      </c>
      <c r="O10" s="63">
        <f>N10*100/N28</f>
        <v>0</v>
      </c>
      <c r="R10" s="78" t="s">
        <v>101</v>
      </c>
      <c r="S10">
        <v>15.742986</v>
      </c>
      <c r="T10">
        <v>0.17688899999999999</v>
      </c>
      <c r="U10">
        <v>2.0656300000000001</v>
      </c>
      <c r="V10">
        <v>0.998969</v>
      </c>
      <c r="W10">
        <v>0</v>
      </c>
      <c r="X10">
        <v>0</v>
      </c>
      <c r="Y10">
        <v>1.722977</v>
      </c>
      <c r="Z10">
        <v>0.34220400000000001</v>
      </c>
      <c r="AA10">
        <v>5.1886559999999999</v>
      </c>
      <c r="AB10">
        <v>0</v>
      </c>
      <c r="AD10" s="40" t="s">
        <v>57</v>
      </c>
      <c r="AE10" s="48">
        <f t="shared" si="5"/>
        <v>0</v>
      </c>
      <c r="AF10" s="50" t="s">
        <v>3</v>
      </c>
      <c r="AG10" s="52">
        <v>151.99019999999999</v>
      </c>
      <c r="AH10" s="59">
        <f>AE10*1/2</f>
        <v>0</v>
      </c>
      <c r="AI10" s="14">
        <f>AH10*100/AH27</f>
        <v>0</v>
      </c>
      <c r="AJ10" s="14">
        <f t="shared" si="6"/>
        <v>0</v>
      </c>
      <c r="AK10" s="14">
        <f>AJ10*100/AJ27</f>
        <v>0</v>
      </c>
      <c r="AL10" s="63">
        <f>AK10*100/AK28</f>
        <v>0</v>
      </c>
      <c r="AN10" s="40" t="s">
        <v>57</v>
      </c>
      <c r="AO10" s="48">
        <f t="shared" si="7"/>
        <v>0</v>
      </c>
      <c r="AP10" s="50" t="s">
        <v>3</v>
      </c>
      <c r="AQ10" s="52">
        <v>151.99019999999999</v>
      </c>
      <c r="AR10" s="59">
        <f>AO10*1/2</f>
        <v>0</v>
      </c>
      <c r="AS10" s="14">
        <f>AR10*100/AR27</f>
        <v>0</v>
      </c>
      <c r="AT10" s="14">
        <f t="shared" si="8"/>
        <v>0</v>
      </c>
      <c r="AU10" s="14">
        <f>AT10*100/AT27</f>
        <v>0</v>
      </c>
      <c r="AV10" s="63">
        <f>AU10*100/AU28</f>
        <v>0</v>
      </c>
    </row>
    <row r="11" spans="1:48" x14ac:dyDescent="0.25">
      <c r="A11" s="40" t="s">
        <v>58</v>
      </c>
      <c r="B11" s="43">
        <f>Y31</f>
        <v>8.8023000000000007</v>
      </c>
      <c r="C11" s="43">
        <f>Y6</f>
        <v>7.1641999999999997E-2</v>
      </c>
      <c r="D11" s="75">
        <f t="shared" si="1"/>
        <v>1.7910499999999999E-2</v>
      </c>
      <c r="E11" s="76">
        <f t="shared" si="2"/>
        <v>8.7485684999999993</v>
      </c>
      <c r="F11" s="76">
        <f t="shared" si="3"/>
        <v>5.3731500000000001E-2</v>
      </c>
      <c r="G11" s="40" t="s">
        <v>58</v>
      </c>
      <c r="H11" s="48">
        <f t="shared" si="4"/>
        <v>5.3731500000000001E-2</v>
      </c>
      <c r="I11" s="50" t="s">
        <v>4</v>
      </c>
      <c r="J11" s="52">
        <v>40.311399999999999</v>
      </c>
      <c r="K11" s="59">
        <f>H11*1</f>
        <v>5.3731500000000001E-2</v>
      </c>
      <c r="L11" s="14">
        <f>K11*100/K27</f>
        <v>0.51592328570297952</v>
      </c>
      <c r="M11" s="14">
        <f t="shared" si="0"/>
        <v>2.1659919891000001</v>
      </c>
      <c r="N11" s="14">
        <f>M11*100/M27</f>
        <v>0.37020200050647228</v>
      </c>
      <c r="O11" s="63">
        <f>N11*100/N28</f>
        <v>0.3946521203765192</v>
      </c>
      <c r="S11">
        <v>0</v>
      </c>
      <c r="AD11" s="40" t="s">
        <v>58</v>
      </c>
      <c r="AE11" s="48">
        <f t="shared" si="5"/>
        <v>8.7485684999999993</v>
      </c>
      <c r="AF11" s="50" t="s">
        <v>4</v>
      </c>
      <c r="AG11" s="52">
        <v>40.311399999999999</v>
      </c>
      <c r="AH11" s="59">
        <f>AE11*1</f>
        <v>8.7485684999999993</v>
      </c>
      <c r="AI11" s="14">
        <f>AH11*100/AH27</f>
        <v>11.716439958699018</v>
      </c>
      <c r="AJ11" s="14">
        <f t="shared" si="6"/>
        <v>352.66704423089999</v>
      </c>
      <c r="AK11" s="14">
        <f>AJ11*100/AJ27</f>
        <v>7.5318333403396949</v>
      </c>
      <c r="AL11" s="63">
        <f>AK11*100/AK28</f>
        <v>7.6049896011070732</v>
      </c>
      <c r="AN11" s="40" t="s">
        <v>58</v>
      </c>
      <c r="AO11" s="48">
        <f t="shared" si="7"/>
        <v>5.3731500000000001E-2</v>
      </c>
      <c r="AP11" s="50" t="s">
        <v>4</v>
      </c>
      <c r="AQ11" s="52">
        <v>40.311399999999999</v>
      </c>
      <c r="AR11" s="59">
        <f>AO11*1</f>
        <v>5.3731500000000001E-2</v>
      </c>
      <c r="AS11" s="14">
        <f>AR11*100/AR27</f>
        <v>0.51592328570297952</v>
      </c>
      <c r="AT11" s="14">
        <f t="shared" si="8"/>
        <v>2.1659919891000001</v>
      </c>
      <c r="AU11" s="14">
        <f>AT11*100/AT27</f>
        <v>0.37020200050647228</v>
      </c>
      <c r="AV11" s="63">
        <f>AU11*100/AU28</f>
        <v>0.3946521203765192</v>
      </c>
    </row>
    <row r="12" spans="1:48" x14ac:dyDescent="0.25">
      <c r="A12" s="40" t="s">
        <v>59</v>
      </c>
      <c r="B12" s="43">
        <f>U31</f>
        <v>8.1549999999999994</v>
      </c>
      <c r="C12" s="43">
        <f>U6</f>
        <v>0.33213300000000001</v>
      </c>
      <c r="D12" s="75">
        <f t="shared" si="1"/>
        <v>8.3033250000000003E-2</v>
      </c>
      <c r="E12" s="76">
        <f t="shared" si="2"/>
        <v>7.9059002499999993</v>
      </c>
      <c r="F12" s="76">
        <f t="shared" si="3"/>
        <v>0.24909975000000001</v>
      </c>
      <c r="G12" s="40" t="s">
        <v>59</v>
      </c>
      <c r="H12" s="48">
        <f t="shared" si="4"/>
        <v>0.24909975000000001</v>
      </c>
      <c r="I12" s="50" t="s">
        <v>5</v>
      </c>
      <c r="J12" s="52">
        <v>56.0794</v>
      </c>
      <c r="K12" s="59">
        <f>H12*1</f>
        <v>0.24909975000000001</v>
      </c>
      <c r="L12" s="14">
        <f>K12*100/K27</f>
        <v>2.3918253070878492</v>
      </c>
      <c r="M12" s="14">
        <f t="shared" si="0"/>
        <v>13.96936452015</v>
      </c>
      <c r="N12" s="14">
        <f>M12*100/M27</f>
        <v>2.3875834800813327</v>
      </c>
      <c r="O12" s="63">
        <f>N12*100/N28</f>
        <v>2.5452722613625451</v>
      </c>
      <c r="R12" s="78" t="s">
        <v>207</v>
      </c>
      <c r="S12">
        <v>26.884038</v>
      </c>
      <c r="T12">
        <v>3.900601</v>
      </c>
      <c r="U12">
        <v>1.7851859999999999</v>
      </c>
      <c r="V12">
        <v>3.736256</v>
      </c>
      <c r="W12">
        <v>0</v>
      </c>
      <c r="X12">
        <v>0</v>
      </c>
      <c r="Y12">
        <v>1.7796400000000001</v>
      </c>
      <c r="Z12">
        <v>0</v>
      </c>
      <c r="AA12">
        <v>6.7210089999999996</v>
      </c>
      <c r="AB12">
        <v>0</v>
      </c>
      <c r="AD12" s="40" t="s">
        <v>59</v>
      </c>
      <c r="AE12" s="48">
        <f t="shared" si="5"/>
        <v>7.9059002499999993</v>
      </c>
      <c r="AF12" s="50" t="s">
        <v>5</v>
      </c>
      <c r="AG12" s="52">
        <v>56.0794</v>
      </c>
      <c r="AH12" s="59">
        <f>AE12*1</f>
        <v>7.9059002499999993</v>
      </c>
      <c r="AI12" s="14">
        <f>AH12*100/AH27</f>
        <v>10.587904249545348</v>
      </c>
      <c r="AJ12" s="14">
        <f t="shared" si="6"/>
        <v>443.35814247984996</v>
      </c>
      <c r="AK12" s="14">
        <f>AJ12*100/AJ27</f>
        <v>9.4687033956438746</v>
      </c>
      <c r="AL12" s="63">
        <f>AK12*100/AK28</f>
        <v>9.5606723630174208</v>
      </c>
      <c r="AN12" s="40" t="s">
        <v>59</v>
      </c>
      <c r="AO12" s="48">
        <f t="shared" si="7"/>
        <v>0.24909975000000001</v>
      </c>
      <c r="AP12" s="50" t="s">
        <v>5</v>
      </c>
      <c r="AQ12" s="52">
        <v>56.0794</v>
      </c>
      <c r="AR12" s="59">
        <f>AO12*1</f>
        <v>0.24909975000000001</v>
      </c>
      <c r="AS12" s="14">
        <f>AR12*100/AR27</f>
        <v>2.3918253070878492</v>
      </c>
      <c r="AT12" s="14">
        <f t="shared" si="8"/>
        <v>13.96936452015</v>
      </c>
      <c r="AU12" s="14">
        <f>AT12*100/AT27</f>
        <v>2.3875834800813327</v>
      </c>
      <c r="AV12" s="63">
        <f>AU12*100/AU28</f>
        <v>2.5452722613625451</v>
      </c>
    </row>
    <row r="13" spans="1:48" x14ac:dyDescent="0.25">
      <c r="A13" s="40" t="s">
        <v>60</v>
      </c>
      <c r="B13" s="43">
        <v>0</v>
      </c>
      <c r="C13" s="43">
        <v>0</v>
      </c>
      <c r="D13" s="75">
        <f t="shared" si="1"/>
        <v>0</v>
      </c>
      <c r="E13" s="76">
        <f t="shared" si="2"/>
        <v>0</v>
      </c>
      <c r="F13" s="76">
        <f t="shared" si="3"/>
        <v>0</v>
      </c>
      <c r="G13" s="40" t="s">
        <v>60</v>
      </c>
      <c r="H13" s="48">
        <f t="shared" si="4"/>
        <v>0</v>
      </c>
      <c r="I13" s="50" t="s">
        <v>6</v>
      </c>
      <c r="J13" s="52">
        <v>70.9375</v>
      </c>
      <c r="K13" s="59">
        <f t="shared" ref="K13:K14" si="9">H13*1</f>
        <v>0</v>
      </c>
      <c r="L13" s="14">
        <f>K13*100/K27</f>
        <v>0</v>
      </c>
      <c r="M13" s="14">
        <f t="shared" si="0"/>
        <v>0</v>
      </c>
      <c r="N13" s="14">
        <f>M13*100/M27</f>
        <v>0</v>
      </c>
      <c r="O13" s="63">
        <f>N13*100/N28</f>
        <v>0</v>
      </c>
      <c r="S13">
        <v>0</v>
      </c>
      <c r="AD13" s="40" t="s">
        <v>60</v>
      </c>
      <c r="AE13" s="48">
        <f t="shared" si="5"/>
        <v>0</v>
      </c>
      <c r="AF13" s="50" t="s">
        <v>6</v>
      </c>
      <c r="AG13" s="52">
        <v>70.9375</v>
      </c>
      <c r="AH13" s="59">
        <f t="shared" ref="AH13:AH14" si="10">AE13*1</f>
        <v>0</v>
      </c>
      <c r="AI13" s="14">
        <f>AH13*100/AH27</f>
        <v>0</v>
      </c>
      <c r="AJ13" s="14">
        <f t="shared" si="6"/>
        <v>0</v>
      </c>
      <c r="AK13" s="14">
        <f>AJ13*100/AJ27</f>
        <v>0</v>
      </c>
      <c r="AL13" s="63">
        <f>AK13*100/AK28</f>
        <v>0</v>
      </c>
      <c r="AN13" s="40" t="s">
        <v>60</v>
      </c>
      <c r="AO13" s="48">
        <f t="shared" si="7"/>
        <v>0</v>
      </c>
      <c r="AP13" s="50" t="s">
        <v>6</v>
      </c>
      <c r="AQ13" s="52">
        <v>70.9375</v>
      </c>
      <c r="AR13" s="59">
        <f t="shared" ref="AR13:AR14" si="11">AO13*1</f>
        <v>0</v>
      </c>
      <c r="AS13" s="14">
        <f>AR13*100/AR27</f>
        <v>0</v>
      </c>
      <c r="AT13" s="14">
        <f t="shared" si="8"/>
        <v>0</v>
      </c>
      <c r="AU13" s="14">
        <f>AT13*100/AT27</f>
        <v>0</v>
      </c>
      <c r="AV13" s="63">
        <f>AU13*100/AU28</f>
        <v>0</v>
      </c>
    </row>
    <row r="14" spans="1:48" x14ac:dyDescent="0.25">
      <c r="A14" s="40" t="s">
        <v>64</v>
      </c>
      <c r="B14" s="43">
        <f>V31</f>
        <v>8.4650999999999996</v>
      </c>
      <c r="C14" s="43">
        <f>V6</f>
        <v>0.170628</v>
      </c>
      <c r="D14" s="75">
        <f t="shared" si="1"/>
        <v>4.2657E-2</v>
      </c>
      <c r="E14" s="76">
        <f t="shared" si="2"/>
        <v>8.3371289999999991</v>
      </c>
      <c r="F14" s="76">
        <f t="shared" si="3"/>
        <v>0.127971</v>
      </c>
      <c r="G14" s="40" t="s">
        <v>64</v>
      </c>
      <c r="H14" s="48">
        <f t="shared" si="4"/>
        <v>0.127971</v>
      </c>
      <c r="I14" s="50" t="s">
        <v>7</v>
      </c>
      <c r="J14" s="52">
        <v>71.846400000000003</v>
      </c>
      <c r="K14" s="59">
        <f t="shared" si="9"/>
        <v>0.127971</v>
      </c>
      <c r="L14" s="14">
        <f>K14*100/K27</f>
        <v>1.2287618770124786</v>
      </c>
      <c r="M14" s="14">
        <f t="shared" si="0"/>
        <v>9.1942556544000009</v>
      </c>
      <c r="N14" s="14">
        <f>M14*100/M27</f>
        <v>1.571442486193646</v>
      </c>
      <c r="O14" s="63">
        <f>N14*100/N28</f>
        <v>1.6752289517010019</v>
      </c>
      <c r="R14" s="78" t="s">
        <v>214</v>
      </c>
      <c r="S14">
        <v>18.443324</v>
      </c>
      <c r="T14">
        <v>3.1217700000000002</v>
      </c>
      <c r="U14">
        <v>0.81635400000000002</v>
      </c>
      <c r="V14">
        <v>0</v>
      </c>
      <c r="W14">
        <v>0</v>
      </c>
      <c r="X14">
        <v>7.8801999999999997E-2</v>
      </c>
      <c r="Y14">
        <v>0</v>
      </c>
      <c r="Z14">
        <v>1.4102589999999999</v>
      </c>
      <c r="AA14">
        <v>6.0998919999999996</v>
      </c>
      <c r="AB14">
        <v>0</v>
      </c>
      <c r="AD14" s="40" t="s">
        <v>64</v>
      </c>
      <c r="AE14" s="48">
        <f t="shared" si="5"/>
        <v>8.3371289999999991</v>
      </c>
      <c r="AF14" s="50" t="s">
        <v>7</v>
      </c>
      <c r="AG14" s="52">
        <v>71.846400000000003</v>
      </c>
      <c r="AH14" s="59">
        <f t="shared" si="10"/>
        <v>8.3371289999999991</v>
      </c>
      <c r="AI14" s="14">
        <f>AH14*100/AH27</f>
        <v>11.165423389715516</v>
      </c>
      <c r="AJ14" s="14">
        <f t="shared" si="6"/>
        <v>598.99270498559997</v>
      </c>
      <c r="AK14" s="14">
        <f>AJ14*100/AJ27</f>
        <v>12.792556888522308</v>
      </c>
      <c r="AL14" s="63">
        <f>AK14*100/AK28</f>
        <v>12.916810252255932</v>
      </c>
      <c r="AN14" s="40" t="s">
        <v>64</v>
      </c>
      <c r="AO14" s="48">
        <f t="shared" si="7"/>
        <v>0.127971</v>
      </c>
      <c r="AP14" s="50" t="s">
        <v>7</v>
      </c>
      <c r="AQ14" s="52">
        <v>71.846400000000003</v>
      </c>
      <c r="AR14" s="59">
        <f t="shared" si="11"/>
        <v>0.127971</v>
      </c>
      <c r="AS14" s="14">
        <f>AR14*100/AR27</f>
        <v>1.2287618770124786</v>
      </c>
      <c r="AT14" s="14">
        <f t="shared" si="8"/>
        <v>9.1942556544000009</v>
      </c>
      <c r="AU14" s="14">
        <f>AT14*100/AT27</f>
        <v>1.571442486193646</v>
      </c>
      <c r="AV14" s="63">
        <f>AU14*100/AU28</f>
        <v>1.6752289517010019</v>
      </c>
    </row>
    <row r="15" spans="1:48" x14ac:dyDescent="0.25">
      <c r="A15" s="40" t="s">
        <v>63</v>
      </c>
      <c r="B15" s="44">
        <v>0</v>
      </c>
      <c r="C15" s="44">
        <v>0</v>
      </c>
      <c r="D15" s="44">
        <f t="shared" si="1"/>
        <v>0</v>
      </c>
      <c r="E15" s="44">
        <f t="shared" si="2"/>
        <v>0</v>
      </c>
      <c r="F15" s="44">
        <f t="shared" si="3"/>
        <v>0</v>
      </c>
      <c r="G15" s="40" t="s">
        <v>63</v>
      </c>
      <c r="H15" s="48">
        <f t="shared" si="4"/>
        <v>0</v>
      </c>
      <c r="I15" s="50" t="s">
        <v>8</v>
      </c>
      <c r="J15" s="52">
        <v>159.69220000000001</v>
      </c>
      <c r="K15" s="59">
        <f>K26</f>
        <v>3.7499999905321602E-7</v>
      </c>
      <c r="L15" s="19">
        <v>0</v>
      </c>
      <c r="M15" s="14">
        <f t="shared" si="0"/>
        <v>5.9884574848805985E-5</v>
      </c>
      <c r="N15" s="14">
        <f>M15*100/M27</f>
        <v>1.023521302021031E-5</v>
      </c>
      <c r="O15" s="63">
        <f>N15*100/N28</f>
        <v>1.0911201223670145E-5</v>
      </c>
      <c r="S15">
        <v>0</v>
      </c>
      <c r="AD15" s="40" t="s">
        <v>63</v>
      </c>
      <c r="AE15" s="48">
        <f t="shared" si="5"/>
        <v>0</v>
      </c>
      <c r="AF15" s="50" t="s">
        <v>8</v>
      </c>
      <c r="AG15" s="52">
        <v>159.69220000000001</v>
      </c>
      <c r="AH15" s="59">
        <f>AH26</f>
        <v>0.91214962499998364</v>
      </c>
      <c r="AI15" s="19">
        <f>AH15*100/AH27</f>
        <v>1.2215880020442356</v>
      </c>
      <c r="AJ15" s="14">
        <f t="shared" si="6"/>
        <v>145.6631803454224</v>
      </c>
      <c r="AK15" s="14">
        <f>AJ15*100/AJ27</f>
        <v>3.1108968533710235</v>
      </c>
      <c r="AL15" s="63">
        <f>AK15*100/AK28</f>
        <v>3.1411128142323355</v>
      </c>
      <c r="AN15" s="40" t="s">
        <v>63</v>
      </c>
      <c r="AO15" s="48">
        <f t="shared" si="7"/>
        <v>0</v>
      </c>
      <c r="AP15" s="50" t="s">
        <v>8</v>
      </c>
      <c r="AQ15" s="52">
        <v>159.69220000000001</v>
      </c>
      <c r="AR15" s="59">
        <f>AR26</f>
        <v>3.7499999905321602E-7</v>
      </c>
      <c r="AS15" s="19">
        <f>AR15*100/AR27</f>
        <v>3.6007040869908603E-6</v>
      </c>
      <c r="AT15" s="14">
        <f t="shared" si="8"/>
        <v>5.9884574848805985E-5</v>
      </c>
      <c r="AU15" s="14">
        <f>AT15*100/AT27</f>
        <v>1.023521302021031E-5</v>
      </c>
      <c r="AV15" s="63">
        <f>AU15*100/AU28</f>
        <v>1.0911201223670145E-5</v>
      </c>
    </row>
    <row r="16" spans="1:48" x14ac:dyDescent="0.25">
      <c r="A16" s="40" t="s">
        <v>61</v>
      </c>
      <c r="B16" s="43">
        <v>0</v>
      </c>
      <c r="C16" s="43">
        <v>0</v>
      </c>
      <c r="D16" s="76">
        <f t="shared" si="1"/>
        <v>0</v>
      </c>
      <c r="E16" s="76">
        <f t="shared" si="2"/>
        <v>0</v>
      </c>
      <c r="F16" s="76">
        <f t="shared" si="3"/>
        <v>0</v>
      </c>
      <c r="G16" s="40" t="s">
        <v>61</v>
      </c>
      <c r="H16" s="48">
        <f t="shared" si="4"/>
        <v>0</v>
      </c>
      <c r="I16" s="50" t="s">
        <v>9</v>
      </c>
      <c r="J16" s="52">
        <v>153.33940000000001</v>
      </c>
      <c r="K16" s="59">
        <f>H16*1</f>
        <v>0</v>
      </c>
      <c r="L16" s="14">
        <f>K16*100/K27</f>
        <v>0</v>
      </c>
      <c r="M16" s="14">
        <f t="shared" si="0"/>
        <v>0</v>
      </c>
      <c r="N16" s="14">
        <f>M16*100/M27</f>
        <v>0</v>
      </c>
      <c r="O16" s="63">
        <f>N16*100/N28</f>
        <v>0</v>
      </c>
      <c r="R16" s="78" t="s">
        <v>208</v>
      </c>
      <c r="S16">
        <v>8.163392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4.081696</v>
      </c>
      <c r="AB16">
        <v>0</v>
      </c>
      <c r="AD16" s="40" t="s">
        <v>61</v>
      </c>
      <c r="AE16" s="48">
        <f t="shared" si="5"/>
        <v>0</v>
      </c>
      <c r="AF16" s="50" t="s">
        <v>9</v>
      </c>
      <c r="AG16" s="52">
        <v>153.33940000000001</v>
      </c>
      <c r="AH16" s="59">
        <f>AE16*1</f>
        <v>0</v>
      </c>
      <c r="AI16" s="14">
        <f>AH16*100/AH27</f>
        <v>0</v>
      </c>
      <c r="AJ16" s="14">
        <f t="shared" si="6"/>
        <v>0</v>
      </c>
      <c r="AK16" s="14">
        <f>AJ16*100/AJ27</f>
        <v>0</v>
      </c>
      <c r="AL16" s="63">
        <f>AK16*100/AK28</f>
        <v>0</v>
      </c>
      <c r="AN16" s="40" t="s">
        <v>61</v>
      </c>
      <c r="AO16" s="48">
        <f t="shared" si="7"/>
        <v>0</v>
      </c>
      <c r="AP16" s="50" t="s">
        <v>9</v>
      </c>
      <c r="AQ16" s="52">
        <v>153.33940000000001</v>
      </c>
      <c r="AR16" s="59">
        <f>AO16*1</f>
        <v>0</v>
      </c>
      <c r="AS16" s="14">
        <f>AR16*100/AR27</f>
        <v>0</v>
      </c>
      <c r="AT16" s="14">
        <f t="shared" si="8"/>
        <v>0</v>
      </c>
      <c r="AU16" s="14">
        <f>AT16*100/AT27</f>
        <v>0</v>
      </c>
      <c r="AV16" s="63">
        <f>AU16*100/AU28</f>
        <v>0</v>
      </c>
    </row>
    <row r="17" spans="1:48" x14ac:dyDescent="0.25">
      <c r="A17" s="40" t="s">
        <v>62</v>
      </c>
      <c r="B17" s="43">
        <f>Z31</f>
        <v>4.5330000000000004</v>
      </c>
      <c r="C17" s="43">
        <f>Z6</f>
        <v>1.113229</v>
      </c>
      <c r="D17" s="76">
        <f t="shared" si="1"/>
        <v>0.27830725000000001</v>
      </c>
      <c r="E17" s="76">
        <f t="shared" si="2"/>
        <v>3.6980782500000005</v>
      </c>
      <c r="F17" s="76">
        <f t="shared" si="3"/>
        <v>0.83492175000000002</v>
      </c>
      <c r="G17" s="40" t="s">
        <v>62</v>
      </c>
      <c r="H17" s="48">
        <f t="shared" si="4"/>
        <v>0.83492175000000002</v>
      </c>
      <c r="I17" s="50" t="s">
        <v>10</v>
      </c>
      <c r="J17" s="52">
        <v>61.978999999999999</v>
      </c>
      <c r="K17" s="59">
        <f>H17/2</f>
        <v>0.41746087500000001</v>
      </c>
      <c r="L17" s="14">
        <f>K17*100/K27</f>
        <v>4.0084082201770066</v>
      </c>
      <c r="M17" s="14">
        <f t="shared" si="0"/>
        <v>25.873807571625001</v>
      </c>
      <c r="N17" s="14">
        <f>M17*100/M27</f>
        <v>4.4222394967005858</v>
      </c>
      <c r="O17" s="63">
        <f>N17*100/N28</f>
        <v>4.7143078421996938</v>
      </c>
      <c r="S17">
        <v>0</v>
      </c>
      <c r="AD17" s="40" t="s">
        <v>62</v>
      </c>
      <c r="AE17" s="48">
        <f t="shared" si="5"/>
        <v>3.6980782500000005</v>
      </c>
      <c r="AF17" s="50" t="s">
        <v>10</v>
      </c>
      <c r="AG17" s="52">
        <v>61.978999999999999</v>
      </c>
      <c r="AH17" s="59">
        <f>AE17/2</f>
        <v>1.8490391250000002</v>
      </c>
      <c r="AI17" s="14">
        <f>AH17*100/AH27</f>
        <v>2.4763086543070303</v>
      </c>
      <c r="AJ17" s="14">
        <f t="shared" si="6"/>
        <v>114.60159592837502</v>
      </c>
      <c r="AK17" s="14">
        <f>AJ17*100/AJ27</f>
        <v>2.4475213524752832</v>
      </c>
      <c r="AL17" s="63">
        <f>AK17*100/AK28</f>
        <v>2.4712939855387934</v>
      </c>
      <c r="AN17" s="40" t="s">
        <v>62</v>
      </c>
      <c r="AO17" s="48">
        <f t="shared" si="7"/>
        <v>0.83492175000000002</v>
      </c>
      <c r="AP17" s="50" t="s">
        <v>10</v>
      </c>
      <c r="AQ17" s="52">
        <v>61.978999999999999</v>
      </c>
      <c r="AR17" s="59">
        <f>AO17/2</f>
        <v>0.41746087500000001</v>
      </c>
      <c r="AS17" s="14">
        <f>AR17*100/AR27</f>
        <v>4.0084082201770066</v>
      </c>
      <c r="AT17" s="14">
        <f t="shared" si="8"/>
        <v>25.873807571625001</v>
      </c>
      <c r="AU17" s="14">
        <f>AT17*100/AT27</f>
        <v>4.4222394967005858</v>
      </c>
      <c r="AV17" s="63">
        <f>AU17*100/AU28</f>
        <v>4.7143078421996938</v>
      </c>
    </row>
    <row r="18" spans="1:48" x14ac:dyDescent="0.25">
      <c r="A18" s="40" t="s">
        <v>52</v>
      </c>
      <c r="B18" s="43">
        <f>X31</f>
        <v>0.76219999999999999</v>
      </c>
      <c r="C18" s="43">
        <f>X6</f>
        <v>0.55913900000000005</v>
      </c>
      <c r="D18" s="76">
        <f t="shared" si="1"/>
        <v>0.13978475000000001</v>
      </c>
      <c r="E18" s="76">
        <f t="shared" si="2"/>
        <v>0.34284574999999995</v>
      </c>
      <c r="F18" s="76">
        <f t="shared" si="3"/>
        <v>0.41935425000000004</v>
      </c>
      <c r="G18" s="40" t="s">
        <v>52</v>
      </c>
      <c r="H18" s="48">
        <f t="shared" si="4"/>
        <v>0.41935425000000004</v>
      </c>
      <c r="I18" s="50" t="s">
        <v>11</v>
      </c>
      <c r="J18" s="52">
        <v>94.203400000000002</v>
      </c>
      <c r="K18" s="59">
        <f>H18/2</f>
        <v>0.20967712500000002</v>
      </c>
      <c r="L18" s="14">
        <f>K18*100/K27</f>
        <v>2.0132940875790619</v>
      </c>
      <c r="M18" s="14">
        <f t="shared" si="0"/>
        <v>19.752298077225003</v>
      </c>
      <c r="N18" s="14">
        <f>M18*100/M27</f>
        <v>3.375977519578556</v>
      </c>
      <c r="O18" s="63">
        <f>N18*100/N28</f>
        <v>3.5989451289360219</v>
      </c>
      <c r="R18" s="78" t="s">
        <v>102</v>
      </c>
      <c r="S18">
        <v>1.0401670000000001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0.52008399999999999</v>
      </c>
      <c r="AD18" s="40" t="s">
        <v>52</v>
      </c>
      <c r="AE18" s="48">
        <f t="shared" si="5"/>
        <v>0.34284574999999995</v>
      </c>
      <c r="AF18" s="50" t="s">
        <v>11</v>
      </c>
      <c r="AG18" s="52">
        <v>94.203400000000002</v>
      </c>
      <c r="AH18" s="59">
        <f>AE18/2</f>
        <v>0.17142287499999997</v>
      </c>
      <c r="AI18" s="14">
        <f>AH18*100/AH27</f>
        <v>0.2295765098581633</v>
      </c>
      <c r="AJ18" s="14">
        <f t="shared" si="6"/>
        <v>16.148617662774999</v>
      </c>
      <c r="AK18" s="14">
        <f>AJ18*100/AJ27</f>
        <v>0.34488251426536431</v>
      </c>
      <c r="AL18" s="63">
        <f>AK18*100/AK28</f>
        <v>0.34823233814059201</v>
      </c>
      <c r="AN18" s="40" t="s">
        <v>52</v>
      </c>
      <c r="AO18" s="48">
        <f t="shared" si="7"/>
        <v>0.41935425000000004</v>
      </c>
      <c r="AP18" s="50" t="s">
        <v>11</v>
      </c>
      <c r="AQ18" s="52">
        <v>94.203400000000002</v>
      </c>
      <c r="AR18" s="59">
        <f>AO18/2</f>
        <v>0.20967712500000002</v>
      </c>
      <c r="AS18" s="14">
        <f>AR18*100/AR27</f>
        <v>2.0132940875790619</v>
      </c>
      <c r="AT18" s="14">
        <f t="shared" si="8"/>
        <v>19.752298077225003</v>
      </c>
      <c r="AU18" s="14">
        <f>AT18*100/AT27</f>
        <v>3.375977519578556</v>
      </c>
      <c r="AV18" s="63">
        <f>AU18*100/AU28</f>
        <v>3.5989451289360219</v>
      </c>
    </row>
    <row r="19" spans="1:48" x14ac:dyDescent="0.25">
      <c r="A19" s="40" t="s">
        <v>65</v>
      </c>
      <c r="B19" s="43">
        <v>0</v>
      </c>
      <c r="C19" s="43">
        <v>0</v>
      </c>
      <c r="D19" s="76">
        <f t="shared" si="1"/>
        <v>0</v>
      </c>
      <c r="E19" s="76">
        <f t="shared" si="2"/>
        <v>0</v>
      </c>
      <c r="F19" s="76">
        <f t="shared" si="3"/>
        <v>0</v>
      </c>
      <c r="G19" s="40" t="s">
        <v>65</v>
      </c>
      <c r="H19" s="48">
        <f t="shared" si="4"/>
        <v>0</v>
      </c>
      <c r="I19" s="50" t="s">
        <v>12</v>
      </c>
      <c r="J19" s="52">
        <v>80.063999999999993</v>
      </c>
      <c r="K19" s="59">
        <f>H19*1</f>
        <v>0</v>
      </c>
      <c r="L19" s="14">
        <f>K19*100/K27</f>
        <v>0</v>
      </c>
      <c r="M19" s="14">
        <f t="shared" si="0"/>
        <v>0</v>
      </c>
      <c r="N19" s="14">
        <f>M19*100/M27</f>
        <v>0</v>
      </c>
      <c r="O19" s="63">
        <f>N19*100/N28</f>
        <v>0</v>
      </c>
      <c r="S19">
        <v>0</v>
      </c>
      <c r="AD19" s="40" t="s">
        <v>65</v>
      </c>
      <c r="AE19" s="48">
        <f t="shared" si="5"/>
        <v>0</v>
      </c>
      <c r="AF19" s="50" t="s">
        <v>12</v>
      </c>
      <c r="AG19" s="52">
        <v>80.063999999999993</v>
      </c>
      <c r="AH19" s="59">
        <f>AE19*1</f>
        <v>0</v>
      </c>
      <c r="AI19" s="14">
        <f>AH19*100/AH27</f>
        <v>0</v>
      </c>
      <c r="AJ19" s="14">
        <f t="shared" si="6"/>
        <v>0</v>
      </c>
      <c r="AK19" s="14">
        <f>AJ19*100/AJ27</f>
        <v>0</v>
      </c>
      <c r="AL19" s="63">
        <f>AK19*100/AK28</f>
        <v>0</v>
      </c>
      <c r="AN19" s="40" t="s">
        <v>65</v>
      </c>
      <c r="AO19" s="48">
        <f t="shared" si="7"/>
        <v>0</v>
      </c>
      <c r="AP19" s="50" t="s">
        <v>12</v>
      </c>
      <c r="AQ19" s="52">
        <v>80.063999999999993</v>
      </c>
      <c r="AR19" s="59">
        <f>AO19*1</f>
        <v>0</v>
      </c>
      <c r="AS19" s="14">
        <f>AR19*100/AR27</f>
        <v>0</v>
      </c>
      <c r="AT19" s="14">
        <f t="shared" si="8"/>
        <v>0</v>
      </c>
      <c r="AU19" s="14">
        <f>AT19*100/AT27</f>
        <v>0</v>
      </c>
      <c r="AV19" s="63">
        <f>AU19*100/AU28</f>
        <v>0</v>
      </c>
    </row>
    <row r="20" spans="1:48" x14ac:dyDescent="0.25">
      <c r="A20" s="41"/>
      <c r="B20" s="44">
        <v>0</v>
      </c>
      <c r="C20" s="44"/>
      <c r="D20" s="44">
        <f t="shared" si="1"/>
        <v>0</v>
      </c>
      <c r="E20" s="44">
        <f t="shared" si="2"/>
        <v>0</v>
      </c>
      <c r="F20" s="44">
        <f t="shared" si="3"/>
        <v>0</v>
      </c>
      <c r="G20" s="41"/>
      <c r="H20" s="48">
        <f t="shared" si="4"/>
        <v>0</v>
      </c>
      <c r="I20" s="50" t="s">
        <v>13</v>
      </c>
      <c r="J20" s="52">
        <v>32</v>
      </c>
      <c r="K20" s="59">
        <f>H20*1</f>
        <v>0</v>
      </c>
      <c r="L20" s="14">
        <f>K20*100/K27</f>
        <v>0</v>
      </c>
      <c r="M20" s="14">
        <f t="shared" si="0"/>
        <v>0</v>
      </c>
      <c r="N20" s="14">
        <f>M20*100/M27</f>
        <v>0</v>
      </c>
      <c r="O20" s="63">
        <f>N20*100/N28</f>
        <v>0</v>
      </c>
      <c r="R20" s="78" t="s">
        <v>97</v>
      </c>
      <c r="S20">
        <v>144.42930000000001</v>
      </c>
      <c r="T20">
        <v>15.5124</v>
      </c>
      <c r="U20">
        <v>8.1549999999999994</v>
      </c>
      <c r="V20">
        <v>8.4650999999999996</v>
      </c>
      <c r="W20">
        <v>9.0246999999999993</v>
      </c>
      <c r="X20">
        <v>0.76219999999999999</v>
      </c>
      <c r="Y20">
        <v>8.8023000000000007</v>
      </c>
      <c r="Z20">
        <v>4.5330000000000004</v>
      </c>
      <c r="AA20">
        <v>42.8628</v>
      </c>
      <c r="AB20">
        <v>0.97030000000000005</v>
      </c>
      <c r="AD20" s="41"/>
      <c r="AE20" s="48">
        <f t="shared" si="5"/>
        <v>0</v>
      </c>
      <c r="AF20" s="50" t="s">
        <v>13</v>
      </c>
      <c r="AG20" s="52">
        <v>32</v>
      </c>
      <c r="AH20" s="59">
        <f>AE20*1</f>
        <v>0</v>
      </c>
      <c r="AI20" s="14">
        <f>AH20*100/AH27</f>
        <v>0</v>
      </c>
      <c r="AJ20" s="14">
        <f t="shared" si="6"/>
        <v>0</v>
      </c>
      <c r="AK20" s="14">
        <f>AJ20*100/AJ27</f>
        <v>0</v>
      </c>
      <c r="AL20" s="63">
        <f>AK20*100/AK28</f>
        <v>0</v>
      </c>
      <c r="AN20" s="41"/>
      <c r="AO20" s="48">
        <f t="shared" si="7"/>
        <v>0</v>
      </c>
      <c r="AP20" s="50" t="s">
        <v>13</v>
      </c>
      <c r="AQ20" s="52">
        <v>32</v>
      </c>
      <c r="AR20" s="59">
        <f>AO20*1</f>
        <v>0</v>
      </c>
      <c r="AS20" s="14">
        <f>AR20*100/AR27</f>
        <v>0</v>
      </c>
      <c r="AT20" s="14">
        <f t="shared" si="8"/>
        <v>0</v>
      </c>
      <c r="AU20" s="14">
        <f>AT20*100/AT27</f>
        <v>0</v>
      </c>
      <c r="AV20" s="63">
        <f>AU20*100/AU28</f>
        <v>0</v>
      </c>
    </row>
    <row r="21" spans="1:48" x14ac:dyDescent="0.25">
      <c r="A21" s="40" t="s">
        <v>51</v>
      </c>
      <c r="B21" s="43">
        <f>W31</f>
        <v>9.0246999999999993</v>
      </c>
      <c r="C21" s="43">
        <f>W6</f>
        <v>5.3656100000000002</v>
      </c>
      <c r="D21" s="76">
        <f t="shared" si="1"/>
        <v>1.3414025000000001</v>
      </c>
      <c r="E21" s="76">
        <f t="shared" si="2"/>
        <v>5.0004924999999991</v>
      </c>
      <c r="F21" s="76">
        <f t="shared" si="3"/>
        <v>4.0242075000000002</v>
      </c>
      <c r="G21" s="40" t="s">
        <v>51</v>
      </c>
      <c r="H21" s="48">
        <f t="shared" si="4"/>
        <v>4.0242075000000002</v>
      </c>
      <c r="I21" s="50" t="s">
        <v>22</v>
      </c>
      <c r="J21" s="52">
        <v>18.015000000000001</v>
      </c>
      <c r="K21" s="59">
        <f>H21*1/2</f>
        <v>2.0121037500000001</v>
      </c>
      <c r="L21" s="14">
        <f>K21*100/K27</f>
        <v>19.319973904977275</v>
      </c>
      <c r="M21" s="14">
        <f t="shared" si="0"/>
        <v>36.248049056250004</v>
      </c>
      <c r="N21" s="14">
        <f>M21*100/M27</f>
        <v>6.1953600671701086</v>
      </c>
      <c r="O21" s="64"/>
      <c r="S21">
        <v>0</v>
      </c>
      <c r="AD21" s="40" t="s">
        <v>51</v>
      </c>
      <c r="AE21" s="48">
        <f t="shared" si="5"/>
        <v>5.0004924999999991</v>
      </c>
      <c r="AF21" s="50" t="s">
        <v>22</v>
      </c>
      <c r="AG21" s="52">
        <v>18.015000000000001</v>
      </c>
      <c r="AH21" s="59">
        <f>AE21*1/2</f>
        <v>2.5002462499999996</v>
      </c>
      <c r="AI21" s="14">
        <f>AH21*100/AH27</f>
        <v>3.3484318114543394</v>
      </c>
      <c r="AJ21" s="14">
        <f t="shared" si="6"/>
        <v>45.04193619374999</v>
      </c>
      <c r="AK21" s="14">
        <f>AJ21*100/AJ27</f>
        <v>0.96195083234209133</v>
      </c>
      <c r="AL21" s="64"/>
      <c r="AN21" s="40" t="s">
        <v>51</v>
      </c>
      <c r="AO21" s="48">
        <f t="shared" si="7"/>
        <v>4.0242075000000002</v>
      </c>
      <c r="AP21" s="50" t="s">
        <v>22</v>
      </c>
      <c r="AQ21" s="52">
        <v>18.015000000000001</v>
      </c>
      <c r="AR21" s="59">
        <f>AO21*1/2</f>
        <v>2.0121037500000001</v>
      </c>
      <c r="AS21" s="14">
        <f>AR21*100/AR27</f>
        <v>19.319973904977275</v>
      </c>
      <c r="AT21" s="14">
        <f t="shared" si="8"/>
        <v>36.248049056250004</v>
      </c>
      <c r="AU21" s="14">
        <f>AT21*100/AT27</f>
        <v>6.1953600671701086</v>
      </c>
      <c r="AV21" s="64"/>
    </row>
    <row r="22" spans="1:48" x14ac:dyDescent="0.25">
      <c r="A22" s="40" t="s">
        <v>66</v>
      </c>
      <c r="B22" s="43">
        <v>0</v>
      </c>
      <c r="C22" s="43">
        <v>0</v>
      </c>
      <c r="D22" s="76">
        <f t="shared" si="1"/>
        <v>0</v>
      </c>
      <c r="E22" s="76">
        <f t="shared" si="2"/>
        <v>0</v>
      </c>
      <c r="F22" s="76">
        <f t="shared" si="3"/>
        <v>0</v>
      </c>
      <c r="G22" s="40" t="s">
        <v>66</v>
      </c>
      <c r="H22" s="48">
        <f t="shared" si="4"/>
        <v>0</v>
      </c>
      <c r="I22" s="50" t="s">
        <v>14</v>
      </c>
      <c r="J22" s="52">
        <v>44.01</v>
      </c>
      <c r="K22" s="59">
        <f>H22*1</f>
        <v>0</v>
      </c>
      <c r="L22" s="14">
        <f>K22*100/K27</f>
        <v>0</v>
      </c>
      <c r="M22" s="14">
        <f t="shared" si="0"/>
        <v>0</v>
      </c>
      <c r="N22" s="14">
        <f>M22*100/M27</f>
        <v>0</v>
      </c>
      <c r="O22" s="63">
        <f>N22*100/N28</f>
        <v>0</v>
      </c>
      <c r="AD22" s="40" t="s">
        <v>66</v>
      </c>
      <c r="AE22" s="48">
        <f t="shared" si="5"/>
        <v>0</v>
      </c>
      <c r="AF22" s="50" t="s">
        <v>14</v>
      </c>
      <c r="AG22" s="52">
        <v>44.01</v>
      </c>
      <c r="AH22" s="59">
        <f>AE22*1</f>
        <v>0</v>
      </c>
      <c r="AI22" s="14">
        <f>AH22*100/AH27</f>
        <v>0</v>
      </c>
      <c r="AJ22" s="14">
        <f t="shared" si="6"/>
        <v>0</v>
      </c>
      <c r="AK22" s="14">
        <f>AJ22*100/AJ27</f>
        <v>0</v>
      </c>
      <c r="AL22" s="63">
        <f>AK22*100/AK28</f>
        <v>0</v>
      </c>
      <c r="AN22" s="40" t="s">
        <v>66</v>
      </c>
      <c r="AO22" s="48">
        <f t="shared" si="7"/>
        <v>0</v>
      </c>
      <c r="AP22" s="50" t="s">
        <v>14</v>
      </c>
      <c r="AQ22" s="52">
        <v>44.01</v>
      </c>
      <c r="AR22" s="59">
        <f>AO22*1</f>
        <v>0</v>
      </c>
      <c r="AS22" s="14">
        <f>AR22*100/AR27</f>
        <v>0</v>
      </c>
      <c r="AT22" s="14">
        <f t="shared" si="8"/>
        <v>0</v>
      </c>
      <c r="AU22" s="14">
        <f>AT22*100/AT27</f>
        <v>0</v>
      </c>
      <c r="AV22" s="63">
        <f>AU22*100/AU28</f>
        <v>0</v>
      </c>
    </row>
    <row r="23" spans="1:48" x14ac:dyDescent="0.25">
      <c r="A23" s="40" t="s">
        <v>67</v>
      </c>
      <c r="B23" s="43">
        <v>0</v>
      </c>
      <c r="C23" s="43">
        <v>0</v>
      </c>
      <c r="D23" s="76">
        <f t="shared" si="1"/>
        <v>0</v>
      </c>
      <c r="E23" s="76">
        <f t="shared" si="2"/>
        <v>0</v>
      </c>
      <c r="F23" s="76">
        <f t="shared" si="3"/>
        <v>0</v>
      </c>
      <c r="G23" s="40" t="s">
        <v>67</v>
      </c>
      <c r="H23" s="48">
        <f t="shared" si="4"/>
        <v>0</v>
      </c>
      <c r="I23" s="50" t="s">
        <v>15</v>
      </c>
      <c r="J23" s="52">
        <v>69.62</v>
      </c>
      <c r="K23" s="59">
        <f>H23*1</f>
        <v>0</v>
      </c>
      <c r="L23" s="14">
        <f>K23*100/K27</f>
        <v>0</v>
      </c>
      <c r="M23" s="14">
        <f t="shared" si="0"/>
        <v>0</v>
      </c>
      <c r="N23" s="14">
        <f>M23*100/M27</f>
        <v>0</v>
      </c>
      <c r="O23" s="63">
        <f>N23*100/N28</f>
        <v>0</v>
      </c>
      <c r="AD23" s="40" t="s">
        <v>67</v>
      </c>
      <c r="AE23" s="48">
        <f t="shared" si="5"/>
        <v>0</v>
      </c>
      <c r="AF23" s="50" t="s">
        <v>15</v>
      </c>
      <c r="AG23" s="52">
        <v>69.62</v>
      </c>
      <c r="AH23" s="59">
        <f>AE23*1</f>
        <v>0</v>
      </c>
      <c r="AI23" s="14">
        <f>AH23*100/AH27</f>
        <v>0</v>
      </c>
      <c r="AJ23" s="14">
        <f t="shared" si="6"/>
        <v>0</v>
      </c>
      <c r="AK23" s="14">
        <f>AJ23*100/AJ27</f>
        <v>0</v>
      </c>
      <c r="AL23" s="63">
        <f>AK23*100/AK28</f>
        <v>0</v>
      </c>
      <c r="AN23" s="40" t="s">
        <v>67</v>
      </c>
      <c r="AO23" s="48">
        <f t="shared" si="7"/>
        <v>0</v>
      </c>
      <c r="AP23" s="50" t="s">
        <v>15</v>
      </c>
      <c r="AQ23" s="52">
        <v>69.62</v>
      </c>
      <c r="AR23" s="59">
        <f>AO23*1</f>
        <v>0</v>
      </c>
      <c r="AS23" s="14">
        <f>AR23*100/AR27</f>
        <v>0</v>
      </c>
      <c r="AT23" s="14">
        <f t="shared" si="8"/>
        <v>0</v>
      </c>
      <c r="AU23" s="14">
        <f>AT23*100/AT27</f>
        <v>0</v>
      </c>
      <c r="AV23" s="63">
        <f>AU23*100/AU28</f>
        <v>0</v>
      </c>
    </row>
    <row r="24" spans="1:48" x14ac:dyDescent="0.25">
      <c r="A24" s="40" t="s">
        <v>68</v>
      </c>
      <c r="B24" s="43">
        <v>0</v>
      </c>
      <c r="C24" s="43">
        <v>0</v>
      </c>
      <c r="D24" s="76">
        <f t="shared" si="1"/>
        <v>0</v>
      </c>
      <c r="E24" s="76">
        <f t="shared" si="2"/>
        <v>0</v>
      </c>
      <c r="F24" s="76">
        <f t="shared" si="3"/>
        <v>0</v>
      </c>
      <c r="G24" s="40" t="s">
        <v>68</v>
      </c>
      <c r="H24" s="48">
        <f t="shared" si="4"/>
        <v>0</v>
      </c>
      <c r="I24" s="50" t="s">
        <v>16</v>
      </c>
      <c r="J24" s="52">
        <v>141.94</v>
      </c>
      <c r="K24" s="59">
        <f>H24*1/2</f>
        <v>0</v>
      </c>
      <c r="L24" s="14">
        <f>K24*100/K27</f>
        <v>0</v>
      </c>
      <c r="M24" s="14">
        <f t="shared" si="0"/>
        <v>0</v>
      </c>
      <c r="N24" s="14">
        <f>M24*100/M27</f>
        <v>0</v>
      </c>
      <c r="O24" s="63">
        <f>N24*100/N28</f>
        <v>0</v>
      </c>
      <c r="AD24" s="40" t="s">
        <v>68</v>
      </c>
      <c r="AE24" s="48">
        <f t="shared" si="5"/>
        <v>0</v>
      </c>
      <c r="AF24" s="50" t="s">
        <v>16</v>
      </c>
      <c r="AG24" s="52">
        <v>141.94</v>
      </c>
      <c r="AH24" s="59">
        <f>AE24*1/2</f>
        <v>0</v>
      </c>
      <c r="AI24" s="14">
        <f>AH24*100/AH27</f>
        <v>0</v>
      </c>
      <c r="AJ24" s="14">
        <f t="shared" si="6"/>
        <v>0</v>
      </c>
      <c r="AK24" s="14">
        <f>AJ24*100/AJ27</f>
        <v>0</v>
      </c>
      <c r="AL24" s="63">
        <f>AK24*100/AK28</f>
        <v>0</v>
      </c>
      <c r="AN24" s="40" t="s">
        <v>68</v>
      </c>
      <c r="AO24" s="48">
        <f t="shared" si="7"/>
        <v>0</v>
      </c>
      <c r="AP24" s="50" t="s">
        <v>16</v>
      </c>
      <c r="AQ24" s="52">
        <v>141.94</v>
      </c>
      <c r="AR24" s="59">
        <f>AO24*1/2</f>
        <v>0</v>
      </c>
      <c r="AS24" s="14">
        <f>AR24*100/AR27</f>
        <v>0</v>
      </c>
      <c r="AT24" s="14">
        <f t="shared" si="8"/>
        <v>0</v>
      </c>
      <c r="AU24" s="14">
        <f>AT24*100/AT27</f>
        <v>0</v>
      </c>
      <c r="AV24" s="63">
        <f>AU24*100/AU28</f>
        <v>0</v>
      </c>
    </row>
    <row r="25" spans="1:48" x14ac:dyDescent="0.25">
      <c r="A25" s="40" t="s">
        <v>69</v>
      </c>
      <c r="B25" s="43">
        <v>0</v>
      </c>
      <c r="C25" s="43">
        <v>0</v>
      </c>
      <c r="D25" s="76">
        <f t="shared" si="1"/>
        <v>0</v>
      </c>
      <c r="E25" s="76">
        <f t="shared" si="2"/>
        <v>0</v>
      </c>
      <c r="F25" s="76">
        <f t="shared" si="3"/>
        <v>0</v>
      </c>
      <c r="G25" s="40" t="s">
        <v>69</v>
      </c>
      <c r="H25" s="48">
        <f t="shared" si="4"/>
        <v>0</v>
      </c>
      <c r="I25" s="50" t="s">
        <v>17</v>
      </c>
      <c r="J25" s="52">
        <v>29.88</v>
      </c>
      <c r="K25" s="59">
        <f>H25*1/2</f>
        <v>0</v>
      </c>
      <c r="L25" s="14">
        <f>K25*100/K27</f>
        <v>0</v>
      </c>
      <c r="M25" s="14">
        <f t="shared" si="0"/>
        <v>0</v>
      </c>
      <c r="N25" s="14">
        <f>M25*100/M27</f>
        <v>0</v>
      </c>
      <c r="O25" s="63">
        <f>N25*100/N28</f>
        <v>0</v>
      </c>
      <c r="AD25" s="40" t="s">
        <v>69</v>
      </c>
      <c r="AE25" s="48">
        <f t="shared" si="5"/>
        <v>0</v>
      </c>
      <c r="AF25" s="50" t="s">
        <v>17</v>
      </c>
      <c r="AG25" s="52">
        <v>29.88</v>
      </c>
      <c r="AH25" s="59">
        <f>AE25*1/2</f>
        <v>0</v>
      </c>
      <c r="AI25" s="14">
        <f>AH25*100/AH27</f>
        <v>0</v>
      </c>
      <c r="AJ25" s="14">
        <f t="shared" si="6"/>
        <v>0</v>
      </c>
      <c r="AK25" s="14">
        <f>AJ25*100/AJ27</f>
        <v>0</v>
      </c>
      <c r="AL25" s="63">
        <f>AK25*100/AK28</f>
        <v>0</v>
      </c>
      <c r="AN25" s="40" t="s">
        <v>69</v>
      </c>
      <c r="AO25" s="48">
        <f t="shared" si="7"/>
        <v>0</v>
      </c>
      <c r="AP25" s="50" t="s">
        <v>17</v>
      </c>
      <c r="AQ25" s="52">
        <v>29.88</v>
      </c>
      <c r="AR25" s="59">
        <f>AO25*1/2</f>
        <v>0</v>
      </c>
      <c r="AS25" s="14">
        <f>AR25*100/AR27</f>
        <v>0</v>
      </c>
      <c r="AT25" s="14">
        <f t="shared" si="8"/>
        <v>0</v>
      </c>
      <c r="AU25" s="14">
        <f>AT25*100/AT27</f>
        <v>0</v>
      </c>
      <c r="AV25" s="63">
        <f>AU25*100/AU28</f>
        <v>0</v>
      </c>
    </row>
    <row r="26" spans="1:48" ht="15.75" thickBot="1" x14ac:dyDescent="0.3">
      <c r="A26" s="42" t="s">
        <v>18</v>
      </c>
      <c r="B26" s="46">
        <f>S31</f>
        <v>144.42930000000001</v>
      </c>
      <c r="C26" s="73">
        <f>S6</f>
        <v>24.843716000000001</v>
      </c>
      <c r="D26" s="77">
        <f t="shared" si="1"/>
        <v>6.2109290000000001</v>
      </c>
      <c r="E26" s="77">
        <f t="shared" si="2"/>
        <v>125.796513</v>
      </c>
      <c r="F26" s="77">
        <f t="shared" si="3"/>
        <v>18.632787</v>
      </c>
      <c r="G26" s="42" t="s">
        <v>18</v>
      </c>
      <c r="H26" s="48">
        <f t="shared" si="4"/>
        <v>18.632787</v>
      </c>
      <c r="I26" s="54" t="s">
        <v>18</v>
      </c>
      <c r="J26" s="55">
        <f>J20/2</f>
        <v>16</v>
      </c>
      <c r="K26" s="60">
        <f>H28*1</f>
        <v>3.7499999905321602E-7</v>
      </c>
      <c r="L26" s="65">
        <f>K26*100/K27</f>
        <v>3.6007040869908603E-6</v>
      </c>
      <c r="M26" s="69">
        <f t="shared" si="0"/>
        <v>5.9999999848514562E-6</v>
      </c>
      <c r="N26" s="69"/>
      <c r="O26" s="67">
        <f>N26*100/N28</f>
        <v>0</v>
      </c>
      <c r="AD26" s="42" t="s">
        <v>18</v>
      </c>
      <c r="AE26" s="48">
        <f t="shared" si="5"/>
        <v>125.796513</v>
      </c>
      <c r="AF26" s="54" t="s">
        <v>18</v>
      </c>
      <c r="AG26" s="55">
        <f>AG20/2</f>
        <v>16</v>
      </c>
      <c r="AH26" s="60">
        <f>AE28*1</f>
        <v>0.91214962499998364</v>
      </c>
      <c r="AI26" s="65">
        <f>AH26*100/AH27</f>
        <v>1.2215880020442356</v>
      </c>
      <c r="AJ26" s="69">
        <f t="shared" si="6"/>
        <v>14.594393999999738</v>
      </c>
      <c r="AK26" s="69"/>
      <c r="AL26" s="67">
        <f>AK26*100/AK28</f>
        <v>0</v>
      </c>
      <c r="AN26" s="42" t="s">
        <v>18</v>
      </c>
      <c r="AO26" s="48">
        <f t="shared" si="7"/>
        <v>18.632787</v>
      </c>
      <c r="AP26" s="54" t="s">
        <v>18</v>
      </c>
      <c r="AQ26" s="55">
        <f>AQ20/2</f>
        <v>16</v>
      </c>
      <c r="AR26" s="60">
        <f>AO28*1</f>
        <v>3.7499999905321602E-7</v>
      </c>
      <c r="AS26" s="65">
        <f>AR26*100/AR27</f>
        <v>3.6007040869908603E-6</v>
      </c>
      <c r="AT26" s="69">
        <f t="shared" si="8"/>
        <v>5.9999999848514562E-6</v>
      </c>
      <c r="AU26" s="69"/>
      <c r="AV26" s="67">
        <f>AU26*100/AU28</f>
        <v>0</v>
      </c>
    </row>
    <row r="27" spans="1:48" ht="15.75" thickBot="1" x14ac:dyDescent="0.3">
      <c r="A27" t="s">
        <v>71</v>
      </c>
      <c r="B27" s="53">
        <f>(B7*2)+(B8*2)+(B9*3/2)+(B10*3/2)+(B11*1)+(B12*1)+(B13*1)+(B14*1)+(B15*3/2)+(B16*1)+(B17*1/2)+(B18*1/2)+(B19*3)+(B21*1/2)+(B22*2)+(B23*3/2)+(B24*3/5)+(B25*1/2)</f>
        <v>143.51715000000002</v>
      </c>
      <c r="C27" s="74">
        <f>(C7*2)+(C8*2)+(C9*3/2)+(C10*3/2)+(C11*1)+(C12*1)+(C13*1)+(C14*1)+(C15*3/2)+(C16*1)+(C17*1/2)+(C18*1/2)+(C19*3)+(C21*1/2)+(C22*2)+(C23*3/2)+(C24*3/5)+(C25*1/2)</f>
        <v>24.843715500000002</v>
      </c>
      <c r="D27" s="74">
        <f>(D7*2)+(D8*2)+(D9*3/2)+(D10*3/2)+(D11*1)+(D12*1)+(D13*1)+(D14*1)+(D15*3/2)+(D16*1)+(D17*1/2)+(D18*1/2)+(D19*3)+(D21*1/2)+(D22*2)+(D23*3/2)+(D24*3/5)+(D25*1/2)</f>
        <v>6.2109288750000005</v>
      </c>
      <c r="E27" s="74">
        <f>(E7*2)+(E8*2)+(E9*3/2)+(E10*3/2)+(E11*1)+(E12*1)+(E13*1)+(E14*1)+(E15*3/2)+(E16*1)+(E17*1/2)+(E18*1/2)+(E19*3)+(E21*1/2)+(E22*2)+(E23*3/2)+(E24*3/5)+(E25*1/2)</f>
        <v>124.88436337500002</v>
      </c>
      <c r="F27" s="74">
        <f>(F7*2)+(F8*2)+(F9*3/2)+(F10*3/2)+(F11*1)+(F12*1)+(F13*1)+(F14*1)+(F15*3/2)+(F16*1)+(F17*1/2)+(F18*1/2)+(F19*3)+(F21*1/2)+(F22*2)+(F23*3/2)+(F24*3/5)+(F25*1/2)</f>
        <v>18.632786625000001</v>
      </c>
      <c r="G27" t="s">
        <v>71</v>
      </c>
      <c r="H27" s="53">
        <f>(H7*2)+(H8*2)+(H9*3/2)+(H10*3/2)+(H11*1)+(H12*1)+(H13*1)+(H14*1)+(H15*3/2)+(H16*1)+(H17*1/2)+(H18*1/2)+(H19*3)+(H21*1/2)+(H22*2)+(H23*3/2)+(H24*3/5)+(H25*1/2)</f>
        <v>18.632786625000001</v>
      </c>
      <c r="I27" s="187" t="s">
        <v>19</v>
      </c>
      <c r="J27" s="188"/>
      <c r="K27" s="61">
        <f>SUM(K7:K14,K16:K26)</f>
        <v>10.41462975</v>
      </c>
      <c r="L27" s="66">
        <f>SUM(L7:L14,L16:L26)</f>
        <v>99.999999999999986</v>
      </c>
      <c r="M27" s="70">
        <f>SUM(M7:M25)</f>
        <v>585.08381535937485</v>
      </c>
      <c r="N27" s="70">
        <f>SUM(N7:N25)</f>
        <v>100.00000000000001</v>
      </c>
      <c r="O27" s="68">
        <f>SUM(O7:O25)</f>
        <v>99.999999999999986</v>
      </c>
      <c r="AD27" t="s">
        <v>71</v>
      </c>
      <c r="AE27" s="53">
        <f>(AE7*2)+(AE8*2)+(AE9*3/2)+(AE10*3/2)+(AE11*1)+(AE12*1)+(AE13*1)+(AE14*1)+(AE15*3/2)+(AE16*1)+(AE17*1/2)+(AE18*1/2)+(AE19*3)+(AE21*1/2)+(AE22*2)+(AE23*3/2)+(AE24*3/5)+(AE25*1/2)</f>
        <v>124.88436337500002</v>
      </c>
      <c r="AF27" s="187" t="s">
        <v>19</v>
      </c>
      <c r="AG27" s="188"/>
      <c r="AH27" s="61">
        <f>SUM(AH7:AH14,AH16:AH26)</f>
        <v>74.669170249999993</v>
      </c>
      <c r="AI27" s="66">
        <f>SUM(AI7:AI14,AI16:AI26)</f>
        <v>99.999999999999972</v>
      </c>
      <c r="AJ27" s="70">
        <f>SUM(AJ7:AJ25)</f>
        <v>4682.3532637406215</v>
      </c>
      <c r="AK27" s="70">
        <f>SUM(AK7:AK25)</f>
        <v>100.00000000000001</v>
      </c>
      <c r="AL27" s="68">
        <f>SUM(AL7:AL25)</f>
        <v>100</v>
      </c>
      <c r="AN27" t="s">
        <v>71</v>
      </c>
      <c r="AO27" s="53">
        <f>(AO7*2)+(AO8*2)+(AO9*3/2)+(AO10*3/2)+(AO11*1)+(AO12*1)+(AO13*1)+(AO14*1)+(AO15*3/2)+(AO16*1)+(AO17*1/2)+(AO18*1/2)+(AO19*3)+(AO21*1/2)+(AO22*2)+(AO23*3/2)+(AO24*3/5)+(AO25*1/2)</f>
        <v>18.632786625000001</v>
      </c>
      <c r="AP27" s="187" t="s">
        <v>19</v>
      </c>
      <c r="AQ27" s="188"/>
      <c r="AR27" s="61">
        <f>SUM(AR7:AR14,AR16:AR26)</f>
        <v>10.41462975</v>
      </c>
      <c r="AS27" s="66">
        <f>SUM(AS7:AS14,AS16:AS26)</f>
        <v>99.999999999999986</v>
      </c>
      <c r="AT27" s="70">
        <f>SUM(AT7:AT25)</f>
        <v>585.08381535937485</v>
      </c>
      <c r="AU27" s="70">
        <f>SUM(AU7:AU25)</f>
        <v>100.00000000000001</v>
      </c>
      <c r="AV27" s="68">
        <f>SUM(AV7:AV25)</f>
        <v>99.999999999999986</v>
      </c>
    </row>
    <row r="28" spans="1:48" ht="15.75" thickBot="1" x14ac:dyDescent="0.3">
      <c r="A28" t="s">
        <v>53</v>
      </c>
      <c r="B28" s="72">
        <f>B26-B27</f>
        <v>0.91214999999999691</v>
      </c>
      <c r="C28" s="45">
        <f>C26-C27</f>
        <v>4.9999999873762135E-7</v>
      </c>
      <c r="D28" s="45">
        <f>D26-D27</f>
        <v>1.2499999968440534E-7</v>
      </c>
      <c r="E28" s="45">
        <f>E26-E27</f>
        <v>0.91214962499998364</v>
      </c>
      <c r="F28" s="45">
        <f>F26-F27</f>
        <v>3.7499999905321602E-7</v>
      </c>
      <c r="G28" t="s">
        <v>53</v>
      </c>
      <c r="H28" s="45">
        <f>H26-H27</f>
        <v>3.7499999905321602E-7</v>
      </c>
      <c r="I28" s="56"/>
      <c r="J28" s="57"/>
      <c r="K28" s="4"/>
      <c r="L28" s="189" t="s">
        <v>80</v>
      </c>
      <c r="M28" s="190"/>
      <c r="N28" s="68">
        <f>SUM(N7:N20,N22:N25)</f>
        <v>93.8046399328299</v>
      </c>
      <c r="AD28" t="s">
        <v>53</v>
      </c>
      <c r="AE28" s="45">
        <f>AE26-AE27</f>
        <v>0.91214962499998364</v>
      </c>
      <c r="AF28" s="56"/>
      <c r="AG28" s="57"/>
      <c r="AH28" s="4"/>
      <c r="AI28" s="189" t="s">
        <v>80</v>
      </c>
      <c r="AJ28" s="190"/>
      <c r="AK28" s="68">
        <f>SUM(AK7:AK20,AK22:AK25)</f>
        <v>99.038049167657917</v>
      </c>
      <c r="AN28" t="s">
        <v>53</v>
      </c>
      <c r="AO28" s="45">
        <f>AO26-AO27</f>
        <v>3.7499999905321602E-7</v>
      </c>
      <c r="AP28" s="56"/>
      <c r="AQ28" s="57"/>
      <c r="AR28" s="4"/>
      <c r="AS28" s="189" t="s">
        <v>80</v>
      </c>
      <c r="AT28" s="190"/>
      <c r="AU28" s="68">
        <f>SUM(AU7:AU20,AU22:AU25)</f>
        <v>93.8046399328299</v>
      </c>
    </row>
    <row r="29" spans="1:48" x14ac:dyDescent="0.25">
      <c r="E29" s="25">
        <f>E26-(E21/2)</f>
        <v>123.29626675</v>
      </c>
      <c r="F29" s="84" t="s">
        <v>46</v>
      </c>
    </row>
    <row r="30" spans="1:48" ht="15.75" thickBot="1" x14ac:dyDescent="0.3"/>
    <row r="31" spans="1:48" ht="15.75" thickBot="1" x14ac:dyDescent="0.3">
      <c r="B31" s="228" t="s">
        <v>99</v>
      </c>
      <c r="C31" s="229"/>
      <c r="D31" s="229"/>
      <c r="E31" s="229"/>
      <c r="F31" s="229"/>
      <c r="G31" s="229"/>
      <c r="H31" s="229"/>
      <c r="I31" s="230"/>
      <c r="Q31" s="79" t="s">
        <v>180</v>
      </c>
      <c r="R31" s="78" t="s">
        <v>97</v>
      </c>
      <c r="S31">
        <v>144.42930000000001</v>
      </c>
      <c r="T31">
        <v>15.5124</v>
      </c>
      <c r="U31">
        <v>8.1549999999999994</v>
      </c>
      <c r="V31">
        <v>8.4650999999999996</v>
      </c>
      <c r="W31">
        <v>9.0246999999999993</v>
      </c>
      <c r="X31">
        <v>0.76219999999999999</v>
      </c>
      <c r="Y31">
        <v>8.8023000000000007</v>
      </c>
      <c r="Z31">
        <v>4.5330000000000004</v>
      </c>
      <c r="AA31">
        <v>42.8628</v>
      </c>
      <c r="AB31">
        <v>0.97030000000000005</v>
      </c>
    </row>
    <row r="32" spans="1:48" ht="16.5" thickBot="1" x14ac:dyDescent="0.3">
      <c r="B32" s="225" t="str">
        <f>"SI("&amp;ROUND(E7,4)&amp;")AL("&amp;ROUND(E9,4)&amp;")TI("&amp;ROUND(E8,4)&amp;")MN("&amp;ROUND(E13,4)&amp;")FE("&amp;ROUND(E14,4)&amp;")MG("&amp;ROUND(E11,4)&amp;")CA("&amp;ROUND(E12,4)&amp;")NA("&amp;ROUND(E17,4)&amp;")K("&amp;ROUND(E18,4)&amp;")O("&amp;ROUND(E29,4)&amp;")H("&amp;ROUND(E21,4)&amp;")O("&amp;ROUND(E21/2,4)&amp;")"</f>
        <v>SI(36.3918)AL(13.7653)TI(0.9703)MN(0)FE(8.3371)MG(8.7486)CA(7.9059)NA(3.6981)K(0.3428)O(123.2963)H(5.0005)O(2.5002)</v>
      </c>
      <c r="C32" s="226"/>
      <c r="D32" s="226"/>
      <c r="E32" s="226"/>
      <c r="F32" s="226"/>
      <c r="G32" s="226"/>
      <c r="H32" s="226"/>
      <c r="I32" s="227"/>
      <c r="S32">
        <v>0</v>
      </c>
    </row>
    <row r="34" spans="1:48" ht="15" customHeight="1" x14ac:dyDescent="0.25">
      <c r="A34" s="214" t="str">
        <f>"i="&amp;E35</f>
        <v>i=2</v>
      </c>
      <c r="B34" t="s">
        <v>85</v>
      </c>
      <c r="C34" s="144">
        <v>12424</v>
      </c>
      <c r="D34" s="153" t="s">
        <v>178</v>
      </c>
      <c r="E34" s="153"/>
      <c r="F34" s="153"/>
      <c r="P34" s="78" t="s">
        <v>103</v>
      </c>
      <c r="R34" s="152" t="str">
        <f>"SYSTEM EQUILIBRIA AFTER MELT EXTRACTION IN  "&amp;A3</f>
        <v>SYSTEM EQUILIBRIA AFTER MELT EXTRACTION IN  i=1</v>
      </c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U34" s="81" t="s">
        <v>104</v>
      </c>
      <c r="AV34" s="143">
        <f>AV3+1</f>
        <v>2</v>
      </c>
    </row>
    <row r="35" spans="1:48" ht="15.75" customHeight="1" thickBot="1" x14ac:dyDescent="0.3">
      <c r="A35" s="215"/>
      <c r="B35" t="s">
        <v>86</v>
      </c>
      <c r="C35" s="144">
        <v>931.8</v>
      </c>
      <c r="D35" s="81" t="s">
        <v>104</v>
      </c>
      <c r="E35" s="143">
        <f>E4+1</f>
        <v>2</v>
      </c>
      <c r="G35" s="216" t="s">
        <v>100</v>
      </c>
      <c r="H35" s="216"/>
      <c r="I35" s="216"/>
      <c r="J35" s="216"/>
      <c r="K35" s="216"/>
      <c r="L35" s="216"/>
      <c r="M35" s="216"/>
      <c r="N35" s="216"/>
      <c r="O35" s="216"/>
      <c r="P35" s="80">
        <v>0.2</v>
      </c>
      <c r="S35" t="s">
        <v>18</v>
      </c>
      <c r="T35" t="s">
        <v>87</v>
      </c>
      <c r="U35" t="s">
        <v>88</v>
      </c>
      <c r="V35" t="s">
        <v>89</v>
      </c>
      <c r="W35" t="s">
        <v>51</v>
      </c>
      <c r="X35" t="s">
        <v>52</v>
      </c>
      <c r="Y35" t="s">
        <v>90</v>
      </c>
      <c r="Z35" t="s">
        <v>91</v>
      </c>
      <c r="AA35" t="s">
        <v>92</v>
      </c>
      <c r="AB35" t="s">
        <v>93</v>
      </c>
      <c r="AD35" s="216" t="s">
        <v>210</v>
      </c>
      <c r="AE35" s="216"/>
      <c r="AF35" s="216"/>
      <c r="AG35" s="216"/>
      <c r="AH35" s="216"/>
      <c r="AI35" s="216"/>
      <c r="AJ35" s="216"/>
      <c r="AK35" s="216"/>
      <c r="AL35" s="216"/>
      <c r="AN35" s="216" t="s">
        <v>110</v>
      </c>
      <c r="AO35" s="216"/>
      <c r="AP35" s="216"/>
      <c r="AQ35" s="216"/>
      <c r="AR35" s="216"/>
      <c r="AS35" s="216"/>
      <c r="AT35" s="216"/>
      <c r="AU35" s="216"/>
      <c r="AV35" s="216"/>
    </row>
    <row r="36" spans="1:48" ht="15" customHeight="1" x14ac:dyDescent="0.25">
      <c r="A36" s="192" t="s">
        <v>74</v>
      </c>
      <c r="B36" s="210" t="str">
        <f>"COMPOSITION FROM "&amp;A3</f>
        <v>COMPOSITION FROM i=1</v>
      </c>
      <c r="C36" s="210" t="s">
        <v>175</v>
      </c>
      <c r="D36" s="212" t="s">
        <v>176</v>
      </c>
      <c r="E36" s="212" t="s">
        <v>177</v>
      </c>
      <c r="F36" s="194" t="s">
        <v>84</v>
      </c>
      <c r="G36" s="192" t="s">
        <v>74</v>
      </c>
      <c r="H36" s="194" t="s">
        <v>70</v>
      </c>
      <c r="I36" s="196" t="s">
        <v>75</v>
      </c>
      <c r="J36" s="196" t="s">
        <v>76</v>
      </c>
      <c r="K36" s="198" t="s">
        <v>72</v>
      </c>
      <c r="L36" s="200" t="s">
        <v>26</v>
      </c>
      <c r="M36" s="200" t="s">
        <v>20</v>
      </c>
      <c r="N36" s="202" t="s">
        <v>77</v>
      </c>
      <c r="O36" s="204" t="s">
        <v>73</v>
      </c>
      <c r="P36" s="71"/>
      <c r="S36" t="s">
        <v>94</v>
      </c>
      <c r="AD36" s="192" t="s">
        <v>74</v>
      </c>
      <c r="AE36" s="194" t="s">
        <v>70</v>
      </c>
      <c r="AF36" s="196" t="s">
        <v>75</v>
      </c>
      <c r="AG36" s="196" t="s">
        <v>76</v>
      </c>
      <c r="AH36" s="198" t="s">
        <v>72</v>
      </c>
      <c r="AI36" s="200" t="s">
        <v>26</v>
      </c>
      <c r="AJ36" s="200" t="s">
        <v>20</v>
      </c>
      <c r="AK36" s="202" t="s">
        <v>77</v>
      </c>
      <c r="AL36" s="204" t="s">
        <v>73</v>
      </c>
      <c r="AN36" s="192" t="s">
        <v>74</v>
      </c>
      <c r="AO36" s="194" t="s">
        <v>70</v>
      </c>
      <c r="AP36" s="196" t="s">
        <v>75</v>
      </c>
      <c r="AQ36" s="196" t="s">
        <v>76</v>
      </c>
      <c r="AR36" s="198" t="s">
        <v>72</v>
      </c>
      <c r="AS36" s="200" t="s">
        <v>26</v>
      </c>
      <c r="AT36" s="200" t="s">
        <v>20</v>
      </c>
      <c r="AU36" s="202" t="s">
        <v>77</v>
      </c>
      <c r="AV36" s="204" t="s">
        <v>73</v>
      </c>
    </row>
    <row r="37" spans="1:48" ht="15.75" thickBot="1" x14ac:dyDescent="0.3">
      <c r="A37" s="193"/>
      <c r="B37" s="211"/>
      <c r="C37" s="211"/>
      <c r="D37" s="213"/>
      <c r="E37" s="213"/>
      <c r="F37" s="195"/>
      <c r="G37" s="193"/>
      <c r="H37" s="195"/>
      <c r="I37" s="197"/>
      <c r="J37" s="197"/>
      <c r="K37" s="199"/>
      <c r="L37" s="201"/>
      <c r="M37" s="201"/>
      <c r="N37" s="203"/>
      <c r="O37" s="205"/>
      <c r="P37" s="71"/>
      <c r="Q37" s="79" t="s">
        <v>179</v>
      </c>
      <c r="R37" s="78" t="s">
        <v>95</v>
      </c>
      <c r="S37">
        <v>21.129428999999998</v>
      </c>
      <c r="T37">
        <v>2.0973920000000001</v>
      </c>
      <c r="U37">
        <v>0.28550700000000001</v>
      </c>
      <c r="V37">
        <v>0.22048000000000001</v>
      </c>
      <c r="W37">
        <v>4.1027529999999999</v>
      </c>
      <c r="X37">
        <v>0.26788000000000001</v>
      </c>
      <c r="Y37">
        <v>0.12102300000000001</v>
      </c>
      <c r="Z37">
        <v>1.267342</v>
      </c>
      <c r="AA37">
        <v>7.2686710000000003</v>
      </c>
      <c r="AB37">
        <v>0</v>
      </c>
      <c r="AD37" s="193"/>
      <c r="AE37" s="195"/>
      <c r="AF37" s="197"/>
      <c r="AG37" s="197"/>
      <c r="AH37" s="199"/>
      <c r="AI37" s="201"/>
      <c r="AJ37" s="201"/>
      <c r="AK37" s="203"/>
      <c r="AL37" s="205"/>
      <c r="AN37" s="193"/>
      <c r="AO37" s="195"/>
      <c r="AP37" s="197"/>
      <c r="AQ37" s="197"/>
      <c r="AR37" s="199"/>
      <c r="AS37" s="201"/>
      <c r="AT37" s="201"/>
      <c r="AU37" s="203"/>
      <c r="AV37" s="205"/>
    </row>
    <row r="38" spans="1:48" x14ac:dyDescent="0.25">
      <c r="A38" s="47" t="s">
        <v>54</v>
      </c>
      <c r="B38" s="48">
        <f>AA62</f>
        <v>36.391800000000003</v>
      </c>
      <c r="C38" s="48">
        <f>AA37</f>
        <v>7.2686710000000003</v>
      </c>
      <c r="D38" s="75">
        <f>C38/4</f>
        <v>1.8171677500000001</v>
      </c>
      <c r="E38" s="75">
        <f>B38-C38+D38</f>
        <v>30.940296750000002</v>
      </c>
      <c r="F38" s="75">
        <f>C38-D38</f>
        <v>5.45150325</v>
      </c>
      <c r="G38" s="47" t="s">
        <v>54</v>
      </c>
      <c r="H38" s="48">
        <f>F38</f>
        <v>5.45150325</v>
      </c>
      <c r="I38" s="49" t="s">
        <v>0</v>
      </c>
      <c r="J38" s="51">
        <v>60.084800000000001</v>
      </c>
      <c r="K38" s="58">
        <f>H38*1</f>
        <v>5.45150325</v>
      </c>
      <c r="L38" s="38">
        <f>K38*100/K58</f>
        <v>61.790740847475135</v>
      </c>
      <c r="M38" s="38">
        <f>K38*J38</f>
        <v>327.55248247560002</v>
      </c>
      <c r="N38" s="38">
        <f>M38*100/M58</f>
        <v>65.258501430388009</v>
      </c>
      <c r="O38" s="62">
        <f>N38*100/N59</f>
        <v>69.072702239410319</v>
      </c>
      <c r="S38">
        <v>0</v>
      </c>
      <c r="AD38" s="47" t="s">
        <v>54</v>
      </c>
      <c r="AE38" s="48">
        <f>E38</f>
        <v>30.940296750000002</v>
      </c>
      <c r="AF38" s="49" t="s">
        <v>0</v>
      </c>
      <c r="AG38" s="51">
        <v>60.084800000000001</v>
      </c>
      <c r="AH38" s="58">
        <f>AE38*1</f>
        <v>30.940296750000002</v>
      </c>
      <c r="AI38" s="38">
        <f>AH38*100/AH58</f>
        <v>46.988467532377598</v>
      </c>
      <c r="AJ38" s="38">
        <f>AH38*AG38</f>
        <v>1859.0415421644002</v>
      </c>
      <c r="AK38" s="38">
        <f>AJ38*100/AJ58</f>
        <v>44.470343675667301</v>
      </c>
      <c r="AL38" s="62">
        <f>AK38*100/AK59</f>
        <v>44.655414242568199</v>
      </c>
      <c r="AN38" s="47" t="s">
        <v>54</v>
      </c>
      <c r="AO38" s="48">
        <f>F38+AO7</f>
        <v>11.92251675</v>
      </c>
      <c r="AP38" s="49" t="s">
        <v>0</v>
      </c>
      <c r="AQ38" s="51">
        <v>60.084800000000001</v>
      </c>
      <c r="AR38" s="58">
        <f>AO38*1</f>
        <v>11.92251675</v>
      </c>
      <c r="AS38" s="38">
        <f>AR38*100/AR58</f>
        <v>61.976509597306979</v>
      </c>
      <c r="AT38" s="38">
        <f>AR38*AQ38</f>
        <v>716.36203442040005</v>
      </c>
      <c r="AU38" s="38">
        <f>AT38*100/AT58</f>
        <v>65.901788299197648</v>
      </c>
      <c r="AV38" s="62">
        <f>AU38*100/AU59</f>
        <v>70.022202138799003</v>
      </c>
    </row>
    <row r="39" spans="1:48" x14ac:dyDescent="0.25">
      <c r="A39" s="40" t="s">
        <v>55</v>
      </c>
      <c r="B39" s="43">
        <f>AB62</f>
        <v>0.97030000000000005</v>
      </c>
      <c r="C39" s="43">
        <f>AB37</f>
        <v>0</v>
      </c>
      <c r="D39" s="76">
        <f t="shared" ref="D39:D57" si="12">C39/4</f>
        <v>0</v>
      </c>
      <c r="E39" s="76">
        <f t="shared" ref="E39:E57" si="13">B39-C39+D39</f>
        <v>0.97030000000000005</v>
      </c>
      <c r="F39" s="76">
        <f t="shared" ref="F39:F57" si="14">C39-D39</f>
        <v>0</v>
      </c>
      <c r="G39" s="40" t="s">
        <v>55</v>
      </c>
      <c r="H39" s="48">
        <f t="shared" ref="H39:H57" si="15">F39</f>
        <v>0</v>
      </c>
      <c r="I39" s="50" t="s">
        <v>1</v>
      </c>
      <c r="J39" s="52">
        <v>79.898799999999994</v>
      </c>
      <c r="K39" s="59">
        <f>H39*1</f>
        <v>0</v>
      </c>
      <c r="L39" s="14">
        <f>K39*100/K58</f>
        <v>0</v>
      </c>
      <c r="M39" s="14">
        <f t="shared" ref="M39:M57" si="16">K39*J39</f>
        <v>0</v>
      </c>
      <c r="N39" s="14">
        <f>M39*100/M58</f>
        <v>0</v>
      </c>
      <c r="O39" s="63">
        <f>N39*100/N59</f>
        <v>0</v>
      </c>
      <c r="R39" s="78" t="s">
        <v>96</v>
      </c>
      <c r="S39">
        <v>12.388202</v>
      </c>
      <c r="T39">
        <v>1.524513</v>
      </c>
      <c r="U39">
        <v>0.75945600000000002</v>
      </c>
      <c r="V39">
        <v>0.78479900000000002</v>
      </c>
      <c r="W39">
        <v>0.89774699999999996</v>
      </c>
      <c r="X39">
        <v>2.1218000000000001E-2</v>
      </c>
      <c r="Y39">
        <v>1.4473069999999999</v>
      </c>
      <c r="Z39">
        <v>0.45033800000000002</v>
      </c>
      <c r="AA39">
        <v>3.016124</v>
      </c>
      <c r="AB39">
        <v>0.134603</v>
      </c>
      <c r="AD39" s="40" t="s">
        <v>55</v>
      </c>
      <c r="AE39" s="48">
        <f t="shared" ref="AE39:AE57" si="17">E39</f>
        <v>0.97030000000000005</v>
      </c>
      <c r="AF39" s="50" t="s">
        <v>1</v>
      </c>
      <c r="AG39" s="52">
        <v>79.898799999999994</v>
      </c>
      <c r="AH39" s="59">
        <f>AE39*1</f>
        <v>0.97030000000000005</v>
      </c>
      <c r="AI39" s="14">
        <f>AH39*100/AH58</f>
        <v>1.4735770123686995</v>
      </c>
      <c r="AJ39" s="14">
        <f t="shared" ref="AJ39:AJ57" si="18">AH39*AG39</f>
        <v>77.525805640000002</v>
      </c>
      <c r="AK39" s="14">
        <f>AJ39*100/AJ58</f>
        <v>1.854503593572147</v>
      </c>
      <c r="AL39" s="63">
        <f>AK39*100/AK59</f>
        <v>1.8622214118531411</v>
      </c>
      <c r="AN39" s="40" t="s">
        <v>55</v>
      </c>
      <c r="AO39" s="48">
        <f t="shared" ref="AO39:AO57" si="19">F39+AO8</f>
        <v>0</v>
      </c>
      <c r="AP39" s="50" t="s">
        <v>1</v>
      </c>
      <c r="AQ39" s="52">
        <v>79.898799999999994</v>
      </c>
      <c r="AR39" s="59">
        <f>AO39*1</f>
        <v>0</v>
      </c>
      <c r="AS39" s="14">
        <f>AR39*100/AR58</f>
        <v>0</v>
      </c>
      <c r="AT39" s="14">
        <f t="shared" ref="AT39:AT57" si="20">AR39*AQ39</f>
        <v>0</v>
      </c>
      <c r="AU39" s="14">
        <f>AT39*100/AT58</f>
        <v>0</v>
      </c>
      <c r="AV39" s="63">
        <f>AU39*100/AU59</f>
        <v>0</v>
      </c>
    </row>
    <row r="40" spans="1:48" x14ac:dyDescent="0.25">
      <c r="A40" s="40" t="s">
        <v>56</v>
      </c>
      <c r="B40" s="43">
        <f>T62</f>
        <v>13.7653</v>
      </c>
      <c r="C40" s="43">
        <f>T37</f>
        <v>2.0973920000000001</v>
      </c>
      <c r="D40" s="76">
        <f t="shared" si="12"/>
        <v>0.52434800000000004</v>
      </c>
      <c r="E40" s="76">
        <f t="shared" si="13"/>
        <v>12.192256</v>
      </c>
      <c r="F40" s="76">
        <f t="shared" si="14"/>
        <v>1.5730440000000001</v>
      </c>
      <c r="G40" s="40" t="s">
        <v>56</v>
      </c>
      <c r="H40" s="48">
        <f t="shared" si="15"/>
        <v>1.5730440000000001</v>
      </c>
      <c r="I40" s="50" t="s">
        <v>2</v>
      </c>
      <c r="J40" s="52">
        <v>101.96120000000001</v>
      </c>
      <c r="K40" s="59">
        <f>H40*1/2</f>
        <v>0.78652200000000005</v>
      </c>
      <c r="L40" s="14">
        <f>K40*100/K58</f>
        <v>8.9149313215282131</v>
      </c>
      <c r="M40" s="14">
        <f t="shared" si="16"/>
        <v>80.19472694640001</v>
      </c>
      <c r="N40" s="14">
        <f>M40*100/M58</f>
        <v>15.97724939706743</v>
      </c>
      <c r="O40" s="63">
        <f>N40*100/N59</f>
        <v>16.911080794364405</v>
      </c>
      <c r="S40">
        <v>0</v>
      </c>
      <c r="AD40" s="40" t="s">
        <v>56</v>
      </c>
      <c r="AE40" s="48">
        <f t="shared" si="17"/>
        <v>12.192256</v>
      </c>
      <c r="AF40" s="50" t="s">
        <v>2</v>
      </c>
      <c r="AG40" s="52">
        <v>101.96120000000001</v>
      </c>
      <c r="AH40" s="59">
        <f>AE40*1/2</f>
        <v>6.0961280000000002</v>
      </c>
      <c r="AI40" s="14">
        <f>AH40*100/AH58</f>
        <v>9.2580790325231117</v>
      </c>
      <c r="AJ40" s="14">
        <f t="shared" si="18"/>
        <v>621.5685262336001</v>
      </c>
      <c r="AK40" s="14">
        <f>AJ40*100/AJ58</f>
        <v>14.86861124545103</v>
      </c>
      <c r="AL40" s="63">
        <f>AK40*100/AK59</f>
        <v>14.930489389058234</v>
      </c>
      <c r="AN40" s="40" t="s">
        <v>56</v>
      </c>
      <c r="AO40" s="48">
        <f t="shared" si="19"/>
        <v>3.3201877499999997</v>
      </c>
      <c r="AP40" s="50" t="s">
        <v>2</v>
      </c>
      <c r="AQ40" s="52">
        <v>101.96120000000001</v>
      </c>
      <c r="AR40" s="59">
        <f>AO40*1/2</f>
        <v>1.6600938749999998</v>
      </c>
      <c r="AS40" s="14">
        <f>AR40*100/AR58</f>
        <v>8.6296229339638391</v>
      </c>
      <c r="AT40" s="14">
        <f t="shared" si="20"/>
        <v>169.26516360764998</v>
      </c>
      <c r="AU40" s="14">
        <f>AT40*100/AT58</f>
        <v>15.57156359846133</v>
      </c>
      <c r="AV40" s="63">
        <f>AU40*100/AU59</f>
        <v>16.545153053485478</v>
      </c>
    </row>
    <row r="41" spans="1:48" x14ac:dyDescent="0.25">
      <c r="A41" s="40" t="s">
        <v>57</v>
      </c>
      <c r="B41" s="43">
        <v>0</v>
      </c>
      <c r="C41" s="43">
        <v>0</v>
      </c>
      <c r="D41" s="76">
        <f t="shared" si="12"/>
        <v>0</v>
      </c>
      <c r="E41" s="76">
        <f t="shared" si="13"/>
        <v>0</v>
      </c>
      <c r="F41" s="76">
        <f t="shared" si="14"/>
        <v>0</v>
      </c>
      <c r="G41" s="40" t="s">
        <v>57</v>
      </c>
      <c r="H41" s="48">
        <f t="shared" si="15"/>
        <v>0</v>
      </c>
      <c r="I41" s="50" t="s">
        <v>3</v>
      </c>
      <c r="J41" s="52">
        <v>151.99019999999999</v>
      </c>
      <c r="K41" s="59">
        <f>H41*1/2</f>
        <v>0</v>
      </c>
      <c r="L41" s="14">
        <f>K41*100/K58</f>
        <v>0</v>
      </c>
      <c r="M41" s="14">
        <f t="shared" si="16"/>
        <v>0</v>
      </c>
      <c r="N41" s="14">
        <f>M41*100/M58</f>
        <v>0</v>
      </c>
      <c r="O41" s="63">
        <f>N41*100/N59</f>
        <v>0</v>
      </c>
      <c r="R41" s="78" t="s">
        <v>101</v>
      </c>
      <c r="S41">
        <v>25.720081</v>
      </c>
      <c r="T41">
        <v>0.33116899999999999</v>
      </c>
      <c r="U41">
        <v>3.252583</v>
      </c>
      <c r="V41">
        <v>1.4372210000000001</v>
      </c>
      <c r="W41">
        <v>0</v>
      </c>
      <c r="X41">
        <v>0</v>
      </c>
      <c r="Y41">
        <v>3.032076</v>
      </c>
      <c r="Z41">
        <v>0.62131899999999995</v>
      </c>
      <c r="AA41">
        <v>8.4723520000000008</v>
      </c>
      <c r="AB41">
        <v>0</v>
      </c>
      <c r="AD41" s="40" t="s">
        <v>57</v>
      </c>
      <c r="AE41" s="48">
        <f t="shared" si="17"/>
        <v>0</v>
      </c>
      <c r="AF41" s="50" t="s">
        <v>3</v>
      </c>
      <c r="AG41" s="52">
        <v>151.99019999999999</v>
      </c>
      <c r="AH41" s="59">
        <f>AE41*1/2</f>
        <v>0</v>
      </c>
      <c r="AI41" s="14">
        <f>AH41*100/AH58</f>
        <v>0</v>
      </c>
      <c r="AJ41" s="14">
        <f t="shared" si="18"/>
        <v>0</v>
      </c>
      <c r="AK41" s="14">
        <f>AJ41*100/AJ58</f>
        <v>0</v>
      </c>
      <c r="AL41" s="63">
        <f>AK41*100/AK59</f>
        <v>0</v>
      </c>
      <c r="AN41" s="40" t="s">
        <v>57</v>
      </c>
      <c r="AO41" s="48">
        <f t="shared" si="19"/>
        <v>0</v>
      </c>
      <c r="AP41" s="50" t="s">
        <v>3</v>
      </c>
      <c r="AQ41" s="52">
        <v>151.99019999999999</v>
      </c>
      <c r="AR41" s="59">
        <f>AO41*1/2</f>
        <v>0</v>
      </c>
      <c r="AS41" s="14">
        <f>AR41*100/AR58</f>
        <v>0</v>
      </c>
      <c r="AT41" s="14">
        <f t="shared" si="20"/>
        <v>0</v>
      </c>
      <c r="AU41" s="14">
        <f>AT41*100/AT58</f>
        <v>0</v>
      </c>
      <c r="AV41" s="63">
        <f>AU41*100/AU59</f>
        <v>0</v>
      </c>
    </row>
    <row r="42" spans="1:48" x14ac:dyDescent="0.25">
      <c r="A42" s="40" t="s">
        <v>58</v>
      </c>
      <c r="B42" s="43">
        <f>Y62</f>
        <v>8.7485999999999997</v>
      </c>
      <c r="C42" s="43">
        <f>Y37</f>
        <v>0.12102300000000001</v>
      </c>
      <c r="D42" s="76">
        <f t="shared" si="12"/>
        <v>3.0255750000000001E-2</v>
      </c>
      <c r="E42" s="76">
        <f t="shared" si="13"/>
        <v>8.6578327500000007</v>
      </c>
      <c r="F42" s="76">
        <f t="shared" si="14"/>
        <v>9.0767250000000008E-2</v>
      </c>
      <c r="G42" s="40" t="s">
        <v>58</v>
      </c>
      <c r="H42" s="48">
        <f t="shared" si="15"/>
        <v>9.0767250000000008E-2</v>
      </c>
      <c r="I42" s="50" t="s">
        <v>4</v>
      </c>
      <c r="J42" s="52">
        <v>40.311399999999999</v>
      </c>
      <c r="K42" s="59">
        <f>H42*1</f>
        <v>9.0767250000000008E-2</v>
      </c>
      <c r="L42" s="14">
        <f>K42*100/K58</f>
        <v>1.0288126714751549</v>
      </c>
      <c r="M42" s="14">
        <f t="shared" si="16"/>
        <v>3.6589549216500004</v>
      </c>
      <c r="N42" s="14">
        <f>M42*100/M58</f>
        <v>0.72897605044409575</v>
      </c>
      <c r="O42" s="63">
        <f>N42*100/N59</f>
        <v>0.77158292894141622</v>
      </c>
      <c r="S42">
        <v>0</v>
      </c>
      <c r="AD42" s="40" t="s">
        <v>58</v>
      </c>
      <c r="AE42" s="48">
        <f t="shared" si="17"/>
        <v>8.6578327500000007</v>
      </c>
      <c r="AF42" s="50" t="s">
        <v>4</v>
      </c>
      <c r="AG42" s="52">
        <v>40.311399999999999</v>
      </c>
      <c r="AH42" s="59">
        <f>AE42*1</f>
        <v>8.6578327500000007</v>
      </c>
      <c r="AI42" s="14">
        <f>AH42*100/AH58</f>
        <v>13.148493576556614</v>
      </c>
      <c r="AJ42" s="14">
        <f t="shared" si="18"/>
        <v>349.00935911835001</v>
      </c>
      <c r="AK42" s="14">
        <f>AJ42*100/AJ58</f>
        <v>8.3486924815824732</v>
      </c>
      <c r="AL42" s="63">
        <f>AK42*100/AK59</f>
        <v>8.3834369229953047</v>
      </c>
      <c r="AN42" s="40" t="s">
        <v>58</v>
      </c>
      <c r="AO42" s="48">
        <f t="shared" si="19"/>
        <v>0.14449875000000001</v>
      </c>
      <c r="AP42" s="50" t="s">
        <v>4</v>
      </c>
      <c r="AQ42" s="52">
        <v>40.311399999999999</v>
      </c>
      <c r="AR42" s="59">
        <f>AO42*1</f>
        <v>0.14449875000000001</v>
      </c>
      <c r="AS42" s="14">
        <f>AR42*100/AR58</f>
        <v>0.75114410438331847</v>
      </c>
      <c r="AT42" s="14">
        <f t="shared" si="20"/>
        <v>5.8249469107500005</v>
      </c>
      <c r="AU42" s="14">
        <f>AT42*100/AT58</f>
        <v>0.53586650285968884</v>
      </c>
      <c r="AV42" s="63">
        <f>AU42*100/AU59</f>
        <v>0.56937077962585847</v>
      </c>
    </row>
    <row r="43" spans="1:48" x14ac:dyDescent="0.25">
      <c r="A43" s="40" t="s">
        <v>59</v>
      </c>
      <c r="B43" s="43">
        <f>U62</f>
        <v>7.9058999999999999</v>
      </c>
      <c r="C43" s="43">
        <f>U37</f>
        <v>0.28550700000000001</v>
      </c>
      <c r="D43" s="76">
        <f t="shared" si="12"/>
        <v>7.1376750000000003E-2</v>
      </c>
      <c r="E43" s="76">
        <f t="shared" si="13"/>
        <v>7.6917697499999997</v>
      </c>
      <c r="F43" s="76">
        <f t="shared" si="14"/>
        <v>0.21413025000000002</v>
      </c>
      <c r="G43" s="40" t="s">
        <v>59</v>
      </c>
      <c r="H43" s="48">
        <f t="shared" si="15"/>
        <v>0.21413025000000002</v>
      </c>
      <c r="I43" s="50" t="s">
        <v>5</v>
      </c>
      <c r="J43" s="52">
        <v>56.0794</v>
      </c>
      <c r="K43" s="59">
        <f>H43*1</f>
        <v>0.21413025000000002</v>
      </c>
      <c r="L43" s="14">
        <f>K43*100/K58</f>
        <v>2.4270859208155229</v>
      </c>
      <c r="M43" s="14">
        <f t="shared" si="16"/>
        <v>12.008295941850001</v>
      </c>
      <c r="N43" s="14">
        <f>M43*100/M58</f>
        <v>2.3924208785568153</v>
      </c>
      <c r="O43" s="63">
        <f>N43*100/N59</f>
        <v>2.5322520645402569</v>
      </c>
      <c r="R43" s="78" t="s">
        <v>207</v>
      </c>
      <c r="S43">
        <v>46.948974999999997</v>
      </c>
      <c r="T43">
        <v>6.740424</v>
      </c>
      <c r="U43">
        <v>2.7788560000000002</v>
      </c>
      <c r="V43">
        <v>5.8945990000000004</v>
      </c>
      <c r="W43">
        <v>0</v>
      </c>
      <c r="X43">
        <v>0</v>
      </c>
      <c r="Y43">
        <v>4.1481940000000002</v>
      </c>
      <c r="Z43">
        <v>0</v>
      </c>
      <c r="AA43">
        <v>11.737244</v>
      </c>
      <c r="AB43">
        <v>0</v>
      </c>
      <c r="AD43" s="40" t="s">
        <v>59</v>
      </c>
      <c r="AE43" s="48">
        <f t="shared" si="17"/>
        <v>7.6917697499999997</v>
      </c>
      <c r="AF43" s="50" t="s">
        <v>5</v>
      </c>
      <c r="AG43" s="52">
        <v>56.0794</v>
      </c>
      <c r="AH43" s="59">
        <f>AE43*1</f>
        <v>7.6917697499999997</v>
      </c>
      <c r="AI43" s="14">
        <f>AH43*100/AH58</f>
        <v>11.681351219244499</v>
      </c>
      <c r="AJ43" s="14">
        <f t="shared" si="18"/>
        <v>431.34983251814998</v>
      </c>
      <c r="AK43" s="14">
        <f>AJ43*100/AJ58</f>
        <v>10.318368288957428</v>
      </c>
      <c r="AL43" s="63">
        <f>AK43*100/AK59</f>
        <v>10.361309856548113</v>
      </c>
      <c r="AN43" s="40" t="s">
        <v>59</v>
      </c>
      <c r="AO43" s="48">
        <f t="shared" si="19"/>
        <v>0.46323000000000003</v>
      </c>
      <c r="AP43" s="50" t="s">
        <v>5</v>
      </c>
      <c r="AQ43" s="52">
        <v>56.0794</v>
      </c>
      <c r="AR43" s="59">
        <f>AO43*1</f>
        <v>0.46323000000000003</v>
      </c>
      <c r="AS43" s="14">
        <f>AR43*100/AR58</f>
        <v>2.4079964945958676</v>
      </c>
      <c r="AT43" s="14">
        <f t="shared" si="20"/>
        <v>25.977660462000003</v>
      </c>
      <c r="AU43" s="14">
        <f>AT43*100/AT58</f>
        <v>2.389817156712247</v>
      </c>
      <c r="AV43" s="63">
        <f>AU43*100/AU59</f>
        <v>2.539237012239199</v>
      </c>
    </row>
    <row r="44" spans="1:48" x14ac:dyDescent="0.25">
      <c r="A44" s="40" t="s">
        <v>60</v>
      </c>
      <c r="B44" s="43">
        <v>0</v>
      </c>
      <c r="C44" s="43">
        <v>0</v>
      </c>
      <c r="D44" s="76">
        <f t="shared" si="12"/>
        <v>0</v>
      </c>
      <c r="E44" s="76">
        <f t="shared" si="13"/>
        <v>0</v>
      </c>
      <c r="F44" s="76">
        <f t="shared" si="14"/>
        <v>0</v>
      </c>
      <c r="G44" s="40" t="s">
        <v>60</v>
      </c>
      <c r="H44" s="48">
        <f t="shared" si="15"/>
        <v>0</v>
      </c>
      <c r="I44" s="50" t="s">
        <v>6</v>
      </c>
      <c r="J44" s="52">
        <v>70.9375</v>
      </c>
      <c r="K44" s="59">
        <f t="shared" ref="K44:K45" si="21">H44*1</f>
        <v>0</v>
      </c>
      <c r="L44" s="14">
        <f>K44*100/K58</f>
        <v>0</v>
      </c>
      <c r="M44" s="14">
        <f t="shared" si="16"/>
        <v>0</v>
      </c>
      <c r="N44" s="14">
        <f>M44*100/M58</f>
        <v>0</v>
      </c>
      <c r="O44" s="63">
        <f>N44*100/N59</f>
        <v>0</v>
      </c>
      <c r="S44">
        <v>0</v>
      </c>
      <c r="AD44" s="40" t="s">
        <v>60</v>
      </c>
      <c r="AE44" s="48">
        <f t="shared" si="17"/>
        <v>0</v>
      </c>
      <c r="AF44" s="50" t="s">
        <v>6</v>
      </c>
      <c r="AG44" s="52">
        <v>70.9375</v>
      </c>
      <c r="AH44" s="59">
        <f t="shared" ref="AH44:AH45" si="22">AE44*1</f>
        <v>0</v>
      </c>
      <c r="AI44" s="14">
        <f>AH44*100/AH58</f>
        <v>0</v>
      </c>
      <c r="AJ44" s="14">
        <f t="shared" si="18"/>
        <v>0</v>
      </c>
      <c r="AK44" s="14">
        <f>AJ44*100/AJ58</f>
        <v>0</v>
      </c>
      <c r="AL44" s="63">
        <f>AK44*100/AK59</f>
        <v>0</v>
      </c>
      <c r="AN44" s="40" t="s">
        <v>60</v>
      </c>
      <c r="AO44" s="48">
        <f t="shared" si="19"/>
        <v>0</v>
      </c>
      <c r="AP44" s="50" t="s">
        <v>6</v>
      </c>
      <c r="AQ44" s="52">
        <v>70.9375</v>
      </c>
      <c r="AR44" s="59">
        <f t="shared" ref="AR44:AR45" si="23">AO44*1</f>
        <v>0</v>
      </c>
      <c r="AS44" s="14">
        <f>AR44*100/AR58</f>
        <v>0</v>
      </c>
      <c r="AT44" s="14">
        <f t="shared" si="20"/>
        <v>0</v>
      </c>
      <c r="AU44" s="14">
        <f>AT44*100/AT58</f>
        <v>0</v>
      </c>
      <c r="AV44" s="63">
        <f>AU44*100/AU59</f>
        <v>0</v>
      </c>
    </row>
    <row r="45" spans="1:48" x14ac:dyDescent="0.25">
      <c r="A45" s="40" t="s">
        <v>64</v>
      </c>
      <c r="B45" s="43">
        <f>V62</f>
        <v>8.3370999999999995</v>
      </c>
      <c r="C45" s="43">
        <f>V37</f>
        <v>0.22048000000000001</v>
      </c>
      <c r="D45" s="76">
        <f t="shared" si="12"/>
        <v>5.5120000000000002E-2</v>
      </c>
      <c r="E45" s="76">
        <f t="shared" si="13"/>
        <v>8.1717399999999998</v>
      </c>
      <c r="F45" s="76">
        <f t="shared" si="14"/>
        <v>0.16536000000000001</v>
      </c>
      <c r="G45" s="40" t="s">
        <v>64</v>
      </c>
      <c r="H45" s="48">
        <f t="shared" si="15"/>
        <v>0.16536000000000001</v>
      </c>
      <c r="I45" s="50" t="s">
        <v>7</v>
      </c>
      <c r="J45" s="52">
        <v>71.846400000000003</v>
      </c>
      <c r="K45" s="59">
        <f t="shared" si="21"/>
        <v>0.16536000000000001</v>
      </c>
      <c r="L45" s="14">
        <f>K45*100/K58</f>
        <v>1.8742934632825341</v>
      </c>
      <c r="M45" s="14">
        <f t="shared" si="16"/>
        <v>11.880520704</v>
      </c>
      <c r="N45" s="14">
        <f>M45*100/M58</f>
        <v>2.3669641319646915</v>
      </c>
      <c r="O45" s="63">
        <f>N45*100/N59</f>
        <v>2.5053074329780753</v>
      </c>
      <c r="R45" s="78" t="s">
        <v>214</v>
      </c>
      <c r="S45">
        <v>17.938421000000002</v>
      </c>
      <c r="T45">
        <v>3.0718009999999998</v>
      </c>
      <c r="U45">
        <v>0.82949899999999999</v>
      </c>
      <c r="V45">
        <v>0</v>
      </c>
      <c r="W45">
        <v>0</v>
      </c>
      <c r="X45">
        <v>5.3703000000000001E-2</v>
      </c>
      <c r="Y45">
        <v>0</v>
      </c>
      <c r="Z45">
        <v>1.3591009999999999</v>
      </c>
      <c r="AA45">
        <v>5.8974089999999997</v>
      </c>
      <c r="AB45">
        <v>0</v>
      </c>
      <c r="AD45" s="40" t="s">
        <v>64</v>
      </c>
      <c r="AE45" s="48">
        <f t="shared" si="17"/>
        <v>8.1717399999999998</v>
      </c>
      <c r="AF45" s="50" t="s">
        <v>7</v>
      </c>
      <c r="AG45" s="52">
        <v>71.846400000000003</v>
      </c>
      <c r="AH45" s="59">
        <f t="shared" si="22"/>
        <v>8.1717399999999998</v>
      </c>
      <c r="AI45" s="14">
        <f>AH45*100/AH58</f>
        <v>12.410273333045239</v>
      </c>
      <c r="AJ45" s="14">
        <f t="shared" si="18"/>
        <v>587.11010073600005</v>
      </c>
      <c r="AK45" s="14">
        <f>AJ45*100/AJ58</f>
        <v>14.044327339123377</v>
      </c>
      <c r="AL45" s="63">
        <f>AK45*100/AK59</f>
        <v>14.102775091210697</v>
      </c>
      <c r="AN45" s="40" t="s">
        <v>64</v>
      </c>
      <c r="AO45" s="48">
        <f t="shared" si="19"/>
        <v>0.29333100000000001</v>
      </c>
      <c r="AP45" s="50" t="s">
        <v>7</v>
      </c>
      <c r="AQ45" s="52">
        <v>71.846400000000003</v>
      </c>
      <c r="AR45" s="59">
        <f t="shared" si="23"/>
        <v>0.29333100000000001</v>
      </c>
      <c r="AS45" s="14">
        <f>AR45*100/AR58</f>
        <v>1.5248149294223181</v>
      </c>
      <c r="AT45" s="14">
        <f t="shared" si="20"/>
        <v>21.074776358400001</v>
      </c>
      <c r="AU45" s="14">
        <f>AT45*100/AT58</f>
        <v>1.938775902812782</v>
      </c>
      <c r="AV45" s="63">
        <f>AU45*100/AU59</f>
        <v>2.0599950573760375</v>
      </c>
    </row>
    <row r="46" spans="1:48" x14ac:dyDescent="0.25">
      <c r="A46" s="40" t="s">
        <v>63</v>
      </c>
      <c r="B46" s="44">
        <v>0</v>
      </c>
      <c r="C46" s="44">
        <v>0</v>
      </c>
      <c r="D46" s="44">
        <f t="shared" si="12"/>
        <v>0</v>
      </c>
      <c r="E46" s="44">
        <f t="shared" si="13"/>
        <v>0</v>
      </c>
      <c r="F46" s="44">
        <f t="shared" si="14"/>
        <v>0</v>
      </c>
      <c r="G46" s="40" t="s">
        <v>63</v>
      </c>
      <c r="H46" s="48">
        <f t="shared" si="15"/>
        <v>0</v>
      </c>
      <c r="I46" s="50" t="s">
        <v>8</v>
      </c>
      <c r="J46" s="52">
        <v>159.69220000000001</v>
      </c>
      <c r="K46" s="59">
        <f>K57</f>
        <v>1.124999997159648E-6</v>
      </c>
      <c r="L46" s="19">
        <f>K46*100/K58</f>
        <v>1.2751452230703904E-5</v>
      </c>
      <c r="M46" s="14">
        <f t="shared" si="16"/>
        <v>1.7965372454641798E-4</v>
      </c>
      <c r="N46" s="14">
        <f>M46*100/M58</f>
        <v>3.5792532395660556E-5</v>
      </c>
      <c r="O46" s="63">
        <f>N46*100/N59</f>
        <v>3.788451892658194E-5</v>
      </c>
      <c r="S46">
        <v>0</v>
      </c>
      <c r="AD46" s="40" t="s">
        <v>63</v>
      </c>
      <c r="AE46" s="48">
        <f t="shared" si="17"/>
        <v>0</v>
      </c>
      <c r="AF46" s="50" t="s">
        <v>8</v>
      </c>
      <c r="AG46" s="52">
        <v>159.69220000000001</v>
      </c>
      <c r="AH46" s="59">
        <f>AH57</f>
        <v>0.91204887499999643</v>
      </c>
      <c r="AI46" s="19">
        <f>AH46*100/AH58</f>
        <v>1.3851120852898362</v>
      </c>
      <c r="AJ46" s="14">
        <f t="shared" si="18"/>
        <v>145.64709135627444</v>
      </c>
      <c r="AK46" s="14">
        <f>AJ46*100/AJ58</f>
        <v>3.4840405989174288</v>
      </c>
      <c r="AL46" s="63">
        <f>AK46*100/AK59</f>
        <v>3.4985400004388119</v>
      </c>
      <c r="AN46" s="40" t="s">
        <v>63</v>
      </c>
      <c r="AO46" s="48">
        <f t="shared" si="19"/>
        <v>0</v>
      </c>
      <c r="AP46" s="50" t="s">
        <v>8</v>
      </c>
      <c r="AQ46" s="52">
        <v>159.69220000000001</v>
      </c>
      <c r="AR46" s="59">
        <f>AR57</f>
        <v>1.5000000033182914E-6</v>
      </c>
      <c r="AS46" s="19">
        <f>AR46*100/AR58</f>
        <v>7.7974111130199578E-6</v>
      </c>
      <c r="AT46" s="14">
        <f t="shared" si="20"/>
        <v>2.3953830052990527E-4</v>
      </c>
      <c r="AU46" s="14">
        <f>AT46*100/AT58</f>
        <v>2.203634700412853E-5</v>
      </c>
      <c r="AV46" s="63">
        <f>AU46*100/AU59</f>
        <v>2.3414137675875359E-5</v>
      </c>
    </row>
    <row r="47" spans="1:48" x14ac:dyDescent="0.25">
      <c r="A47" s="40" t="s">
        <v>61</v>
      </c>
      <c r="B47" s="43">
        <v>0</v>
      </c>
      <c r="C47" s="43">
        <v>0</v>
      </c>
      <c r="D47" s="76">
        <f t="shared" si="12"/>
        <v>0</v>
      </c>
      <c r="E47" s="76">
        <f t="shared" si="13"/>
        <v>0</v>
      </c>
      <c r="F47" s="76">
        <f t="shared" si="14"/>
        <v>0</v>
      </c>
      <c r="G47" s="40" t="s">
        <v>61</v>
      </c>
      <c r="H47" s="48">
        <f t="shared" si="15"/>
        <v>0</v>
      </c>
      <c r="I47" s="50" t="s">
        <v>9</v>
      </c>
      <c r="J47" s="52">
        <v>153.33940000000001</v>
      </c>
      <c r="K47" s="59">
        <f>H47*1</f>
        <v>0</v>
      </c>
      <c r="L47" s="14">
        <f>K47*100/K58</f>
        <v>0</v>
      </c>
      <c r="M47" s="14">
        <f t="shared" si="16"/>
        <v>0</v>
      </c>
      <c r="N47" s="14">
        <f>M47*100/M58</f>
        <v>0</v>
      </c>
      <c r="O47" s="63">
        <f>N47*100/N59</f>
        <v>0</v>
      </c>
      <c r="R47" s="78" t="s">
        <v>102</v>
      </c>
      <c r="S47">
        <v>1.671394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0.83569700000000002</v>
      </c>
      <c r="AD47" s="40" t="s">
        <v>61</v>
      </c>
      <c r="AE47" s="48">
        <f t="shared" si="17"/>
        <v>0</v>
      </c>
      <c r="AF47" s="50" t="s">
        <v>9</v>
      </c>
      <c r="AG47" s="52">
        <v>153.33940000000001</v>
      </c>
      <c r="AH47" s="59">
        <f>AE47*1</f>
        <v>0</v>
      </c>
      <c r="AI47" s="14">
        <f>AH47*100/AH58</f>
        <v>0</v>
      </c>
      <c r="AJ47" s="14">
        <f t="shared" si="18"/>
        <v>0</v>
      </c>
      <c r="AK47" s="14">
        <f>AJ47*100/AJ58</f>
        <v>0</v>
      </c>
      <c r="AL47" s="63">
        <f>AK47*100/AK59</f>
        <v>0</v>
      </c>
      <c r="AN47" s="40" t="s">
        <v>61</v>
      </c>
      <c r="AO47" s="48">
        <f t="shared" si="19"/>
        <v>0</v>
      </c>
      <c r="AP47" s="50" t="s">
        <v>9</v>
      </c>
      <c r="AQ47" s="52">
        <v>153.33940000000001</v>
      </c>
      <c r="AR47" s="59">
        <f>AO47*1</f>
        <v>0</v>
      </c>
      <c r="AS47" s="14">
        <f>AR47*100/AR58</f>
        <v>0</v>
      </c>
      <c r="AT47" s="14">
        <f t="shared" si="20"/>
        <v>0</v>
      </c>
      <c r="AU47" s="14">
        <f>AT47*100/AT58</f>
        <v>0</v>
      </c>
      <c r="AV47" s="63">
        <f>AU47*100/AU59</f>
        <v>0</v>
      </c>
    </row>
    <row r="48" spans="1:48" x14ac:dyDescent="0.25">
      <c r="A48" s="40" t="s">
        <v>62</v>
      </c>
      <c r="B48" s="43">
        <f>Z62</f>
        <v>3.6981000000000002</v>
      </c>
      <c r="C48" s="43">
        <f>Z37</f>
        <v>1.267342</v>
      </c>
      <c r="D48" s="76">
        <f t="shared" si="12"/>
        <v>0.31683549999999999</v>
      </c>
      <c r="E48" s="76">
        <f t="shared" si="13"/>
        <v>2.7475934999999998</v>
      </c>
      <c r="F48" s="76">
        <f t="shared" si="14"/>
        <v>0.95050649999999992</v>
      </c>
      <c r="G48" s="40" t="s">
        <v>62</v>
      </c>
      <c r="H48" s="48">
        <f t="shared" si="15"/>
        <v>0.95050649999999992</v>
      </c>
      <c r="I48" s="50" t="s">
        <v>10</v>
      </c>
      <c r="J48" s="52">
        <v>61.978999999999999</v>
      </c>
      <c r="K48" s="59">
        <f>H48/2</f>
        <v>0.47525324999999996</v>
      </c>
      <c r="L48" s="14">
        <f>K48*100/K58</f>
        <v>5.3868170045886545</v>
      </c>
      <c r="M48" s="14">
        <f t="shared" si="16"/>
        <v>29.455721181749997</v>
      </c>
      <c r="N48" s="14">
        <f>M48*100/M58</f>
        <v>5.8684831461032605</v>
      </c>
      <c r="O48" s="63">
        <f>N48*100/N59</f>
        <v>6.2114817236522359</v>
      </c>
      <c r="S48">
        <v>0</v>
      </c>
      <c r="AD48" s="40" t="s">
        <v>62</v>
      </c>
      <c r="AE48" s="48">
        <f t="shared" si="17"/>
        <v>2.7475934999999998</v>
      </c>
      <c r="AF48" s="50" t="s">
        <v>10</v>
      </c>
      <c r="AG48" s="52">
        <v>61.978999999999999</v>
      </c>
      <c r="AH48" s="59">
        <f>AE48/2</f>
        <v>1.3737967499999999</v>
      </c>
      <c r="AI48" s="14">
        <f>AH48*100/AH58</f>
        <v>2.0863602086641544</v>
      </c>
      <c r="AJ48" s="14">
        <f t="shared" si="18"/>
        <v>85.14654876825</v>
      </c>
      <c r="AK48" s="14">
        <f>AJ48*100/AJ58</f>
        <v>2.0368002546691844</v>
      </c>
      <c r="AL48" s="63">
        <f>AK48*100/AK59</f>
        <v>2.0452767301501189</v>
      </c>
      <c r="AN48" s="40" t="s">
        <v>62</v>
      </c>
      <c r="AO48" s="48">
        <f t="shared" si="19"/>
        <v>1.7854282499999998</v>
      </c>
      <c r="AP48" s="50" t="s">
        <v>10</v>
      </c>
      <c r="AQ48" s="52">
        <v>61.978999999999999</v>
      </c>
      <c r="AR48" s="59">
        <f>AO48/2</f>
        <v>0.89271412499999991</v>
      </c>
      <c r="AS48" s="14">
        <f>AR48*100/AR58</f>
        <v>4.6405726824174103</v>
      </c>
      <c r="AT48" s="14">
        <f t="shared" si="20"/>
        <v>55.329528753374994</v>
      </c>
      <c r="AU48" s="14">
        <f>AT48*100/AT58</f>
        <v>5.0900448591604635</v>
      </c>
      <c r="AV48" s="63">
        <f>AU48*100/AU59</f>
        <v>5.4082925398858714</v>
      </c>
    </row>
    <row r="49" spans="1:48" x14ac:dyDescent="0.25">
      <c r="A49" s="40" t="s">
        <v>52</v>
      </c>
      <c r="B49" s="43">
        <f>X62</f>
        <v>0.34279999999999999</v>
      </c>
      <c r="C49" s="43">
        <f>X37</f>
        <v>0.26788000000000001</v>
      </c>
      <c r="D49" s="76">
        <f t="shared" si="12"/>
        <v>6.6970000000000002E-2</v>
      </c>
      <c r="E49" s="76">
        <f t="shared" si="13"/>
        <v>0.14188999999999999</v>
      </c>
      <c r="F49" s="76">
        <f t="shared" si="14"/>
        <v>0.20091000000000001</v>
      </c>
      <c r="G49" s="40" t="s">
        <v>52</v>
      </c>
      <c r="H49" s="48">
        <f t="shared" si="15"/>
        <v>0.20091000000000001</v>
      </c>
      <c r="I49" s="50" t="s">
        <v>11</v>
      </c>
      <c r="J49" s="52">
        <v>94.203400000000002</v>
      </c>
      <c r="K49" s="59">
        <f>H49/2</f>
        <v>0.100455</v>
      </c>
      <c r="L49" s="14">
        <f>K49*100/K58</f>
        <v>1.138619677395059</v>
      </c>
      <c r="M49" s="14">
        <f t="shared" si="16"/>
        <v>9.4632025469999999</v>
      </c>
      <c r="N49" s="14">
        <f>M49*100/M58</f>
        <v>1.885360209399279</v>
      </c>
      <c r="O49" s="63">
        <f>N49*100/N59</f>
        <v>1.9955549315943648</v>
      </c>
      <c r="R49" s="78" t="s">
        <v>97</v>
      </c>
      <c r="S49">
        <v>125.79649999999999</v>
      </c>
      <c r="T49">
        <v>13.7653</v>
      </c>
      <c r="U49">
        <v>7.9058999999999999</v>
      </c>
      <c r="V49">
        <v>8.3370999999999995</v>
      </c>
      <c r="W49">
        <v>5.0004999999999997</v>
      </c>
      <c r="X49">
        <v>0.34279999999999999</v>
      </c>
      <c r="Y49">
        <v>8.7485999999999997</v>
      </c>
      <c r="Z49">
        <v>3.6981000000000002</v>
      </c>
      <c r="AA49">
        <v>36.391800000000003</v>
      </c>
      <c r="AB49">
        <v>0.97030000000000005</v>
      </c>
      <c r="AD49" s="40" t="s">
        <v>52</v>
      </c>
      <c r="AE49" s="48">
        <f t="shared" si="17"/>
        <v>0.14188999999999999</v>
      </c>
      <c r="AF49" s="50" t="s">
        <v>11</v>
      </c>
      <c r="AG49" s="52">
        <v>94.203400000000002</v>
      </c>
      <c r="AH49" s="59">
        <f>AE49/2</f>
        <v>7.0944999999999994E-2</v>
      </c>
      <c r="AI49" s="14">
        <f>AH49*100/AH58</f>
        <v>0.10774288482170191</v>
      </c>
      <c r="AJ49" s="14">
        <f t="shared" si="18"/>
        <v>6.6832602129999996</v>
      </c>
      <c r="AK49" s="14">
        <f>AJ49*100/AJ58</f>
        <v>0.15987102590510086</v>
      </c>
      <c r="AL49" s="63">
        <f>AK49*100/AK59</f>
        <v>0.16053635517736989</v>
      </c>
      <c r="AN49" s="40" t="s">
        <v>52</v>
      </c>
      <c r="AO49" s="48">
        <f t="shared" si="19"/>
        <v>0.62026425000000007</v>
      </c>
      <c r="AP49" s="50" t="s">
        <v>11</v>
      </c>
      <c r="AQ49" s="52">
        <v>94.203400000000002</v>
      </c>
      <c r="AR49" s="59">
        <f>AO49/2</f>
        <v>0.31013212500000004</v>
      </c>
      <c r="AS49" s="14">
        <f>AR49*100/AR58</f>
        <v>1.6121517817532705</v>
      </c>
      <c r="AT49" s="14">
        <f t="shared" si="20"/>
        <v>29.215500624225005</v>
      </c>
      <c r="AU49" s="14">
        <f>AT49*100/AT58</f>
        <v>2.6876825469268955</v>
      </c>
      <c r="AV49" s="63">
        <f>AU49*100/AU59</f>
        <v>2.8557260044509061</v>
      </c>
    </row>
    <row r="50" spans="1:48" x14ac:dyDescent="0.25">
      <c r="A50" s="40" t="s">
        <v>65</v>
      </c>
      <c r="B50" s="43">
        <v>0</v>
      </c>
      <c r="C50" s="43">
        <v>0</v>
      </c>
      <c r="D50" s="76">
        <f t="shared" si="12"/>
        <v>0</v>
      </c>
      <c r="E50" s="76">
        <f t="shared" si="13"/>
        <v>0</v>
      </c>
      <c r="F50" s="76">
        <f t="shared" si="14"/>
        <v>0</v>
      </c>
      <c r="G50" s="40" t="s">
        <v>65</v>
      </c>
      <c r="H50" s="48">
        <f t="shared" si="15"/>
        <v>0</v>
      </c>
      <c r="I50" s="50" t="s">
        <v>12</v>
      </c>
      <c r="J50" s="52">
        <v>80.063999999999993</v>
      </c>
      <c r="K50" s="59">
        <f>H50*1</f>
        <v>0</v>
      </c>
      <c r="L50" s="14">
        <f>K50*100/K58</f>
        <v>0</v>
      </c>
      <c r="M50" s="14">
        <f t="shared" si="16"/>
        <v>0</v>
      </c>
      <c r="N50" s="14">
        <f>M50*100/M58</f>
        <v>0</v>
      </c>
      <c r="O50" s="63">
        <f>N50*100/N59</f>
        <v>0</v>
      </c>
      <c r="S50">
        <v>0</v>
      </c>
      <c r="AD50" s="40" t="s">
        <v>65</v>
      </c>
      <c r="AE50" s="48">
        <f t="shared" si="17"/>
        <v>0</v>
      </c>
      <c r="AF50" s="50" t="s">
        <v>12</v>
      </c>
      <c r="AG50" s="52">
        <v>80.063999999999993</v>
      </c>
      <c r="AH50" s="59">
        <f>AE50*1</f>
        <v>0</v>
      </c>
      <c r="AI50" s="14">
        <f>AH50*100/AH58</f>
        <v>0</v>
      </c>
      <c r="AJ50" s="14">
        <f t="shared" si="18"/>
        <v>0</v>
      </c>
      <c r="AK50" s="14">
        <f>AJ50*100/AJ58</f>
        <v>0</v>
      </c>
      <c r="AL50" s="63">
        <f>AK50*100/AK59</f>
        <v>0</v>
      </c>
      <c r="AN50" s="40" t="s">
        <v>65</v>
      </c>
      <c r="AO50" s="48">
        <f t="shared" si="19"/>
        <v>0</v>
      </c>
      <c r="AP50" s="50" t="s">
        <v>12</v>
      </c>
      <c r="AQ50" s="52">
        <v>80.063999999999993</v>
      </c>
      <c r="AR50" s="59">
        <f>AO50*1</f>
        <v>0</v>
      </c>
      <c r="AS50" s="14">
        <f>AR50*100/AR58</f>
        <v>0</v>
      </c>
      <c r="AT50" s="14">
        <f t="shared" si="20"/>
        <v>0</v>
      </c>
      <c r="AU50" s="14">
        <f>AT50*100/AT58</f>
        <v>0</v>
      </c>
      <c r="AV50" s="63">
        <f>AU50*100/AU59</f>
        <v>0</v>
      </c>
    </row>
    <row r="51" spans="1:48" x14ac:dyDescent="0.25">
      <c r="A51" s="41"/>
      <c r="B51" s="44">
        <v>0</v>
      </c>
      <c r="C51" s="44"/>
      <c r="D51" s="44">
        <f t="shared" si="12"/>
        <v>0</v>
      </c>
      <c r="E51" s="44">
        <f t="shared" si="13"/>
        <v>0</v>
      </c>
      <c r="F51" s="44">
        <f t="shared" si="14"/>
        <v>0</v>
      </c>
      <c r="G51" s="41"/>
      <c r="H51" s="48">
        <f t="shared" si="15"/>
        <v>0</v>
      </c>
      <c r="I51" s="50" t="s">
        <v>13</v>
      </c>
      <c r="J51" s="52">
        <v>32</v>
      </c>
      <c r="K51" s="59">
        <f>H51*1</f>
        <v>0</v>
      </c>
      <c r="L51" s="14">
        <f>K51*100/K58</f>
        <v>0</v>
      </c>
      <c r="M51" s="14">
        <f t="shared" si="16"/>
        <v>0</v>
      </c>
      <c r="N51" s="14">
        <f>M51*100/M58</f>
        <v>0</v>
      </c>
      <c r="O51" s="63">
        <f>N51*100/N59</f>
        <v>0</v>
      </c>
      <c r="AD51" s="41"/>
      <c r="AE51" s="48">
        <f t="shared" si="17"/>
        <v>0</v>
      </c>
      <c r="AF51" s="50" t="s">
        <v>13</v>
      </c>
      <c r="AG51" s="52">
        <v>32</v>
      </c>
      <c r="AH51" s="59">
        <f>AE51*1</f>
        <v>0</v>
      </c>
      <c r="AI51" s="14">
        <f>AH51*100/AH58</f>
        <v>0</v>
      </c>
      <c r="AJ51" s="14">
        <f t="shared" si="18"/>
        <v>0</v>
      </c>
      <c r="AK51" s="14">
        <f>AJ51*100/AJ58</f>
        <v>0</v>
      </c>
      <c r="AL51" s="63">
        <f>AK51*100/AK59</f>
        <v>0</v>
      </c>
      <c r="AN51" s="41"/>
      <c r="AO51" s="48">
        <f t="shared" si="19"/>
        <v>0</v>
      </c>
      <c r="AP51" s="50" t="s">
        <v>13</v>
      </c>
      <c r="AQ51" s="52">
        <v>32</v>
      </c>
      <c r="AR51" s="59">
        <f>AO51*1</f>
        <v>0</v>
      </c>
      <c r="AS51" s="14">
        <f>AR51*100/AR58</f>
        <v>0</v>
      </c>
      <c r="AT51" s="14">
        <f t="shared" si="20"/>
        <v>0</v>
      </c>
      <c r="AU51" s="14">
        <f>AT51*100/AT58</f>
        <v>0</v>
      </c>
      <c r="AV51" s="63">
        <f>AU51*100/AU59</f>
        <v>0</v>
      </c>
    </row>
    <row r="52" spans="1:48" x14ac:dyDescent="0.25">
      <c r="A52" s="40" t="s">
        <v>51</v>
      </c>
      <c r="B52" s="43">
        <f>W62</f>
        <v>5.0004999999999997</v>
      </c>
      <c r="C52" s="43">
        <f>W37</f>
        <v>4.1027529999999999</v>
      </c>
      <c r="D52" s="76">
        <f t="shared" si="12"/>
        <v>1.02568825</v>
      </c>
      <c r="E52" s="76">
        <f t="shared" si="13"/>
        <v>1.9234352499999998</v>
      </c>
      <c r="F52" s="76">
        <f t="shared" si="14"/>
        <v>3.0770647499999999</v>
      </c>
      <c r="G52" s="40" t="s">
        <v>51</v>
      </c>
      <c r="H52" s="48">
        <f t="shared" si="15"/>
        <v>3.0770647499999999</v>
      </c>
      <c r="I52" s="50" t="s">
        <v>22</v>
      </c>
      <c r="J52" s="52">
        <v>18.015000000000001</v>
      </c>
      <c r="K52" s="59">
        <f>H52*1/2</f>
        <v>1.538532375</v>
      </c>
      <c r="L52" s="14">
        <f>K52*100/K58</f>
        <v>17.438686341987495</v>
      </c>
      <c r="M52" s="14">
        <f t="shared" si="16"/>
        <v>27.716660735624998</v>
      </c>
      <c r="N52" s="14">
        <f>M52*100/M58</f>
        <v>5.5220089635440335</v>
      </c>
      <c r="O52" s="64"/>
      <c r="AD52" s="40" t="s">
        <v>51</v>
      </c>
      <c r="AE52" s="48">
        <f t="shared" si="17"/>
        <v>1.9234352499999998</v>
      </c>
      <c r="AF52" s="50" t="s">
        <v>22</v>
      </c>
      <c r="AG52" s="52">
        <v>18.015000000000001</v>
      </c>
      <c r="AH52" s="59">
        <f>AE52*1/2</f>
        <v>0.96171762499999991</v>
      </c>
      <c r="AI52" s="14">
        <f>AH52*100/AH58</f>
        <v>1.4605431151085448</v>
      </c>
      <c r="AJ52" s="14">
        <f t="shared" si="18"/>
        <v>17.325343014374997</v>
      </c>
      <c r="AK52" s="14">
        <f>AJ52*100/AJ58</f>
        <v>0.414441496154551</v>
      </c>
      <c r="AL52" s="64"/>
      <c r="AN52" s="40" t="s">
        <v>51</v>
      </c>
      <c r="AO52" s="48">
        <f t="shared" si="19"/>
        <v>7.1012722500000001</v>
      </c>
      <c r="AP52" s="50" t="s">
        <v>22</v>
      </c>
      <c r="AQ52" s="52">
        <v>18.015000000000001</v>
      </c>
      <c r="AR52" s="59">
        <f>AO52*1/2</f>
        <v>3.550636125</v>
      </c>
      <c r="AS52" s="14">
        <f>AR52*100/AR58</f>
        <v>18.457179678745877</v>
      </c>
      <c r="AT52" s="14">
        <f t="shared" si="20"/>
        <v>63.964709791875002</v>
      </c>
      <c r="AU52" s="14">
        <f>AT52*100/AT58</f>
        <v>5.8844390975219421</v>
      </c>
      <c r="AV52" s="64"/>
    </row>
    <row r="53" spans="1:48" x14ac:dyDescent="0.25">
      <c r="A53" s="40" t="s">
        <v>66</v>
      </c>
      <c r="B53" s="43">
        <v>0</v>
      </c>
      <c r="C53" s="43">
        <v>0</v>
      </c>
      <c r="D53" s="76">
        <f t="shared" si="12"/>
        <v>0</v>
      </c>
      <c r="E53" s="76">
        <f t="shared" si="13"/>
        <v>0</v>
      </c>
      <c r="F53" s="76">
        <f t="shared" si="14"/>
        <v>0</v>
      </c>
      <c r="G53" s="40" t="s">
        <v>66</v>
      </c>
      <c r="H53" s="48">
        <f t="shared" si="15"/>
        <v>0</v>
      </c>
      <c r="I53" s="50" t="s">
        <v>14</v>
      </c>
      <c r="J53" s="52">
        <v>44.01</v>
      </c>
      <c r="K53" s="59">
        <f>H53*1</f>
        <v>0</v>
      </c>
      <c r="L53" s="14">
        <f>K53*100/K58</f>
        <v>0</v>
      </c>
      <c r="M53" s="14">
        <f t="shared" si="16"/>
        <v>0</v>
      </c>
      <c r="N53" s="14">
        <f>M53*100/M58</f>
        <v>0</v>
      </c>
      <c r="O53" s="63">
        <f>N53*100/N59</f>
        <v>0</v>
      </c>
      <c r="AD53" s="40" t="s">
        <v>66</v>
      </c>
      <c r="AE53" s="48">
        <f t="shared" si="17"/>
        <v>0</v>
      </c>
      <c r="AF53" s="50" t="s">
        <v>14</v>
      </c>
      <c r="AG53" s="52">
        <v>44.01</v>
      </c>
      <c r="AH53" s="59">
        <f>AE53*1</f>
        <v>0</v>
      </c>
      <c r="AI53" s="14">
        <f>AH53*100/AH58</f>
        <v>0</v>
      </c>
      <c r="AJ53" s="14">
        <f t="shared" si="18"/>
        <v>0</v>
      </c>
      <c r="AK53" s="14">
        <f>AJ53*100/AJ58</f>
        <v>0</v>
      </c>
      <c r="AL53" s="63">
        <f>AK53*100/AK59</f>
        <v>0</v>
      </c>
      <c r="AN53" s="40" t="s">
        <v>66</v>
      </c>
      <c r="AO53" s="48">
        <f t="shared" si="19"/>
        <v>0</v>
      </c>
      <c r="AP53" s="50" t="s">
        <v>14</v>
      </c>
      <c r="AQ53" s="52">
        <v>44.01</v>
      </c>
      <c r="AR53" s="59">
        <f>AO53*1</f>
        <v>0</v>
      </c>
      <c r="AS53" s="14">
        <f>AR53*100/AR58</f>
        <v>0</v>
      </c>
      <c r="AT53" s="14">
        <f t="shared" si="20"/>
        <v>0</v>
      </c>
      <c r="AU53" s="14">
        <f>AT53*100/AT58</f>
        <v>0</v>
      </c>
      <c r="AV53" s="63">
        <f>AU53*100/AU59</f>
        <v>0</v>
      </c>
    </row>
    <row r="54" spans="1:48" x14ac:dyDescent="0.25">
      <c r="A54" s="40" t="s">
        <v>67</v>
      </c>
      <c r="B54" s="43">
        <v>0</v>
      </c>
      <c r="C54" s="43">
        <v>0</v>
      </c>
      <c r="D54" s="76">
        <f t="shared" si="12"/>
        <v>0</v>
      </c>
      <c r="E54" s="76">
        <f t="shared" si="13"/>
        <v>0</v>
      </c>
      <c r="F54" s="76">
        <f t="shared" si="14"/>
        <v>0</v>
      </c>
      <c r="G54" s="40" t="s">
        <v>67</v>
      </c>
      <c r="H54" s="48">
        <f t="shared" si="15"/>
        <v>0</v>
      </c>
      <c r="I54" s="50" t="s">
        <v>15</v>
      </c>
      <c r="J54" s="52">
        <v>69.62</v>
      </c>
      <c r="K54" s="59">
        <f>H54*1</f>
        <v>0</v>
      </c>
      <c r="L54" s="14">
        <f>K54*100/K58</f>
        <v>0</v>
      </c>
      <c r="M54" s="14">
        <f t="shared" si="16"/>
        <v>0</v>
      </c>
      <c r="N54" s="14">
        <f>M54*100/M58</f>
        <v>0</v>
      </c>
      <c r="O54" s="63">
        <f>N54*100/N59</f>
        <v>0</v>
      </c>
      <c r="AD54" s="40" t="s">
        <v>67</v>
      </c>
      <c r="AE54" s="48">
        <f t="shared" si="17"/>
        <v>0</v>
      </c>
      <c r="AF54" s="50" t="s">
        <v>15</v>
      </c>
      <c r="AG54" s="52">
        <v>69.62</v>
      </c>
      <c r="AH54" s="59">
        <f>AE54*1</f>
        <v>0</v>
      </c>
      <c r="AI54" s="14">
        <f>AH54*100/AH58</f>
        <v>0</v>
      </c>
      <c r="AJ54" s="14">
        <f t="shared" si="18"/>
        <v>0</v>
      </c>
      <c r="AK54" s="14">
        <f>AJ54*100/AJ58</f>
        <v>0</v>
      </c>
      <c r="AL54" s="63">
        <f>AK54*100/AK59</f>
        <v>0</v>
      </c>
      <c r="AN54" s="40" t="s">
        <v>67</v>
      </c>
      <c r="AO54" s="48">
        <f t="shared" si="19"/>
        <v>0</v>
      </c>
      <c r="AP54" s="50" t="s">
        <v>15</v>
      </c>
      <c r="AQ54" s="52">
        <v>69.62</v>
      </c>
      <c r="AR54" s="59">
        <f>AO54*1</f>
        <v>0</v>
      </c>
      <c r="AS54" s="14">
        <f>AR54*100/AR58</f>
        <v>0</v>
      </c>
      <c r="AT54" s="14">
        <f t="shared" si="20"/>
        <v>0</v>
      </c>
      <c r="AU54" s="14">
        <f>AT54*100/AT58</f>
        <v>0</v>
      </c>
      <c r="AV54" s="63">
        <f>AU54*100/AU59</f>
        <v>0</v>
      </c>
    </row>
    <row r="55" spans="1:48" x14ac:dyDescent="0.25">
      <c r="A55" s="40" t="s">
        <v>68</v>
      </c>
      <c r="B55" s="43">
        <v>0</v>
      </c>
      <c r="C55" s="43">
        <v>0</v>
      </c>
      <c r="D55" s="76">
        <f t="shared" si="12"/>
        <v>0</v>
      </c>
      <c r="E55" s="76">
        <f t="shared" si="13"/>
        <v>0</v>
      </c>
      <c r="F55" s="76">
        <f t="shared" si="14"/>
        <v>0</v>
      </c>
      <c r="G55" s="40" t="s">
        <v>68</v>
      </c>
      <c r="H55" s="48">
        <f t="shared" si="15"/>
        <v>0</v>
      </c>
      <c r="I55" s="50" t="s">
        <v>16</v>
      </c>
      <c r="J55" s="52">
        <v>141.94</v>
      </c>
      <c r="K55" s="59">
        <f>H55*1/2</f>
        <v>0</v>
      </c>
      <c r="L55" s="14">
        <f>K55*100/K58</f>
        <v>0</v>
      </c>
      <c r="M55" s="14">
        <f t="shared" si="16"/>
        <v>0</v>
      </c>
      <c r="N55" s="14">
        <f>M55*100/M58</f>
        <v>0</v>
      </c>
      <c r="O55" s="63">
        <f>N55*100/N59</f>
        <v>0</v>
      </c>
      <c r="AD55" s="40" t="s">
        <v>68</v>
      </c>
      <c r="AE55" s="48">
        <f t="shared" si="17"/>
        <v>0</v>
      </c>
      <c r="AF55" s="50" t="s">
        <v>16</v>
      </c>
      <c r="AG55" s="52">
        <v>141.94</v>
      </c>
      <c r="AH55" s="59">
        <f>AE55*1/2</f>
        <v>0</v>
      </c>
      <c r="AI55" s="14">
        <f>AH55*100/AH58</f>
        <v>0</v>
      </c>
      <c r="AJ55" s="14">
        <f t="shared" si="18"/>
        <v>0</v>
      </c>
      <c r="AK55" s="14">
        <f>AJ55*100/AJ58</f>
        <v>0</v>
      </c>
      <c r="AL55" s="63">
        <f>AK55*100/AK59</f>
        <v>0</v>
      </c>
      <c r="AN55" s="40" t="s">
        <v>68</v>
      </c>
      <c r="AO55" s="48">
        <f t="shared" si="19"/>
        <v>0</v>
      </c>
      <c r="AP55" s="50" t="s">
        <v>16</v>
      </c>
      <c r="AQ55" s="52">
        <v>141.94</v>
      </c>
      <c r="AR55" s="59">
        <f>AO55*1/2</f>
        <v>0</v>
      </c>
      <c r="AS55" s="14">
        <f>AR55*100/AR58</f>
        <v>0</v>
      </c>
      <c r="AT55" s="14">
        <f t="shared" si="20"/>
        <v>0</v>
      </c>
      <c r="AU55" s="14">
        <f>AT55*100/AT58</f>
        <v>0</v>
      </c>
      <c r="AV55" s="63">
        <f>AU55*100/AU59</f>
        <v>0</v>
      </c>
    </row>
    <row r="56" spans="1:48" x14ac:dyDescent="0.25">
      <c r="A56" s="40" t="s">
        <v>69</v>
      </c>
      <c r="B56" s="43">
        <v>0</v>
      </c>
      <c r="C56" s="43">
        <v>0</v>
      </c>
      <c r="D56" s="76">
        <f t="shared" si="12"/>
        <v>0</v>
      </c>
      <c r="E56" s="76">
        <f t="shared" si="13"/>
        <v>0</v>
      </c>
      <c r="F56" s="76">
        <f t="shared" si="14"/>
        <v>0</v>
      </c>
      <c r="G56" s="40" t="s">
        <v>69</v>
      </c>
      <c r="H56" s="48">
        <f t="shared" si="15"/>
        <v>0</v>
      </c>
      <c r="I56" s="50" t="s">
        <v>17</v>
      </c>
      <c r="J56" s="52">
        <v>29.88</v>
      </c>
      <c r="K56" s="59">
        <f>H56*1/2</f>
        <v>0</v>
      </c>
      <c r="L56" s="14">
        <f>K56*100/K58</f>
        <v>0</v>
      </c>
      <c r="M56" s="14">
        <f t="shared" si="16"/>
        <v>0</v>
      </c>
      <c r="N56" s="14">
        <f>M56*100/M58</f>
        <v>0</v>
      </c>
      <c r="O56" s="63">
        <f>N56*100/N59</f>
        <v>0</v>
      </c>
      <c r="AD56" s="40" t="s">
        <v>69</v>
      </c>
      <c r="AE56" s="48">
        <f t="shared" si="17"/>
        <v>0</v>
      </c>
      <c r="AF56" s="50" t="s">
        <v>17</v>
      </c>
      <c r="AG56" s="52">
        <v>29.88</v>
      </c>
      <c r="AH56" s="59">
        <f>AE56*1/2</f>
        <v>0</v>
      </c>
      <c r="AI56" s="14">
        <f>AH56*100/AH58</f>
        <v>0</v>
      </c>
      <c r="AJ56" s="14">
        <f t="shared" si="18"/>
        <v>0</v>
      </c>
      <c r="AK56" s="14">
        <f>AJ56*100/AJ58</f>
        <v>0</v>
      </c>
      <c r="AL56" s="63">
        <f>AK56*100/AK59</f>
        <v>0</v>
      </c>
      <c r="AN56" s="40" t="s">
        <v>69</v>
      </c>
      <c r="AO56" s="48">
        <f t="shared" si="19"/>
        <v>0</v>
      </c>
      <c r="AP56" s="50" t="s">
        <v>17</v>
      </c>
      <c r="AQ56" s="52">
        <v>29.88</v>
      </c>
      <c r="AR56" s="59">
        <f>AO56*1/2</f>
        <v>0</v>
      </c>
      <c r="AS56" s="14">
        <f>AR56*100/AR58</f>
        <v>0</v>
      </c>
      <c r="AT56" s="14">
        <f t="shared" si="20"/>
        <v>0</v>
      </c>
      <c r="AU56" s="14">
        <f>AT56*100/AT58</f>
        <v>0</v>
      </c>
      <c r="AV56" s="63">
        <f>AU56*100/AU59</f>
        <v>0</v>
      </c>
    </row>
    <row r="57" spans="1:48" ht="15.75" thickBot="1" x14ac:dyDescent="0.3">
      <c r="A57" s="42" t="s">
        <v>18</v>
      </c>
      <c r="B57" s="46">
        <f>S62</f>
        <v>125.79649999999999</v>
      </c>
      <c r="C57" s="73">
        <f>S37</f>
        <v>21.129428999999998</v>
      </c>
      <c r="D57" s="77">
        <f t="shared" si="12"/>
        <v>5.2823572499999996</v>
      </c>
      <c r="E57" s="77">
        <f t="shared" si="13"/>
        <v>109.94942825</v>
      </c>
      <c r="F57" s="77">
        <f t="shared" si="14"/>
        <v>15.847071749999998</v>
      </c>
      <c r="G57" s="42" t="s">
        <v>18</v>
      </c>
      <c r="H57" s="48">
        <f t="shared" si="15"/>
        <v>15.847071749999998</v>
      </c>
      <c r="I57" s="54" t="s">
        <v>18</v>
      </c>
      <c r="J57" s="55">
        <f>J51/2</f>
        <v>16</v>
      </c>
      <c r="K57" s="60">
        <f>H59*1</f>
        <v>1.124999997159648E-6</v>
      </c>
      <c r="L57" s="65">
        <f>K57*100/K58</f>
        <v>1.2751452230703904E-5</v>
      </c>
      <c r="M57" s="69">
        <f t="shared" si="16"/>
        <v>1.7999999954554369E-5</v>
      </c>
      <c r="N57" s="69"/>
      <c r="O57" s="67">
        <f>N57*100/N59</f>
        <v>0</v>
      </c>
      <c r="AD57" s="42" t="s">
        <v>18</v>
      </c>
      <c r="AE57" s="48">
        <f t="shared" si="17"/>
        <v>109.94942825</v>
      </c>
      <c r="AF57" s="54" t="s">
        <v>18</v>
      </c>
      <c r="AG57" s="55">
        <f>AG51/2</f>
        <v>16</v>
      </c>
      <c r="AH57" s="60">
        <f>AE59*1</f>
        <v>0.91204887499999643</v>
      </c>
      <c r="AI57" s="65">
        <f>AH57*100/AH58</f>
        <v>1.3851120852898362</v>
      </c>
      <c r="AJ57" s="69">
        <f t="shared" si="18"/>
        <v>14.592781999999943</v>
      </c>
      <c r="AK57" s="69"/>
      <c r="AL57" s="67">
        <f>AK57*100/AK59</f>
        <v>0</v>
      </c>
      <c r="AN57" s="42" t="s">
        <v>18</v>
      </c>
      <c r="AO57" s="48">
        <f t="shared" si="19"/>
        <v>34.479858749999998</v>
      </c>
      <c r="AP57" s="54" t="s">
        <v>18</v>
      </c>
      <c r="AQ57" s="55">
        <f>AQ51/2</f>
        <v>16</v>
      </c>
      <c r="AR57" s="60">
        <f>AO59*1</f>
        <v>1.5000000033182914E-6</v>
      </c>
      <c r="AS57" s="65">
        <f>AR57*100/AR58</f>
        <v>7.7974111130199578E-6</v>
      </c>
      <c r="AT57" s="69">
        <f t="shared" si="20"/>
        <v>2.4000000053092663E-5</v>
      </c>
      <c r="AU57" s="69"/>
      <c r="AV57" s="67">
        <f>AU57*100/AU59</f>
        <v>0</v>
      </c>
    </row>
    <row r="58" spans="1:48" ht="15.75" thickBot="1" x14ac:dyDescent="0.3">
      <c r="A58" t="s">
        <v>71</v>
      </c>
      <c r="B58" s="53">
        <f>(B38*2)+(B39*2)+(B40*3/2)+(B41*3/2)+(B42*1)+(B43*1)+(B44*1)+(B45*1)+(B46*3/2)+(B47*1)+(B48*1/2)+(B49*1/2)+(B50*3)+(B52*1/2)+(B53*2)+(B54*3/2)+(B55*3/5)+(B56*1/2)</f>
        <v>124.88445000000002</v>
      </c>
      <c r="C58" s="74">
        <f>(C38*2)+(C39*2)+(C40*3/2)+(C41*3/2)+(C42*1)+(C43*1)+(C44*1)+(C45*1)+(C46*3/2)+(C47*1)+(C48*1/2)+(C49*1/2)+(C50*3)+(C52*1/2)+(C53*2)+(C54*3/2)+(C55*3/5)+(C56*1/2)</f>
        <v>21.129427499999998</v>
      </c>
      <c r="D58" s="74">
        <f>(D38*2)+(D39*2)+(D40*3/2)+(D41*3/2)+(D42*1)+(D43*1)+(D44*1)+(D45*1)+(D46*3/2)+(D47*1)+(D48*1/2)+(D49*1/2)+(D50*3)+(D52*1/2)+(D53*2)+(D54*3/2)+(D55*3/5)+(D56*1/2)</f>
        <v>5.2823568749999996</v>
      </c>
      <c r="E58" s="74">
        <f>(E38*2)+(E39*2)+(E40*3/2)+(E41*3/2)+(E42*1)+(E43*1)+(E44*1)+(E45*1)+(E46*3/2)+(E47*1)+(E48*1/2)+(E49*1/2)+(E50*3)+(E52*1/2)+(E53*2)+(E54*3/2)+(E55*3/5)+(E56*1/2)</f>
        <v>109.037379375</v>
      </c>
      <c r="F58" s="74">
        <f>(F38*2)+(F39*2)+(F40*3/2)+(F41*3/2)+(F42*1)+(F43*1)+(F44*1)+(F45*1)+(F46*3/2)+(F47*1)+(F48*1/2)+(F49*1/2)+(F50*3)+(F52*1/2)+(F53*2)+(F54*3/2)+(F55*3/5)+(F56*1/2)</f>
        <v>15.847070625000001</v>
      </c>
      <c r="G58" t="s">
        <v>71</v>
      </c>
      <c r="H58" s="53">
        <f>(H38*2)+(H39*2)+(H40*3/2)+(H41*3/2)+(H42*1)+(H43*1)+(H44*1)+(H45*1)+(H46*3/2)+(H47*1)+(H48*1/2)+(H49*1/2)+(H50*3)+(H52*1/2)+(H53*2)+(H54*3/2)+(H55*3/5)+(H56*1/2)</f>
        <v>15.847070625000001</v>
      </c>
      <c r="I58" s="187" t="s">
        <v>19</v>
      </c>
      <c r="J58" s="188"/>
      <c r="K58" s="61">
        <f>SUM(K38:K45,K47:K57)</f>
        <v>8.8225244999999966</v>
      </c>
      <c r="L58" s="66">
        <f>SUM(L38:L45,L47:L57)</f>
        <v>100</v>
      </c>
      <c r="M58" s="70">
        <f>SUM(M38:M56)</f>
        <v>501.93074510759953</v>
      </c>
      <c r="N58" s="70">
        <f>SUM(N38:N56)</f>
        <v>100.00000000000001</v>
      </c>
      <c r="O58" s="68">
        <f>SUM(O38:O56)</f>
        <v>100.00000000000001</v>
      </c>
      <c r="AD58" t="s">
        <v>71</v>
      </c>
      <c r="AE58" s="53">
        <f>(AE38*2)+(AE39*2)+(AE40*3/2)+(AE41*3/2)+(AE42*1)+(AE43*1)+(AE44*1)+(AE45*1)+(AE46*3/2)+(AE47*1)+(AE48*1/2)+(AE49*1/2)+(AE50*3)+(AE52*1/2)+(AE53*2)+(AE54*3/2)+(AE55*3/5)+(AE56*1/2)</f>
        <v>109.037379375</v>
      </c>
      <c r="AF58" s="187" t="s">
        <v>19</v>
      </c>
      <c r="AG58" s="188"/>
      <c r="AH58" s="61">
        <f>SUM(AH38:AH45,AH47:AH57)</f>
        <v>65.8465755</v>
      </c>
      <c r="AI58" s="66">
        <f>SUM(AI38:AI45,AI47:AI57)</f>
        <v>100.00000000000001</v>
      </c>
      <c r="AJ58" s="70">
        <f>SUM(AJ38:AJ56)</f>
        <v>4180.4074097623989</v>
      </c>
      <c r="AK58" s="70">
        <f>SUM(AK38:AK56)</f>
        <v>100.00000000000003</v>
      </c>
      <c r="AL58" s="68">
        <f>SUM(AL38:AL56)</f>
        <v>100</v>
      </c>
      <c r="AN58" t="s">
        <v>71</v>
      </c>
      <c r="AO58" s="53">
        <f>(AO38*2)+(AO39*2)+(AO40*3/2)+(AO41*3/2)+(AO42*1)+(AO43*1)+(AO44*1)+(AO45*1)+(AO46*3/2)+(AO47*1)+(AO48*1/2)+(AO49*1/2)+(AO50*3)+(AO52*1/2)+(AO53*2)+(AO54*3/2)+(AO55*3/5)+(AO56*1/2)</f>
        <v>34.479857249999995</v>
      </c>
      <c r="AP58" s="187" t="s">
        <v>19</v>
      </c>
      <c r="AQ58" s="188"/>
      <c r="AR58" s="61">
        <f>SUM(AR38:AR45,AR47:AR57)</f>
        <v>19.237154250000003</v>
      </c>
      <c r="AS58" s="66">
        <f>SUM(AS38:AS45,AS47:AS57)</f>
        <v>99.999999999999986</v>
      </c>
      <c r="AT58" s="70">
        <f>SUM(AT38:AT56)</f>
        <v>1087.0145604669756</v>
      </c>
      <c r="AU58" s="70">
        <f>SUM(AU38:AU56)</f>
        <v>99.999999999999986</v>
      </c>
      <c r="AV58" s="68">
        <f>SUM(AV38:AV56)</f>
        <v>100.00000000000003</v>
      </c>
    </row>
    <row r="59" spans="1:48" ht="15.75" thickBot="1" x14ac:dyDescent="0.3">
      <c r="A59" t="s">
        <v>53</v>
      </c>
      <c r="B59" s="72">
        <f>B57-B58</f>
        <v>0.91204999999997938</v>
      </c>
      <c r="C59" s="45">
        <f>C57-C58</f>
        <v>1.4999999997655777E-6</v>
      </c>
      <c r="D59" s="45">
        <f>D57-D58</f>
        <v>3.7499999994139444E-7</v>
      </c>
      <c r="E59" s="45">
        <f>E57-E58</f>
        <v>0.91204887499999643</v>
      </c>
      <c r="F59" s="45">
        <f>F57-F58</f>
        <v>1.124999997159648E-6</v>
      </c>
      <c r="G59" t="s">
        <v>53</v>
      </c>
      <c r="H59" s="45">
        <f>H57-H58</f>
        <v>1.124999997159648E-6</v>
      </c>
      <c r="I59" s="56"/>
      <c r="J59" s="57"/>
      <c r="K59" s="4"/>
      <c r="L59" s="189" t="s">
        <v>80</v>
      </c>
      <c r="M59" s="190"/>
      <c r="N59" s="68">
        <f>SUM(N38:N51,N53:N56)</f>
        <v>94.477991036455975</v>
      </c>
      <c r="AD59" t="s">
        <v>53</v>
      </c>
      <c r="AE59" s="45">
        <f>AE57-AE58</f>
        <v>0.91204887499999643</v>
      </c>
      <c r="AF59" s="56"/>
      <c r="AG59" s="57"/>
      <c r="AH59" s="4"/>
      <c r="AI59" s="189" t="s">
        <v>80</v>
      </c>
      <c r="AJ59" s="190"/>
      <c r="AK59" s="68">
        <f>SUM(AK38:AK51,AK53:AK56)</f>
        <v>99.585558503845476</v>
      </c>
      <c r="AN59" t="s">
        <v>53</v>
      </c>
      <c r="AO59" s="45">
        <f>AO57-AO58</f>
        <v>1.5000000033182914E-6</v>
      </c>
      <c r="AP59" s="56"/>
      <c r="AQ59" s="57"/>
      <c r="AR59" s="4"/>
      <c r="AS59" s="189" t="s">
        <v>80</v>
      </c>
      <c r="AT59" s="190"/>
      <c r="AU59" s="68">
        <f>SUM(AU38:AU51,AU53:AU56)</f>
        <v>94.115560902478038</v>
      </c>
    </row>
    <row r="60" spans="1:48" x14ac:dyDescent="0.25">
      <c r="E60" s="25">
        <f>E57-(E52/2)</f>
        <v>108.98771062499999</v>
      </c>
      <c r="F60" s="84" t="s">
        <v>46</v>
      </c>
    </row>
    <row r="61" spans="1:48" ht="15.75" thickBot="1" x14ac:dyDescent="0.3"/>
    <row r="62" spans="1:48" ht="15.75" thickBot="1" x14ac:dyDescent="0.3">
      <c r="B62" s="228" t="s">
        <v>99</v>
      </c>
      <c r="C62" s="229"/>
      <c r="D62" s="229"/>
      <c r="E62" s="229"/>
      <c r="F62" s="229"/>
      <c r="G62" s="229"/>
      <c r="H62" s="229"/>
      <c r="I62" s="230"/>
      <c r="Q62" s="79" t="s">
        <v>180</v>
      </c>
      <c r="R62" s="78" t="s">
        <v>97</v>
      </c>
      <c r="S62">
        <v>125.79649999999999</v>
      </c>
      <c r="T62">
        <v>13.7653</v>
      </c>
      <c r="U62">
        <v>7.9058999999999999</v>
      </c>
      <c r="V62">
        <v>8.3370999999999995</v>
      </c>
      <c r="W62">
        <v>5.0004999999999997</v>
      </c>
      <c r="X62">
        <v>0.34279999999999999</v>
      </c>
      <c r="Y62">
        <v>8.7485999999999997</v>
      </c>
      <c r="Z62">
        <v>3.6981000000000002</v>
      </c>
      <c r="AA62">
        <v>36.391800000000003</v>
      </c>
      <c r="AB62">
        <v>0.97030000000000005</v>
      </c>
    </row>
    <row r="63" spans="1:48" ht="16.5" thickBot="1" x14ac:dyDescent="0.3">
      <c r="B63" s="222" t="str">
        <f>"SI("&amp;ROUND(E38,4)&amp;")AL("&amp;ROUND(E40,4)&amp;")TI("&amp;ROUND(E39,4)&amp;")MN("&amp;ROUND(E44,4)&amp;")FE("&amp;ROUND(E45,4)&amp;")MG("&amp;ROUND(E42,4)&amp;")CA("&amp;ROUND(E43,4)&amp;")NA("&amp;ROUND(E48,4)&amp;")K("&amp;ROUND(E49,4)&amp;")O("&amp;ROUND(E60,4)&amp;")H("&amp;ROUND(E52,4)&amp;")O("&amp;ROUND(E52/2,4)&amp;")"</f>
        <v>SI(30.9403)AL(12.1923)TI(0.9703)MN(0)FE(8.1717)MG(8.6578)CA(7.6918)NA(2.7476)K(0.1419)O(108.9877)H(1.9234)O(0.9617)</v>
      </c>
      <c r="C63" s="223"/>
      <c r="D63" s="223"/>
      <c r="E63" s="223"/>
      <c r="F63" s="223"/>
      <c r="G63" s="223"/>
      <c r="H63" s="223"/>
      <c r="I63" s="224"/>
      <c r="S63">
        <v>0</v>
      </c>
    </row>
    <row r="65" spans="1:48" ht="15" customHeight="1" x14ac:dyDescent="0.25">
      <c r="A65" s="214" t="str">
        <f>"i="&amp;E66</f>
        <v>i=3</v>
      </c>
      <c r="B65" t="s">
        <v>85</v>
      </c>
      <c r="C65" s="144">
        <v>14246.666670000001</v>
      </c>
      <c r="D65" s="153" t="s">
        <v>178</v>
      </c>
      <c r="E65" s="153"/>
      <c r="F65" s="153"/>
      <c r="P65" s="78" t="s">
        <v>103</v>
      </c>
      <c r="R65" s="152" t="str">
        <f>"SYSTEM EQUILIBRIA AFTER MELT EXTRACTION IN  "&amp;A34</f>
        <v>SYSTEM EQUILIBRIA AFTER MELT EXTRACTION IN  i=2</v>
      </c>
      <c r="S65" s="152"/>
      <c r="T65" s="152"/>
      <c r="U65" s="152"/>
      <c r="V65" s="152"/>
      <c r="W65" s="152"/>
      <c r="X65" s="152"/>
      <c r="Y65" s="152"/>
      <c r="Z65" s="152"/>
      <c r="AA65" s="152"/>
      <c r="AB65" s="152"/>
      <c r="AU65" s="81" t="s">
        <v>104</v>
      </c>
      <c r="AV65" s="143">
        <f>AV34+1</f>
        <v>3</v>
      </c>
    </row>
    <row r="66" spans="1:48" ht="15.75" customHeight="1" thickBot="1" x14ac:dyDescent="0.3">
      <c r="A66" s="215"/>
      <c r="B66" t="s">
        <v>86</v>
      </c>
      <c r="C66" s="144">
        <v>1068.5</v>
      </c>
      <c r="D66" s="81" t="s">
        <v>104</v>
      </c>
      <c r="E66" s="143">
        <f>E35+1</f>
        <v>3</v>
      </c>
      <c r="G66" s="216" t="s">
        <v>100</v>
      </c>
      <c r="H66" s="216"/>
      <c r="I66" s="216"/>
      <c r="J66" s="216"/>
      <c r="K66" s="216"/>
      <c r="L66" s="216"/>
      <c r="M66" s="216"/>
      <c r="N66" s="216"/>
      <c r="O66" s="216"/>
      <c r="P66" s="80">
        <v>0.2</v>
      </c>
      <c r="S66" t="s">
        <v>18</v>
      </c>
      <c r="T66" t="s">
        <v>87</v>
      </c>
      <c r="U66" t="s">
        <v>88</v>
      </c>
      <c r="V66" t="s">
        <v>89</v>
      </c>
      <c r="W66" t="s">
        <v>51</v>
      </c>
      <c r="X66" t="s">
        <v>52</v>
      </c>
      <c r="Y66" t="s">
        <v>90</v>
      </c>
      <c r="Z66" t="s">
        <v>91</v>
      </c>
      <c r="AA66" t="s">
        <v>92</v>
      </c>
      <c r="AB66" t="s">
        <v>93</v>
      </c>
      <c r="AD66" s="216" t="s">
        <v>210</v>
      </c>
      <c r="AE66" s="216"/>
      <c r="AF66" s="216"/>
      <c r="AG66" s="216"/>
      <c r="AH66" s="216"/>
      <c r="AI66" s="216"/>
      <c r="AJ66" s="216"/>
      <c r="AK66" s="216"/>
      <c r="AL66" s="216"/>
      <c r="AN66" s="216" t="s">
        <v>110</v>
      </c>
      <c r="AO66" s="216"/>
      <c r="AP66" s="216"/>
      <c r="AQ66" s="216"/>
      <c r="AR66" s="216"/>
      <c r="AS66" s="216"/>
      <c r="AT66" s="216"/>
      <c r="AU66" s="216"/>
      <c r="AV66" s="216"/>
    </row>
    <row r="67" spans="1:48" ht="15" customHeight="1" x14ac:dyDescent="0.25">
      <c r="A67" s="192" t="s">
        <v>74</v>
      </c>
      <c r="B67" s="210" t="str">
        <f>"COMPOSITION FROM "&amp;A34</f>
        <v>COMPOSITION FROM i=2</v>
      </c>
      <c r="C67" s="210" t="s">
        <v>175</v>
      </c>
      <c r="D67" s="212" t="s">
        <v>176</v>
      </c>
      <c r="E67" s="212" t="s">
        <v>177</v>
      </c>
      <c r="F67" s="194" t="s">
        <v>84</v>
      </c>
      <c r="G67" s="192" t="s">
        <v>74</v>
      </c>
      <c r="H67" s="194" t="s">
        <v>70</v>
      </c>
      <c r="I67" s="196" t="s">
        <v>75</v>
      </c>
      <c r="J67" s="196" t="s">
        <v>76</v>
      </c>
      <c r="K67" s="198" t="s">
        <v>72</v>
      </c>
      <c r="L67" s="200" t="s">
        <v>26</v>
      </c>
      <c r="M67" s="200" t="s">
        <v>20</v>
      </c>
      <c r="N67" s="202" t="s">
        <v>77</v>
      </c>
      <c r="O67" s="204" t="s">
        <v>73</v>
      </c>
      <c r="P67" s="71"/>
      <c r="S67" t="s">
        <v>94</v>
      </c>
      <c r="AD67" s="192" t="s">
        <v>74</v>
      </c>
      <c r="AE67" s="194" t="s">
        <v>70</v>
      </c>
      <c r="AF67" s="196" t="s">
        <v>75</v>
      </c>
      <c r="AG67" s="196" t="s">
        <v>76</v>
      </c>
      <c r="AH67" s="198" t="s">
        <v>72</v>
      </c>
      <c r="AI67" s="200" t="s">
        <v>26</v>
      </c>
      <c r="AJ67" s="200" t="s">
        <v>20</v>
      </c>
      <c r="AK67" s="202" t="s">
        <v>77</v>
      </c>
      <c r="AL67" s="204" t="s">
        <v>73</v>
      </c>
      <c r="AN67" s="192" t="s">
        <v>74</v>
      </c>
      <c r="AO67" s="194" t="s">
        <v>70</v>
      </c>
      <c r="AP67" s="196" t="s">
        <v>75</v>
      </c>
      <c r="AQ67" s="196" t="s">
        <v>76</v>
      </c>
      <c r="AR67" s="198" t="s">
        <v>72</v>
      </c>
      <c r="AS67" s="200" t="s">
        <v>26</v>
      </c>
      <c r="AT67" s="200" t="s">
        <v>20</v>
      </c>
      <c r="AU67" s="202" t="s">
        <v>77</v>
      </c>
      <c r="AV67" s="204" t="s">
        <v>73</v>
      </c>
    </row>
    <row r="68" spans="1:48" ht="15.75" thickBot="1" x14ac:dyDescent="0.3">
      <c r="A68" s="193"/>
      <c r="B68" s="211"/>
      <c r="C68" s="211"/>
      <c r="D68" s="213"/>
      <c r="E68" s="213"/>
      <c r="F68" s="195"/>
      <c r="G68" s="193"/>
      <c r="H68" s="195"/>
      <c r="I68" s="197"/>
      <c r="J68" s="197"/>
      <c r="K68" s="199"/>
      <c r="L68" s="201"/>
      <c r="M68" s="201"/>
      <c r="N68" s="203"/>
      <c r="O68" s="205"/>
      <c r="P68" s="71"/>
      <c r="Q68" s="79" t="s">
        <v>179</v>
      </c>
      <c r="R68" s="78" t="s">
        <v>105</v>
      </c>
      <c r="S68">
        <v>18.515857</v>
      </c>
      <c r="T68">
        <v>1.997614</v>
      </c>
      <c r="U68">
        <v>0.312753</v>
      </c>
      <c r="V68">
        <v>0.83890699999999996</v>
      </c>
      <c r="W68">
        <v>1.8471759999999999</v>
      </c>
      <c r="X68">
        <v>0.110004</v>
      </c>
      <c r="Y68">
        <v>0.51580099999999995</v>
      </c>
      <c r="Z68">
        <v>1.4079470000000001</v>
      </c>
      <c r="AA68">
        <v>6.0847059999999997</v>
      </c>
      <c r="AB68">
        <v>0</v>
      </c>
      <c r="AD68" s="193"/>
      <c r="AE68" s="195"/>
      <c r="AF68" s="197"/>
      <c r="AG68" s="197"/>
      <c r="AH68" s="199"/>
      <c r="AI68" s="201"/>
      <c r="AJ68" s="201"/>
      <c r="AK68" s="203"/>
      <c r="AL68" s="205"/>
      <c r="AN68" s="193"/>
      <c r="AO68" s="195"/>
      <c r="AP68" s="197"/>
      <c r="AQ68" s="197"/>
      <c r="AR68" s="199"/>
      <c r="AS68" s="201"/>
      <c r="AT68" s="201"/>
      <c r="AU68" s="203"/>
      <c r="AV68" s="205"/>
    </row>
    <row r="69" spans="1:48" x14ac:dyDescent="0.25">
      <c r="A69" s="47" t="s">
        <v>54</v>
      </c>
      <c r="B69" s="48">
        <f>AA93</f>
        <v>30.940300000000001</v>
      </c>
      <c r="C69" s="48">
        <f>AA68</f>
        <v>6.0847059999999997</v>
      </c>
      <c r="D69" s="75">
        <f>C69/4</f>
        <v>1.5211764999999999</v>
      </c>
      <c r="E69" s="75">
        <f>B69-C69+D69</f>
        <v>26.376770499999999</v>
      </c>
      <c r="F69" s="75">
        <f>C69-D69</f>
        <v>4.5635294999999996</v>
      </c>
      <c r="G69" s="47" t="s">
        <v>54</v>
      </c>
      <c r="H69" s="48">
        <f>F69</f>
        <v>4.5635294999999996</v>
      </c>
      <c r="I69" s="49" t="s">
        <v>0</v>
      </c>
      <c r="J69" s="51">
        <v>60.084800000000001</v>
      </c>
      <c r="K69" s="58">
        <f>H69*1</f>
        <v>4.5635294999999996</v>
      </c>
      <c r="L69" s="38">
        <f>K69*100/K89</f>
        <v>58.318727388420612</v>
      </c>
      <c r="M69" s="38">
        <f>K69*J69</f>
        <v>274.19875730159998</v>
      </c>
      <c r="N69" s="38">
        <f>M69*100/M89</f>
        <v>57.894253502578366</v>
      </c>
      <c r="O69" s="62">
        <f>N69*100/N90</f>
        <v>59.460915760960134</v>
      </c>
      <c r="S69">
        <v>0</v>
      </c>
      <c r="AD69" s="47" t="s">
        <v>54</v>
      </c>
      <c r="AE69" s="48">
        <f>E69</f>
        <v>26.376770499999999</v>
      </c>
      <c r="AF69" s="49" t="s">
        <v>0</v>
      </c>
      <c r="AG69" s="51">
        <v>60.084800000000001</v>
      </c>
      <c r="AH69" s="58">
        <f>AE69*1</f>
        <v>26.376770499999999</v>
      </c>
      <c r="AI69" s="38">
        <f>AH69*100/AH89</f>
        <v>45.460458521152312</v>
      </c>
      <c r="AJ69" s="38">
        <f>AH69*AG69</f>
        <v>1584.8429801384</v>
      </c>
      <c r="AK69" s="38">
        <f>AJ69*100/AJ89</f>
        <v>42.755248980062369</v>
      </c>
      <c r="AL69" s="62">
        <f>AK69*100/AK90</f>
        <v>42.811219826955472</v>
      </c>
      <c r="AN69" s="47" t="s">
        <v>54</v>
      </c>
      <c r="AO69" s="48">
        <f>F69+AO38</f>
        <v>16.486046250000001</v>
      </c>
      <c r="AP69" s="49" t="s">
        <v>0</v>
      </c>
      <c r="AQ69" s="51">
        <v>60.084800000000001</v>
      </c>
      <c r="AR69" s="58">
        <f>AO69*1</f>
        <v>16.486046250000001</v>
      </c>
      <c r="AS69" s="38">
        <f>AR69*100/AR89</f>
        <v>60.918850155679621</v>
      </c>
      <c r="AT69" s="38">
        <f>AR69*AQ69</f>
        <v>990.56079172200009</v>
      </c>
      <c r="AU69" s="38">
        <f>AT69*100/AT89</f>
        <v>63.471668739296085</v>
      </c>
      <c r="AV69" s="62">
        <f>AU69*100/AU90</f>
        <v>66.740789016183697</v>
      </c>
    </row>
    <row r="70" spans="1:48" x14ac:dyDescent="0.25">
      <c r="A70" s="40" t="s">
        <v>55</v>
      </c>
      <c r="B70" s="43">
        <f>AB93</f>
        <v>0.97030000000000005</v>
      </c>
      <c r="C70" s="43">
        <f>AB68</f>
        <v>0</v>
      </c>
      <c r="D70" s="76">
        <f t="shared" ref="D70:D88" si="24">C70/4</f>
        <v>0</v>
      </c>
      <c r="E70" s="76">
        <f t="shared" ref="E70:E88" si="25">B70-C70+D70</f>
        <v>0.97030000000000005</v>
      </c>
      <c r="F70" s="76">
        <f t="shared" ref="F70:F88" si="26">C70-D70</f>
        <v>0</v>
      </c>
      <c r="G70" s="40" t="s">
        <v>55</v>
      </c>
      <c r="H70" s="48">
        <f t="shared" ref="H70:H88" si="27">F70</f>
        <v>0</v>
      </c>
      <c r="I70" s="50" t="s">
        <v>1</v>
      </c>
      <c r="J70" s="52">
        <v>79.898799999999994</v>
      </c>
      <c r="K70" s="59">
        <f>H70*1</f>
        <v>0</v>
      </c>
      <c r="L70" s="14">
        <f>K70*100/K89</f>
        <v>0</v>
      </c>
      <c r="M70" s="14">
        <f t="shared" ref="M70:M88" si="28">K70*J70</f>
        <v>0</v>
      </c>
      <c r="N70" s="14">
        <f>M70*100/M89</f>
        <v>0</v>
      </c>
      <c r="O70" s="63">
        <f>N70*100/N90</f>
        <v>0</v>
      </c>
      <c r="R70" s="78" t="s">
        <v>96</v>
      </c>
      <c r="S70">
        <v>1.19469</v>
      </c>
      <c r="T70">
        <v>0.165185</v>
      </c>
      <c r="U70">
        <v>7.2283E-2</v>
      </c>
      <c r="V70">
        <v>6.7755999999999997E-2</v>
      </c>
      <c r="W70">
        <v>7.6224E-2</v>
      </c>
      <c r="X70">
        <v>2.0830000000000002E-3</v>
      </c>
      <c r="Y70">
        <v>0.13583500000000001</v>
      </c>
      <c r="Z70">
        <v>5.2160999999999999E-2</v>
      </c>
      <c r="AA70">
        <v>0.274615</v>
      </c>
      <c r="AB70">
        <v>2.3333E-2</v>
      </c>
      <c r="AD70" s="40" t="s">
        <v>55</v>
      </c>
      <c r="AE70" s="48">
        <f t="shared" ref="AE70:AE88" si="29">E70</f>
        <v>0.97030000000000005</v>
      </c>
      <c r="AF70" s="50" t="s">
        <v>1</v>
      </c>
      <c r="AG70" s="52">
        <v>79.898799999999994</v>
      </c>
      <c r="AH70" s="59">
        <f>AE70*1</f>
        <v>0.97030000000000005</v>
      </c>
      <c r="AI70" s="14">
        <f>AH70*100/AH89</f>
        <v>1.6723155286608757</v>
      </c>
      <c r="AJ70" s="14">
        <f t="shared" ref="AJ70:AJ88" si="30">AH70*AG70</f>
        <v>77.525805640000002</v>
      </c>
      <c r="AK70" s="14">
        <f>AJ70*100/AJ89</f>
        <v>2.0914596361014044</v>
      </c>
      <c r="AL70" s="63">
        <f>AK70*100/AK90</f>
        <v>2.0941975634873478</v>
      </c>
      <c r="AN70" s="40" t="s">
        <v>55</v>
      </c>
      <c r="AO70" s="48">
        <f t="shared" ref="AO70:AO88" si="31">F70+AO39</f>
        <v>0</v>
      </c>
      <c r="AP70" s="50" t="s">
        <v>1</v>
      </c>
      <c r="AQ70" s="52">
        <v>79.898799999999994</v>
      </c>
      <c r="AR70" s="59">
        <f>AO70*1</f>
        <v>0</v>
      </c>
      <c r="AS70" s="14">
        <f>AR70*100/AR89</f>
        <v>0</v>
      </c>
      <c r="AT70" s="14">
        <f t="shared" ref="AT70:AT88" si="32">AR70*AQ70</f>
        <v>0</v>
      </c>
      <c r="AU70" s="14">
        <f>AT70*100/AT89</f>
        <v>0</v>
      </c>
      <c r="AV70" s="63">
        <f>AU70*100/AU90</f>
        <v>0</v>
      </c>
    </row>
    <row r="71" spans="1:48" x14ac:dyDescent="0.25">
      <c r="A71" s="40" t="s">
        <v>56</v>
      </c>
      <c r="B71" s="43">
        <f>T93</f>
        <v>12.192299999999999</v>
      </c>
      <c r="C71" s="43">
        <f>T68</f>
        <v>1.997614</v>
      </c>
      <c r="D71" s="76">
        <f t="shared" si="24"/>
        <v>0.4994035</v>
      </c>
      <c r="E71" s="76">
        <f t="shared" si="25"/>
        <v>10.694089499999999</v>
      </c>
      <c r="F71" s="76">
        <f t="shared" si="26"/>
        <v>1.4982104999999999</v>
      </c>
      <c r="G71" s="40" t="s">
        <v>56</v>
      </c>
      <c r="H71" s="48">
        <f t="shared" si="27"/>
        <v>1.4982104999999999</v>
      </c>
      <c r="I71" s="50" t="s">
        <v>2</v>
      </c>
      <c r="J71" s="52">
        <v>101.96120000000001</v>
      </c>
      <c r="K71" s="59">
        <f>H71*1/2</f>
        <v>0.74910524999999994</v>
      </c>
      <c r="L71" s="14">
        <f>K71*100/K89</f>
        <v>9.5730431588060654</v>
      </c>
      <c r="M71" s="14">
        <f t="shared" si="28"/>
        <v>76.379670216299999</v>
      </c>
      <c r="N71" s="14">
        <f>M71*100/M89</f>
        <v>16.126783481669719</v>
      </c>
      <c r="O71" s="63">
        <f>N71*100/N90</f>
        <v>16.563186431898643</v>
      </c>
      <c r="S71">
        <v>0</v>
      </c>
      <c r="AD71" s="40" t="s">
        <v>56</v>
      </c>
      <c r="AE71" s="48">
        <f t="shared" si="29"/>
        <v>10.694089499999999</v>
      </c>
      <c r="AF71" s="50" t="s">
        <v>2</v>
      </c>
      <c r="AG71" s="52">
        <v>101.96120000000001</v>
      </c>
      <c r="AH71" s="59">
        <f>AE71*1/2</f>
        <v>5.3470447499999993</v>
      </c>
      <c r="AI71" s="14">
        <f>AH71*100/AH89</f>
        <v>9.2156507965264431</v>
      </c>
      <c r="AJ71" s="14">
        <f t="shared" si="30"/>
        <v>545.19109916369996</v>
      </c>
      <c r="AK71" s="14">
        <f>AJ71*100/AJ89</f>
        <v>14.707943612446885</v>
      </c>
      <c r="AL71" s="63">
        <f>AK71*100/AK90</f>
        <v>14.727197764385714</v>
      </c>
      <c r="AN71" s="40" t="s">
        <v>56</v>
      </c>
      <c r="AO71" s="48">
        <f t="shared" si="31"/>
        <v>4.8183982499999995</v>
      </c>
      <c r="AP71" s="50" t="s">
        <v>2</v>
      </c>
      <c r="AQ71" s="52">
        <v>101.96120000000001</v>
      </c>
      <c r="AR71" s="59">
        <f>AO71*1/2</f>
        <v>2.4091991249999998</v>
      </c>
      <c r="AS71" s="14">
        <f>AR71*100/AR89</f>
        <v>8.9024159137652195</v>
      </c>
      <c r="AT71" s="14">
        <f t="shared" si="32"/>
        <v>245.64483382394999</v>
      </c>
      <c r="AU71" s="14">
        <f>AT71*100/AT89</f>
        <v>15.740061236311201</v>
      </c>
      <c r="AV71" s="63">
        <f>AU71*100/AU90</f>
        <v>16.550756060775782</v>
      </c>
    </row>
    <row r="72" spans="1:48" x14ac:dyDescent="0.25">
      <c r="A72" s="40" t="s">
        <v>57</v>
      </c>
      <c r="B72" s="43">
        <v>0</v>
      </c>
      <c r="C72" s="43">
        <v>0</v>
      </c>
      <c r="D72" s="76">
        <f t="shared" si="24"/>
        <v>0</v>
      </c>
      <c r="E72" s="76">
        <f t="shared" si="25"/>
        <v>0</v>
      </c>
      <c r="F72" s="76">
        <f t="shared" si="26"/>
        <v>0</v>
      </c>
      <c r="G72" s="40" t="s">
        <v>57</v>
      </c>
      <c r="H72" s="48">
        <f t="shared" si="27"/>
        <v>0</v>
      </c>
      <c r="I72" s="50" t="s">
        <v>3</v>
      </c>
      <c r="J72" s="52">
        <v>151.99019999999999</v>
      </c>
      <c r="K72" s="59">
        <f>H72*1/2</f>
        <v>0</v>
      </c>
      <c r="L72" s="14">
        <f>K72*100/K89</f>
        <v>0</v>
      </c>
      <c r="M72" s="14">
        <f t="shared" si="28"/>
        <v>0</v>
      </c>
      <c r="N72" s="14">
        <f>M72*100/M89</f>
        <v>0</v>
      </c>
      <c r="O72" s="63">
        <f>N72*100/N90</f>
        <v>0</v>
      </c>
      <c r="R72" s="78" t="s">
        <v>101</v>
      </c>
      <c r="S72">
        <v>27.148413999999999</v>
      </c>
      <c r="T72">
        <v>0.88971100000000003</v>
      </c>
      <c r="U72">
        <v>3.4914550000000002</v>
      </c>
      <c r="V72">
        <v>1.5697239999999999</v>
      </c>
      <c r="W72">
        <v>0</v>
      </c>
      <c r="X72">
        <v>0</v>
      </c>
      <c r="Y72">
        <v>2.9645329999999999</v>
      </c>
      <c r="Z72">
        <v>0.60948599999999997</v>
      </c>
      <c r="AA72">
        <v>8.5740350000000003</v>
      </c>
      <c r="AB72">
        <v>0</v>
      </c>
      <c r="AD72" s="40" t="s">
        <v>57</v>
      </c>
      <c r="AE72" s="48">
        <f t="shared" si="29"/>
        <v>0</v>
      </c>
      <c r="AF72" s="50" t="s">
        <v>3</v>
      </c>
      <c r="AG72" s="52">
        <v>151.99019999999999</v>
      </c>
      <c r="AH72" s="59">
        <f>AE72*1/2</f>
        <v>0</v>
      </c>
      <c r="AI72" s="14">
        <f>AH72*100/AH89</f>
        <v>0</v>
      </c>
      <c r="AJ72" s="14">
        <f t="shared" si="30"/>
        <v>0</v>
      </c>
      <c r="AK72" s="14">
        <f>AJ72*100/AJ89</f>
        <v>0</v>
      </c>
      <c r="AL72" s="63">
        <f>AK72*100/AK90</f>
        <v>0</v>
      </c>
      <c r="AN72" s="40" t="s">
        <v>57</v>
      </c>
      <c r="AO72" s="48">
        <f t="shared" si="31"/>
        <v>0</v>
      </c>
      <c r="AP72" s="50" t="s">
        <v>3</v>
      </c>
      <c r="AQ72" s="52">
        <v>151.99019999999999</v>
      </c>
      <c r="AR72" s="59">
        <f>AO72*1/2</f>
        <v>0</v>
      </c>
      <c r="AS72" s="14">
        <f>AR72*100/AR89</f>
        <v>0</v>
      </c>
      <c r="AT72" s="14">
        <f t="shared" si="32"/>
        <v>0</v>
      </c>
      <c r="AU72" s="14">
        <f>AT72*100/AT89</f>
        <v>0</v>
      </c>
      <c r="AV72" s="63">
        <f>AU72*100/AU90</f>
        <v>0</v>
      </c>
    </row>
    <row r="73" spans="1:48" x14ac:dyDescent="0.25">
      <c r="A73" s="40" t="s">
        <v>58</v>
      </c>
      <c r="B73" s="43">
        <f>Y93</f>
        <v>8.6577999999999999</v>
      </c>
      <c r="C73" s="43">
        <f>Y68</f>
        <v>0.51580099999999995</v>
      </c>
      <c r="D73" s="76">
        <f t="shared" si="24"/>
        <v>0.12895024999999999</v>
      </c>
      <c r="E73" s="76">
        <f t="shared" si="25"/>
        <v>8.270949250000001</v>
      </c>
      <c r="F73" s="76">
        <f t="shared" si="26"/>
        <v>0.38685074999999997</v>
      </c>
      <c r="G73" s="40" t="s">
        <v>58</v>
      </c>
      <c r="H73" s="48">
        <f t="shared" si="27"/>
        <v>0.38685074999999997</v>
      </c>
      <c r="I73" s="50" t="s">
        <v>4</v>
      </c>
      <c r="J73" s="52">
        <v>40.311399999999999</v>
      </c>
      <c r="K73" s="59">
        <f>H73*1</f>
        <v>0.38685074999999997</v>
      </c>
      <c r="L73" s="14">
        <f>K73*100/K89</f>
        <v>4.9436830482318683</v>
      </c>
      <c r="M73" s="14">
        <f t="shared" si="28"/>
        <v>15.594495323549998</v>
      </c>
      <c r="N73" s="14">
        <f>M73*100/M89</f>
        <v>3.29261764127298</v>
      </c>
      <c r="O73" s="63">
        <f>N73*100/N90</f>
        <v>3.3817183633271064</v>
      </c>
      <c r="S73">
        <v>0</v>
      </c>
      <c r="AD73" s="40" t="s">
        <v>58</v>
      </c>
      <c r="AE73" s="48">
        <f t="shared" si="29"/>
        <v>8.270949250000001</v>
      </c>
      <c r="AF73" s="50" t="s">
        <v>4</v>
      </c>
      <c r="AG73" s="52">
        <v>40.311399999999999</v>
      </c>
      <c r="AH73" s="59">
        <f>AE73*1</f>
        <v>8.270949250000001</v>
      </c>
      <c r="AI73" s="14">
        <f>AH73*100/AH89</f>
        <v>14.25501068488202</v>
      </c>
      <c r="AJ73" s="14">
        <f t="shared" si="30"/>
        <v>333.41354359645004</v>
      </c>
      <c r="AK73" s="14">
        <f>AJ73*100/AJ89</f>
        <v>8.9946948993939042</v>
      </c>
      <c r="AL73" s="63">
        <f>AK73*100/AK90</f>
        <v>9.0064698440632451</v>
      </c>
      <c r="AN73" s="40" t="s">
        <v>58</v>
      </c>
      <c r="AO73" s="48">
        <f t="shared" si="31"/>
        <v>0.53134949999999992</v>
      </c>
      <c r="AP73" s="50" t="s">
        <v>4</v>
      </c>
      <c r="AQ73" s="52">
        <v>40.311399999999999</v>
      </c>
      <c r="AR73" s="59">
        <f>AO73*1</f>
        <v>0.53134949999999992</v>
      </c>
      <c r="AS73" s="14">
        <f>AR73*100/AR89</f>
        <v>1.9634301687583389</v>
      </c>
      <c r="AT73" s="14">
        <f t="shared" si="32"/>
        <v>21.419442234299996</v>
      </c>
      <c r="AU73" s="14">
        <f>AT73*100/AT89</f>
        <v>1.3724828939701534</v>
      </c>
      <c r="AV73" s="63">
        <f>AU73*100/AU90</f>
        <v>1.4431728844411522</v>
      </c>
    </row>
    <row r="74" spans="1:48" x14ac:dyDescent="0.25">
      <c r="A74" s="40" t="s">
        <v>59</v>
      </c>
      <c r="B74" s="43">
        <f>U93</f>
        <v>7.6917999999999997</v>
      </c>
      <c r="C74" s="43">
        <f>U68</f>
        <v>0.312753</v>
      </c>
      <c r="D74" s="76">
        <f t="shared" si="24"/>
        <v>7.8188250000000001E-2</v>
      </c>
      <c r="E74" s="76">
        <f t="shared" si="25"/>
        <v>7.4572352500000001</v>
      </c>
      <c r="F74" s="76">
        <f t="shared" si="26"/>
        <v>0.23456474999999999</v>
      </c>
      <c r="G74" s="40" t="s">
        <v>59</v>
      </c>
      <c r="H74" s="48">
        <f t="shared" si="27"/>
        <v>0.23456474999999999</v>
      </c>
      <c r="I74" s="50" t="s">
        <v>5</v>
      </c>
      <c r="J74" s="52">
        <v>56.0794</v>
      </c>
      <c r="K74" s="59">
        <f>H74*1</f>
        <v>0.23456474999999999</v>
      </c>
      <c r="L74" s="14">
        <f>K74*100/K89</f>
        <v>2.9975740729150613</v>
      </c>
      <c r="M74" s="14">
        <f t="shared" si="28"/>
        <v>13.154250441149999</v>
      </c>
      <c r="N74" s="14">
        <f>M74*100/M89</f>
        <v>2.7773849785857423</v>
      </c>
      <c r="O74" s="63">
        <f>N74*100/N90</f>
        <v>2.8525431153557923</v>
      </c>
      <c r="R74" s="78" t="s">
        <v>207</v>
      </c>
      <c r="S74">
        <v>51.815789000000002</v>
      </c>
      <c r="T74">
        <v>7.5024300000000004</v>
      </c>
      <c r="U74">
        <v>3.3505379999999998</v>
      </c>
      <c r="V74">
        <v>5.6953139999999998</v>
      </c>
      <c r="W74">
        <v>0</v>
      </c>
      <c r="X74">
        <v>0</v>
      </c>
      <c r="Y74">
        <v>5.0416309999999998</v>
      </c>
      <c r="Z74">
        <v>0</v>
      </c>
      <c r="AA74">
        <v>12.953946999999999</v>
      </c>
      <c r="AB74">
        <v>0</v>
      </c>
      <c r="AD74" s="40" t="s">
        <v>59</v>
      </c>
      <c r="AE74" s="48">
        <f t="shared" si="29"/>
        <v>7.4572352500000001</v>
      </c>
      <c r="AF74" s="50" t="s">
        <v>5</v>
      </c>
      <c r="AG74" s="52">
        <v>56.0794</v>
      </c>
      <c r="AH74" s="59">
        <f>AE74*1</f>
        <v>7.4572352500000001</v>
      </c>
      <c r="AI74" s="14">
        <f>AH74*100/AH89</f>
        <v>12.852571688603799</v>
      </c>
      <c r="AJ74" s="14">
        <f t="shared" si="30"/>
        <v>418.19727847885002</v>
      </c>
      <c r="AK74" s="14">
        <f>AJ74*100/AJ89</f>
        <v>11.281955997045392</v>
      </c>
      <c r="AL74" s="63">
        <f>AK74*100/AK90</f>
        <v>11.29672519256709</v>
      </c>
      <c r="AN74" s="40" t="s">
        <v>59</v>
      </c>
      <c r="AO74" s="48">
        <f t="shared" si="31"/>
        <v>0.69779475000000002</v>
      </c>
      <c r="AP74" s="50" t="s">
        <v>5</v>
      </c>
      <c r="AQ74" s="52">
        <v>56.0794</v>
      </c>
      <c r="AR74" s="59">
        <f>AO74*1</f>
        <v>0.69779475000000002</v>
      </c>
      <c r="AS74" s="14">
        <f>AR74*100/AR89</f>
        <v>2.578474739792139</v>
      </c>
      <c r="AT74" s="14">
        <f t="shared" si="32"/>
        <v>39.131910903150001</v>
      </c>
      <c r="AU74" s="14">
        <f>AT74*100/AT89</f>
        <v>2.5074358956430935</v>
      </c>
      <c r="AV74" s="63">
        <f>AU74*100/AU90</f>
        <v>2.636581854655319</v>
      </c>
    </row>
    <row r="75" spans="1:48" x14ac:dyDescent="0.25">
      <c r="A75" s="40" t="s">
        <v>60</v>
      </c>
      <c r="B75" s="43">
        <v>0</v>
      </c>
      <c r="C75" s="43">
        <v>0</v>
      </c>
      <c r="D75" s="76">
        <f t="shared" si="24"/>
        <v>0</v>
      </c>
      <c r="E75" s="76">
        <f t="shared" si="25"/>
        <v>0</v>
      </c>
      <c r="F75" s="76">
        <f t="shared" si="26"/>
        <v>0</v>
      </c>
      <c r="G75" s="40" t="s">
        <v>60</v>
      </c>
      <c r="H75" s="48">
        <f t="shared" si="27"/>
        <v>0</v>
      </c>
      <c r="I75" s="50" t="s">
        <v>6</v>
      </c>
      <c r="J75" s="52">
        <v>70.9375</v>
      </c>
      <c r="K75" s="59">
        <f t="shared" ref="K75:K76" si="33">H75*1</f>
        <v>0</v>
      </c>
      <c r="L75" s="14">
        <f>K75*100/K89</f>
        <v>0</v>
      </c>
      <c r="M75" s="14">
        <f t="shared" si="28"/>
        <v>0</v>
      </c>
      <c r="N75" s="14">
        <f>M75*100/M89</f>
        <v>0</v>
      </c>
      <c r="O75" s="63">
        <f>N75*100/N90</f>
        <v>0</v>
      </c>
      <c r="S75">
        <v>0</v>
      </c>
      <c r="AD75" s="40" t="s">
        <v>60</v>
      </c>
      <c r="AE75" s="48">
        <f t="shared" si="29"/>
        <v>0</v>
      </c>
      <c r="AF75" s="50" t="s">
        <v>6</v>
      </c>
      <c r="AG75" s="52">
        <v>70.9375</v>
      </c>
      <c r="AH75" s="59">
        <f t="shared" ref="AH75:AH76" si="34">AE75*1</f>
        <v>0</v>
      </c>
      <c r="AI75" s="14">
        <f>AH75*100/AH89</f>
        <v>0</v>
      </c>
      <c r="AJ75" s="14">
        <f t="shared" si="30"/>
        <v>0</v>
      </c>
      <c r="AK75" s="14">
        <f>AJ75*100/AJ89</f>
        <v>0</v>
      </c>
      <c r="AL75" s="63">
        <f>AK75*100/AK90</f>
        <v>0</v>
      </c>
      <c r="AN75" s="40" t="s">
        <v>60</v>
      </c>
      <c r="AO75" s="48">
        <f t="shared" si="31"/>
        <v>0</v>
      </c>
      <c r="AP75" s="50" t="s">
        <v>6</v>
      </c>
      <c r="AQ75" s="52">
        <v>70.9375</v>
      </c>
      <c r="AR75" s="59">
        <f t="shared" ref="AR75:AR76" si="35">AO75*1</f>
        <v>0</v>
      </c>
      <c r="AS75" s="14">
        <f>AR75*100/AR89</f>
        <v>0</v>
      </c>
      <c r="AT75" s="14">
        <f t="shared" si="32"/>
        <v>0</v>
      </c>
      <c r="AU75" s="14">
        <f>AT75*100/AT89</f>
        <v>0</v>
      </c>
      <c r="AV75" s="63">
        <f>AU75*100/AU90</f>
        <v>0</v>
      </c>
    </row>
    <row r="76" spans="1:48" x14ac:dyDescent="0.25">
      <c r="A76" s="40" t="s">
        <v>64</v>
      </c>
      <c r="B76" s="43">
        <f>V93</f>
        <v>8.1716999999999995</v>
      </c>
      <c r="C76" s="43">
        <f>V68</f>
        <v>0.83890699999999996</v>
      </c>
      <c r="D76" s="76">
        <f t="shared" si="24"/>
        <v>0.20972674999999999</v>
      </c>
      <c r="E76" s="76">
        <f t="shared" si="25"/>
        <v>7.5425197499999994</v>
      </c>
      <c r="F76" s="76">
        <f t="shared" si="26"/>
        <v>0.62918025</v>
      </c>
      <c r="G76" s="40" t="s">
        <v>64</v>
      </c>
      <c r="H76" s="48">
        <f t="shared" si="27"/>
        <v>0.62918025</v>
      </c>
      <c r="I76" s="50" t="s">
        <v>7</v>
      </c>
      <c r="J76" s="52">
        <v>71.846400000000003</v>
      </c>
      <c r="K76" s="59">
        <f t="shared" si="33"/>
        <v>0.62918025</v>
      </c>
      <c r="L76" s="14">
        <f>K76*100/K89</f>
        <v>8.0404852160873137</v>
      </c>
      <c r="M76" s="14">
        <f t="shared" si="28"/>
        <v>45.204335913600005</v>
      </c>
      <c r="N76" s="14">
        <f>M76*100/M89</f>
        <v>9.5444315960887671</v>
      </c>
      <c r="O76" s="63">
        <f>N76*100/N90</f>
        <v>9.8027111291106888</v>
      </c>
      <c r="R76" s="78" t="s">
        <v>214</v>
      </c>
      <c r="S76">
        <v>9.3807159999999996</v>
      </c>
      <c r="T76">
        <v>1.6373610000000001</v>
      </c>
      <c r="U76">
        <v>0.46477099999999999</v>
      </c>
      <c r="V76">
        <v>0</v>
      </c>
      <c r="W76">
        <v>0</v>
      </c>
      <c r="X76">
        <v>2.9812000000000002E-2</v>
      </c>
      <c r="Y76">
        <v>0</v>
      </c>
      <c r="Z76">
        <v>0.678006</v>
      </c>
      <c r="AA76">
        <v>3.052997</v>
      </c>
      <c r="AB76">
        <v>0</v>
      </c>
      <c r="AD76" s="40" t="s">
        <v>64</v>
      </c>
      <c r="AE76" s="48">
        <f t="shared" si="29"/>
        <v>7.5425197499999994</v>
      </c>
      <c r="AF76" s="50" t="s">
        <v>7</v>
      </c>
      <c r="AG76" s="52">
        <v>71.846400000000003</v>
      </c>
      <c r="AH76" s="59">
        <f t="shared" si="34"/>
        <v>7.5425197499999994</v>
      </c>
      <c r="AI76" s="14">
        <f>AH76*100/AH89</f>
        <v>12.999559830110629</v>
      </c>
      <c r="AJ76" s="14">
        <f t="shared" si="30"/>
        <v>541.90289096639992</v>
      </c>
      <c r="AK76" s="14">
        <f>AJ76*100/AJ89</f>
        <v>14.619235669807944</v>
      </c>
      <c r="AL76" s="63">
        <f>AK76*100/AK90</f>
        <v>14.638373694281865</v>
      </c>
      <c r="AN76" s="40" t="s">
        <v>64</v>
      </c>
      <c r="AO76" s="48">
        <f t="shared" si="31"/>
        <v>0.92251125</v>
      </c>
      <c r="AP76" s="50" t="s">
        <v>7</v>
      </c>
      <c r="AQ76" s="52">
        <v>71.846400000000003</v>
      </c>
      <c r="AR76" s="59">
        <f t="shared" si="35"/>
        <v>0.92251125</v>
      </c>
      <c r="AS76" s="14">
        <f>AR76*100/AR89</f>
        <v>3.408841862595084</v>
      </c>
      <c r="AT76" s="14">
        <f t="shared" si="32"/>
        <v>66.279112272000006</v>
      </c>
      <c r="AU76" s="14">
        <f>AT76*100/AT89</f>
        <v>4.246933548772688</v>
      </c>
      <c r="AV76" s="63">
        <f>AU76*100/AU90</f>
        <v>4.4656726626900047</v>
      </c>
    </row>
    <row r="77" spans="1:48" x14ac:dyDescent="0.25">
      <c r="A77" s="40" t="s">
        <v>63</v>
      </c>
      <c r="B77" s="44">
        <v>0</v>
      </c>
      <c r="C77" s="44">
        <v>0</v>
      </c>
      <c r="D77" s="44">
        <f t="shared" si="24"/>
        <v>0</v>
      </c>
      <c r="E77" s="44">
        <f t="shared" si="25"/>
        <v>0</v>
      </c>
      <c r="F77" s="44">
        <f t="shared" si="26"/>
        <v>0</v>
      </c>
      <c r="G77" s="40" t="s">
        <v>63</v>
      </c>
      <c r="H77" s="48">
        <f t="shared" si="27"/>
        <v>0</v>
      </c>
      <c r="I77" s="50" t="s">
        <v>8</v>
      </c>
      <c r="J77" s="52">
        <v>159.69220000000001</v>
      </c>
      <c r="K77" s="59">
        <f>K88</f>
        <v>-3.7499999727685918E-7</v>
      </c>
      <c r="L77" s="19">
        <f>K77*100/K89</f>
        <v>-4.7922386853963852E-6</v>
      </c>
      <c r="M77" s="14">
        <f t="shared" si="28"/>
        <v>-5.9884574565135654E-5</v>
      </c>
      <c r="N77" s="14">
        <f>M77*100/M89</f>
        <v>-1.2644013324081502E-5</v>
      </c>
      <c r="O77" s="63">
        <f>N77*100/N90</f>
        <v>-1.2986169881440559E-5</v>
      </c>
      <c r="S77">
        <v>0</v>
      </c>
      <c r="AD77" s="40" t="s">
        <v>63</v>
      </c>
      <c r="AE77" s="48">
        <f t="shared" si="29"/>
        <v>0</v>
      </c>
      <c r="AF77" s="50" t="s">
        <v>8</v>
      </c>
      <c r="AG77" s="52">
        <v>159.69220000000001</v>
      </c>
      <c r="AH77" s="59">
        <f>AH88</f>
        <v>0.91200037500000519</v>
      </c>
      <c r="AI77" s="19">
        <f>AH77*100/AH89</f>
        <v>1.5718359159610951</v>
      </c>
      <c r="AJ77" s="14">
        <f t="shared" si="30"/>
        <v>145.63934628457585</v>
      </c>
      <c r="AK77" s="14">
        <f>AJ77*100/AJ89</f>
        <v>3.9289990173958991</v>
      </c>
      <c r="AL77" s="63">
        <f>AK77*100/AK90</f>
        <v>3.9341424654564721</v>
      </c>
      <c r="AN77" s="40" t="s">
        <v>63</v>
      </c>
      <c r="AO77" s="48">
        <f t="shared" si="31"/>
        <v>0</v>
      </c>
      <c r="AP77" s="50" t="s">
        <v>8</v>
      </c>
      <c r="AQ77" s="52">
        <v>159.69220000000001</v>
      </c>
      <c r="AR77" s="59">
        <f>AR88</f>
        <v>1.1250000042650754E-6</v>
      </c>
      <c r="AS77" s="19">
        <f>AR77*100/AR89</f>
        <v>4.1570735424185202E-6</v>
      </c>
      <c r="AT77" s="14">
        <f t="shared" si="32"/>
        <v>1.796537256810993E-4</v>
      </c>
      <c r="AU77" s="14">
        <f>AT77*100/AT89</f>
        <v>1.1511581984168947E-5</v>
      </c>
      <c r="AV77" s="63">
        <f>AU77*100/AU90</f>
        <v>1.2104488186746885E-5</v>
      </c>
    </row>
    <row r="78" spans="1:48" x14ac:dyDescent="0.25">
      <c r="A78" s="40" t="s">
        <v>61</v>
      </c>
      <c r="B78" s="43">
        <v>0</v>
      </c>
      <c r="C78" s="43">
        <v>0</v>
      </c>
      <c r="D78" s="76">
        <f t="shared" si="24"/>
        <v>0</v>
      </c>
      <c r="E78" s="76">
        <f t="shared" si="25"/>
        <v>0</v>
      </c>
      <c r="F78" s="76">
        <f t="shared" si="26"/>
        <v>0</v>
      </c>
      <c r="G78" s="40" t="s">
        <v>61</v>
      </c>
      <c r="H78" s="48">
        <f t="shared" si="27"/>
        <v>0</v>
      </c>
      <c r="I78" s="50" t="s">
        <v>9</v>
      </c>
      <c r="J78" s="52">
        <v>153.33940000000001</v>
      </c>
      <c r="K78" s="59">
        <f>H78*1</f>
        <v>0</v>
      </c>
      <c r="L78" s="14">
        <f>K78*100/K89</f>
        <v>0</v>
      </c>
      <c r="M78" s="14">
        <f t="shared" si="28"/>
        <v>0</v>
      </c>
      <c r="N78" s="14">
        <f>M78*100/M89</f>
        <v>0</v>
      </c>
      <c r="O78" s="63">
        <f>N78*100/N90</f>
        <v>0</v>
      </c>
      <c r="R78" s="78" t="s">
        <v>102</v>
      </c>
      <c r="S78">
        <v>1.893934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0.946967</v>
      </c>
      <c r="AD78" s="40" t="s">
        <v>61</v>
      </c>
      <c r="AE78" s="48">
        <f t="shared" si="29"/>
        <v>0</v>
      </c>
      <c r="AF78" s="50" t="s">
        <v>9</v>
      </c>
      <c r="AG78" s="52">
        <v>153.33940000000001</v>
      </c>
      <c r="AH78" s="59">
        <f>AE78*1</f>
        <v>0</v>
      </c>
      <c r="AI78" s="14">
        <f>AH78*100/AH89</f>
        <v>0</v>
      </c>
      <c r="AJ78" s="14">
        <f t="shared" si="30"/>
        <v>0</v>
      </c>
      <c r="AK78" s="14">
        <f>AJ78*100/AJ89</f>
        <v>0</v>
      </c>
      <c r="AL78" s="63">
        <f>AK78*100/AK90</f>
        <v>0</v>
      </c>
      <c r="AN78" s="40" t="s">
        <v>61</v>
      </c>
      <c r="AO78" s="48">
        <f t="shared" si="31"/>
        <v>0</v>
      </c>
      <c r="AP78" s="50" t="s">
        <v>9</v>
      </c>
      <c r="AQ78" s="52">
        <v>153.33940000000001</v>
      </c>
      <c r="AR78" s="59">
        <f>AO78*1</f>
        <v>0</v>
      </c>
      <c r="AS78" s="14">
        <f>AR78*100/AR89</f>
        <v>0</v>
      </c>
      <c r="AT78" s="14">
        <f t="shared" si="32"/>
        <v>0</v>
      </c>
      <c r="AU78" s="14">
        <f>AT78*100/AT89</f>
        <v>0</v>
      </c>
      <c r="AV78" s="63">
        <f>AU78*100/AU90</f>
        <v>0</v>
      </c>
    </row>
    <row r="79" spans="1:48" x14ac:dyDescent="0.25">
      <c r="A79" s="40" t="s">
        <v>62</v>
      </c>
      <c r="B79" s="43">
        <f>Z93</f>
        <v>2.7475999999999998</v>
      </c>
      <c r="C79" s="43">
        <f>Z68</f>
        <v>1.4079470000000001</v>
      </c>
      <c r="D79" s="76">
        <f t="shared" si="24"/>
        <v>0.35198675000000001</v>
      </c>
      <c r="E79" s="76">
        <f t="shared" si="25"/>
        <v>1.6916397499999998</v>
      </c>
      <c r="F79" s="76">
        <f t="shared" si="26"/>
        <v>1.05596025</v>
      </c>
      <c r="G79" s="40" t="s">
        <v>62</v>
      </c>
      <c r="H79" s="48">
        <f t="shared" si="27"/>
        <v>1.05596025</v>
      </c>
      <c r="I79" s="50" t="s">
        <v>10</v>
      </c>
      <c r="J79" s="52">
        <v>61.978999999999999</v>
      </c>
      <c r="K79" s="59">
        <f>H79/2</f>
        <v>0.52798012500000002</v>
      </c>
      <c r="L79" s="14">
        <f>K79*100/K89</f>
        <v>6.7472181293841178</v>
      </c>
      <c r="M79" s="14">
        <f t="shared" si="28"/>
        <v>32.723680167375001</v>
      </c>
      <c r="N79" s="14">
        <f>M79*100/M89</f>
        <v>6.9092692242345537</v>
      </c>
      <c r="O79" s="63">
        <f>N79*100/N90</f>
        <v>7.0962392717216476</v>
      </c>
      <c r="S79">
        <v>0</v>
      </c>
      <c r="AD79" s="40" t="s">
        <v>62</v>
      </c>
      <c r="AE79" s="48">
        <f t="shared" si="29"/>
        <v>1.6916397499999998</v>
      </c>
      <c r="AF79" s="50" t="s">
        <v>10</v>
      </c>
      <c r="AG79" s="52">
        <v>61.978999999999999</v>
      </c>
      <c r="AH79" s="59">
        <f>AE79/2</f>
        <v>0.84581987499999989</v>
      </c>
      <c r="AI79" s="14">
        <f>AH79*100/AH89</f>
        <v>1.4577735869447599</v>
      </c>
      <c r="AJ79" s="14">
        <f t="shared" si="30"/>
        <v>52.423070032624992</v>
      </c>
      <c r="AK79" s="14">
        <f>AJ79*100/AJ89</f>
        <v>1.4142482502262754</v>
      </c>
      <c r="AL79" s="63">
        <f>AK79*100/AK90</f>
        <v>1.4160996409717526</v>
      </c>
      <c r="AN79" s="40" t="s">
        <v>62</v>
      </c>
      <c r="AO79" s="48">
        <f t="shared" si="31"/>
        <v>2.8413884999999999</v>
      </c>
      <c r="AP79" s="50" t="s">
        <v>10</v>
      </c>
      <c r="AQ79" s="52">
        <v>61.978999999999999</v>
      </c>
      <c r="AR79" s="59">
        <f>AO79/2</f>
        <v>1.4206942499999999</v>
      </c>
      <c r="AS79" s="14">
        <f>AR79*100/AR89</f>
        <v>5.2497159610228339</v>
      </c>
      <c r="AT79" s="14">
        <f t="shared" si="32"/>
        <v>88.053208920749995</v>
      </c>
      <c r="AU79" s="14">
        <f>AT79*100/AT89</f>
        <v>5.642141456390684</v>
      </c>
      <c r="AV79" s="63">
        <f>AU79*100/AU90</f>
        <v>5.9327410168956307</v>
      </c>
    </row>
    <row r="80" spans="1:48" x14ac:dyDescent="0.25">
      <c r="A80" s="40" t="s">
        <v>52</v>
      </c>
      <c r="B80" s="43">
        <f>X93</f>
        <v>0.1419</v>
      </c>
      <c r="C80" s="43">
        <f>X68</f>
        <v>0.110004</v>
      </c>
      <c r="D80" s="76">
        <f t="shared" si="24"/>
        <v>2.7501000000000001E-2</v>
      </c>
      <c r="E80" s="76">
        <f t="shared" si="25"/>
        <v>5.9396999999999991E-2</v>
      </c>
      <c r="F80" s="76">
        <f t="shared" si="26"/>
        <v>8.2503000000000007E-2</v>
      </c>
      <c r="G80" s="40" t="s">
        <v>52</v>
      </c>
      <c r="H80" s="48">
        <f t="shared" si="27"/>
        <v>8.2503000000000007E-2</v>
      </c>
      <c r="I80" s="50" t="s">
        <v>11</v>
      </c>
      <c r="J80" s="52">
        <v>94.203400000000002</v>
      </c>
      <c r="K80" s="59">
        <f>H80/2</f>
        <v>4.1251500000000003E-2</v>
      </c>
      <c r="L80" s="14">
        <f>K80*100/K89</f>
        <v>0.52716542817646594</v>
      </c>
      <c r="M80" s="14">
        <f t="shared" si="28"/>
        <v>3.8860315551000002</v>
      </c>
      <c r="N80" s="14">
        <f>M80*100/M89</f>
        <v>0.82049568052023214</v>
      </c>
      <c r="O80" s="63">
        <f>N80*100/N90</f>
        <v>0.84269891379586392</v>
      </c>
      <c r="R80" s="78" t="s">
        <v>97</v>
      </c>
      <c r="S80">
        <v>109.9494</v>
      </c>
      <c r="T80">
        <v>12.192299999999999</v>
      </c>
      <c r="U80">
        <v>7.6917999999999997</v>
      </c>
      <c r="V80">
        <v>8.1716999999999995</v>
      </c>
      <c r="W80">
        <v>1.9234</v>
      </c>
      <c r="X80">
        <v>0.1419</v>
      </c>
      <c r="Y80">
        <v>8.6577999999999999</v>
      </c>
      <c r="Z80">
        <v>2.7475999999999998</v>
      </c>
      <c r="AA80">
        <v>30.940300000000001</v>
      </c>
      <c r="AB80">
        <v>0.97030000000000005</v>
      </c>
      <c r="AD80" s="40" t="s">
        <v>52</v>
      </c>
      <c r="AE80" s="48">
        <f t="shared" si="29"/>
        <v>5.9396999999999991E-2</v>
      </c>
      <c r="AF80" s="50" t="s">
        <v>11</v>
      </c>
      <c r="AG80" s="52">
        <v>94.203400000000002</v>
      </c>
      <c r="AH80" s="59">
        <f>AE80/2</f>
        <v>2.9698499999999996E-2</v>
      </c>
      <c r="AI80" s="14">
        <f>AH80*100/AH89</f>
        <v>5.1185471223266006E-2</v>
      </c>
      <c r="AJ80" s="14">
        <f t="shared" si="30"/>
        <v>2.7976996748999996</v>
      </c>
      <c r="AK80" s="14">
        <f>AJ80*100/AJ89</f>
        <v>7.5475203329823409E-2</v>
      </c>
      <c r="AL80" s="63">
        <f>AK80*100/AK90</f>
        <v>7.5574007831038431E-2</v>
      </c>
      <c r="AN80" s="40" t="s">
        <v>52</v>
      </c>
      <c r="AO80" s="48">
        <f t="shared" si="31"/>
        <v>0.70276725000000007</v>
      </c>
      <c r="AP80" s="50" t="s">
        <v>11</v>
      </c>
      <c r="AQ80" s="52">
        <v>94.203400000000002</v>
      </c>
      <c r="AR80" s="59">
        <f>AO80/2</f>
        <v>0.35138362500000003</v>
      </c>
      <c r="AS80" s="14">
        <f>AR80*100/AR89</f>
        <v>1.2984245023899845</v>
      </c>
      <c r="AT80" s="14">
        <f t="shared" si="32"/>
        <v>33.101532179325005</v>
      </c>
      <c r="AU80" s="14">
        <f>AT80*100/AT89</f>
        <v>2.1210303323199899</v>
      </c>
      <c r="AV80" s="63">
        <f>AU80*100/AU90</f>
        <v>2.2302743998702117</v>
      </c>
    </row>
    <row r="81" spans="1:48" x14ac:dyDescent="0.25">
      <c r="A81" s="40" t="s">
        <v>65</v>
      </c>
      <c r="B81" s="43">
        <v>0</v>
      </c>
      <c r="C81" s="43">
        <v>0</v>
      </c>
      <c r="D81" s="76">
        <f t="shared" si="24"/>
        <v>0</v>
      </c>
      <c r="E81" s="76">
        <f t="shared" si="25"/>
        <v>0</v>
      </c>
      <c r="F81" s="76">
        <f t="shared" si="26"/>
        <v>0</v>
      </c>
      <c r="G81" s="40" t="s">
        <v>65</v>
      </c>
      <c r="H81" s="48">
        <f t="shared" si="27"/>
        <v>0</v>
      </c>
      <c r="I81" s="50" t="s">
        <v>12</v>
      </c>
      <c r="J81" s="52">
        <v>80.063999999999993</v>
      </c>
      <c r="K81" s="59">
        <f>H81*1</f>
        <v>0</v>
      </c>
      <c r="L81" s="14">
        <f>K81*100/K89</f>
        <v>0</v>
      </c>
      <c r="M81" s="14">
        <f t="shared" si="28"/>
        <v>0</v>
      </c>
      <c r="N81" s="14">
        <f>M81*100/M89</f>
        <v>0</v>
      </c>
      <c r="O81" s="63">
        <f>N81*100/N90</f>
        <v>0</v>
      </c>
      <c r="S81">
        <v>0</v>
      </c>
      <c r="AD81" s="40" t="s">
        <v>65</v>
      </c>
      <c r="AE81" s="48">
        <f t="shared" si="29"/>
        <v>0</v>
      </c>
      <c r="AF81" s="50" t="s">
        <v>12</v>
      </c>
      <c r="AG81" s="52">
        <v>80.063999999999993</v>
      </c>
      <c r="AH81" s="59">
        <f>AE81*1</f>
        <v>0</v>
      </c>
      <c r="AI81" s="14">
        <f>AH81*100/AH89</f>
        <v>0</v>
      </c>
      <c r="AJ81" s="14">
        <f t="shared" si="30"/>
        <v>0</v>
      </c>
      <c r="AK81" s="14">
        <f>AJ81*100/AJ89</f>
        <v>0</v>
      </c>
      <c r="AL81" s="63">
        <f>AK81*100/AK90</f>
        <v>0</v>
      </c>
      <c r="AN81" s="40" t="s">
        <v>65</v>
      </c>
      <c r="AO81" s="48">
        <f t="shared" si="31"/>
        <v>0</v>
      </c>
      <c r="AP81" s="50" t="s">
        <v>12</v>
      </c>
      <c r="AQ81" s="52">
        <v>80.063999999999993</v>
      </c>
      <c r="AR81" s="59">
        <f>AO81*1</f>
        <v>0</v>
      </c>
      <c r="AS81" s="14">
        <f>AR81*100/AR89</f>
        <v>0</v>
      </c>
      <c r="AT81" s="14">
        <f t="shared" si="32"/>
        <v>0</v>
      </c>
      <c r="AU81" s="14">
        <f>AT81*100/AT89</f>
        <v>0</v>
      </c>
      <c r="AV81" s="63">
        <f>AU81*100/AU90</f>
        <v>0</v>
      </c>
    </row>
    <row r="82" spans="1:48" x14ac:dyDescent="0.25">
      <c r="A82" s="41"/>
      <c r="B82" s="44">
        <v>0</v>
      </c>
      <c r="C82" s="44"/>
      <c r="D82" s="44">
        <f t="shared" si="24"/>
        <v>0</v>
      </c>
      <c r="E82" s="44">
        <f t="shared" si="25"/>
        <v>0</v>
      </c>
      <c r="F82" s="44">
        <f t="shared" si="26"/>
        <v>0</v>
      </c>
      <c r="G82" s="41"/>
      <c r="H82" s="48">
        <f t="shared" si="27"/>
        <v>0</v>
      </c>
      <c r="I82" s="50" t="s">
        <v>13</v>
      </c>
      <c r="J82" s="52">
        <v>32</v>
      </c>
      <c r="K82" s="59">
        <f>H82*1</f>
        <v>0</v>
      </c>
      <c r="L82" s="14">
        <f>K82*100/K89</f>
        <v>0</v>
      </c>
      <c r="M82" s="14">
        <f t="shared" si="28"/>
        <v>0</v>
      </c>
      <c r="N82" s="14">
        <f>M82*100/M89</f>
        <v>0</v>
      </c>
      <c r="O82" s="63">
        <f>N82*100/N90</f>
        <v>0</v>
      </c>
      <c r="AD82" s="41"/>
      <c r="AE82" s="48">
        <f t="shared" si="29"/>
        <v>0</v>
      </c>
      <c r="AF82" s="50" t="s">
        <v>13</v>
      </c>
      <c r="AG82" s="52">
        <v>32</v>
      </c>
      <c r="AH82" s="59">
        <f>AE82*1</f>
        <v>0</v>
      </c>
      <c r="AI82" s="14">
        <f>AH82*100/AH89</f>
        <v>0</v>
      </c>
      <c r="AJ82" s="14">
        <f t="shared" si="30"/>
        <v>0</v>
      </c>
      <c r="AK82" s="14">
        <f>AJ82*100/AJ89</f>
        <v>0</v>
      </c>
      <c r="AL82" s="63">
        <f>AK82*100/AK90</f>
        <v>0</v>
      </c>
      <c r="AN82" s="41"/>
      <c r="AO82" s="48">
        <f t="shared" si="31"/>
        <v>0</v>
      </c>
      <c r="AP82" s="50" t="s">
        <v>13</v>
      </c>
      <c r="AQ82" s="52">
        <v>32</v>
      </c>
      <c r="AR82" s="59">
        <f>AO82*1</f>
        <v>0</v>
      </c>
      <c r="AS82" s="14">
        <f>AR82*100/AR89</f>
        <v>0</v>
      </c>
      <c r="AT82" s="14">
        <f t="shared" si="32"/>
        <v>0</v>
      </c>
      <c r="AU82" s="14">
        <f>AT82*100/AT89</f>
        <v>0</v>
      </c>
      <c r="AV82" s="63">
        <f>AU82*100/AU90</f>
        <v>0</v>
      </c>
    </row>
    <row r="83" spans="1:48" x14ac:dyDescent="0.25">
      <c r="A83" s="40" t="s">
        <v>51</v>
      </c>
      <c r="B83" s="43">
        <f>W93</f>
        <v>1.9234</v>
      </c>
      <c r="C83" s="43">
        <f>W68</f>
        <v>1.8471759999999999</v>
      </c>
      <c r="D83" s="76">
        <f t="shared" si="24"/>
        <v>0.46179399999999998</v>
      </c>
      <c r="E83" s="76">
        <f t="shared" si="25"/>
        <v>0.53801800000000011</v>
      </c>
      <c r="F83" s="76">
        <f t="shared" si="26"/>
        <v>1.3853819999999999</v>
      </c>
      <c r="G83" s="40" t="s">
        <v>51</v>
      </c>
      <c r="H83" s="48">
        <f t="shared" si="27"/>
        <v>1.3853819999999999</v>
      </c>
      <c r="I83" s="50" t="s">
        <v>22</v>
      </c>
      <c r="J83" s="52">
        <v>18.015000000000001</v>
      </c>
      <c r="K83" s="59">
        <f>H83*1/2</f>
        <v>0.69269099999999995</v>
      </c>
      <c r="L83" s="14">
        <f>K83*100/K89</f>
        <v>8.8521083502171862</v>
      </c>
      <c r="M83" s="14">
        <f t="shared" si="28"/>
        <v>12.478828365</v>
      </c>
      <c r="N83" s="14">
        <f>M83*100/M89</f>
        <v>2.6347765390629649</v>
      </c>
      <c r="O83" s="64"/>
      <c r="AD83" s="40" t="s">
        <v>51</v>
      </c>
      <c r="AE83" s="48">
        <f t="shared" si="29"/>
        <v>0.53801800000000011</v>
      </c>
      <c r="AF83" s="50" t="s">
        <v>22</v>
      </c>
      <c r="AG83" s="52">
        <v>18.015000000000001</v>
      </c>
      <c r="AH83" s="59">
        <f>AE83*1/2</f>
        <v>0.26900900000000005</v>
      </c>
      <c r="AI83" s="14">
        <f>AH83*100/AH89</f>
        <v>0.46363797593479705</v>
      </c>
      <c r="AJ83" s="14">
        <f t="shared" si="30"/>
        <v>4.8461971350000015</v>
      </c>
      <c r="AK83" s="14">
        <f>AJ83*100/AJ89</f>
        <v>0.1307387341901188</v>
      </c>
      <c r="AL83" s="64"/>
      <c r="AN83" s="40" t="s">
        <v>51</v>
      </c>
      <c r="AO83" s="48">
        <f t="shared" si="31"/>
        <v>8.4866542500000008</v>
      </c>
      <c r="AP83" s="50" t="s">
        <v>22</v>
      </c>
      <c r="AQ83" s="52">
        <v>18.015000000000001</v>
      </c>
      <c r="AR83" s="59">
        <f>AO83*1/2</f>
        <v>4.2433271250000004</v>
      </c>
      <c r="AS83" s="14">
        <f>AR83*100/AR89</f>
        <v>15.679842538923232</v>
      </c>
      <c r="AT83" s="14">
        <f t="shared" si="32"/>
        <v>76.443538156875007</v>
      </c>
      <c r="AU83" s="14">
        <f>AT83*100/AT89</f>
        <v>4.8982343857141268</v>
      </c>
      <c r="AV83" s="64"/>
    </row>
    <row r="84" spans="1:48" x14ac:dyDescent="0.25">
      <c r="A84" s="40" t="s">
        <v>66</v>
      </c>
      <c r="B84" s="43">
        <v>0</v>
      </c>
      <c r="C84" s="43">
        <v>0</v>
      </c>
      <c r="D84" s="76">
        <f t="shared" si="24"/>
        <v>0</v>
      </c>
      <c r="E84" s="76">
        <f t="shared" si="25"/>
        <v>0</v>
      </c>
      <c r="F84" s="76">
        <f t="shared" si="26"/>
        <v>0</v>
      </c>
      <c r="G84" s="40" t="s">
        <v>66</v>
      </c>
      <c r="H84" s="48">
        <f t="shared" si="27"/>
        <v>0</v>
      </c>
      <c r="I84" s="50" t="s">
        <v>14</v>
      </c>
      <c r="J84" s="52">
        <v>44.01</v>
      </c>
      <c r="K84" s="59">
        <f>H84*1</f>
        <v>0</v>
      </c>
      <c r="L84" s="14">
        <f>K84*100/K89</f>
        <v>0</v>
      </c>
      <c r="M84" s="14">
        <f t="shared" si="28"/>
        <v>0</v>
      </c>
      <c r="N84" s="14">
        <f>M84*100/M89</f>
        <v>0</v>
      </c>
      <c r="O84" s="63">
        <f>N84*100/N90</f>
        <v>0</v>
      </c>
      <c r="AD84" s="40" t="s">
        <v>66</v>
      </c>
      <c r="AE84" s="48">
        <f t="shared" si="29"/>
        <v>0</v>
      </c>
      <c r="AF84" s="50" t="s">
        <v>14</v>
      </c>
      <c r="AG84" s="52">
        <v>44.01</v>
      </c>
      <c r="AH84" s="59">
        <f>AE84*1</f>
        <v>0</v>
      </c>
      <c r="AI84" s="14">
        <f>AH84*100/AH89</f>
        <v>0</v>
      </c>
      <c r="AJ84" s="14">
        <f t="shared" si="30"/>
        <v>0</v>
      </c>
      <c r="AK84" s="14">
        <f>AJ84*100/AJ89</f>
        <v>0</v>
      </c>
      <c r="AL84" s="63">
        <f>AK84*100/AK90</f>
        <v>0</v>
      </c>
      <c r="AN84" s="40" t="s">
        <v>66</v>
      </c>
      <c r="AO84" s="48">
        <f t="shared" si="31"/>
        <v>0</v>
      </c>
      <c r="AP84" s="50" t="s">
        <v>14</v>
      </c>
      <c r="AQ84" s="52">
        <v>44.01</v>
      </c>
      <c r="AR84" s="59">
        <f>AO84*1</f>
        <v>0</v>
      </c>
      <c r="AS84" s="14">
        <f>AR84*100/AR89</f>
        <v>0</v>
      </c>
      <c r="AT84" s="14">
        <f t="shared" si="32"/>
        <v>0</v>
      </c>
      <c r="AU84" s="14">
        <f>AT84*100/AT89</f>
        <v>0</v>
      </c>
      <c r="AV84" s="63">
        <f>AU84*100/AU90</f>
        <v>0</v>
      </c>
    </row>
    <row r="85" spans="1:48" x14ac:dyDescent="0.25">
      <c r="A85" s="40" t="s">
        <v>67</v>
      </c>
      <c r="B85" s="43">
        <v>0</v>
      </c>
      <c r="C85" s="43">
        <v>0</v>
      </c>
      <c r="D85" s="76">
        <f t="shared" si="24"/>
        <v>0</v>
      </c>
      <c r="E85" s="76">
        <f t="shared" si="25"/>
        <v>0</v>
      </c>
      <c r="F85" s="76">
        <f t="shared" si="26"/>
        <v>0</v>
      </c>
      <c r="G85" s="40" t="s">
        <v>67</v>
      </c>
      <c r="H85" s="48">
        <f t="shared" si="27"/>
        <v>0</v>
      </c>
      <c r="I85" s="50" t="s">
        <v>15</v>
      </c>
      <c r="J85" s="52">
        <v>69.62</v>
      </c>
      <c r="K85" s="59">
        <f>H85*1</f>
        <v>0</v>
      </c>
      <c r="L85" s="14">
        <f>K85*100/K89</f>
        <v>0</v>
      </c>
      <c r="M85" s="14">
        <f t="shared" si="28"/>
        <v>0</v>
      </c>
      <c r="N85" s="14">
        <f>M85*100/M89</f>
        <v>0</v>
      </c>
      <c r="O85" s="63">
        <f>N85*100/N90</f>
        <v>0</v>
      </c>
      <c r="AD85" s="40" t="s">
        <v>67</v>
      </c>
      <c r="AE85" s="48">
        <f t="shared" si="29"/>
        <v>0</v>
      </c>
      <c r="AF85" s="50" t="s">
        <v>15</v>
      </c>
      <c r="AG85" s="52">
        <v>69.62</v>
      </c>
      <c r="AH85" s="59">
        <f>AE85*1</f>
        <v>0</v>
      </c>
      <c r="AI85" s="14">
        <f>AH85*100/AH89</f>
        <v>0</v>
      </c>
      <c r="AJ85" s="14">
        <f t="shared" si="30"/>
        <v>0</v>
      </c>
      <c r="AK85" s="14">
        <f>AJ85*100/AJ89</f>
        <v>0</v>
      </c>
      <c r="AL85" s="63">
        <f>AK85*100/AK90</f>
        <v>0</v>
      </c>
      <c r="AN85" s="40" t="s">
        <v>67</v>
      </c>
      <c r="AO85" s="48">
        <f t="shared" si="31"/>
        <v>0</v>
      </c>
      <c r="AP85" s="50" t="s">
        <v>15</v>
      </c>
      <c r="AQ85" s="52">
        <v>69.62</v>
      </c>
      <c r="AR85" s="59">
        <f>AO85*1</f>
        <v>0</v>
      </c>
      <c r="AS85" s="14">
        <f>AR85*100/AR89</f>
        <v>0</v>
      </c>
      <c r="AT85" s="14">
        <f t="shared" si="32"/>
        <v>0</v>
      </c>
      <c r="AU85" s="14">
        <f>AT85*100/AT89</f>
        <v>0</v>
      </c>
      <c r="AV85" s="63">
        <f>AU85*100/AU90</f>
        <v>0</v>
      </c>
    </row>
    <row r="86" spans="1:48" x14ac:dyDescent="0.25">
      <c r="A86" s="40" t="s">
        <v>68</v>
      </c>
      <c r="B86" s="43">
        <v>0</v>
      </c>
      <c r="C86" s="43">
        <v>0</v>
      </c>
      <c r="D86" s="76">
        <f t="shared" si="24"/>
        <v>0</v>
      </c>
      <c r="E86" s="76">
        <f t="shared" si="25"/>
        <v>0</v>
      </c>
      <c r="F86" s="76">
        <f t="shared" si="26"/>
        <v>0</v>
      </c>
      <c r="G86" s="40" t="s">
        <v>68</v>
      </c>
      <c r="H86" s="48">
        <f t="shared" si="27"/>
        <v>0</v>
      </c>
      <c r="I86" s="50" t="s">
        <v>16</v>
      </c>
      <c r="J86" s="52">
        <v>141.94</v>
      </c>
      <c r="K86" s="59">
        <f>H86*1/2</f>
        <v>0</v>
      </c>
      <c r="L86" s="14">
        <f>K86*100/K89</f>
        <v>0</v>
      </c>
      <c r="M86" s="14">
        <f t="shared" si="28"/>
        <v>0</v>
      </c>
      <c r="N86" s="14">
        <f>M86*100/M89</f>
        <v>0</v>
      </c>
      <c r="O86" s="63">
        <f>N86*100/N90</f>
        <v>0</v>
      </c>
      <c r="AD86" s="40" t="s">
        <v>68</v>
      </c>
      <c r="AE86" s="48">
        <f t="shared" si="29"/>
        <v>0</v>
      </c>
      <c r="AF86" s="50" t="s">
        <v>16</v>
      </c>
      <c r="AG86" s="52">
        <v>141.94</v>
      </c>
      <c r="AH86" s="59">
        <f>AE86*1/2</f>
        <v>0</v>
      </c>
      <c r="AI86" s="14">
        <f>AH86*100/AH89</f>
        <v>0</v>
      </c>
      <c r="AJ86" s="14">
        <f t="shared" si="30"/>
        <v>0</v>
      </c>
      <c r="AK86" s="14">
        <f>AJ86*100/AJ89</f>
        <v>0</v>
      </c>
      <c r="AL86" s="63">
        <f>AK86*100/AK90</f>
        <v>0</v>
      </c>
      <c r="AN86" s="40" t="s">
        <v>68</v>
      </c>
      <c r="AO86" s="48">
        <f t="shared" si="31"/>
        <v>0</v>
      </c>
      <c r="AP86" s="50" t="s">
        <v>16</v>
      </c>
      <c r="AQ86" s="52">
        <v>141.94</v>
      </c>
      <c r="AR86" s="59">
        <f>AO86*1/2</f>
        <v>0</v>
      </c>
      <c r="AS86" s="14">
        <f>AR86*100/AR89</f>
        <v>0</v>
      </c>
      <c r="AT86" s="14">
        <f t="shared" si="32"/>
        <v>0</v>
      </c>
      <c r="AU86" s="14">
        <f>AT86*100/AT89</f>
        <v>0</v>
      </c>
      <c r="AV86" s="63">
        <f>AU86*100/AU90</f>
        <v>0</v>
      </c>
    </row>
    <row r="87" spans="1:48" x14ac:dyDescent="0.25">
      <c r="A87" s="40" t="s">
        <v>69</v>
      </c>
      <c r="B87" s="43">
        <v>0</v>
      </c>
      <c r="C87" s="43">
        <v>0</v>
      </c>
      <c r="D87" s="76">
        <f t="shared" si="24"/>
        <v>0</v>
      </c>
      <c r="E87" s="76">
        <f t="shared" si="25"/>
        <v>0</v>
      </c>
      <c r="F87" s="76">
        <f t="shared" si="26"/>
        <v>0</v>
      </c>
      <c r="G87" s="40" t="s">
        <v>69</v>
      </c>
      <c r="H87" s="48">
        <f t="shared" si="27"/>
        <v>0</v>
      </c>
      <c r="I87" s="50" t="s">
        <v>17</v>
      </c>
      <c r="J87" s="52">
        <v>29.88</v>
      </c>
      <c r="K87" s="59">
        <f>H87*1/2</f>
        <v>0</v>
      </c>
      <c r="L87" s="14">
        <f>K87*100/K89</f>
        <v>0</v>
      </c>
      <c r="M87" s="14">
        <f t="shared" si="28"/>
        <v>0</v>
      </c>
      <c r="N87" s="14">
        <f>M87*100/M89</f>
        <v>0</v>
      </c>
      <c r="O87" s="63">
        <f>N87*100/N90</f>
        <v>0</v>
      </c>
      <c r="AD87" s="40" t="s">
        <v>69</v>
      </c>
      <c r="AE87" s="48">
        <f t="shared" si="29"/>
        <v>0</v>
      </c>
      <c r="AF87" s="50" t="s">
        <v>17</v>
      </c>
      <c r="AG87" s="52">
        <v>29.88</v>
      </c>
      <c r="AH87" s="59">
        <f>AE87*1/2</f>
        <v>0</v>
      </c>
      <c r="AI87" s="14">
        <f>AH87*100/AH89</f>
        <v>0</v>
      </c>
      <c r="AJ87" s="14">
        <f t="shared" si="30"/>
        <v>0</v>
      </c>
      <c r="AK87" s="14">
        <f>AJ87*100/AJ89</f>
        <v>0</v>
      </c>
      <c r="AL87" s="63">
        <f>AK87*100/AK90</f>
        <v>0</v>
      </c>
      <c r="AN87" s="40" t="s">
        <v>69</v>
      </c>
      <c r="AO87" s="48">
        <f t="shared" si="31"/>
        <v>0</v>
      </c>
      <c r="AP87" s="50" t="s">
        <v>17</v>
      </c>
      <c r="AQ87" s="52">
        <v>29.88</v>
      </c>
      <c r="AR87" s="59">
        <f>AO87*1/2</f>
        <v>0</v>
      </c>
      <c r="AS87" s="14">
        <f>AR87*100/AR89</f>
        <v>0</v>
      </c>
      <c r="AT87" s="14">
        <f t="shared" si="32"/>
        <v>0</v>
      </c>
      <c r="AU87" s="14">
        <f>AT87*100/AT89</f>
        <v>0</v>
      </c>
      <c r="AV87" s="63">
        <f>AU87*100/AU90</f>
        <v>0</v>
      </c>
    </row>
    <row r="88" spans="1:48" ht="15.75" thickBot="1" x14ac:dyDescent="0.3">
      <c r="A88" s="42" t="s">
        <v>18</v>
      </c>
      <c r="B88" s="46">
        <f>S93</f>
        <v>109.9494</v>
      </c>
      <c r="C88" s="73">
        <f>S68</f>
        <v>18.515857</v>
      </c>
      <c r="D88" s="77">
        <f t="shared" si="24"/>
        <v>4.6289642500000001</v>
      </c>
      <c r="E88" s="77">
        <f t="shared" si="25"/>
        <v>96.062507249999996</v>
      </c>
      <c r="F88" s="77">
        <f t="shared" si="26"/>
        <v>13.886892750000001</v>
      </c>
      <c r="G88" s="42" t="s">
        <v>18</v>
      </c>
      <c r="H88" s="48">
        <f t="shared" si="27"/>
        <v>13.886892750000001</v>
      </c>
      <c r="I88" s="54" t="s">
        <v>18</v>
      </c>
      <c r="J88" s="55">
        <f>J82/2</f>
        <v>16</v>
      </c>
      <c r="K88" s="60">
        <f>H90*1</f>
        <v>-3.7499999727685918E-7</v>
      </c>
      <c r="L88" s="65">
        <f>K88*100/K89</f>
        <v>-4.7922386853963852E-6</v>
      </c>
      <c r="M88" s="69">
        <f t="shared" si="28"/>
        <v>-5.9999999564297468E-6</v>
      </c>
      <c r="N88" s="69"/>
      <c r="O88" s="67">
        <f>N88*100/N90</f>
        <v>0</v>
      </c>
      <c r="AD88" s="42" t="s">
        <v>18</v>
      </c>
      <c r="AE88" s="48">
        <f t="shared" si="29"/>
        <v>96.062507249999996</v>
      </c>
      <c r="AF88" s="54" t="s">
        <v>18</v>
      </c>
      <c r="AG88" s="55">
        <f>AG82/2</f>
        <v>16</v>
      </c>
      <c r="AH88" s="60">
        <f>AE90*1</f>
        <v>0.91200037500000519</v>
      </c>
      <c r="AI88" s="65">
        <f>AH88*100/AH89</f>
        <v>1.5718359159610951</v>
      </c>
      <c r="AJ88" s="69">
        <f t="shared" si="30"/>
        <v>14.592006000000083</v>
      </c>
      <c r="AK88" s="69"/>
      <c r="AL88" s="67">
        <f>AK88*100/AK90</f>
        <v>0</v>
      </c>
      <c r="AN88" s="42" t="s">
        <v>18</v>
      </c>
      <c r="AO88" s="48">
        <f t="shared" si="31"/>
        <v>48.366751499999999</v>
      </c>
      <c r="AP88" s="54" t="s">
        <v>18</v>
      </c>
      <c r="AQ88" s="55">
        <f>AQ82/2</f>
        <v>16</v>
      </c>
      <c r="AR88" s="60">
        <f>AO90*1</f>
        <v>1.1250000042650754E-6</v>
      </c>
      <c r="AS88" s="65">
        <f>AR88*100/AR89</f>
        <v>4.1570735424185202E-6</v>
      </c>
      <c r="AT88" s="69">
        <f t="shared" si="32"/>
        <v>1.8000000068241206E-5</v>
      </c>
      <c r="AU88" s="69"/>
      <c r="AV88" s="67">
        <f>AU88*100/AU90</f>
        <v>0</v>
      </c>
    </row>
    <row r="89" spans="1:48" ht="15.75" thickBot="1" x14ac:dyDescent="0.3">
      <c r="A89" t="s">
        <v>71</v>
      </c>
      <c r="B89" s="53">
        <f>(B69*2)+(B70*2)+(B71*3/2)+(B72*3/2)+(B73*1)+(B74*1)+(B75*1)+(B76*1)+(B77*3/2)+(B78*1)+(B79*1/2)+(B80*1/2)+(B81*3)+(B83*1/2)+(B84*2)+(B85*3/2)+(B86*3/5)+(B87*1/2)</f>
        <v>109.03739999999999</v>
      </c>
      <c r="C89" s="74">
        <f>(C69*2)+(C70*2)+(C71*3/2)+(C72*3/2)+(C73*1)+(C74*1)+(C75*1)+(C76*1)+(C77*3/2)+(C78*1)+(C79*1/2)+(C80*1/2)+(C81*3)+(C83*1/2)+(C84*2)+(C85*3/2)+(C86*3/5)+(C87*1/2)</f>
        <v>18.515857499999999</v>
      </c>
      <c r="D89" s="74">
        <f>(D69*2)+(D70*2)+(D71*3/2)+(D72*3/2)+(D73*1)+(D74*1)+(D75*1)+(D76*1)+(D77*3/2)+(D78*1)+(D79*1/2)+(D80*1/2)+(D81*3)+(D83*1/2)+(D84*2)+(D85*3/2)+(D86*3/5)+(D87*1/2)</f>
        <v>4.6289643749999998</v>
      </c>
      <c r="E89" s="74">
        <f>(E69*2)+(E70*2)+(E71*3/2)+(E72*3/2)+(E73*1)+(E74*1)+(E75*1)+(E76*1)+(E77*3/2)+(E78*1)+(E79*1/2)+(E80*1/2)+(E81*3)+(E83*1/2)+(E84*2)+(E85*3/2)+(E86*3/5)+(E87*1/2)</f>
        <v>95.150506874999991</v>
      </c>
      <c r="F89" s="74">
        <f>(F69*2)+(F70*2)+(F71*3/2)+(F72*3/2)+(F73*1)+(F74*1)+(F75*1)+(F76*1)+(F77*3/2)+(F78*1)+(F79*1/2)+(F80*1/2)+(F81*3)+(F83*1/2)+(F84*2)+(F85*3/2)+(F86*3/5)+(F87*1/2)</f>
        <v>13.886893124999999</v>
      </c>
      <c r="G89" t="s">
        <v>71</v>
      </c>
      <c r="H89" s="53">
        <f>(H69*2)+(H70*2)+(H71*3/2)+(H72*3/2)+(H73*1)+(H74*1)+(H75*1)+(H76*1)+(H77*3/2)+(H78*1)+(H79*1/2)+(H80*1/2)+(H81*3)+(H83*1/2)+(H84*2)+(H85*3/2)+(H86*3/5)+(H87*1/2)</f>
        <v>13.886893124999999</v>
      </c>
      <c r="I89" s="187" t="s">
        <v>19</v>
      </c>
      <c r="J89" s="188"/>
      <c r="K89" s="61">
        <f>SUM(K69:K76,K78:K88)</f>
        <v>7.8251527500000018</v>
      </c>
      <c r="L89" s="66">
        <f>SUM(L69:L76,L78:L88)</f>
        <v>100</v>
      </c>
      <c r="M89" s="70">
        <f>SUM(M69:M87)</f>
        <v>473.6199893991004</v>
      </c>
      <c r="N89" s="70">
        <f>SUM(N69:N87)</f>
        <v>100.00000000000001</v>
      </c>
      <c r="O89" s="68">
        <f>SUM(O69:O87)</f>
        <v>99.999999999999986</v>
      </c>
      <c r="AD89" t="s">
        <v>71</v>
      </c>
      <c r="AE89" s="53">
        <f>(AE69*2)+(AE70*2)+(AE71*3/2)+(AE72*3/2)+(AE73*1)+(AE74*1)+(AE75*1)+(AE76*1)+(AE77*3/2)+(AE78*1)+(AE79*1/2)+(AE80*1/2)+(AE81*3)+(AE83*1/2)+(AE84*2)+(AE85*3/2)+(AE86*3/5)+(AE87*1/2)</f>
        <v>95.150506874999991</v>
      </c>
      <c r="AF89" s="187" t="s">
        <v>19</v>
      </c>
      <c r="AG89" s="188"/>
      <c r="AH89" s="61">
        <f>SUM(AH69:AH76,AH78:AH88)</f>
        <v>58.021347250000005</v>
      </c>
      <c r="AI89" s="66">
        <f>SUM(AI69:AI76,AI78:AI88)</f>
        <v>99.999999999999986</v>
      </c>
      <c r="AJ89" s="70">
        <f>SUM(AJ69:AJ87)</f>
        <v>3706.7799111109002</v>
      </c>
      <c r="AK89" s="70">
        <f>SUM(AK69:AK87)</f>
        <v>100.00000000000001</v>
      </c>
      <c r="AL89" s="68">
        <f>SUM(AL69:AL87)</f>
        <v>100</v>
      </c>
      <c r="AN89" t="s">
        <v>71</v>
      </c>
      <c r="AO89" s="53">
        <f>(AO69*2)+(AO70*2)+(AO71*3/2)+(AO72*3/2)+(AO73*1)+(AO74*1)+(AO75*1)+(AO76*1)+(AO77*3/2)+(AO78*1)+(AO79*1/2)+(AO80*1/2)+(AO81*3)+(AO83*1/2)+(AO84*2)+(AO85*3/2)+(AO86*3/5)+(AO87*1/2)</f>
        <v>48.366750374999995</v>
      </c>
      <c r="AP89" s="187" t="s">
        <v>19</v>
      </c>
      <c r="AQ89" s="188"/>
      <c r="AR89" s="61">
        <f>SUM(AR69:AR76,AR78:AR88)</f>
        <v>27.062307000000008</v>
      </c>
      <c r="AS89" s="66">
        <f>SUM(AS69:AS76,AS78:AS88)</f>
        <v>99.999999999999986</v>
      </c>
      <c r="AT89" s="70">
        <f>SUM(AT69:AT87)</f>
        <v>1560.6345498660758</v>
      </c>
      <c r="AU89" s="70">
        <f>SUM(AU69:AU87)</f>
        <v>100.00000000000003</v>
      </c>
      <c r="AV89" s="68">
        <f>SUM(AV69:AV87)</f>
        <v>100</v>
      </c>
    </row>
    <row r="90" spans="1:48" ht="15.75" thickBot="1" x14ac:dyDescent="0.3">
      <c r="A90" t="s">
        <v>53</v>
      </c>
      <c r="B90" s="72">
        <f>B88-B89</f>
        <v>0.91200000000000614</v>
      </c>
      <c r="C90" s="45">
        <f>C88-C89</f>
        <v>-4.9999999873762135E-7</v>
      </c>
      <c r="D90" s="45">
        <f>D88-D89</f>
        <v>-1.2499999968440534E-7</v>
      </c>
      <c r="E90" s="45">
        <f>E88-E89</f>
        <v>0.91200037500000519</v>
      </c>
      <c r="F90" s="45">
        <f>F88-F89</f>
        <v>-3.7499999727685918E-7</v>
      </c>
      <c r="G90" t="s">
        <v>53</v>
      </c>
      <c r="H90" s="45">
        <f>H88-H89</f>
        <v>-3.7499999727685918E-7</v>
      </c>
      <c r="I90" s="56"/>
      <c r="J90" s="57"/>
      <c r="K90" s="4"/>
      <c r="L90" s="189" t="s">
        <v>80</v>
      </c>
      <c r="M90" s="190"/>
      <c r="N90" s="68">
        <f>SUM(N69:N82,N84:N87)</f>
        <v>97.365223460937045</v>
      </c>
      <c r="AD90" t="s">
        <v>53</v>
      </c>
      <c r="AE90" s="45">
        <f>AE88-AE89</f>
        <v>0.91200037500000519</v>
      </c>
      <c r="AF90" s="56"/>
      <c r="AG90" s="57"/>
      <c r="AH90" s="4"/>
      <c r="AI90" s="189" t="s">
        <v>80</v>
      </c>
      <c r="AJ90" s="190"/>
      <c r="AK90" s="68">
        <f>SUM(AK69:AK82,AK84:AK87)</f>
        <v>99.869261265809897</v>
      </c>
      <c r="AN90" t="s">
        <v>53</v>
      </c>
      <c r="AO90" s="45">
        <f>AO88-AO89</f>
        <v>1.1250000042650754E-6</v>
      </c>
      <c r="AP90" s="56"/>
      <c r="AQ90" s="57"/>
      <c r="AR90" s="4"/>
      <c r="AS90" s="189" t="s">
        <v>80</v>
      </c>
      <c r="AT90" s="190"/>
      <c r="AU90" s="68">
        <f>SUM(AU69:AU82,AU84:AU87)</f>
        <v>95.101765614285895</v>
      </c>
    </row>
    <row r="91" spans="1:48" x14ac:dyDescent="0.25">
      <c r="E91" s="25">
        <f>E88-(E83/2)</f>
        <v>95.793498249999999</v>
      </c>
      <c r="F91" s="84" t="s">
        <v>46</v>
      </c>
    </row>
    <row r="92" spans="1:48" ht="15.75" thickBot="1" x14ac:dyDescent="0.3"/>
    <row r="93" spans="1:48" ht="15.75" thickBot="1" x14ac:dyDescent="0.3">
      <c r="B93" s="228" t="s">
        <v>99</v>
      </c>
      <c r="C93" s="229"/>
      <c r="D93" s="229"/>
      <c r="E93" s="229"/>
      <c r="F93" s="229"/>
      <c r="G93" s="229"/>
      <c r="H93" s="229"/>
      <c r="I93" s="230"/>
      <c r="Q93" s="79" t="s">
        <v>180</v>
      </c>
      <c r="R93" s="78" t="s">
        <v>97</v>
      </c>
      <c r="S93">
        <v>109.9494</v>
      </c>
      <c r="T93">
        <v>12.192299999999999</v>
      </c>
      <c r="U93">
        <v>7.6917999999999997</v>
      </c>
      <c r="V93">
        <v>8.1716999999999995</v>
      </c>
      <c r="W93">
        <v>1.9234</v>
      </c>
      <c r="X93">
        <v>0.1419</v>
      </c>
      <c r="Y93">
        <v>8.6577999999999999</v>
      </c>
      <c r="Z93">
        <v>2.7475999999999998</v>
      </c>
      <c r="AA93">
        <v>30.940300000000001</v>
      </c>
      <c r="AB93">
        <v>0.97030000000000005</v>
      </c>
    </row>
    <row r="94" spans="1:48" ht="16.5" thickBot="1" x14ac:dyDescent="0.3">
      <c r="B94" s="222" t="str">
        <f>"SI("&amp;ROUND(E69,4)&amp;")AL("&amp;ROUND(E71,4)&amp;")TI("&amp;ROUND(E70,4)&amp;")MN("&amp;ROUND(E75,4)&amp;")FE("&amp;ROUND(E76,4)&amp;")MG("&amp;ROUND(E73,4)&amp;")CA("&amp;ROUND(E74,4)&amp;")NA("&amp;ROUND(E79,4)&amp;")K("&amp;ROUND(E80,4)&amp;")O("&amp;ROUND(E91,4)&amp;")H("&amp;ROUND(E83,4)&amp;")O("&amp;ROUND(E83/2,4)&amp;")"</f>
        <v>SI(26.3768)AL(10.6941)TI(0.9703)MN(0)FE(7.5425)MG(8.2709)CA(7.4572)NA(1.6916)K(0.0594)O(95.7935)H(0.538)O(0.269)</v>
      </c>
      <c r="C94" s="223"/>
      <c r="D94" s="223"/>
      <c r="E94" s="223"/>
      <c r="F94" s="223"/>
      <c r="G94" s="223"/>
      <c r="H94" s="223"/>
      <c r="I94" s="224"/>
      <c r="S94">
        <v>0</v>
      </c>
    </row>
    <row r="96" spans="1:48" ht="15" customHeight="1" x14ac:dyDescent="0.25">
      <c r="A96" s="214" t="str">
        <f>"i="&amp;E97</f>
        <v>i=4</v>
      </c>
      <c r="B96" t="s">
        <v>85</v>
      </c>
      <c r="C96" s="144">
        <v>15725.333329999999</v>
      </c>
      <c r="D96" s="153" t="s">
        <v>178</v>
      </c>
      <c r="E96" s="153"/>
      <c r="F96" s="153"/>
      <c r="P96" s="78" t="s">
        <v>103</v>
      </c>
      <c r="R96" s="152" t="str">
        <f>"SYSTEM EQUILIBRIA AFTER MELT EXTRACTION IN  "&amp;A65</f>
        <v>SYSTEM EQUILIBRIA AFTER MELT EXTRACTION IN  i=3</v>
      </c>
      <c r="S96" s="152"/>
      <c r="T96" s="152"/>
      <c r="U96" s="152"/>
      <c r="V96" s="152"/>
      <c r="W96" s="152"/>
      <c r="X96" s="152"/>
      <c r="Y96" s="152"/>
      <c r="Z96" s="152"/>
      <c r="AA96" s="152"/>
      <c r="AB96" s="152"/>
      <c r="AU96" s="81" t="s">
        <v>104</v>
      </c>
      <c r="AV96" s="143">
        <f>AV65+1</f>
        <v>4</v>
      </c>
    </row>
    <row r="97" spans="1:48" ht="15.75" customHeight="1" thickBot="1" x14ac:dyDescent="0.3">
      <c r="A97" s="215"/>
      <c r="B97" t="s">
        <v>86</v>
      </c>
      <c r="C97" s="144">
        <v>1179.4000000000001</v>
      </c>
      <c r="D97" s="81" t="s">
        <v>104</v>
      </c>
      <c r="E97" s="143">
        <f>E66+1</f>
        <v>4</v>
      </c>
      <c r="G97" s="216" t="s">
        <v>100</v>
      </c>
      <c r="H97" s="216"/>
      <c r="I97" s="216"/>
      <c r="J97" s="216"/>
      <c r="K97" s="216"/>
      <c r="L97" s="216"/>
      <c r="M97" s="216"/>
      <c r="N97" s="216"/>
      <c r="O97" s="216"/>
      <c r="P97" s="80">
        <v>0.2</v>
      </c>
      <c r="S97" t="s">
        <v>18</v>
      </c>
      <c r="T97" t="s">
        <v>87</v>
      </c>
      <c r="U97" t="s">
        <v>88</v>
      </c>
      <c r="V97" t="s">
        <v>89</v>
      </c>
      <c r="W97" t="s">
        <v>51</v>
      </c>
      <c r="X97" t="s">
        <v>52</v>
      </c>
      <c r="Y97" t="s">
        <v>90</v>
      </c>
      <c r="Z97" t="s">
        <v>91</v>
      </c>
      <c r="AA97" t="s">
        <v>92</v>
      </c>
      <c r="AB97" t="s">
        <v>93</v>
      </c>
      <c r="AD97" s="216" t="s">
        <v>210</v>
      </c>
      <c r="AE97" s="216"/>
      <c r="AF97" s="216"/>
      <c r="AG97" s="216"/>
      <c r="AH97" s="216"/>
      <c r="AI97" s="216"/>
      <c r="AJ97" s="216"/>
      <c r="AK97" s="216"/>
      <c r="AL97" s="216"/>
      <c r="AN97" s="216" t="s">
        <v>110</v>
      </c>
      <c r="AO97" s="216"/>
      <c r="AP97" s="216"/>
      <c r="AQ97" s="216"/>
      <c r="AR97" s="216"/>
      <c r="AS97" s="216"/>
      <c r="AT97" s="216"/>
      <c r="AU97" s="216"/>
      <c r="AV97" s="216"/>
    </row>
    <row r="98" spans="1:48" ht="15" customHeight="1" x14ac:dyDescent="0.25">
      <c r="A98" s="192" t="s">
        <v>74</v>
      </c>
      <c r="B98" s="210" t="str">
        <f>"COMPOSITION FROM "&amp;A65</f>
        <v>COMPOSITION FROM i=3</v>
      </c>
      <c r="C98" s="210" t="s">
        <v>175</v>
      </c>
      <c r="D98" s="212" t="s">
        <v>176</v>
      </c>
      <c r="E98" s="212" t="s">
        <v>177</v>
      </c>
      <c r="F98" s="194" t="s">
        <v>84</v>
      </c>
      <c r="G98" s="192" t="s">
        <v>74</v>
      </c>
      <c r="H98" s="194" t="s">
        <v>70</v>
      </c>
      <c r="I98" s="196" t="s">
        <v>75</v>
      </c>
      <c r="J98" s="196" t="s">
        <v>76</v>
      </c>
      <c r="K98" s="198" t="s">
        <v>72</v>
      </c>
      <c r="L98" s="200" t="s">
        <v>26</v>
      </c>
      <c r="M98" s="200" t="s">
        <v>20</v>
      </c>
      <c r="N98" s="202" t="s">
        <v>77</v>
      </c>
      <c r="O98" s="204" t="s">
        <v>73</v>
      </c>
      <c r="P98" s="71"/>
      <c r="S98" t="s">
        <v>94</v>
      </c>
      <c r="AD98" s="192" t="s">
        <v>74</v>
      </c>
      <c r="AE98" s="194" t="s">
        <v>70</v>
      </c>
      <c r="AF98" s="196" t="s">
        <v>75</v>
      </c>
      <c r="AG98" s="196" t="s">
        <v>76</v>
      </c>
      <c r="AH98" s="198" t="s">
        <v>72</v>
      </c>
      <c r="AI98" s="200" t="s">
        <v>26</v>
      </c>
      <c r="AJ98" s="200" t="s">
        <v>20</v>
      </c>
      <c r="AK98" s="202" t="s">
        <v>77</v>
      </c>
      <c r="AL98" s="204" t="s">
        <v>73</v>
      </c>
      <c r="AN98" s="192" t="s">
        <v>74</v>
      </c>
      <c r="AO98" s="194" t="s">
        <v>70</v>
      </c>
      <c r="AP98" s="196" t="s">
        <v>75</v>
      </c>
      <c r="AQ98" s="196" t="s">
        <v>76</v>
      </c>
      <c r="AR98" s="198" t="s">
        <v>72</v>
      </c>
      <c r="AS98" s="200" t="s">
        <v>26</v>
      </c>
      <c r="AT98" s="200" t="s">
        <v>20</v>
      </c>
      <c r="AU98" s="202" t="s">
        <v>77</v>
      </c>
      <c r="AV98" s="204" t="s">
        <v>73</v>
      </c>
    </row>
    <row r="99" spans="1:48" ht="15.75" thickBot="1" x14ac:dyDescent="0.3">
      <c r="A99" s="193"/>
      <c r="B99" s="211"/>
      <c r="C99" s="211"/>
      <c r="D99" s="213"/>
      <c r="E99" s="213"/>
      <c r="F99" s="195"/>
      <c r="G99" s="193"/>
      <c r="H99" s="195"/>
      <c r="I99" s="197"/>
      <c r="J99" s="197"/>
      <c r="K99" s="199"/>
      <c r="L99" s="201"/>
      <c r="M99" s="201"/>
      <c r="N99" s="203"/>
      <c r="O99" s="205"/>
      <c r="P99" s="71"/>
      <c r="Q99" s="79" t="s">
        <v>179</v>
      </c>
      <c r="R99" s="78" t="s">
        <v>105</v>
      </c>
      <c r="S99">
        <v>16.573094999999999</v>
      </c>
      <c r="T99">
        <v>1.791185</v>
      </c>
      <c r="U99">
        <v>0.429919</v>
      </c>
      <c r="V99">
        <v>1.1978569999999999</v>
      </c>
      <c r="W99">
        <v>0.53800000000000003</v>
      </c>
      <c r="X99">
        <v>5.2157000000000002E-2</v>
      </c>
      <c r="Y99">
        <v>0.68172299999999997</v>
      </c>
      <c r="Z99">
        <v>1.0574699999999999</v>
      </c>
      <c r="AA99">
        <v>5.3765020000000003</v>
      </c>
      <c r="AB99">
        <v>0</v>
      </c>
      <c r="AD99" s="193"/>
      <c r="AE99" s="195"/>
      <c r="AF99" s="197"/>
      <c r="AG99" s="197"/>
      <c r="AH99" s="199"/>
      <c r="AI99" s="201"/>
      <c r="AJ99" s="201"/>
      <c r="AK99" s="203"/>
      <c r="AL99" s="205"/>
      <c r="AN99" s="193"/>
      <c r="AO99" s="195"/>
      <c r="AP99" s="197"/>
      <c r="AQ99" s="197"/>
      <c r="AR99" s="199"/>
      <c r="AS99" s="201"/>
      <c r="AT99" s="201"/>
      <c r="AU99" s="203"/>
      <c r="AV99" s="205"/>
    </row>
    <row r="100" spans="1:48" x14ac:dyDescent="0.25">
      <c r="A100" s="47" t="s">
        <v>54</v>
      </c>
      <c r="B100" s="48">
        <f>AA124</f>
        <v>26.376799999999999</v>
      </c>
      <c r="C100" s="48">
        <f>AA99</f>
        <v>5.3765020000000003</v>
      </c>
      <c r="D100" s="75">
        <f>C100/4</f>
        <v>1.3441255000000001</v>
      </c>
      <c r="E100" s="75">
        <f>B100-C100+D100</f>
        <v>22.344423500000001</v>
      </c>
      <c r="F100" s="75">
        <f>C100-D100</f>
        <v>4.0323764999999998</v>
      </c>
      <c r="G100" s="47" t="s">
        <v>54</v>
      </c>
      <c r="H100" s="48">
        <f>F100</f>
        <v>4.0323764999999998</v>
      </c>
      <c r="I100" s="49" t="s">
        <v>0</v>
      </c>
      <c r="J100" s="51">
        <v>60.084800000000001</v>
      </c>
      <c r="K100" s="58">
        <f>H100*1</f>
        <v>4.0323764999999998</v>
      </c>
      <c r="L100" s="38">
        <f>K100*100/K120</f>
        <v>57.163942276613618</v>
      </c>
      <c r="M100" s="38">
        <f>K100*J100</f>
        <v>242.28453552720001</v>
      </c>
      <c r="N100" s="38">
        <f>M100*100/M120</f>
        <v>54.560515667322207</v>
      </c>
      <c r="O100" s="62">
        <f>N100*100/N121</f>
        <v>55.010759969879253</v>
      </c>
      <c r="S100">
        <v>0</v>
      </c>
      <c r="AD100" s="47" t="s">
        <v>54</v>
      </c>
      <c r="AE100" s="48">
        <f>E100</f>
        <v>22.344423500000001</v>
      </c>
      <c r="AF100" s="49" t="s">
        <v>0</v>
      </c>
      <c r="AG100" s="51">
        <v>60.084800000000001</v>
      </c>
      <c r="AH100" s="58">
        <f>AE100*1</f>
        <v>22.344423500000001</v>
      </c>
      <c r="AI100" s="38">
        <f>AH100*100/AH120</f>
        <v>43.840752896114999</v>
      </c>
      <c r="AJ100" s="38">
        <f>AH100*AG100</f>
        <v>1342.5602171128</v>
      </c>
      <c r="AK100" s="38">
        <f>AJ100*100/AJ120</f>
        <v>41.148523872623329</v>
      </c>
      <c r="AL100" s="62">
        <f>AK100*100/AK121</f>
        <v>41.163808772332366</v>
      </c>
      <c r="AN100" s="47" t="s">
        <v>54</v>
      </c>
      <c r="AO100" s="48">
        <f>F100+AO69</f>
        <v>20.518422749999999</v>
      </c>
      <c r="AP100" s="49" t="s">
        <v>0</v>
      </c>
      <c r="AQ100" s="51">
        <v>60.084800000000001</v>
      </c>
      <c r="AR100" s="58">
        <f>AO100*1</f>
        <v>20.518422749999999</v>
      </c>
      <c r="AS100" s="38">
        <f>AR100*100/AR120</f>
        <v>60.142468146443392</v>
      </c>
      <c r="AT100" s="38">
        <f>AR100*AQ100</f>
        <v>1232.8453272492</v>
      </c>
      <c r="AU100" s="38">
        <f>AT100*100/AT120</f>
        <v>61.497739009286313</v>
      </c>
      <c r="AV100" s="62">
        <f>AU100*100/AU121</f>
        <v>64.056485314847052</v>
      </c>
    </row>
    <row r="101" spans="1:48" x14ac:dyDescent="0.25">
      <c r="A101" s="40" t="s">
        <v>55</v>
      </c>
      <c r="B101" s="43">
        <f>AB124</f>
        <v>0.97030000000000005</v>
      </c>
      <c r="C101" s="43">
        <f>AB99</f>
        <v>0</v>
      </c>
      <c r="D101" s="76">
        <f t="shared" ref="D101:D119" si="36">C101/4</f>
        <v>0</v>
      </c>
      <c r="E101" s="76">
        <f t="shared" ref="E101:E119" si="37">B101-C101+D101</f>
        <v>0.97030000000000005</v>
      </c>
      <c r="F101" s="76">
        <f t="shared" ref="F101:F119" si="38">C101-D101</f>
        <v>0</v>
      </c>
      <c r="G101" s="40" t="s">
        <v>55</v>
      </c>
      <c r="H101" s="48">
        <f t="shared" ref="H101:H119" si="39">F101</f>
        <v>0</v>
      </c>
      <c r="I101" s="50" t="s">
        <v>1</v>
      </c>
      <c r="J101" s="52">
        <v>79.898799999999994</v>
      </c>
      <c r="K101" s="59">
        <f>H101*1</f>
        <v>0</v>
      </c>
      <c r="L101" s="14">
        <f>K101*100/K120</f>
        <v>0</v>
      </c>
      <c r="M101" s="14">
        <f t="shared" ref="M101:M119" si="40">K101*J101</f>
        <v>0</v>
      </c>
      <c r="N101" s="14">
        <f>M101*100/M120</f>
        <v>0</v>
      </c>
      <c r="O101" s="63">
        <f>N101*100/N121</f>
        <v>0</v>
      </c>
      <c r="R101" s="78" t="s">
        <v>101</v>
      </c>
      <c r="S101">
        <v>29.185027999999999</v>
      </c>
      <c r="T101">
        <v>1.6916960000000001</v>
      </c>
      <c r="U101">
        <v>3.9533680000000002</v>
      </c>
      <c r="V101">
        <v>1.854514</v>
      </c>
      <c r="W101">
        <v>0</v>
      </c>
      <c r="X101">
        <v>0</v>
      </c>
      <c r="Y101">
        <v>2.981538</v>
      </c>
      <c r="Z101">
        <v>0.353794</v>
      </c>
      <c r="AA101">
        <v>8.6217749999999995</v>
      </c>
      <c r="AB101">
        <v>0</v>
      </c>
      <c r="AD101" s="40" t="s">
        <v>55</v>
      </c>
      <c r="AE101" s="48">
        <f t="shared" ref="AE101:AE119" si="41">E101</f>
        <v>0.97030000000000005</v>
      </c>
      <c r="AF101" s="50" t="s">
        <v>1</v>
      </c>
      <c r="AG101" s="52">
        <v>79.898799999999994</v>
      </c>
      <c r="AH101" s="59">
        <f>AE101*1</f>
        <v>0.97030000000000005</v>
      </c>
      <c r="AI101" s="14">
        <f>AH101*100/AH120</f>
        <v>1.9037717636841416</v>
      </c>
      <c r="AJ101" s="14">
        <f t="shared" ref="AJ101:AJ119" si="42">AH101*AG101</f>
        <v>77.525805640000002</v>
      </c>
      <c r="AK101" s="14">
        <f>AJ101*100/AJ120</f>
        <v>2.3761112711817161</v>
      </c>
      <c r="AL101" s="63">
        <f>AK101*100/AK121</f>
        <v>2.376993893911755</v>
      </c>
      <c r="AN101" s="40" t="s">
        <v>55</v>
      </c>
      <c r="AO101" s="48">
        <f t="shared" ref="AO101:AO119" si="43">F101+AO70</f>
        <v>0</v>
      </c>
      <c r="AP101" s="50" t="s">
        <v>1</v>
      </c>
      <c r="AQ101" s="52">
        <v>79.898799999999994</v>
      </c>
      <c r="AR101" s="59">
        <f>AO101*1</f>
        <v>0</v>
      </c>
      <c r="AS101" s="14">
        <f>AR101*100/AR120</f>
        <v>0</v>
      </c>
      <c r="AT101" s="14">
        <f t="shared" ref="AT101:AT119" si="44">AR101*AQ101</f>
        <v>0</v>
      </c>
      <c r="AU101" s="14">
        <f>AT101*100/AT120</f>
        <v>0</v>
      </c>
      <c r="AV101" s="63">
        <f>AU101*100/AU121</f>
        <v>0</v>
      </c>
    </row>
    <row r="102" spans="1:48" x14ac:dyDescent="0.25">
      <c r="A102" s="40" t="s">
        <v>56</v>
      </c>
      <c r="B102" s="43">
        <f>T124</f>
        <v>10.694100000000001</v>
      </c>
      <c r="C102" s="43">
        <f>T99</f>
        <v>1.791185</v>
      </c>
      <c r="D102" s="76">
        <f t="shared" si="36"/>
        <v>0.44779625000000001</v>
      </c>
      <c r="E102" s="76">
        <f t="shared" si="37"/>
        <v>9.3507112499999998</v>
      </c>
      <c r="F102" s="76">
        <f t="shared" si="38"/>
        <v>1.3433887499999999</v>
      </c>
      <c r="G102" s="40" t="s">
        <v>56</v>
      </c>
      <c r="H102" s="48">
        <f t="shared" si="39"/>
        <v>1.3433887499999999</v>
      </c>
      <c r="I102" s="50" t="s">
        <v>2</v>
      </c>
      <c r="J102" s="52">
        <v>101.96120000000001</v>
      </c>
      <c r="K102" s="59">
        <f>H102*1/2</f>
        <v>0.67169437499999995</v>
      </c>
      <c r="L102" s="14">
        <f>K102*100/K120</f>
        <v>9.522101539880035</v>
      </c>
      <c r="M102" s="14">
        <f t="shared" si="40"/>
        <v>68.486764508250005</v>
      </c>
      <c r="N102" s="14">
        <f>M102*100/M120</f>
        <v>15.422664842499138</v>
      </c>
      <c r="O102" s="63">
        <f>N102*100/N121</f>
        <v>15.549935761599727</v>
      </c>
      <c r="S102">
        <v>0</v>
      </c>
      <c r="AD102" s="40" t="s">
        <v>56</v>
      </c>
      <c r="AE102" s="48">
        <f t="shared" si="41"/>
        <v>9.3507112499999998</v>
      </c>
      <c r="AF102" s="50" t="s">
        <v>2</v>
      </c>
      <c r="AG102" s="52">
        <v>101.96120000000001</v>
      </c>
      <c r="AH102" s="59">
        <f>AE102*1/2</f>
        <v>4.6753556249999999</v>
      </c>
      <c r="AI102" s="14">
        <f>AH102*100/AH120</f>
        <v>9.1732557189084005</v>
      </c>
      <c r="AJ102" s="14">
        <f t="shared" si="42"/>
        <v>476.70486995175003</v>
      </c>
      <c r="AK102" s="14">
        <f>AJ102*100/AJ120</f>
        <v>14.610668088757542</v>
      </c>
      <c r="AL102" s="63">
        <f>AK102*100/AK121</f>
        <v>14.616095321022545</v>
      </c>
      <c r="AN102" s="40" t="s">
        <v>56</v>
      </c>
      <c r="AO102" s="48">
        <f t="shared" si="43"/>
        <v>6.1617869999999995</v>
      </c>
      <c r="AP102" s="50" t="s">
        <v>2</v>
      </c>
      <c r="AQ102" s="52">
        <v>101.96120000000001</v>
      </c>
      <c r="AR102" s="59">
        <f>AO102*1/2</f>
        <v>3.0808934999999997</v>
      </c>
      <c r="AS102" s="14">
        <f>AR102*100/AR120</f>
        <v>9.0305449616654609</v>
      </c>
      <c r="AT102" s="14">
        <f t="shared" si="44"/>
        <v>314.13159833219999</v>
      </c>
      <c r="AU102" s="14">
        <f>AT102*100/AT120</f>
        <v>15.669754041172347</v>
      </c>
      <c r="AV102" s="63">
        <f>AU102*100/AU121</f>
        <v>16.321728014651935</v>
      </c>
    </row>
    <row r="103" spans="1:48" x14ac:dyDescent="0.25">
      <c r="A103" s="40" t="s">
        <v>57</v>
      </c>
      <c r="B103" s="43">
        <v>0</v>
      </c>
      <c r="C103" s="43">
        <v>0</v>
      </c>
      <c r="D103" s="76">
        <f t="shared" si="36"/>
        <v>0</v>
      </c>
      <c r="E103" s="76">
        <f t="shared" si="37"/>
        <v>0</v>
      </c>
      <c r="F103" s="76">
        <f t="shared" si="38"/>
        <v>0</v>
      </c>
      <c r="G103" s="40" t="s">
        <v>57</v>
      </c>
      <c r="H103" s="48">
        <f t="shared" si="39"/>
        <v>0</v>
      </c>
      <c r="I103" s="50" t="s">
        <v>3</v>
      </c>
      <c r="J103" s="52">
        <v>151.99019999999999</v>
      </c>
      <c r="K103" s="59">
        <f>H103*1/2</f>
        <v>0</v>
      </c>
      <c r="L103" s="14">
        <f>K103*100/K120</f>
        <v>0</v>
      </c>
      <c r="M103" s="14">
        <f t="shared" si="40"/>
        <v>0</v>
      </c>
      <c r="N103" s="14">
        <f>M103*100/M120</f>
        <v>0</v>
      </c>
      <c r="O103" s="63">
        <f>N103*100/N121</f>
        <v>0</v>
      </c>
      <c r="R103" s="78" t="s">
        <v>207</v>
      </c>
      <c r="S103">
        <v>43.719361999999997</v>
      </c>
      <c r="T103">
        <v>6.3376929999999998</v>
      </c>
      <c r="U103">
        <v>2.780939</v>
      </c>
      <c r="V103">
        <v>4.4901299999999997</v>
      </c>
      <c r="W103">
        <v>0</v>
      </c>
      <c r="X103">
        <v>0</v>
      </c>
      <c r="Y103">
        <v>4.6076389999999998</v>
      </c>
      <c r="Z103">
        <v>0</v>
      </c>
      <c r="AA103">
        <v>10.929841</v>
      </c>
      <c r="AB103">
        <v>0</v>
      </c>
      <c r="AD103" s="40" t="s">
        <v>57</v>
      </c>
      <c r="AE103" s="48">
        <f t="shared" si="41"/>
        <v>0</v>
      </c>
      <c r="AF103" s="50" t="s">
        <v>3</v>
      </c>
      <c r="AG103" s="52">
        <v>151.99019999999999</v>
      </c>
      <c r="AH103" s="59">
        <f>AE103*1/2</f>
        <v>0</v>
      </c>
      <c r="AI103" s="14">
        <f>AH103*100/AH120</f>
        <v>0</v>
      </c>
      <c r="AJ103" s="14">
        <f t="shared" si="42"/>
        <v>0</v>
      </c>
      <c r="AK103" s="14">
        <f>AJ103*100/AJ120</f>
        <v>0</v>
      </c>
      <c r="AL103" s="63">
        <f>AK103*100/AK121</f>
        <v>0</v>
      </c>
      <c r="AN103" s="40" t="s">
        <v>57</v>
      </c>
      <c r="AO103" s="48">
        <f t="shared" si="43"/>
        <v>0</v>
      </c>
      <c r="AP103" s="50" t="s">
        <v>3</v>
      </c>
      <c r="AQ103" s="52">
        <v>151.99019999999999</v>
      </c>
      <c r="AR103" s="59">
        <f>AO103*1/2</f>
        <v>0</v>
      </c>
      <c r="AS103" s="14">
        <f>AR103*100/AR120</f>
        <v>0</v>
      </c>
      <c r="AT103" s="14">
        <f t="shared" si="44"/>
        <v>0</v>
      </c>
      <c r="AU103" s="14">
        <f>AT103*100/AT120</f>
        <v>0</v>
      </c>
      <c r="AV103" s="63">
        <f>AU103*100/AU121</f>
        <v>0</v>
      </c>
    </row>
    <row r="104" spans="1:48" x14ac:dyDescent="0.25">
      <c r="A104" s="40" t="s">
        <v>58</v>
      </c>
      <c r="B104" s="43">
        <f>Y124</f>
        <v>8.2708999999999993</v>
      </c>
      <c r="C104" s="43">
        <f>Y99</f>
        <v>0.68172299999999997</v>
      </c>
      <c r="D104" s="76">
        <f t="shared" si="36"/>
        <v>0.17043074999999999</v>
      </c>
      <c r="E104" s="76">
        <f t="shared" si="37"/>
        <v>7.7596077499999998</v>
      </c>
      <c r="F104" s="76">
        <f t="shared" si="38"/>
        <v>0.51129225</v>
      </c>
      <c r="G104" s="40" t="s">
        <v>58</v>
      </c>
      <c r="H104" s="48">
        <f t="shared" si="39"/>
        <v>0.51129225</v>
      </c>
      <c r="I104" s="50" t="s">
        <v>4</v>
      </c>
      <c r="J104" s="52">
        <v>40.311399999999999</v>
      </c>
      <c r="K104" s="59">
        <f>H104*1</f>
        <v>0.51129225</v>
      </c>
      <c r="L104" s="14">
        <f>K104*100/K120</f>
        <v>7.2482023108407416</v>
      </c>
      <c r="M104" s="14">
        <f t="shared" si="40"/>
        <v>20.610906406649999</v>
      </c>
      <c r="N104" s="14">
        <f>M104*100/M120</f>
        <v>4.6414092400523534</v>
      </c>
      <c r="O104" s="63">
        <f>N104*100/N121</f>
        <v>4.6797110786733693</v>
      </c>
      <c r="S104">
        <v>0</v>
      </c>
      <c r="AD104" s="40" t="s">
        <v>58</v>
      </c>
      <c r="AE104" s="48">
        <f t="shared" si="41"/>
        <v>7.7596077499999998</v>
      </c>
      <c r="AF104" s="50" t="s">
        <v>4</v>
      </c>
      <c r="AG104" s="52">
        <v>40.311399999999999</v>
      </c>
      <c r="AH104" s="59">
        <f>AE104*1</f>
        <v>7.7596077499999998</v>
      </c>
      <c r="AI104" s="14">
        <f>AH104*100/AH120</f>
        <v>15.224695590760213</v>
      </c>
      <c r="AJ104" s="14">
        <f t="shared" si="42"/>
        <v>312.80065185334996</v>
      </c>
      <c r="AK104" s="14">
        <f>AJ104*100/AJ120</f>
        <v>9.5871193903239877</v>
      </c>
      <c r="AL104" s="63">
        <f>AK104*100/AK121</f>
        <v>9.5906805911785629</v>
      </c>
      <c r="AN104" s="40" t="s">
        <v>58</v>
      </c>
      <c r="AO104" s="48">
        <f t="shared" si="43"/>
        <v>1.04264175</v>
      </c>
      <c r="AP104" s="50" t="s">
        <v>4</v>
      </c>
      <c r="AQ104" s="52">
        <v>40.311399999999999</v>
      </c>
      <c r="AR104" s="59">
        <f>AO104*1</f>
        <v>1.04264175</v>
      </c>
      <c r="AS104" s="14">
        <f>AR104*100/AR120</f>
        <v>3.0561339437032022</v>
      </c>
      <c r="AT104" s="14">
        <f t="shared" si="44"/>
        <v>42.030348640950002</v>
      </c>
      <c r="AU104" s="14">
        <f>AT104*100/AT120</f>
        <v>2.0965901837481558</v>
      </c>
      <c r="AV104" s="63">
        <f>AU104*100/AU121</f>
        <v>2.1838233483061313</v>
      </c>
    </row>
    <row r="105" spans="1:48" x14ac:dyDescent="0.25">
      <c r="A105" s="40" t="s">
        <v>59</v>
      </c>
      <c r="B105" s="43">
        <f>U124</f>
        <v>7.4572000000000003</v>
      </c>
      <c r="C105" s="43">
        <f>U99</f>
        <v>0.429919</v>
      </c>
      <c r="D105" s="76">
        <f t="shared" si="36"/>
        <v>0.10747975</v>
      </c>
      <c r="E105" s="76">
        <f t="shared" si="37"/>
        <v>7.1347607500000008</v>
      </c>
      <c r="F105" s="76">
        <f t="shared" si="38"/>
        <v>0.32243925000000001</v>
      </c>
      <c r="G105" s="40" t="s">
        <v>59</v>
      </c>
      <c r="H105" s="48">
        <f t="shared" si="39"/>
        <v>0.32243925000000001</v>
      </c>
      <c r="I105" s="50" t="s">
        <v>5</v>
      </c>
      <c r="J105" s="52">
        <v>56.0794</v>
      </c>
      <c r="K105" s="59">
        <f>H105*1</f>
        <v>0.32243925000000001</v>
      </c>
      <c r="L105" s="14">
        <f>K105*100/K120</f>
        <v>4.5709766126041531</v>
      </c>
      <c r="M105" s="14">
        <f t="shared" si="40"/>
        <v>18.082199676449999</v>
      </c>
      <c r="N105" s="14">
        <f>M105*100/M120</f>
        <v>4.0719649588854638</v>
      </c>
      <c r="O105" s="63">
        <f>N105*100/N121</f>
        <v>4.1055676292511363</v>
      </c>
      <c r="R105" s="78" t="s">
        <v>174</v>
      </c>
      <c r="S105">
        <v>4.6444140000000003</v>
      </c>
      <c r="T105">
        <v>0.873525</v>
      </c>
      <c r="U105">
        <v>0.29297299999999998</v>
      </c>
      <c r="V105">
        <v>0</v>
      </c>
      <c r="W105">
        <v>0</v>
      </c>
      <c r="X105">
        <v>7.2430000000000003E-3</v>
      </c>
      <c r="Y105">
        <v>0</v>
      </c>
      <c r="Z105">
        <v>0.28033599999999997</v>
      </c>
      <c r="AA105">
        <v>1.448682</v>
      </c>
      <c r="AB105">
        <v>0</v>
      </c>
      <c r="AD105" s="40" t="s">
        <v>59</v>
      </c>
      <c r="AE105" s="48">
        <f t="shared" si="41"/>
        <v>7.1347607500000008</v>
      </c>
      <c r="AF105" s="50" t="s">
        <v>5</v>
      </c>
      <c r="AG105" s="52">
        <v>56.0794</v>
      </c>
      <c r="AH105" s="59">
        <f>AE105*1</f>
        <v>7.1347607500000008</v>
      </c>
      <c r="AI105" s="14">
        <f>AH105*100/AH120</f>
        <v>13.998717980513129</v>
      </c>
      <c r="AJ105" s="14">
        <f t="shared" si="42"/>
        <v>400.11310200355007</v>
      </c>
      <c r="AK105" s="14">
        <f>AJ105*100/AJ120</f>
        <v>12.263184414140261</v>
      </c>
      <c r="AL105" s="63">
        <f>AK105*100/AK121</f>
        <v>12.267739657591127</v>
      </c>
      <c r="AN105" s="40" t="s">
        <v>59</v>
      </c>
      <c r="AO105" s="48">
        <f t="shared" si="43"/>
        <v>1.0202340000000001</v>
      </c>
      <c r="AP105" s="50" t="s">
        <v>5</v>
      </c>
      <c r="AQ105" s="52">
        <v>56.0794</v>
      </c>
      <c r="AR105" s="59">
        <f>AO105*1</f>
        <v>1.0202340000000001</v>
      </c>
      <c r="AS105" s="14">
        <f>AR105*100/AR120</f>
        <v>2.9904535838125539</v>
      </c>
      <c r="AT105" s="14">
        <f t="shared" si="44"/>
        <v>57.214110579600003</v>
      </c>
      <c r="AU105" s="14">
        <f>AT105*100/AT120</f>
        <v>2.8539982772400707</v>
      </c>
      <c r="AV105" s="63">
        <f>AU105*100/AU121</f>
        <v>2.9727450420091301</v>
      </c>
    </row>
    <row r="106" spans="1:48" x14ac:dyDescent="0.25">
      <c r="A106" s="40" t="s">
        <v>60</v>
      </c>
      <c r="B106" s="43">
        <v>0</v>
      </c>
      <c r="C106" s="43">
        <v>0</v>
      </c>
      <c r="D106" s="76">
        <f t="shared" si="36"/>
        <v>0</v>
      </c>
      <c r="E106" s="76">
        <f t="shared" si="37"/>
        <v>0</v>
      </c>
      <c r="F106" s="76">
        <f t="shared" si="38"/>
        <v>0</v>
      </c>
      <c r="G106" s="40" t="s">
        <v>60</v>
      </c>
      <c r="H106" s="48">
        <f t="shared" si="39"/>
        <v>0</v>
      </c>
      <c r="I106" s="50" t="s">
        <v>6</v>
      </c>
      <c r="J106" s="52">
        <v>70.9375</v>
      </c>
      <c r="K106" s="59">
        <f t="shared" ref="K106:K107" si="45">H106*1</f>
        <v>0</v>
      </c>
      <c r="L106" s="14">
        <f>K106*100/K120</f>
        <v>0</v>
      </c>
      <c r="M106" s="14">
        <f t="shared" si="40"/>
        <v>0</v>
      </c>
      <c r="N106" s="14">
        <f>M106*100/M120</f>
        <v>0</v>
      </c>
      <c r="O106" s="63">
        <f>N106*100/N121</f>
        <v>0</v>
      </c>
      <c r="S106">
        <v>0</v>
      </c>
      <c r="AD106" s="40" t="s">
        <v>60</v>
      </c>
      <c r="AE106" s="48">
        <f t="shared" si="41"/>
        <v>0</v>
      </c>
      <c r="AF106" s="50" t="s">
        <v>6</v>
      </c>
      <c r="AG106" s="52">
        <v>70.9375</v>
      </c>
      <c r="AH106" s="59">
        <f t="shared" ref="AH106:AH107" si="46">AE106*1</f>
        <v>0</v>
      </c>
      <c r="AI106" s="14">
        <f>AH106*100/AH120</f>
        <v>0</v>
      </c>
      <c r="AJ106" s="14">
        <f t="shared" si="42"/>
        <v>0</v>
      </c>
      <c r="AK106" s="14">
        <f>AJ106*100/AJ120</f>
        <v>0</v>
      </c>
      <c r="AL106" s="63">
        <f>AK106*100/AK121</f>
        <v>0</v>
      </c>
      <c r="AN106" s="40" t="s">
        <v>60</v>
      </c>
      <c r="AO106" s="48">
        <f t="shared" si="43"/>
        <v>0</v>
      </c>
      <c r="AP106" s="50" t="s">
        <v>6</v>
      </c>
      <c r="AQ106" s="52">
        <v>70.9375</v>
      </c>
      <c r="AR106" s="59">
        <f t="shared" ref="AR106:AR107" si="47">AO106*1</f>
        <v>0</v>
      </c>
      <c r="AS106" s="14">
        <f>AR106*100/AR120</f>
        <v>0</v>
      </c>
      <c r="AT106" s="14">
        <f t="shared" si="44"/>
        <v>0</v>
      </c>
      <c r="AU106" s="14">
        <f>AT106*100/AT120</f>
        <v>0</v>
      </c>
      <c r="AV106" s="63">
        <f>AU106*100/AU121</f>
        <v>0</v>
      </c>
    </row>
    <row r="107" spans="1:48" x14ac:dyDescent="0.25">
      <c r="A107" s="40" t="s">
        <v>64</v>
      </c>
      <c r="B107" s="43">
        <f>V124</f>
        <v>7.5425000000000004</v>
      </c>
      <c r="C107" s="43">
        <f>V99</f>
        <v>1.1978569999999999</v>
      </c>
      <c r="D107" s="76">
        <f t="shared" si="36"/>
        <v>0.29946424999999999</v>
      </c>
      <c r="E107" s="76">
        <f t="shared" si="37"/>
        <v>6.6441072500000002</v>
      </c>
      <c r="F107" s="76">
        <f t="shared" si="38"/>
        <v>0.89839274999999996</v>
      </c>
      <c r="G107" s="40" t="s">
        <v>64</v>
      </c>
      <c r="H107" s="48">
        <f t="shared" si="39"/>
        <v>0.89839274999999996</v>
      </c>
      <c r="I107" s="50" t="s">
        <v>7</v>
      </c>
      <c r="J107" s="52">
        <v>71.846400000000003</v>
      </c>
      <c r="K107" s="59">
        <f t="shared" si="45"/>
        <v>0.89839274999999996</v>
      </c>
      <c r="L107" s="14">
        <f>K107*100/K120</f>
        <v>12.735832406207152</v>
      </c>
      <c r="M107" s="14">
        <f t="shared" si="40"/>
        <v>64.546284873600001</v>
      </c>
      <c r="N107" s="14">
        <f>M107*100/M120</f>
        <v>14.535300734116127</v>
      </c>
      <c r="O107" s="63">
        <f>N107*100/N121</f>
        <v>14.65524894687484</v>
      </c>
      <c r="R107" s="78" t="s">
        <v>102</v>
      </c>
      <c r="S107">
        <v>1.9406000000000001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0.97030000000000005</v>
      </c>
      <c r="AD107" s="40" t="s">
        <v>64</v>
      </c>
      <c r="AE107" s="48">
        <f t="shared" si="41"/>
        <v>6.6441072500000002</v>
      </c>
      <c r="AF107" s="50" t="s">
        <v>7</v>
      </c>
      <c r="AG107" s="52">
        <v>71.846400000000003</v>
      </c>
      <c r="AH107" s="59">
        <f t="shared" si="46"/>
        <v>6.6441072500000002</v>
      </c>
      <c r="AI107" s="14">
        <f>AH107*100/AH120</f>
        <v>13.036033986848494</v>
      </c>
      <c r="AJ107" s="14">
        <f t="shared" si="42"/>
        <v>477.35518712640004</v>
      </c>
      <c r="AK107" s="14">
        <f>AJ107*100/AJ120</f>
        <v>14.630599851552816</v>
      </c>
      <c r="AL107" s="63">
        <f>AK107*100/AK121</f>
        <v>14.636034487606986</v>
      </c>
      <c r="AN107" s="40" t="s">
        <v>64</v>
      </c>
      <c r="AO107" s="48">
        <f t="shared" si="43"/>
        <v>1.8209040000000001</v>
      </c>
      <c r="AP107" s="50" t="s">
        <v>7</v>
      </c>
      <c r="AQ107" s="52">
        <v>71.846400000000003</v>
      </c>
      <c r="AR107" s="59">
        <f t="shared" si="47"/>
        <v>1.8209040000000001</v>
      </c>
      <c r="AS107" s="14">
        <f>AR107*100/AR120</f>
        <v>5.3373332907731115</v>
      </c>
      <c r="AT107" s="14">
        <f t="shared" si="44"/>
        <v>130.82539714560002</v>
      </c>
      <c r="AU107" s="14">
        <f>AT107*100/AT120</f>
        <v>6.5259331009493931</v>
      </c>
      <c r="AV107" s="63">
        <f>AU107*100/AU121</f>
        <v>6.7974586477645254</v>
      </c>
    </row>
    <row r="108" spans="1:48" x14ac:dyDescent="0.25">
      <c r="A108" s="40" t="s">
        <v>63</v>
      </c>
      <c r="B108" s="44">
        <v>0</v>
      </c>
      <c r="C108" s="44">
        <v>0</v>
      </c>
      <c r="D108" s="44">
        <f t="shared" si="36"/>
        <v>0</v>
      </c>
      <c r="E108" s="44">
        <f t="shared" si="37"/>
        <v>0</v>
      </c>
      <c r="F108" s="44">
        <f t="shared" si="38"/>
        <v>0</v>
      </c>
      <c r="G108" s="40" t="s">
        <v>63</v>
      </c>
      <c r="H108" s="48">
        <f t="shared" si="39"/>
        <v>0</v>
      </c>
      <c r="I108" s="50" t="s">
        <v>8</v>
      </c>
      <c r="J108" s="52">
        <v>159.69220000000001</v>
      </c>
      <c r="K108" s="59">
        <f>K119</f>
        <v>7.4999999988278887E-7</v>
      </c>
      <c r="L108" s="19">
        <f>K108*100/K120</f>
        <v>1.0632180973368923E-5</v>
      </c>
      <c r="M108" s="14">
        <f t="shared" si="40"/>
        <v>1.197691499812823E-4</v>
      </c>
      <c r="N108" s="14">
        <f>M108*100/M120</f>
        <v>2.6971042826965749E-5</v>
      </c>
      <c r="O108" s="63">
        <f>N108*100/N121</f>
        <v>2.7193613274080064E-5</v>
      </c>
      <c r="S108">
        <v>0</v>
      </c>
      <c r="AD108" s="40" t="s">
        <v>63</v>
      </c>
      <c r="AE108" s="48">
        <f t="shared" si="41"/>
        <v>0</v>
      </c>
      <c r="AF108" s="50" t="s">
        <v>8</v>
      </c>
      <c r="AG108" s="52">
        <v>159.69220000000001</v>
      </c>
      <c r="AH108" s="59">
        <f>AH119</f>
        <v>0.91204925000000969</v>
      </c>
      <c r="AI108" s="19">
        <f>AH108*100/AH120</f>
        <v>1.7894812009062322</v>
      </c>
      <c r="AJ108" s="14">
        <f t="shared" si="42"/>
        <v>145.64715124085157</v>
      </c>
      <c r="AK108" s="14">
        <f>AJ108*100/AJ120</f>
        <v>4.4639824742477252</v>
      </c>
      <c r="AL108" s="63">
        <f>AK108*100/AK121</f>
        <v>4.4656406509695197</v>
      </c>
      <c r="AN108" s="40" t="s">
        <v>63</v>
      </c>
      <c r="AO108" s="48">
        <f t="shared" si="43"/>
        <v>0</v>
      </c>
      <c r="AP108" s="50" t="s">
        <v>8</v>
      </c>
      <c r="AQ108" s="52">
        <v>159.69220000000001</v>
      </c>
      <c r="AR108" s="59">
        <f>AR119</f>
        <v>1.8750000023715074E-6</v>
      </c>
      <c r="AS108" s="19">
        <f>AR108*100/AR120</f>
        <v>5.4958965068213967E-6</v>
      </c>
      <c r="AT108" s="14">
        <f t="shared" si="44"/>
        <v>2.9942287537871128E-4</v>
      </c>
      <c r="AU108" s="14">
        <f>AT108*100/AT120</f>
        <v>1.4936042207773227E-5</v>
      </c>
      <c r="AV108" s="63">
        <f>AU108*100/AU121</f>
        <v>1.5557488515141825E-5</v>
      </c>
    </row>
    <row r="109" spans="1:48" x14ac:dyDescent="0.25">
      <c r="A109" s="40" t="s">
        <v>61</v>
      </c>
      <c r="B109" s="43">
        <v>0</v>
      </c>
      <c r="C109" s="43">
        <v>0</v>
      </c>
      <c r="D109" s="76">
        <f t="shared" si="36"/>
        <v>0</v>
      </c>
      <c r="E109" s="76">
        <f t="shared" si="37"/>
        <v>0</v>
      </c>
      <c r="F109" s="76">
        <f t="shared" si="38"/>
        <v>0</v>
      </c>
      <c r="G109" s="40" t="s">
        <v>61</v>
      </c>
      <c r="H109" s="48">
        <f t="shared" si="39"/>
        <v>0</v>
      </c>
      <c r="I109" s="50" t="s">
        <v>9</v>
      </c>
      <c r="J109" s="52">
        <v>153.33940000000001</v>
      </c>
      <c r="K109" s="59">
        <f>H109*1</f>
        <v>0</v>
      </c>
      <c r="L109" s="14">
        <f>K109*100/K120</f>
        <v>0</v>
      </c>
      <c r="M109" s="14">
        <f t="shared" si="40"/>
        <v>0</v>
      </c>
      <c r="N109" s="14">
        <f>M109*100/M120</f>
        <v>0</v>
      </c>
      <c r="O109" s="63">
        <f>N109*100/N121</f>
        <v>0</v>
      </c>
      <c r="R109" s="78" t="s">
        <v>97</v>
      </c>
      <c r="S109">
        <v>96.0625</v>
      </c>
      <c r="T109">
        <v>10.694100000000001</v>
      </c>
      <c r="U109">
        <v>7.4572000000000003</v>
      </c>
      <c r="V109">
        <v>7.5425000000000004</v>
      </c>
      <c r="W109">
        <v>0.53800000000000003</v>
      </c>
      <c r="X109">
        <v>5.9400000000000001E-2</v>
      </c>
      <c r="Y109">
        <v>8.2708999999999993</v>
      </c>
      <c r="Z109">
        <v>1.6916</v>
      </c>
      <c r="AA109">
        <v>26.376799999999999</v>
      </c>
      <c r="AB109">
        <v>0.97030000000000005</v>
      </c>
      <c r="AD109" s="40" t="s">
        <v>61</v>
      </c>
      <c r="AE109" s="48">
        <f t="shared" si="41"/>
        <v>0</v>
      </c>
      <c r="AF109" s="50" t="s">
        <v>9</v>
      </c>
      <c r="AG109" s="52">
        <v>153.33940000000001</v>
      </c>
      <c r="AH109" s="59">
        <f>AE109*1</f>
        <v>0</v>
      </c>
      <c r="AI109" s="14">
        <f>AH109*100/AH120</f>
        <v>0</v>
      </c>
      <c r="AJ109" s="14">
        <f t="shared" si="42"/>
        <v>0</v>
      </c>
      <c r="AK109" s="14">
        <f>AJ109*100/AJ120</f>
        <v>0</v>
      </c>
      <c r="AL109" s="63">
        <f>AK109*100/AK121</f>
        <v>0</v>
      </c>
      <c r="AN109" s="40" t="s">
        <v>61</v>
      </c>
      <c r="AO109" s="48">
        <f t="shared" si="43"/>
        <v>0</v>
      </c>
      <c r="AP109" s="50" t="s">
        <v>9</v>
      </c>
      <c r="AQ109" s="52">
        <v>153.33940000000001</v>
      </c>
      <c r="AR109" s="59">
        <f>AO109*1</f>
        <v>0</v>
      </c>
      <c r="AS109" s="14">
        <f>AR109*100/AR120</f>
        <v>0</v>
      </c>
      <c r="AT109" s="14">
        <f t="shared" si="44"/>
        <v>0</v>
      </c>
      <c r="AU109" s="14">
        <f>AT109*100/AT120</f>
        <v>0</v>
      </c>
      <c r="AV109" s="63">
        <f>AU109*100/AU121</f>
        <v>0</v>
      </c>
    </row>
    <row r="110" spans="1:48" x14ac:dyDescent="0.25">
      <c r="A110" s="40" t="s">
        <v>62</v>
      </c>
      <c r="B110" s="43">
        <f>Z124</f>
        <v>1.6916</v>
      </c>
      <c r="C110" s="43">
        <f>Z99</f>
        <v>1.0574699999999999</v>
      </c>
      <c r="D110" s="76">
        <f t="shared" si="36"/>
        <v>0.26436749999999998</v>
      </c>
      <c r="E110" s="76">
        <f t="shared" si="37"/>
        <v>0.89849750000000006</v>
      </c>
      <c r="F110" s="76">
        <f t="shared" si="38"/>
        <v>0.79310249999999993</v>
      </c>
      <c r="G110" s="40" t="s">
        <v>62</v>
      </c>
      <c r="H110" s="48">
        <f t="shared" si="39"/>
        <v>0.79310249999999993</v>
      </c>
      <c r="I110" s="50" t="s">
        <v>10</v>
      </c>
      <c r="J110" s="52">
        <v>61.978999999999999</v>
      </c>
      <c r="K110" s="59">
        <f>H110/2</f>
        <v>0.39655124999999997</v>
      </c>
      <c r="L110" s="14">
        <f>K110*100/K120</f>
        <v>5.6216062078327695</v>
      </c>
      <c r="M110" s="14">
        <f t="shared" si="40"/>
        <v>24.577849923749998</v>
      </c>
      <c r="N110" s="14">
        <f>M110*100/M120</f>
        <v>5.5347328004899055</v>
      </c>
      <c r="O110" s="63">
        <f>N110*100/N121</f>
        <v>5.5804065240446983</v>
      </c>
      <c r="S110">
        <v>0</v>
      </c>
      <c r="AD110" s="40" t="s">
        <v>62</v>
      </c>
      <c r="AE110" s="48">
        <f t="shared" si="41"/>
        <v>0.89849750000000006</v>
      </c>
      <c r="AF110" s="50" t="s">
        <v>10</v>
      </c>
      <c r="AG110" s="52">
        <v>61.978999999999999</v>
      </c>
      <c r="AH110" s="59">
        <f>AE110/2</f>
        <v>0.44924875000000003</v>
      </c>
      <c r="AI110" s="14">
        <f>AH110*100/AH120</f>
        <v>0.8814460322790848</v>
      </c>
      <c r="AJ110" s="14">
        <f t="shared" si="42"/>
        <v>27.843988276250002</v>
      </c>
      <c r="AK110" s="14">
        <f>AJ110*100/AJ120</f>
        <v>0.85339860491192687</v>
      </c>
      <c r="AL110" s="63">
        <f>AK110*100/AK121</f>
        <v>0.85371560564148619</v>
      </c>
      <c r="AN110" s="40" t="s">
        <v>62</v>
      </c>
      <c r="AO110" s="48">
        <f t="shared" si="43"/>
        <v>3.6344909999999997</v>
      </c>
      <c r="AP110" s="50" t="s">
        <v>10</v>
      </c>
      <c r="AQ110" s="52">
        <v>61.978999999999999</v>
      </c>
      <c r="AR110" s="59">
        <f>AO110/2</f>
        <v>1.8172454999999998</v>
      </c>
      <c r="AS110" s="14">
        <f>AR110*100/AR120</f>
        <v>5.3266096975225636</v>
      </c>
      <c r="AT110" s="14">
        <f t="shared" si="44"/>
        <v>112.63105884449999</v>
      </c>
      <c r="AU110" s="14">
        <f>AT110*100/AT120</f>
        <v>5.6183491213886372</v>
      </c>
      <c r="AV110" s="63">
        <f>AU110*100/AU121</f>
        <v>5.8521126757777306</v>
      </c>
    </row>
    <row r="111" spans="1:48" x14ac:dyDescent="0.25">
      <c r="A111" s="40" t="s">
        <v>52</v>
      </c>
      <c r="B111" s="43">
        <f>X124</f>
        <v>5.9400000000000001E-2</v>
      </c>
      <c r="C111" s="43">
        <f>X99</f>
        <v>5.2157000000000002E-2</v>
      </c>
      <c r="D111" s="76">
        <f t="shared" si="36"/>
        <v>1.303925E-2</v>
      </c>
      <c r="E111" s="76">
        <f t="shared" si="37"/>
        <v>2.0282250000000002E-2</v>
      </c>
      <c r="F111" s="76">
        <f t="shared" si="38"/>
        <v>3.911775E-2</v>
      </c>
      <c r="G111" s="40" t="s">
        <v>52</v>
      </c>
      <c r="H111" s="48">
        <f t="shared" si="39"/>
        <v>3.911775E-2</v>
      </c>
      <c r="I111" s="50" t="s">
        <v>11</v>
      </c>
      <c r="J111" s="52">
        <v>94.203400000000002</v>
      </c>
      <c r="K111" s="59">
        <f>H111/2</f>
        <v>1.9558875E-2</v>
      </c>
      <c r="L111" s="14">
        <f>K111*100/K120</f>
        <v>0.2772713315573338</v>
      </c>
      <c r="M111" s="14">
        <f t="shared" si="40"/>
        <v>1.8425125251750001</v>
      </c>
      <c r="N111" s="14">
        <f>M111*100/M120</f>
        <v>0.41491890218375987</v>
      </c>
      <c r="O111" s="63">
        <f>N111*100/N121</f>
        <v>0.41834289606370317</v>
      </c>
      <c r="AD111" s="40" t="s">
        <v>52</v>
      </c>
      <c r="AE111" s="48">
        <f t="shared" si="41"/>
        <v>2.0282250000000002E-2</v>
      </c>
      <c r="AF111" s="50" t="s">
        <v>11</v>
      </c>
      <c r="AG111" s="52">
        <v>94.203400000000002</v>
      </c>
      <c r="AH111" s="59">
        <f>AE111/2</f>
        <v>1.0141125000000001E-2</v>
      </c>
      <c r="AI111" s="14">
        <f>AH111*100/AH120</f>
        <v>1.9897338376781759E-2</v>
      </c>
      <c r="AJ111" s="14">
        <f t="shared" si="42"/>
        <v>0.95532845482500006</v>
      </c>
      <c r="AK111" s="14">
        <f>AJ111*100/AJ120</f>
        <v>2.9280143436769265E-2</v>
      </c>
      <c r="AL111" s="63">
        <f>AK111*100/AK121</f>
        <v>2.9291019745656621E-2</v>
      </c>
      <c r="AN111" s="40" t="s">
        <v>52</v>
      </c>
      <c r="AO111" s="48">
        <f t="shared" si="43"/>
        <v>0.74188500000000002</v>
      </c>
      <c r="AP111" s="50" t="s">
        <v>11</v>
      </c>
      <c r="AQ111" s="52">
        <v>94.203400000000002</v>
      </c>
      <c r="AR111" s="59">
        <f>AO111/2</f>
        <v>0.37094250000000001</v>
      </c>
      <c r="AS111" s="14">
        <f>AR111*100/AR120</f>
        <v>1.087286179948314</v>
      </c>
      <c r="AT111" s="14">
        <f t="shared" si="44"/>
        <v>34.944044704500001</v>
      </c>
      <c r="AU111" s="14">
        <f>AT111*100/AT120</f>
        <v>1.743105719483165</v>
      </c>
      <c r="AV111" s="63">
        <f>AU111*100/AU121</f>
        <v>1.8156313991549953</v>
      </c>
    </row>
    <row r="112" spans="1:48" x14ac:dyDescent="0.25">
      <c r="A112" s="40" t="s">
        <v>65</v>
      </c>
      <c r="B112" s="43">
        <v>0</v>
      </c>
      <c r="C112" s="43">
        <v>0</v>
      </c>
      <c r="D112" s="76">
        <f t="shared" si="36"/>
        <v>0</v>
      </c>
      <c r="E112" s="76">
        <f t="shared" si="37"/>
        <v>0</v>
      </c>
      <c r="F112" s="76">
        <f t="shared" si="38"/>
        <v>0</v>
      </c>
      <c r="G112" s="40" t="s">
        <v>65</v>
      </c>
      <c r="H112" s="48">
        <f t="shared" si="39"/>
        <v>0</v>
      </c>
      <c r="I112" s="50" t="s">
        <v>12</v>
      </c>
      <c r="J112" s="52">
        <v>80.063999999999993</v>
      </c>
      <c r="K112" s="59">
        <f>H112*1</f>
        <v>0</v>
      </c>
      <c r="L112" s="14">
        <f>K112*100/K120</f>
        <v>0</v>
      </c>
      <c r="M112" s="14">
        <f t="shared" si="40"/>
        <v>0</v>
      </c>
      <c r="N112" s="14">
        <f>M112*100/M120</f>
        <v>0</v>
      </c>
      <c r="O112" s="63">
        <f>N112*100/N121</f>
        <v>0</v>
      </c>
      <c r="AD112" s="40" t="s">
        <v>65</v>
      </c>
      <c r="AE112" s="48">
        <f t="shared" si="41"/>
        <v>0</v>
      </c>
      <c r="AF112" s="50" t="s">
        <v>12</v>
      </c>
      <c r="AG112" s="52">
        <v>80.063999999999993</v>
      </c>
      <c r="AH112" s="59">
        <f>AE112*1</f>
        <v>0</v>
      </c>
      <c r="AI112" s="14">
        <f>AH112*100/AH120</f>
        <v>0</v>
      </c>
      <c r="AJ112" s="14">
        <f t="shared" si="42"/>
        <v>0</v>
      </c>
      <c r="AK112" s="14">
        <f>AJ112*100/AJ120</f>
        <v>0</v>
      </c>
      <c r="AL112" s="63">
        <f>AK112*100/AK121</f>
        <v>0</v>
      </c>
      <c r="AN112" s="40" t="s">
        <v>65</v>
      </c>
      <c r="AO112" s="48">
        <f t="shared" si="43"/>
        <v>0</v>
      </c>
      <c r="AP112" s="50" t="s">
        <v>12</v>
      </c>
      <c r="AQ112" s="52">
        <v>80.063999999999993</v>
      </c>
      <c r="AR112" s="59">
        <f>AO112*1</f>
        <v>0</v>
      </c>
      <c r="AS112" s="14">
        <f>AR112*100/AR120</f>
        <v>0</v>
      </c>
      <c r="AT112" s="14">
        <f t="shared" si="44"/>
        <v>0</v>
      </c>
      <c r="AU112" s="14">
        <f>AT112*100/AT120</f>
        <v>0</v>
      </c>
      <c r="AV112" s="63">
        <f>AU112*100/AU121</f>
        <v>0</v>
      </c>
    </row>
    <row r="113" spans="1:48" x14ac:dyDescent="0.25">
      <c r="A113" s="41"/>
      <c r="B113" s="44">
        <v>0</v>
      </c>
      <c r="C113" s="44"/>
      <c r="D113" s="44">
        <f t="shared" si="36"/>
        <v>0</v>
      </c>
      <c r="E113" s="44">
        <f t="shared" si="37"/>
        <v>0</v>
      </c>
      <c r="F113" s="44">
        <f t="shared" si="38"/>
        <v>0</v>
      </c>
      <c r="G113" s="41"/>
      <c r="H113" s="48">
        <f t="shared" si="39"/>
        <v>0</v>
      </c>
      <c r="I113" s="50" t="s">
        <v>13</v>
      </c>
      <c r="J113" s="52">
        <v>32</v>
      </c>
      <c r="K113" s="59">
        <f>H113*1</f>
        <v>0</v>
      </c>
      <c r="L113" s="14">
        <f>K113*100/K120</f>
        <v>0</v>
      </c>
      <c r="M113" s="14">
        <f t="shared" si="40"/>
        <v>0</v>
      </c>
      <c r="N113" s="14">
        <f>M113*100/M120</f>
        <v>0</v>
      </c>
      <c r="O113" s="63">
        <f>N113*100/N121</f>
        <v>0</v>
      </c>
      <c r="AD113" s="41"/>
      <c r="AE113" s="48">
        <f t="shared" si="41"/>
        <v>0</v>
      </c>
      <c r="AF113" s="50" t="s">
        <v>13</v>
      </c>
      <c r="AG113" s="52">
        <v>32</v>
      </c>
      <c r="AH113" s="59">
        <f>AE113*1</f>
        <v>0</v>
      </c>
      <c r="AI113" s="14">
        <f>AH113*100/AH120</f>
        <v>0</v>
      </c>
      <c r="AJ113" s="14">
        <f t="shared" si="42"/>
        <v>0</v>
      </c>
      <c r="AK113" s="14">
        <f>AJ113*100/AJ120</f>
        <v>0</v>
      </c>
      <c r="AL113" s="63">
        <f>AK113*100/AK121</f>
        <v>0</v>
      </c>
      <c r="AN113" s="41"/>
      <c r="AO113" s="48">
        <f t="shared" si="43"/>
        <v>0</v>
      </c>
      <c r="AP113" s="50" t="s">
        <v>13</v>
      </c>
      <c r="AQ113" s="52">
        <v>32</v>
      </c>
      <c r="AR113" s="59">
        <f>AO113*1</f>
        <v>0</v>
      </c>
      <c r="AS113" s="14">
        <f>AR113*100/AR120</f>
        <v>0</v>
      </c>
      <c r="AT113" s="14">
        <f t="shared" si="44"/>
        <v>0</v>
      </c>
      <c r="AU113" s="14">
        <f>AT113*100/AT120</f>
        <v>0</v>
      </c>
      <c r="AV113" s="63">
        <f>AU113*100/AU121</f>
        <v>0</v>
      </c>
    </row>
    <row r="114" spans="1:48" x14ac:dyDescent="0.25">
      <c r="A114" s="40" t="s">
        <v>51</v>
      </c>
      <c r="B114" s="43">
        <f>W124</f>
        <v>0.53800000000000003</v>
      </c>
      <c r="C114" s="43">
        <f>W99</f>
        <v>0.53800000000000003</v>
      </c>
      <c r="D114" s="76">
        <f t="shared" si="36"/>
        <v>0.13450000000000001</v>
      </c>
      <c r="E114" s="76">
        <f t="shared" si="37"/>
        <v>0.13450000000000001</v>
      </c>
      <c r="F114" s="76">
        <f t="shared" si="38"/>
        <v>0.40350000000000003</v>
      </c>
      <c r="G114" s="40" t="s">
        <v>51</v>
      </c>
      <c r="H114" s="48">
        <f t="shared" si="39"/>
        <v>0.40350000000000003</v>
      </c>
      <c r="I114" s="50" t="s">
        <v>22</v>
      </c>
      <c r="J114" s="52">
        <v>18.015000000000001</v>
      </c>
      <c r="K114" s="59">
        <f>H114*1/2</f>
        <v>0.20175000000000001</v>
      </c>
      <c r="L114" s="14">
        <f>K114*100/K120</f>
        <v>2.8600566822832141</v>
      </c>
      <c r="M114" s="14">
        <f t="shared" si="40"/>
        <v>3.6345262500000004</v>
      </c>
      <c r="N114" s="14">
        <f>M114*100/M120</f>
        <v>0.81846588340821513</v>
      </c>
      <c r="O114" s="64"/>
      <c r="AD114" s="40" t="s">
        <v>51</v>
      </c>
      <c r="AE114" s="48">
        <f t="shared" si="41"/>
        <v>0.13450000000000001</v>
      </c>
      <c r="AF114" s="50" t="s">
        <v>22</v>
      </c>
      <c r="AG114" s="52">
        <v>18.015000000000001</v>
      </c>
      <c r="AH114" s="59">
        <f>AE114*1/2</f>
        <v>6.7250000000000004E-2</v>
      </c>
      <c r="AI114" s="14">
        <f>AH114*100/AH120</f>
        <v>0.13194749160853192</v>
      </c>
      <c r="AJ114" s="14">
        <f t="shared" si="42"/>
        <v>1.2115087500000001</v>
      </c>
      <c r="AK114" s="14">
        <f>AJ114*100/AJ120</f>
        <v>3.713188882393241E-2</v>
      </c>
      <c r="AL114" s="64"/>
      <c r="AN114" s="40" t="s">
        <v>51</v>
      </c>
      <c r="AO114" s="48">
        <f t="shared" si="43"/>
        <v>8.8901542500000001</v>
      </c>
      <c r="AP114" s="50" t="s">
        <v>22</v>
      </c>
      <c r="AQ114" s="52">
        <v>18.015000000000001</v>
      </c>
      <c r="AR114" s="59">
        <f>AO114*1/2</f>
        <v>4.4450771250000001</v>
      </c>
      <c r="AS114" s="14">
        <f>AR114*100/AR120</f>
        <v>13.029164700234899</v>
      </c>
      <c r="AT114" s="14">
        <f t="shared" si="44"/>
        <v>80.078064406875001</v>
      </c>
      <c r="AU114" s="14">
        <f>AT114*100/AT120</f>
        <v>3.9945156106897306</v>
      </c>
      <c r="AV114" s="64"/>
    </row>
    <row r="115" spans="1:48" x14ac:dyDescent="0.25">
      <c r="A115" s="40" t="s">
        <v>66</v>
      </c>
      <c r="B115" s="43">
        <v>0</v>
      </c>
      <c r="C115" s="43">
        <v>0</v>
      </c>
      <c r="D115" s="76">
        <f t="shared" si="36"/>
        <v>0</v>
      </c>
      <c r="E115" s="76">
        <f t="shared" si="37"/>
        <v>0</v>
      </c>
      <c r="F115" s="76">
        <f t="shared" si="38"/>
        <v>0</v>
      </c>
      <c r="G115" s="40" t="s">
        <v>66</v>
      </c>
      <c r="H115" s="48">
        <f t="shared" si="39"/>
        <v>0</v>
      </c>
      <c r="I115" s="50" t="s">
        <v>14</v>
      </c>
      <c r="J115" s="52">
        <v>44.01</v>
      </c>
      <c r="K115" s="59">
        <f>H115*1</f>
        <v>0</v>
      </c>
      <c r="L115" s="14">
        <f>K115*100/K120</f>
        <v>0</v>
      </c>
      <c r="M115" s="14">
        <f t="shared" si="40"/>
        <v>0</v>
      </c>
      <c r="N115" s="14">
        <f>M115*100/M120</f>
        <v>0</v>
      </c>
      <c r="O115" s="63">
        <f>N115*100/N121</f>
        <v>0</v>
      </c>
      <c r="AD115" s="40" t="s">
        <v>66</v>
      </c>
      <c r="AE115" s="48">
        <f t="shared" si="41"/>
        <v>0</v>
      </c>
      <c r="AF115" s="50" t="s">
        <v>14</v>
      </c>
      <c r="AG115" s="52">
        <v>44.01</v>
      </c>
      <c r="AH115" s="59">
        <f>AE115*1</f>
        <v>0</v>
      </c>
      <c r="AI115" s="14">
        <f>AH115*100/AH120</f>
        <v>0</v>
      </c>
      <c r="AJ115" s="14">
        <f t="shared" si="42"/>
        <v>0</v>
      </c>
      <c r="AK115" s="14">
        <f>AJ115*100/AJ120</f>
        <v>0</v>
      </c>
      <c r="AL115" s="63">
        <f>AK115*100/AK121</f>
        <v>0</v>
      </c>
      <c r="AN115" s="40" t="s">
        <v>66</v>
      </c>
      <c r="AO115" s="48">
        <f t="shared" si="43"/>
        <v>0</v>
      </c>
      <c r="AP115" s="50" t="s">
        <v>14</v>
      </c>
      <c r="AQ115" s="52">
        <v>44.01</v>
      </c>
      <c r="AR115" s="59">
        <f>AO115*1</f>
        <v>0</v>
      </c>
      <c r="AS115" s="14">
        <f>AR115*100/AR120</f>
        <v>0</v>
      </c>
      <c r="AT115" s="14">
        <f t="shared" si="44"/>
        <v>0</v>
      </c>
      <c r="AU115" s="14">
        <f>AT115*100/AT120</f>
        <v>0</v>
      </c>
      <c r="AV115" s="63">
        <f>AU115*100/AU121</f>
        <v>0</v>
      </c>
    </row>
    <row r="116" spans="1:48" x14ac:dyDescent="0.25">
      <c r="A116" s="40" t="s">
        <v>67</v>
      </c>
      <c r="B116" s="43">
        <v>0</v>
      </c>
      <c r="C116" s="43">
        <v>0</v>
      </c>
      <c r="D116" s="76">
        <f t="shared" si="36"/>
        <v>0</v>
      </c>
      <c r="E116" s="76">
        <f t="shared" si="37"/>
        <v>0</v>
      </c>
      <c r="F116" s="76">
        <f t="shared" si="38"/>
        <v>0</v>
      </c>
      <c r="G116" s="40" t="s">
        <v>67</v>
      </c>
      <c r="H116" s="48">
        <f t="shared" si="39"/>
        <v>0</v>
      </c>
      <c r="I116" s="50" t="s">
        <v>15</v>
      </c>
      <c r="J116" s="52">
        <v>69.62</v>
      </c>
      <c r="K116" s="59">
        <f>H116*1</f>
        <v>0</v>
      </c>
      <c r="L116" s="14">
        <f>K116*100/K120</f>
        <v>0</v>
      </c>
      <c r="M116" s="14">
        <f t="shared" si="40"/>
        <v>0</v>
      </c>
      <c r="N116" s="14">
        <f>M116*100/M120</f>
        <v>0</v>
      </c>
      <c r="O116" s="63">
        <f>N116*100/N121</f>
        <v>0</v>
      </c>
      <c r="AD116" s="40" t="s">
        <v>67</v>
      </c>
      <c r="AE116" s="48">
        <f t="shared" si="41"/>
        <v>0</v>
      </c>
      <c r="AF116" s="50" t="s">
        <v>15</v>
      </c>
      <c r="AG116" s="52">
        <v>69.62</v>
      </c>
      <c r="AH116" s="59">
        <f>AE116*1</f>
        <v>0</v>
      </c>
      <c r="AI116" s="14">
        <f>AH116*100/AH120</f>
        <v>0</v>
      </c>
      <c r="AJ116" s="14">
        <f t="shared" si="42"/>
        <v>0</v>
      </c>
      <c r="AK116" s="14">
        <f>AJ116*100/AJ120</f>
        <v>0</v>
      </c>
      <c r="AL116" s="63">
        <f>AK116*100/AK121</f>
        <v>0</v>
      </c>
      <c r="AN116" s="40" t="s">
        <v>67</v>
      </c>
      <c r="AO116" s="48">
        <f t="shared" si="43"/>
        <v>0</v>
      </c>
      <c r="AP116" s="50" t="s">
        <v>15</v>
      </c>
      <c r="AQ116" s="52">
        <v>69.62</v>
      </c>
      <c r="AR116" s="59">
        <f>AO116*1</f>
        <v>0</v>
      </c>
      <c r="AS116" s="14">
        <f>AR116*100/AR120</f>
        <v>0</v>
      </c>
      <c r="AT116" s="14">
        <f t="shared" si="44"/>
        <v>0</v>
      </c>
      <c r="AU116" s="14">
        <f>AT116*100/AT120</f>
        <v>0</v>
      </c>
      <c r="AV116" s="63">
        <f>AU116*100/AU121</f>
        <v>0</v>
      </c>
    </row>
    <row r="117" spans="1:48" x14ac:dyDescent="0.25">
      <c r="A117" s="40" t="s">
        <v>68</v>
      </c>
      <c r="B117" s="43">
        <v>0</v>
      </c>
      <c r="C117" s="43">
        <v>0</v>
      </c>
      <c r="D117" s="76">
        <f t="shared" si="36"/>
        <v>0</v>
      </c>
      <c r="E117" s="76">
        <f t="shared" si="37"/>
        <v>0</v>
      </c>
      <c r="F117" s="76">
        <f t="shared" si="38"/>
        <v>0</v>
      </c>
      <c r="G117" s="40" t="s">
        <v>68</v>
      </c>
      <c r="H117" s="48">
        <f t="shared" si="39"/>
        <v>0</v>
      </c>
      <c r="I117" s="50" t="s">
        <v>16</v>
      </c>
      <c r="J117" s="52">
        <v>141.94</v>
      </c>
      <c r="K117" s="59">
        <f>H117*1/2</f>
        <v>0</v>
      </c>
      <c r="L117" s="14">
        <f>K117*100/K120</f>
        <v>0</v>
      </c>
      <c r="M117" s="14">
        <f t="shared" si="40"/>
        <v>0</v>
      </c>
      <c r="N117" s="14">
        <f>M117*100/M120</f>
        <v>0</v>
      </c>
      <c r="O117" s="63">
        <f>N117*100/N121</f>
        <v>0</v>
      </c>
      <c r="AD117" s="40" t="s">
        <v>68</v>
      </c>
      <c r="AE117" s="48">
        <f t="shared" si="41"/>
        <v>0</v>
      </c>
      <c r="AF117" s="50" t="s">
        <v>16</v>
      </c>
      <c r="AG117" s="52">
        <v>141.94</v>
      </c>
      <c r="AH117" s="59">
        <f>AE117*1/2</f>
        <v>0</v>
      </c>
      <c r="AI117" s="14">
        <f>AH117*100/AH120</f>
        <v>0</v>
      </c>
      <c r="AJ117" s="14">
        <f t="shared" si="42"/>
        <v>0</v>
      </c>
      <c r="AK117" s="14">
        <f>AJ117*100/AJ120</f>
        <v>0</v>
      </c>
      <c r="AL117" s="63">
        <f>AK117*100/AK121</f>
        <v>0</v>
      </c>
      <c r="AN117" s="40" t="s">
        <v>68</v>
      </c>
      <c r="AO117" s="48">
        <f t="shared" si="43"/>
        <v>0</v>
      </c>
      <c r="AP117" s="50" t="s">
        <v>16</v>
      </c>
      <c r="AQ117" s="52">
        <v>141.94</v>
      </c>
      <c r="AR117" s="59">
        <f>AO117*1/2</f>
        <v>0</v>
      </c>
      <c r="AS117" s="14">
        <f>AR117*100/AR120</f>
        <v>0</v>
      </c>
      <c r="AT117" s="14">
        <f t="shared" si="44"/>
        <v>0</v>
      </c>
      <c r="AU117" s="14">
        <f>AT117*100/AT120</f>
        <v>0</v>
      </c>
      <c r="AV117" s="63">
        <f>AU117*100/AU121</f>
        <v>0</v>
      </c>
    </row>
    <row r="118" spans="1:48" x14ac:dyDescent="0.25">
      <c r="A118" s="40" t="s">
        <v>69</v>
      </c>
      <c r="B118" s="43">
        <v>0</v>
      </c>
      <c r="C118" s="43">
        <v>0</v>
      </c>
      <c r="D118" s="76">
        <f t="shared" si="36"/>
        <v>0</v>
      </c>
      <c r="E118" s="76">
        <f t="shared" si="37"/>
        <v>0</v>
      </c>
      <c r="F118" s="76">
        <f t="shared" si="38"/>
        <v>0</v>
      </c>
      <c r="G118" s="40" t="s">
        <v>69</v>
      </c>
      <c r="H118" s="48">
        <f t="shared" si="39"/>
        <v>0</v>
      </c>
      <c r="I118" s="50" t="s">
        <v>17</v>
      </c>
      <c r="J118" s="52">
        <v>29.88</v>
      </c>
      <c r="K118" s="59">
        <f>H118*1/2</f>
        <v>0</v>
      </c>
      <c r="L118" s="14">
        <f>K118*100/K120</f>
        <v>0</v>
      </c>
      <c r="M118" s="14">
        <f t="shared" si="40"/>
        <v>0</v>
      </c>
      <c r="N118" s="14">
        <f>M118*100/M120</f>
        <v>0</v>
      </c>
      <c r="O118" s="63">
        <f>N118*100/N121</f>
        <v>0</v>
      </c>
      <c r="AD118" s="40" t="s">
        <v>69</v>
      </c>
      <c r="AE118" s="48">
        <f t="shared" si="41"/>
        <v>0</v>
      </c>
      <c r="AF118" s="50" t="s">
        <v>17</v>
      </c>
      <c r="AG118" s="52">
        <v>29.88</v>
      </c>
      <c r="AH118" s="59">
        <f>AE118*1/2</f>
        <v>0</v>
      </c>
      <c r="AI118" s="14">
        <f>AH118*100/AH120</f>
        <v>0</v>
      </c>
      <c r="AJ118" s="14">
        <f t="shared" si="42"/>
        <v>0</v>
      </c>
      <c r="AK118" s="14">
        <f>AJ118*100/AJ120</f>
        <v>0</v>
      </c>
      <c r="AL118" s="63">
        <f>AK118*100/AK121</f>
        <v>0</v>
      </c>
      <c r="AN118" s="40" t="s">
        <v>69</v>
      </c>
      <c r="AO118" s="48">
        <f t="shared" si="43"/>
        <v>0</v>
      </c>
      <c r="AP118" s="50" t="s">
        <v>17</v>
      </c>
      <c r="AQ118" s="52">
        <v>29.88</v>
      </c>
      <c r="AR118" s="59">
        <f>AO118*1/2</f>
        <v>0</v>
      </c>
      <c r="AS118" s="14">
        <f>AR118*100/AR120</f>
        <v>0</v>
      </c>
      <c r="AT118" s="14">
        <f t="shared" si="44"/>
        <v>0</v>
      </c>
      <c r="AU118" s="14">
        <f>AT118*100/AT120</f>
        <v>0</v>
      </c>
      <c r="AV118" s="63">
        <f>AU118*100/AU121</f>
        <v>0</v>
      </c>
    </row>
    <row r="119" spans="1:48" ht="15.75" thickBot="1" x14ac:dyDescent="0.3">
      <c r="A119" s="42" t="s">
        <v>18</v>
      </c>
      <c r="B119" s="46">
        <f>S124</f>
        <v>96.0625</v>
      </c>
      <c r="C119" s="73">
        <f>S99</f>
        <v>16.573094999999999</v>
      </c>
      <c r="D119" s="77">
        <f t="shared" si="36"/>
        <v>4.1432737499999996</v>
      </c>
      <c r="E119" s="77">
        <f t="shared" si="37"/>
        <v>83.632678750000011</v>
      </c>
      <c r="F119" s="77">
        <f t="shared" si="38"/>
        <v>12.42982125</v>
      </c>
      <c r="G119" s="42" t="s">
        <v>18</v>
      </c>
      <c r="H119" s="48">
        <f t="shared" si="39"/>
        <v>12.42982125</v>
      </c>
      <c r="I119" s="54" t="s">
        <v>18</v>
      </c>
      <c r="J119" s="55">
        <f>J113/2</f>
        <v>16</v>
      </c>
      <c r="K119" s="60">
        <f>H121*1</f>
        <v>7.4999999988278887E-7</v>
      </c>
      <c r="L119" s="65">
        <f>K119*100/K120</f>
        <v>1.0632180973368923E-5</v>
      </c>
      <c r="M119" s="69">
        <f t="shared" si="40"/>
        <v>1.1999999998124622E-5</v>
      </c>
      <c r="N119" s="69"/>
      <c r="O119" s="67">
        <f>N119*100/N121</f>
        <v>0</v>
      </c>
      <c r="AD119" s="42" t="s">
        <v>18</v>
      </c>
      <c r="AE119" s="48">
        <f t="shared" si="41"/>
        <v>83.632678750000011</v>
      </c>
      <c r="AF119" s="54" t="s">
        <v>18</v>
      </c>
      <c r="AG119" s="55">
        <f>AG113/2</f>
        <v>16</v>
      </c>
      <c r="AH119" s="60">
        <f>AE121*1</f>
        <v>0.91204925000000969</v>
      </c>
      <c r="AI119" s="65">
        <f>AH119*100/AH120</f>
        <v>1.7894812009062322</v>
      </c>
      <c r="AJ119" s="69">
        <f t="shared" si="42"/>
        <v>14.592788000000155</v>
      </c>
      <c r="AK119" s="69"/>
      <c r="AL119" s="67">
        <f>AK119*100/AK121</f>
        <v>0</v>
      </c>
      <c r="AN119" s="42" t="s">
        <v>18</v>
      </c>
      <c r="AO119" s="48">
        <f t="shared" si="43"/>
        <v>60.796572749999996</v>
      </c>
      <c r="AP119" s="54" t="s">
        <v>18</v>
      </c>
      <c r="AQ119" s="55">
        <f>AQ113/2</f>
        <v>16</v>
      </c>
      <c r="AR119" s="60">
        <f>AO121*1</f>
        <v>1.8750000023715074E-6</v>
      </c>
      <c r="AS119" s="65">
        <f>AR119*100/AR120</f>
        <v>5.4958965068213967E-6</v>
      </c>
      <c r="AT119" s="69">
        <f t="shared" si="44"/>
        <v>3.0000000037944119E-5</v>
      </c>
      <c r="AU119" s="69"/>
      <c r="AV119" s="67">
        <f>AU119*100/AU121</f>
        <v>0</v>
      </c>
    </row>
    <row r="120" spans="1:48" ht="15.75" thickBot="1" x14ac:dyDescent="0.3">
      <c r="A120" t="s">
        <v>71</v>
      </c>
      <c r="B120" s="53">
        <f>(B100*2)+(B101*2)+(B102*3/2)+(B103*3/2)+(B104*1)+(B105*1)+(B106*1)+(B107*1)+(B108*3/2)+(B109*1)+(B110*1/2)+(B111*1/2)+(B112*3)+(B114*1/2)+(B115*2)+(B116*3/2)+(B117*3/5)+(B118*1/2)</f>
        <v>95.150450000000021</v>
      </c>
      <c r="C120" s="74">
        <f>(C100*2)+(C101*2)+(C102*3/2)+(C103*3/2)+(C104*1)+(C105*1)+(C106*1)+(C107*1)+(C108*3/2)+(C109*1)+(C110*1/2)+(C111*1/2)+(C112*3)+(C114*1/2)+(C115*2)+(C116*3/2)+(C117*3/5)+(C118*1/2)</f>
        <v>16.573094000000001</v>
      </c>
      <c r="D120" s="74">
        <f>(D100*2)+(D101*2)+(D102*3/2)+(D103*3/2)+(D104*1)+(D105*1)+(D106*1)+(D107*1)+(D108*3/2)+(D109*1)+(D110*1/2)+(D111*1/2)+(D112*3)+(D114*1/2)+(D115*2)+(D116*3/2)+(D117*3/5)+(D118*1/2)</f>
        <v>4.1432735000000003</v>
      </c>
      <c r="E120" s="74">
        <f>(E100*2)+(E101*2)+(E102*3/2)+(E103*3/2)+(E104*1)+(E105*1)+(E106*1)+(E107*1)+(E108*3/2)+(E109*1)+(E110*1/2)+(E111*1/2)+(E112*3)+(E114*1/2)+(E115*2)+(E116*3/2)+(E117*3/5)+(E118*1/2)</f>
        <v>82.720629500000001</v>
      </c>
      <c r="F120" s="74">
        <f>(F100*2)+(F101*2)+(F102*3/2)+(F103*3/2)+(F104*1)+(F105*1)+(F106*1)+(F107*1)+(F108*3/2)+(F109*1)+(F110*1/2)+(F111*1/2)+(F112*3)+(F114*1/2)+(F115*2)+(F116*3/2)+(F117*3/5)+(F118*1/2)</f>
        <v>12.4298205</v>
      </c>
      <c r="G120" t="s">
        <v>71</v>
      </c>
      <c r="H120" s="53">
        <f>(H100*2)+(H101*2)+(H102*3/2)+(H103*3/2)+(H104*1)+(H105*1)+(H106*1)+(H107*1)+(H108*3/2)+(H109*1)+(H110*1/2)+(H111*1/2)+(H112*3)+(H114*1/2)+(H115*2)+(H116*3/2)+(H117*3/5)+(H118*1/2)</f>
        <v>12.4298205</v>
      </c>
      <c r="I120" s="187" t="s">
        <v>19</v>
      </c>
      <c r="J120" s="188"/>
      <c r="K120" s="61">
        <f>SUM(K100:K107,K109:K119)</f>
        <v>7.0540560000000001</v>
      </c>
      <c r="L120" s="66">
        <f>SUM(L100:L107,L109:L119)</f>
        <v>99.999999999999986</v>
      </c>
      <c r="M120" s="70">
        <f>SUM(M100:M118)</f>
        <v>444.06569946022501</v>
      </c>
      <c r="N120" s="70">
        <f>SUM(N100:N118)</f>
        <v>99.999999999999986</v>
      </c>
      <c r="O120" s="68">
        <f>SUM(O100:O118)</f>
        <v>100</v>
      </c>
      <c r="AD120" t="s">
        <v>71</v>
      </c>
      <c r="AE120" s="53">
        <f>(AE100*2)+(AE101*2)+(AE102*3/2)+(AE103*3/2)+(AE104*1)+(AE105*1)+(AE106*1)+(AE107*1)+(AE108*3/2)+(AE109*1)+(AE110*1/2)+(AE111*1/2)+(AE112*3)+(AE114*1/2)+(AE115*2)+(AE116*3/2)+(AE117*3/5)+(AE118*1/2)</f>
        <v>82.720629500000001</v>
      </c>
      <c r="AF120" s="187" t="s">
        <v>19</v>
      </c>
      <c r="AG120" s="188"/>
      <c r="AH120" s="61">
        <f>SUM(AH100:AH107,AH109:AH119)</f>
        <v>50.967244000000008</v>
      </c>
      <c r="AI120" s="66">
        <f>SUM(AI100:AI107,AI109:AI119)</f>
        <v>100.00000000000001</v>
      </c>
      <c r="AJ120" s="70">
        <f>SUM(AJ100:AJ118)</f>
        <v>3262.7178104097766</v>
      </c>
      <c r="AK120" s="70">
        <f>SUM(AK100:AK118)</f>
        <v>100</v>
      </c>
      <c r="AL120" s="68">
        <f>SUM(AL100:AL118)</f>
        <v>100</v>
      </c>
      <c r="AN120" t="s">
        <v>71</v>
      </c>
      <c r="AO120" s="53">
        <f>(AO100*2)+(AO101*2)+(AO102*3/2)+(AO103*3/2)+(AO104*1)+(AO105*1)+(AO106*1)+(AO107*1)+(AO108*3/2)+(AO109*1)+(AO110*1/2)+(AO111*1/2)+(AO112*3)+(AO114*1/2)+(AO115*2)+(AO116*3/2)+(AO117*3/5)+(AO118*1/2)</f>
        <v>60.796570874999993</v>
      </c>
      <c r="AP120" s="187" t="s">
        <v>19</v>
      </c>
      <c r="AQ120" s="188"/>
      <c r="AR120" s="61">
        <f>SUM(AR100:AR107,AR109:AR119)</f>
        <v>34.116363</v>
      </c>
      <c r="AS120" s="66">
        <f>SUM(AS100:AS107,AS109:AS119)</f>
        <v>99.999999999999986</v>
      </c>
      <c r="AT120" s="70">
        <f>SUM(AT100:AT118)</f>
        <v>2004.7002493262999</v>
      </c>
      <c r="AU120" s="70">
        <f>SUM(AU100:AU118)</f>
        <v>100.00000000000001</v>
      </c>
      <c r="AV120" s="68">
        <f>SUM(AV100:AV118)</f>
        <v>100.00000000000001</v>
      </c>
    </row>
    <row r="121" spans="1:48" ht="15.75" thickBot="1" x14ac:dyDescent="0.3">
      <c r="A121" t="s">
        <v>53</v>
      </c>
      <c r="B121" s="72">
        <f>B119-B120</f>
        <v>0.91204999999997938</v>
      </c>
      <c r="C121" s="45">
        <f>C119-C120</f>
        <v>9.9999999747524271E-7</v>
      </c>
      <c r="D121" s="45">
        <f>D119-D120</f>
        <v>2.4999999936881068E-7</v>
      </c>
      <c r="E121" s="45">
        <f>E119-E120</f>
        <v>0.91204925000000969</v>
      </c>
      <c r="F121" s="45">
        <f>F119-F120</f>
        <v>7.4999999988278887E-7</v>
      </c>
      <c r="G121" t="s">
        <v>53</v>
      </c>
      <c r="H121" s="45">
        <f>H119-H120</f>
        <v>7.4999999988278887E-7</v>
      </c>
      <c r="I121" s="56"/>
      <c r="J121" s="57"/>
      <c r="K121" s="4"/>
      <c r="L121" s="189" t="s">
        <v>80</v>
      </c>
      <c r="M121" s="190"/>
      <c r="N121" s="68">
        <f>SUM(N100:N113,N115:N118)</f>
        <v>99.181534116591777</v>
      </c>
      <c r="AD121" t="s">
        <v>53</v>
      </c>
      <c r="AE121" s="45">
        <f>AE119-AE120</f>
        <v>0.91204925000000969</v>
      </c>
      <c r="AF121" s="56"/>
      <c r="AG121" s="57"/>
      <c r="AH121" s="4"/>
      <c r="AI121" s="189" t="s">
        <v>80</v>
      </c>
      <c r="AJ121" s="190"/>
      <c r="AK121" s="68">
        <f>SUM(AK100:AK113,AK115:AK118)</f>
        <v>99.962868111176064</v>
      </c>
      <c r="AN121" t="s">
        <v>53</v>
      </c>
      <c r="AO121" s="45">
        <f>AO119-AO120</f>
        <v>1.8750000023715074E-6</v>
      </c>
      <c r="AP121" s="56"/>
      <c r="AQ121" s="57"/>
      <c r="AR121" s="4"/>
      <c r="AS121" s="189" t="s">
        <v>80</v>
      </c>
      <c r="AT121" s="190"/>
      <c r="AU121" s="68">
        <f>SUM(AU100:AU113,AU115:AU118)</f>
        <v>96.005484389310283</v>
      </c>
    </row>
    <row r="122" spans="1:48" x14ac:dyDescent="0.25">
      <c r="E122" s="25">
        <f>E119-(E114/2)</f>
        <v>83.565428750000009</v>
      </c>
      <c r="F122" s="84" t="s">
        <v>46</v>
      </c>
    </row>
    <row r="123" spans="1:48" ht="15.75" thickBot="1" x14ac:dyDescent="0.3"/>
    <row r="124" spans="1:48" ht="15.75" thickBot="1" x14ac:dyDescent="0.3">
      <c r="B124" s="228" t="s">
        <v>99</v>
      </c>
      <c r="C124" s="229"/>
      <c r="D124" s="229"/>
      <c r="E124" s="229"/>
      <c r="F124" s="229"/>
      <c r="G124" s="229"/>
      <c r="H124" s="229"/>
      <c r="I124" s="230"/>
      <c r="Q124" s="79" t="s">
        <v>180</v>
      </c>
      <c r="R124" s="78" t="s">
        <v>97</v>
      </c>
      <c r="S124">
        <v>96.0625</v>
      </c>
      <c r="T124">
        <v>10.694100000000001</v>
      </c>
      <c r="U124">
        <v>7.4572000000000003</v>
      </c>
      <c r="V124">
        <v>7.5425000000000004</v>
      </c>
      <c r="W124">
        <v>0.53800000000000003</v>
      </c>
      <c r="X124">
        <v>5.9400000000000001E-2</v>
      </c>
      <c r="Y124">
        <v>8.2708999999999993</v>
      </c>
      <c r="Z124">
        <v>1.6916</v>
      </c>
      <c r="AA124">
        <v>26.376799999999999</v>
      </c>
      <c r="AB124">
        <v>0.97030000000000005</v>
      </c>
    </row>
    <row r="125" spans="1:48" ht="16.5" thickBot="1" x14ac:dyDescent="0.3">
      <c r="B125" s="222" t="str">
        <f>"SI("&amp;ROUND(E100,4)&amp;")AL("&amp;ROUND(E102,4)&amp;")TI("&amp;ROUND(E101,4)&amp;")MN("&amp;ROUND(E106,4)&amp;")FE("&amp;ROUND(E107,4)&amp;")MG("&amp;ROUND(E104,4)&amp;")CA("&amp;ROUND(E105,4)&amp;")NA("&amp;ROUND(E110,4)&amp;")K("&amp;ROUND(E111,4)&amp;")O("&amp;ROUND(E122,4)&amp;")H("&amp;ROUND(E114,4)&amp;")O("&amp;ROUND(E114/2,4)&amp;")"</f>
        <v>SI(22.3444)AL(9.3507)TI(0.9703)MN(0)FE(6.6441)MG(7.7596)CA(7.1348)NA(0.8985)K(0.0203)O(83.5654)H(0.1345)O(0.0673)</v>
      </c>
      <c r="C125" s="223"/>
      <c r="D125" s="223"/>
      <c r="E125" s="223"/>
      <c r="F125" s="223"/>
      <c r="G125" s="223"/>
      <c r="H125" s="223"/>
      <c r="I125" s="224"/>
      <c r="S125">
        <v>0</v>
      </c>
    </row>
    <row r="128" spans="1:48" s="206" customFormat="1" x14ac:dyDescent="0.25">
      <c r="A128" s="206" t="s">
        <v>185</v>
      </c>
    </row>
    <row r="129" spans="1:53" s="206" customFormat="1" x14ac:dyDescent="0.25"/>
    <row r="130" spans="1:53" ht="15.75" thickBot="1" x14ac:dyDescent="0.3"/>
    <row r="131" spans="1:53" s="101" customFormat="1" ht="15.75" thickBot="1" x14ac:dyDescent="0.3">
      <c r="A131" s="207" t="s">
        <v>104</v>
      </c>
      <c r="B131" s="98" t="s">
        <v>186</v>
      </c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100"/>
      <c r="S131" s="207" t="s">
        <v>104</v>
      </c>
      <c r="T131" s="98" t="s">
        <v>187</v>
      </c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100"/>
      <c r="AK131" s="209" t="s">
        <v>104</v>
      </c>
      <c r="AL131" s="98" t="s">
        <v>188</v>
      </c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100"/>
    </row>
    <row r="132" spans="1:53" s="107" customFormat="1" ht="15.75" thickBot="1" x14ac:dyDescent="0.3">
      <c r="A132" s="208"/>
      <c r="B132" s="102">
        <v>1</v>
      </c>
      <c r="C132" s="103">
        <v>2</v>
      </c>
      <c r="D132" s="104">
        <v>3</v>
      </c>
      <c r="E132" s="104">
        <v>4</v>
      </c>
      <c r="F132" s="104">
        <v>5</v>
      </c>
      <c r="G132" s="105">
        <v>6</v>
      </c>
      <c r="H132" s="102">
        <v>7</v>
      </c>
      <c r="I132" s="102">
        <v>8</v>
      </c>
      <c r="J132" s="102">
        <v>9</v>
      </c>
      <c r="K132" s="102">
        <v>10</v>
      </c>
      <c r="L132" s="102">
        <v>11</v>
      </c>
      <c r="M132" s="106">
        <v>12</v>
      </c>
      <c r="N132" s="102">
        <v>13</v>
      </c>
      <c r="O132" s="106">
        <v>14</v>
      </c>
      <c r="P132" s="102">
        <v>15</v>
      </c>
      <c r="S132" s="208"/>
      <c r="T132" s="102">
        <v>1</v>
      </c>
      <c r="U132" s="103">
        <v>2</v>
      </c>
      <c r="V132" s="104">
        <v>3</v>
      </c>
      <c r="W132" s="104">
        <v>4</v>
      </c>
      <c r="X132" s="104">
        <v>5</v>
      </c>
      <c r="Y132" s="105">
        <v>6</v>
      </c>
      <c r="Z132" s="102">
        <v>7</v>
      </c>
      <c r="AA132" s="102">
        <v>8</v>
      </c>
      <c r="AB132" s="102">
        <v>9</v>
      </c>
      <c r="AC132" s="102">
        <v>10</v>
      </c>
      <c r="AD132" s="102">
        <v>11</v>
      </c>
      <c r="AE132" s="106">
        <v>12</v>
      </c>
      <c r="AF132" s="102">
        <v>13</v>
      </c>
      <c r="AG132" s="106">
        <v>14</v>
      </c>
      <c r="AH132" s="102">
        <v>15</v>
      </c>
      <c r="AK132" s="208"/>
      <c r="AL132" s="102" t="s">
        <v>189</v>
      </c>
      <c r="AM132" s="108">
        <v>1</v>
      </c>
      <c r="AN132" s="108">
        <v>2</v>
      </c>
      <c r="AO132" s="109">
        <v>3</v>
      </c>
      <c r="AP132" s="108">
        <v>4</v>
      </c>
      <c r="AQ132" s="109">
        <v>5</v>
      </c>
      <c r="AR132" s="102">
        <v>6</v>
      </c>
      <c r="AS132" s="102">
        <v>7</v>
      </c>
      <c r="AT132" s="102">
        <v>8</v>
      </c>
      <c r="AU132" s="102">
        <v>9</v>
      </c>
      <c r="AV132" s="102">
        <v>10</v>
      </c>
      <c r="AW132" s="106">
        <v>11</v>
      </c>
      <c r="AX132" s="110">
        <v>12</v>
      </c>
      <c r="AY132" s="102">
        <v>13</v>
      </c>
      <c r="AZ132" s="106">
        <v>14</v>
      </c>
      <c r="BA132" s="102">
        <v>15</v>
      </c>
    </row>
    <row r="133" spans="1:53" s="23" customFormat="1" x14ac:dyDescent="0.25">
      <c r="A133" s="111" t="s">
        <v>190</v>
      </c>
      <c r="B133" s="112">
        <v>11650.666666666601</v>
      </c>
      <c r="C133" s="112">
        <v>12424</v>
      </c>
      <c r="D133" s="112">
        <v>14246.666670000001</v>
      </c>
      <c r="E133" s="112">
        <v>15725.333329999999</v>
      </c>
      <c r="F133" s="112"/>
      <c r="G133" s="112"/>
      <c r="H133" s="112"/>
      <c r="I133" s="112"/>
      <c r="J133" s="112"/>
      <c r="K133" s="112"/>
      <c r="L133" s="112"/>
      <c r="M133" s="114"/>
      <c r="N133" s="114"/>
      <c r="O133" s="114"/>
      <c r="P133" s="114"/>
      <c r="S133" s="111" t="s">
        <v>190</v>
      </c>
      <c r="T133" s="112">
        <v>11650.666666666601</v>
      </c>
      <c r="U133" s="112">
        <v>12424</v>
      </c>
      <c r="V133" s="112">
        <v>14246.666670000001</v>
      </c>
      <c r="W133" s="112">
        <v>15725.333329999999</v>
      </c>
      <c r="X133" s="112"/>
      <c r="Y133" s="112"/>
      <c r="Z133" s="112"/>
      <c r="AA133" s="112"/>
      <c r="AB133" s="112"/>
      <c r="AC133" s="112"/>
      <c r="AD133" s="112"/>
      <c r="AE133" s="114"/>
      <c r="AF133" s="114"/>
      <c r="AG133" s="114"/>
      <c r="AH133" s="114"/>
      <c r="AK133" s="111" t="s">
        <v>190</v>
      </c>
      <c r="AL133" s="112">
        <v>8520</v>
      </c>
      <c r="AM133" s="112">
        <v>11650.666666666601</v>
      </c>
      <c r="AN133" s="112">
        <v>12424</v>
      </c>
      <c r="AO133" s="112">
        <v>14246.666670000001</v>
      </c>
      <c r="AP133" s="112">
        <v>15725.333329999999</v>
      </c>
      <c r="AQ133" s="113"/>
      <c r="AR133" s="112"/>
      <c r="AS133" s="112"/>
      <c r="AT133" s="112"/>
      <c r="AU133" s="112"/>
      <c r="AV133" s="112"/>
      <c r="AW133" s="114"/>
      <c r="AX133" s="111"/>
      <c r="AY133" s="114"/>
      <c r="AZ133" s="114"/>
      <c r="BA133" s="114"/>
    </row>
    <row r="134" spans="1:53" s="23" customFormat="1" ht="15.75" thickBot="1" x14ac:dyDescent="0.3">
      <c r="A134" s="115" t="s">
        <v>191</v>
      </c>
      <c r="B134" s="116">
        <v>873.8</v>
      </c>
      <c r="C134" s="116">
        <v>931.8</v>
      </c>
      <c r="D134" s="116">
        <v>1068.5</v>
      </c>
      <c r="E134" s="116">
        <v>1179.4000000000001</v>
      </c>
      <c r="F134" s="116"/>
      <c r="G134" s="134" t="s">
        <v>200</v>
      </c>
      <c r="H134" s="134" t="s">
        <v>201</v>
      </c>
      <c r="I134" s="134" t="s">
        <v>202</v>
      </c>
      <c r="J134" s="134" t="s">
        <v>203</v>
      </c>
      <c r="K134" s="116"/>
      <c r="L134" s="116"/>
      <c r="M134" s="118"/>
      <c r="N134" s="118"/>
      <c r="O134" s="118"/>
      <c r="P134" s="118"/>
      <c r="S134" s="115" t="s">
        <v>191</v>
      </c>
      <c r="T134" s="116">
        <v>873.8</v>
      </c>
      <c r="U134" s="116">
        <v>931.8</v>
      </c>
      <c r="V134" s="116">
        <v>1068.5</v>
      </c>
      <c r="W134" s="116">
        <v>1179.4000000000001</v>
      </c>
      <c r="X134" s="116"/>
      <c r="Y134" s="134" t="s">
        <v>200</v>
      </c>
      <c r="Z134" s="134" t="s">
        <v>201</v>
      </c>
      <c r="AA134" s="134" t="s">
        <v>202</v>
      </c>
      <c r="AB134" s="134" t="s">
        <v>203</v>
      </c>
      <c r="AC134" s="116"/>
      <c r="AD134" s="116"/>
      <c r="AE134" s="118"/>
      <c r="AF134" s="118"/>
      <c r="AG134" s="118"/>
      <c r="AH134" s="118"/>
      <c r="AK134" s="115" t="s">
        <v>191</v>
      </c>
      <c r="AL134" s="116">
        <v>639</v>
      </c>
      <c r="AM134" s="116">
        <v>873.8</v>
      </c>
      <c r="AN134" s="116">
        <v>931.8</v>
      </c>
      <c r="AO134" s="116">
        <v>1068.5</v>
      </c>
      <c r="AP134" s="116">
        <v>1179.4000000000001</v>
      </c>
      <c r="AQ134" s="117"/>
      <c r="AR134" s="116"/>
      <c r="AS134" s="116"/>
      <c r="AT134" s="116"/>
      <c r="AU134" s="116"/>
      <c r="AV134" s="116"/>
      <c r="AW134" s="118"/>
      <c r="AX134" s="115"/>
      <c r="AY134" s="118"/>
      <c r="AZ134" s="118"/>
      <c r="BA134" s="118"/>
    </row>
    <row r="135" spans="1:53" s="23" customFormat="1" x14ac:dyDescent="0.25">
      <c r="A135" s="119" t="s">
        <v>192</v>
      </c>
      <c r="B135" s="120">
        <f>100*(0.85^B132)</f>
        <v>85</v>
      </c>
      <c r="C135" s="120">
        <f t="shared" ref="C135:E135" si="48">100*(0.85^C132)</f>
        <v>72.249999999999986</v>
      </c>
      <c r="D135" s="120">
        <f t="shared" si="48"/>
        <v>61.412499999999994</v>
      </c>
      <c r="E135" s="120">
        <f t="shared" si="48"/>
        <v>52.200624999999988</v>
      </c>
      <c r="F135" s="120"/>
      <c r="G135" s="120"/>
      <c r="H135" s="120"/>
      <c r="I135" s="120"/>
      <c r="J135" s="120"/>
      <c r="K135" s="120"/>
      <c r="L135" s="120"/>
      <c r="M135" s="120"/>
      <c r="N135" s="122"/>
      <c r="O135" s="122"/>
      <c r="P135" s="122"/>
      <c r="S135" s="119" t="s">
        <v>192</v>
      </c>
      <c r="T135" s="120">
        <f>100*(0.85^T132)</f>
        <v>85</v>
      </c>
      <c r="U135" s="120">
        <f t="shared" ref="U135:W135" si="49">100*(0.85^U132)</f>
        <v>72.249999999999986</v>
      </c>
      <c r="V135" s="120">
        <f t="shared" si="49"/>
        <v>61.412499999999994</v>
      </c>
      <c r="W135" s="120">
        <f t="shared" si="49"/>
        <v>52.200624999999988</v>
      </c>
      <c r="X135" s="120"/>
      <c r="Y135" s="120"/>
      <c r="Z135" s="120"/>
      <c r="AA135" s="120"/>
      <c r="AB135" s="120"/>
      <c r="AC135" s="120"/>
      <c r="AD135" s="120"/>
      <c r="AE135" s="122"/>
      <c r="AF135" s="122"/>
      <c r="AG135" s="122"/>
      <c r="AH135" s="122"/>
      <c r="AK135" s="119" t="s">
        <v>193</v>
      </c>
      <c r="AL135" s="120">
        <v>100</v>
      </c>
      <c r="AM135" s="120">
        <v>85</v>
      </c>
      <c r="AN135" s="120">
        <v>72.249999999999986</v>
      </c>
      <c r="AO135" s="120">
        <v>61.412499999999994</v>
      </c>
      <c r="AP135" s="120">
        <v>52.200624999999988</v>
      </c>
      <c r="AQ135" s="121"/>
      <c r="AR135" s="120"/>
      <c r="AS135" s="120"/>
      <c r="AT135" s="120"/>
      <c r="AU135" s="120"/>
      <c r="AV135" s="120"/>
      <c r="AW135" s="122"/>
      <c r="AX135" s="119"/>
      <c r="AY135" s="122"/>
      <c r="AZ135" s="122"/>
      <c r="BA135" s="122"/>
    </row>
    <row r="136" spans="1:53" s="23" customFormat="1" ht="15.75" thickBot="1" x14ac:dyDescent="0.3">
      <c r="A136" s="115" t="s">
        <v>194</v>
      </c>
      <c r="B136" s="116">
        <f>100- B135</f>
        <v>15</v>
      </c>
      <c r="C136" s="116">
        <f>100- C135</f>
        <v>27.750000000000014</v>
      </c>
      <c r="D136" s="116">
        <f t="shared" ref="D136:E136" si="50">100- D135</f>
        <v>38.587500000000006</v>
      </c>
      <c r="E136" s="116">
        <f t="shared" si="50"/>
        <v>47.799375000000012</v>
      </c>
      <c r="F136" s="116"/>
      <c r="G136" s="116"/>
      <c r="H136" s="116"/>
      <c r="I136" s="116"/>
      <c r="J136" s="116"/>
      <c r="K136" s="116"/>
      <c r="L136" s="116"/>
      <c r="M136" s="118"/>
      <c r="N136" s="118"/>
      <c r="O136" s="118"/>
      <c r="P136" s="118"/>
      <c r="S136" s="115" t="s">
        <v>194</v>
      </c>
      <c r="T136" s="116">
        <f>100- T135</f>
        <v>15</v>
      </c>
      <c r="U136" s="116">
        <f>100- U135</f>
        <v>27.750000000000014</v>
      </c>
      <c r="V136" s="116">
        <f t="shared" ref="V136:W136" si="51">100- V135</f>
        <v>38.587500000000006</v>
      </c>
      <c r="W136" s="116">
        <f t="shared" si="51"/>
        <v>47.799375000000012</v>
      </c>
      <c r="X136" s="116"/>
      <c r="Y136" s="116"/>
      <c r="Z136" s="116"/>
      <c r="AA136" s="116"/>
      <c r="AB136" s="116"/>
      <c r="AC136" s="116"/>
      <c r="AD136" s="116"/>
      <c r="AE136" s="118"/>
      <c r="AF136" s="118"/>
      <c r="AG136" s="118"/>
      <c r="AH136" s="118"/>
      <c r="AK136" s="115" t="s">
        <v>195</v>
      </c>
      <c r="AL136" s="116">
        <v>0</v>
      </c>
      <c r="AM136" s="116">
        <v>15</v>
      </c>
      <c r="AN136" s="116">
        <v>27.750000000000014</v>
      </c>
      <c r="AO136" s="116">
        <v>38.587500000000006</v>
      </c>
      <c r="AP136" s="116">
        <v>47.799375000000012</v>
      </c>
      <c r="AQ136" s="117"/>
      <c r="AR136" s="116"/>
      <c r="AS136" s="116"/>
      <c r="AT136" s="116"/>
      <c r="AU136" s="116"/>
      <c r="AV136" s="116"/>
      <c r="AW136" s="118"/>
      <c r="AX136" s="115"/>
      <c r="AY136" s="118"/>
      <c r="AZ136" s="118"/>
      <c r="BA136" s="118"/>
    </row>
    <row r="137" spans="1:53" s="23" customFormat="1" x14ac:dyDescent="0.25">
      <c r="A137" s="123" t="s">
        <v>0</v>
      </c>
      <c r="B137" s="120">
        <v>70.842604621736413</v>
      </c>
      <c r="C137" s="120">
        <v>69.072702239410319</v>
      </c>
      <c r="D137" s="120">
        <v>59.460915760960134</v>
      </c>
      <c r="E137" s="120">
        <v>55.010759969879253</v>
      </c>
      <c r="F137" s="120"/>
      <c r="G137" s="120">
        <v>69.150000000000006</v>
      </c>
      <c r="H137" s="120">
        <v>71.12</v>
      </c>
      <c r="I137" s="120">
        <v>68.290000000000006</v>
      </c>
      <c r="J137" s="120">
        <v>68.81</v>
      </c>
      <c r="K137" s="120"/>
      <c r="L137" s="120"/>
      <c r="M137" s="122"/>
      <c r="N137" s="122"/>
      <c r="O137" s="122"/>
      <c r="P137" s="122"/>
      <c r="S137" s="123" t="s">
        <v>0</v>
      </c>
      <c r="T137" s="120">
        <v>70.842604621736413</v>
      </c>
      <c r="U137" s="120">
        <v>70.022202138799003</v>
      </c>
      <c r="V137" s="120">
        <v>66.740789016183697</v>
      </c>
      <c r="W137" s="120">
        <v>64.056485314847052</v>
      </c>
      <c r="X137" s="120"/>
      <c r="Y137" s="120">
        <v>69.150000000000006</v>
      </c>
      <c r="Z137" s="120">
        <v>71.12</v>
      </c>
      <c r="AA137" s="120">
        <v>68.290000000000006</v>
      </c>
      <c r="AB137" s="120">
        <v>68.81</v>
      </c>
      <c r="AC137" s="120"/>
      <c r="AD137" s="120"/>
      <c r="AE137" s="122"/>
      <c r="AF137" s="122"/>
      <c r="AG137" s="122"/>
      <c r="AH137" s="122"/>
      <c r="AK137" s="123" t="s">
        <v>0</v>
      </c>
      <c r="AL137" s="120">
        <v>48.94539997883362</v>
      </c>
      <c r="AM137" s="120">
        <v>48.571891068888334</v>
      </c>
      <c r="AN137" s="120">
        <v>48.214783623720095</v>
      </c>
      <c r="AO137" s="120">
        <v>47.775769957879483</v>
      </c>
      <c r="AP137" s="120">
        <v>47.292906881715581</v>
      </c>
      <c r="AQ137" s="121"/>
      <c r="AR137" s="120"/>
      <c r="AS137" s="120"/>
      <c r="AT137" s="120"/>
      <c r="AU137" s="120"/>
      <c r="AV137" s="120"/>
      <c r="AW137" s="122"/>
      <c r="AX137" s="123"/>
      <c r="AY137" s="122"/>
      <c r="AZ137" s="122"/>
      <c r="BA137" s="122"/>
    </row>
    <row r="138" spans="1:53" s="23" customFormat="1" x14ac:dyDescent="0.25">
      <c r="A138" s="124" t="s">
        <v>1</v>
      </c>
      <c r="B138" s="125">
        <v>0</v>
      </c>
      <c r="C138" s="125">
        <v>0</v>
      </c>
      <c r="D138" s="125">
        <v>0</v>
      </c>
      <c r="E138" s="125">
        <v>0</v>
      </c>
      <c r="F138" s="125"/>
      <c r="G138" s="125">
        <v>0.36</v>
      </c>
      <c r="H138" s="125">
        <v>0.25</v>
      </c>
      <c r="I138" s="125">
        <v>0.4</v>
      </c>
      <c r="J138" s="125">
        <v>0.42</v>
      </c>
      <c r="K138" s="125"/>
      <c r="L138" s="125"/>
      <c r="M138" s="127"/>
      <c r="N138" s="127"/>
      <c r="O138" s="127"/>
      <c r="P138" s="127"/>
      <c r="S138" s="124" t="s">
        <v>1</v>
      </c>
      <c r="T138" s="125">
        <v>0</v>
      </c>
      <c r="U138" s="125">
        <v>0</v>
      </c>
      <c r="V138" s="125">
        <v>0</v>
      </c>
      <c r="W138" s="125">
        <v>0</v>
      </c>
      <c r="X138" s="125"/>
      <c r="Y138" s="125">
        <v>0.36</v>
      </c>
      <c r="Z138" s="125">
        <v>0.25</v>
      </c>
      <c r="AA138" s="125">
        <v>0.4</v>
      </c>
      <c r="AB138" s="125">
        <v>0.42</v>
      </c>
      <c r="AC138" s="125"/>
      <c r="AD138" s="125"/>
      <c r="AE138" s="127"/>
      <c r="AF138" s="127"/>
      <c r="AG138" s="127"/>
      <c r="AH138" s="127"/>
      <c r="AK138" s="124" t="s">
        <v>1</v>
      </c>
      <c r="AL138" s="125">
        <v>1.4732994494471165</v>
      </c>
      <c r="AM138" s="125">
        <v>1.4929437484462256</v>
      </c>
      <c r="AN138" s="125">
        <v>1.5280909884623057</v>
      </c>
      <c r="AO138" s="125">
        <v>1.567545593187551</v>
      </c>
      <c r="AP138" s="125">
        <v>1.6093702266924919</v>
      </c>
      <c r="AQ138" s="126"/>
      <c r="AR138" s="125"/>
      <c r="AS138" s="125"/>
      <c r="AT138" s="125"/>
      <c r="AU138" s="125"/>
      <c r="AV138" s="125"/>
      <c r="AW138" s="127"/>
      <c r="AX138" s="124"/>
      <c r="AY138" s="127"/>
      <c r="AZ138" s="127"/>
      <c r="BA138" s="127"/>
    </row>
    <row r="139" spans="1:53" s="23" customFormat="1" x14ac:dyDescent="0.25">
      <c r="A139" s="124" t="s">
        <v>2</v>
      </c>
      <c r="B139" s="125">
        <v>16.228978162486577</v>
      </c>
      <c r="C139" s="125">
        <v>16.911080794364405</v>
      </c>
      <c r="D139" s="125">
        <v>16.563186431898643</v>
      </c>
      <c r="E139" s="125">
        <v>15.549935761599727</v>
      </c>
      <c r="F139" s="125"/>
      <c r="G139" s="125">
        <v>15.53</v>
      </c>
      <c r="H139" s="125">
        <v>15.55</v>
      </c>
      <c r="I139" s="125">
        <v>15.65</v>
      </c>
      <c r="J139" s="125">
        <v>15.21</v>
      </c>
      <c r="K139" s="125"/>
      <c r="L139" s="125"/>
      <c r="M139" s="127"/>
      <c r="N139" s="127"/>
      <c r="O139" s="127"/>
      <c r="P139" s="127"/>
      <c r="S139" s="124" t="s">
        <v>2</v>
      </c>
      <c r="T139" s="125">
        <v>16.228978162486577</v>
      </c>
      <c r="U139" s="125">
        <v>16.545153053485478</v>
      </c>
      <c r="V139" s="125">
        <v>16.550756060775782</v>
      </c>
      <c r="W139" s="125">
        <v>16.321728014651935</v>
      </c>
      <c r="X139" s="125"/>
      <c r="Y139" s="125">
        <v>15.53</v>
      </c>
      <c r="Z139" s="125">
        <v>15.55</v>
      </c>
      <c r="AA139" s="125">
        <v>15.65</v>
      </c>
      <c r="AB139" s="125">
        <v>15.21</v>
      </c>
      <c r="AC139" s="125"/>
      <c r="AD139" s="125"/>
      <c r="AE139" s="127"/>
      <c r="AF139" s="127"/>
      <c r="AG139" s="127"/>
      <c r="AH139" s="127"/>
      <c r="AK139" s="124" t="s">
        <v>2</v>
      </c>
      <c r="AL139" s="125">
        <v>15.029682316481752</v>
      </c>
      <c r="AM139" s="125">
        <v>15.002251184116266</v>
      </c>
      <c r="AN139" s="125">
        <v>15.009226461646827</v>
      </c>
      <c r="AO139" s="125">
        <v>15.010417102515744</v>
      </c>
      <c r="AP139" s="125">
        <v>15.008064014514366</v>
      </c>
      <c r="AQ139" s="126"/>
      <c r="AR139" s="125"/>
      <c r="AS139" s="125"/>
      <c r="AT139" s="125"/>
      <c r="AU139" s="125"/>
      <c r="AV139" s="125"/>
      <c r="AW139" s="127"/>
      <c r="AX139" s="124"/>
      <c r="AY139" s="127"/>
      <c r="AZ139" s="127"/>
      <c r="BA139" s="127"/>
    </row>
    <row r="140" spans="1:53" s="23" customFormat="1" x14ac:dyDescent="0.25">
      <c r="A140" s="124" t="s">
        <v>3</v>
      </c>
      <c r="B140" s="125">
        <v>0</v>
      </c>
      <c r="C140" s="125">
        <v>0</v>
      </c>
      <c r="D140" s="125">
        <v>0</v>
      </c>
      <c r="E140" s="125">
        <v>0</v>
      </c>
      <c r="F140" s="125"/>
      <c r="G140" s="125">
        <v>0</v>
      </c>
      <c r="H140" s="125">
        <v>0</v>
      </c>
      <c r="I140" s="125">
        <v>0</v>
      </c>
      <c r="J140" s="125">
        <v>0</v>
      </c>
      <c r="K140" s="125"/>
      <c r="L140" s="125"/>
      <c r="M140" s="127"/>
      <c r="N140" s="127"/>
      <c r="O140" s="127"/>
      <c r="P140" s="127"/>
      <c r="S140" s="124" t="s">
        <v>3</v>
      </c>
      <c r="T140" s="125">
        <v>0</v>
      </c>
      <c r="U140" s="125">
        <v>0</v>
      </c>
      <c r="V140" s="125">
        <v>0</v>
      </c>
      <c r="W140" s="125">
        <v>0</v>
      </c>
      <c r="X140" s="125"/>
      <c r="Y140" s="125">
        <v>0</v>
      </c>
      <c r="Z140" s="125">
        <v>0</v>
      </c>
      <c r="AA140" s="125">
        <v>0</v>
      </c>
      <c r="AB140" s="125">
        <v>0</v>
      </c>
      <c r="AC140" s="125"/>
      <c r="AD140" s="125"/>
      <c r="AE140" s="127"/>
      <c r="AF140" s="127"/>
      <c r="AG140" s="127"/>
      <c r="AH140" s="127"/>
      <c r="AK140" s="124" t="s">
        <v>3</v>
      </c>
      <c r="AL140" s="125">
        <v>0</v>
      </c>
      <c r="AM140" s="125">
        <v>0</v>
      </c>
      <c r="AN140" s="125">
        <v>0</v>
      </c>
      <c r="AO140" s="125">
        <v>0</v>
      </c>
      <c r="AP140" s="125">
        <v>0</v>
      </c>
      <c r="AQ140" s="126"/>
      <c r="AR140" s="125"/>
      <c r="AS140" s="125"/>
      <c r="AT140" s="125"/>
      <c r="AU140" s="125"/>
      <c r="AV140" s="125"/>
      <c r="AW140" s="127"/>
      <c r="AX140" s="124"/>
      <c r="AY140" s="127"/>
      <c r="AZ140" s="127"/>
      <c r="BA140" s="127"/>
    </row>
    <row r="141" spans="1:53" s="23" customFormat="1" x14ac:dyDescent="0.25">
      <c r="A141" s="124" t="s">
        <v>4</v>
      </c>
      <c r="B141" s="125">
        <v>0.3946521203765192</v>
      </c>
      <c r="C141" s="125">
        <v>0.77158292894141622</v>
      </c>
      <c r="D141" s="125">
        <v>3.3817183633271064</v>
      </c>
      <c r="E141" s="125">
        <v>4.6797110786733693</v>
      </c>
      <c r="F141" s="125"/>
      <c r="G141" s="125">
        <v>1.1599999999999999</v>
      </c>
      <c r="H141" s="125">
        <v>0.79</v>
      </c>
      <c r="I141" s="125">
        <v>1.33</v>
      </c>
      <c r="J141" s="125">
        <v>1.29</v>
      </c>
      <c r="K141" s="125"/>
      <c r="L141" s="125"/>
      <c r="M141" s="127"/>
      <c r="N141" s="127"/>
      <c r="O141" s="127"/>
      <c r="P141" s="127"/>
      <c r="S141" s="124" t="s">
        <v>4</v>
      </c>
      <c r="T141" s="125">
        <v>0.3946521203765192</v>
      </c>
      <c r="U141" s="125">
        <v>0.56937077962585847</v>
      </c>
      <c r="V141" s="125">
        <v>1.4431728844411522</v>
      </c>
      <c r="W141" s="125">
        <v>2.1838233483061313</v>
      </c>
      <c r="X141" s="125"/>
      <c r="Y141" s="125">
        <v>1.1599999999999999</v>
      </c>
      <c r="Z141" s="125">
        <v>0.79</v>
      </c>
      <c r="AA141" s="125">
        <v>1.33</v>
      </c>
      <c r="AB141" s="125">
        <v>1.29</v>
      </c>
      <c r="AC141" s="125"/>
      <c r="AD141" s="125"/>
      <c r="AE141" s="127"/>
      <c r="AF141" s="127"/>
      <c r="AG141" s="127"/>
      <c r="AH141" s="127"/>
      <c r="AK141" s="124" t="s">
        <v>4</v>
      </c>
      <c r="AL141" s="125">
        <v>6.743590786890004</v>
      </c>
      <c r="AM141" s="125">
        <v>6.8339275613469752</v>
      </c>
      <c r="AN141" s="125">
        <v>6.9942854185419474</v>
      </c>
      <c r="AO141" s="125">
        <v>7.172614761506158</v>
      </c>
      <c r="AP141" s="125">
        <v>7.3600497156123206</v>
      </c>
      <c r="AQ141" s="126"/>
      <c r="AR141" s="125"/>
      <c r="AS141" s="125"/>
      <c r="AT141" s="125"/>
      <c r="AU141" s="125"/>
      <c r="AV141" s="125"/>
      <c r="AW141" s="127"/>
      <c r="AX141" s="124"/>
      <c r="AY141" s="127"/>
      <c r="AZ141" s="127"/>
      <c r="BA141" s="127"/>
    </row>
    <row r="142" spans="1:53" s="23" customFormat="1" x14ac:dyDescent="0.25">
      <c r="A142" s="124" t="s">
        <v>5</v>
      </c>
      <c r="B142" s="125">
        <v>2.5452722613625451</v>
      </c>
      <c r="C142" s="125">
        <v>2.5322520645402569</v>
      </c>
      <c r="D142" s="125">
        <v>2.8525431153557923</v>
      </c>
      <c r="E142" s="125">
        <v>4.1055676292511363</v>
      </c>
      <c r="F142" s="125"/>
      <c r="G142" s="125">
        <v>3.14</v>
      </c>
      <c r="H142" s="125">
        <v>2.63</v>
      </c>
      <c r="I142" s="125">
        <v>3.44</v>
      </c>
      <c r="J142" s="125">
        <v>3.24</v>
      </c>
      <c r="K142" s="125"/>
      <c r="L142" s="125"/>
      <c r="M142" s="127"/>
      <c r="N142" s="127"/>
      <c r="O142" s="127"/>
      <c r="P142" s="127"/>
      <c r="S142" s="124" t="s">
        <v>5</v>
      </c>
      <c r="T142" s="125">
        <v>2.5452722613625451</v>
      </c>
      <c r="U142" s="125">
        <v>2.539237012239199</v>
      </c>
      <c r="V142" s="125">
        <v>2.636581854655319</v>
      </c>
      <c r="W142" s="125">
        <v>2.9727450420091301</v>
      </c>
      <c r="X142" s="125"/>
      <c r="Y142" s="125">
        <v>3.14</v>
      </c>
      <c r="Z142" s="125">
        <v>2.63</v>
      </c>
      <c r="AA142" s="125">
        <v>3.44</v>
      </c>
      <c r="AB142" s="125">
        <v>3.24</v>
      </c>
      <c r="AC142" s="125"/>
      <c r="AD142" s="125"/>
      <c r="AE142" s="127"/>
      <c r="AF142" s="127"/>
      <c r="AG142" s="127"/>
      <c r="AH142" s="127"/>
      <c r="AK142" s="124" t="s">
        <v>5</v>
      </c>
      <c r="AL142" s="125">
        <v>8.691507642055738</v>
      </c>
      <c r="AM142" s="125">
        <v>8.5695309723607238</v>
      </c>
      <c r="AN142" s="125">
        <v>8.7329985937130523</v>
      </c>
      <c r="AO142" s="125">
        <v>8.9093620394682702</v>
      </c>
      <c r="AP142" s="125">
        <v>9.0910641997836397</v>
      </c>
      <c r="AQ142" s="126"/>
      <c r="AR142" s="125"/>
      <c r="AS142" s="125"/>
      <c r="AT142" s="125"/>
      <c r="AU142" s="125"/>
      <c r="AV142" s="125"/>
      <c r="AW142" s="127"/>
      <c r="AX142" s="124"/>
      <c r="AY142" s="127"/>
      <c r="AZ142" s="127"/>
      <c r="BA142" s="127"/>
    </row>
    <row r="143" spans="1:53" s="23" customFormat="1" x14ac:dyDescent="0.25">
      <c r="A143" s="124" t="s">
        <v>6</v>
      </c>
      <c r="B143" s="125">
        <v>0</v>
      </c>
      <c r="C143" s="125">
        <v>0</v>
      </c>
      <c r="D143" s="125">
        <v>0</v>
      </c>
      <c r="E143" s="125">
        <v>0</v>
      </c>
      <c r="F143" s="125"/>
      <c r="G143" s="125">
        <v>0</v>
      </c>
      <c r="H143" s="125">
        <v>0</v>
      </c>
      <c r="I143" s="125">
        <v>0</v>
      </c>
      <c r="J143" s="125">
        <v>0</v>
      </c>
      <c r="K143" s="125"/>
      <c r="L143" s="125"/>
      <c r="M143" s="127"/>
      <c r="N143" s="127"/>
      <c r="O143" s="127"/>
      <c r="P143" s="127"/>
      <c r="S143" s="124" t="s">
        <v>6</v>
      </c>
      <c r="T143" s="125">
        <v>0</v>
      </c>
      <c r="U143" s="125">
        <v>0</v>
      </c>
      <c r="V143" s="125">
        <v>0</v>
      </c>
      <c r="W143" s="125">
        <v>0</v>
      </c>
      <c r="X143" s="125"/>
      <c r="Y143" s="125">
        <v>0</v>
      </c>
      <c r="Z143" s="125">
        <v>0</v>
      </c>
      <c r="AA143" s="125">
        <v>0</v>
      </c>
      <c r="AB143" s="125">
        <v>0</v>
      </c>
      <c r="AC143" s="125"/>
      <c r="AD143" s="125"/>
      <c r="AE143" s="127"/>
      <c r="AF143" s="127"/>
      <c r="AG143" s="127"/>
      <c r="AH143" s="127"/>
      <c r="AK143" s="124" t="s">
        <v>6</v>
      </c>
      <c r="AL143" s="125">
        <v>0</v>
      </c>
      <c r="AM143" s="125">
        <v>0</v>
      </c>
      <c r="AN143" s="125">
        <v>0</v>
      </c>
      <c r="AO143" s="125">
        <v>0</v>
      </c>
      <c r="AP143" s="125">
        <v>0</v>
      </c>
      <c r="AQ143" s="126"/>
      <c r="AR143" s="125"/>
      <c r="AS143" s="125"/>
      <c r="AT143" s="125"/>
      <c r="AU143" s="125"/>
      <c r="AV143" s="125"/>
      <c r="AW143" s="127"/>
      <c r="AX143" s="124"/>
      <c r="AY143" s="127"/>
      <c r="AZ143" s="127"/>
      <c r="BA143" s="127"/>
    </row>
    <row r="144" spans="1:53" s="23" customFormat="1" x14ac:dyDescent="0.25">
      <c r="A144" s="124" t="s">
        <v>7</v>
      </c>
      <c r="B144" s="125">
        <v>1.6752289517010019</v>
      </c>
      <c r="C144" s="125">
        <v>2.5053074329780753</v>
      </c>
      <c r="D144" s="125">
        <v>9.8027111291106888</v>
      </c>
      <c r="E144" s="125">
        <v>14.65524894687484</v>
      </c>
      <c r="F144" s="125"/>
      <c r="G144" s="125">
        <v>2.73</v>
      </c>
      <c r="H144" s="125">
        <v>1.83</v>
      </c>
      <c r="I144" s="125">
        <v>3.02</v>
      </c>
      <c r="J144" s="125">
        <v>3.31</v>
      </c>
      <c r="K144" s="125"/>
      <c r="L144" s="125"/>
      <c r="M144" s="127"/>
      <c r="N144" s="127"/>
      <c r="O144" s="127"/>
      <c r="P144" s="127"/>
      <c r="S144" s="124" t="s">
        <v>7</v>
      </c>
      <c r="T144" s="125">
        <v>1.6752289517010019</v>
      </c>
      <c r="U144" s="125">
        <v>2.0599950573760375</v>
      </c>
      <c r="V144" s="125">
        <v>4.4656726626900047</v>
      </c>
      <c r="W144" s="125">
        <v>6.7974586477645254</v>
      </c>
      <c r="X144" s="125"/>
      <c r="Y144" s="125">
        <v>2.73</v>
      </c>
      <c r="Z144" s="125">
        <v>1.83</v>
      </c>
      <c r="AA144" s="125">
        <v>3.02</v>
      </c>
      <c r="AB144" s="125">
        <v>3.31</v>
      </c>
      <c r="AC144" s="125"/>
      <c r="AD144" s="125"/>
      <c r="AE144" s="127"/>
      <c r="AF144" s="127"/>
      <c r="AG144" s="127"/>
      <c r="AH144" s="127"/>
      <c r="AK144" s="124" t="s">
        <v>7</v>
      </c>
      <c r="AL144" s="125">
        <v>11.558512970005907</v>
      </c>
      <c r="AM144" s="125">
        <v>11.712777126619322</v>
      </c>
      <c r="AN144" s="125">
        <v>11.985671042738685</v>
      </c>
      <c r="AO144" s="125">
        <v>12.2848105148825</v>
      </c>
      <c r="AP144" s="125">
        <v>12.595798971275679</v>
      </c>
      <c r="AQ144" s="126"/>
      <c r="AR144" s="125"/>
      <c r="AS144" s="125"/>
      <c r="AT144" s="125"/>
      <c r="AU144" s="125"/>
      <c r="AV144" s="125"/>
      <c r="AW144" s="127"/>
      <c r="AX144" s="124"/>
      <c r="AY144" s="127"/>
      <c r="AZ144" s="127"/>
      <c r="BA144" s="127"/>
    </row>
    <row r="145" spans="1:53" s="23" customFormat="1" x14ac:dyDescent="0.25">
      <c r="A145" s="124" t="s">
        <v>8</v>
      </c>
      <c r="B145" s="125">
        <v>1.0911201223670145E-5</v>
      </c>
      <c r="C145" s="125">
        <v>3.788451892658194E-5</v>
      </c>
      <c r="D145" s="125">
        <v>-1.2986169881440559E-5</v>
      </c>
      <c r="E145" s="125">
        <v>2.7193613274080064E-5</v>
      </c>
      <c r="F145" s="125"/>
      <c r="G145" s="125">
        <v>0</v>
      </c>
      <c r="H145" s="125">
        <v>0</v>
      </c>
      <c r="I145" s="125">
        <v>0</v>
      </c>
      <c r="J145" s="125">
        <v>0</v>
      </c>
      <c r="K145" s="125"/>
      <c r="L145" s="125"/>
      <c r="M145" s="127"/>
      <c r="N145" s="127"/>
      <c r="O145" s="127"/>
      <c r="P145" s="127"/>
      <c r="S145" s="124" t="s">
        <v>8</v>
      </c>
      <c r="T145" s="125">
        <v>1.0911201223670145E-5</v>
      </c>
      <c r="U145" s="125">
        <v>2.3414137675875359E-5</v>
      </c>
      <c r="V145" s="125">
        <v>1.2104488186746885E-5</v>
      </c>
      <c r="W145" s="125">
        <v>1.5557488515141825E-5</v>
      </c>
      <c r="X145" s="125"/>
      <c r="Y145" s="125">
        <v>0</v>
      </c>
      <c r="Z145" s="125">
        <v>0</v>
      </c>
      <c r="AA145" s="125">
        <v>0</v>
      </c>
      <c r="AB145" s="125">
        <v>0</v>
      </c>
      <c r="AC145" s="125"/>
      <c r="AD145" s="125"/>
      <c r="AE145" s="127"/>
      <c r="AF145" s="127"/>
      <c r="AG145" s="127"/>
      <c r="AH145" s="127"/>
      <c r="AK145" s="124" t="s">
        <v>8</v>
      </c>
      <c r="AL145" s="125">
        <v>2.7683625926201212</v>
      </c>
      <c r="AM145" s="125">
        <v>2.8135873400649278</v>
      </c>
      <c r="AN145" s="125">
        <v>2.878207084788333</v>
      </c>
      <c r="AO145" s="125">
        <v>2.9492092006029176</v>
      </c>
      <c r="AP145" s="125">
        <v>3.0330035542276454</v>
      </c>
      <c r="AQ145" s="126"/>
      <c r="AR145" s="125"/>
      <c r="AS145" s="125"/>
      <c r="AT145" s="125"/>
      <c r="AU145" s="125"/>
      <c r="AV145" s="125"/>
      <c r="AW145" s="127"/>
      <c r="AX145" s="124"/>
      <c r="AY145" s="127"/>
      <c r="AZ145" s="127"/>
      <c r="BA145" s="127"/>
    </row>
    <row r="146" spans="1:53" s="23" customFormat="1" x14ac:dyDescent="0.25">
      <c r="A146" s="124" t="s">
        <v>9</v>
      </c>
      <c r="B146" s="125">
        <v>0</v>
      </c>
      <c r="C146" s="125">
        <v>0</v>
      </c>
      <c r="D146" s="125">
        <v>0</v>
      </c>
      <c r="E146" s="125">
        <v>0</v>
      </c>
      <c r="F146" s="125"/>
      <c r="G146" s="125">
        <v>0</v>
      </c>
      <c r="H146" s="125">
        <v>0</v>
      </c>
      <c r="I146" s="125">
        <v>0</v>
      </c>
      <c r="J146" s="125">
        <v>0</v>
      </c>
      <c r="K146" s="125"/>
      <c r="L146" s="125"/>
      <c r="M146" s="127"/>
      <c r="N146" s="127"/>
      <c r="O146" s="127"/>
      <c r="P146" s="127"/>
      <c r="S146" s="124" t="s">
        <v>9</v>
      </c>
      <c r="T146" s="125">
        <v>0</v>
      </c>
      <c r="U146" s="125">
        <v>0</v>
      </c>
      <c r="V146" s="125">
        <v>0</v>
      </c>
      <c r="W146" s="125">
        <v>0</v>
      </c>
      <c r="X146" s="125"/>
      <c r="Y146" s="125">
        <v>0</v>
      </c>
      <c r="Z146" s="125">
        <v>0</v>
      </c>
      <c r="AA146" s="125">
        <v>0</v>
      </c>
      <c r="AB146" s="125">
        <v>0</v>
      </c>
      <c r="AC146" s="125"/>
      <c r="AD146" s="125"/>
      <c r="AE146" s="127"/>
      <c r="AF146" s="127"/>
      <c r="AG146" s="127"/>
      <c r="AH146" s="127"/>
      <c r="AK146" s="124" t="s">
        <v>9</v>
      </c>
      <c r="AL146" s="125">
        <v>0</v>
      </c>
      <c r="AM146" s="125">
        <v>0</v>
      </c>
      <c r="AN146" s="125">
        <v>0</v>
      </c>
      <c r="AO146" s="125">
        <v>0</v>
      </c>
      <c r="AP146" s="125">
        <v>0</v>
      </c>
      <c r="AQ146" s="126"/>
      <c r="AR146" s="125"/>
      <c r="AS146" s="125"/>
      <c r="AT146" s="125"/>
      <c r="AU146" s="125"/>
      <c r="AV146" s="125"/>
      <c r="AW146" s="127"/>
      <c r="AX146" s="124"/>
      <c r="AY146" s="127"/>
      <c r="AZ146" s="127"/>
      <c r="BA146" s="127"/>
    </row>
    <row r="147" spans="1:53" s="23" customFormat="1" x14ac:dyDescent="0.25">
      <c r="A147" s="124" t="s">
        <v>10</v>
      </c>
      <c r="B147" s="125">
        <v>4.7143078421996938</v>
      </c>
      <c r="C147" s="125">
        <v>6.2114817236522359</v>
      </c>
      <c r="D147" s="125">
        <v>7.0962392717216476</v>
      </c>
      <c r="E147" s="125">
        <v>5.5804065240446983</v>
      </c>
      <c r="F147" s="125"/>
      <c r="G147" s="125">
        <v>4.84</v>
      </c>
      <c r="H147" s="125">
        <v>5.24</v>
      </c>
      <c r="I147" s="125">
        <v>4.7</v>
      </c>
      <c r="J147" s="125">
        <v>4.47</v>
      </c>
      <c r="K147" s="125"/>
      <c r="L147" s="125"/>
      <c r="M147" s="127"/>
      <c r="N147" s="127"/>
      <c r="O147" s="127"/>
      <c r="P147" s="127"/>
      <c r="S147" s="124" t="s">
        <v>10</v>
      </c>
      <c r="T147" s="125">
        <v>4.7143078421996938</v>
      </c>
      <c r="U147" s="125">
        <v>5.4082925398858714</v>
      </c>
      <c r="V147" s="125">
        <v>5.9327410168956307</v>
      </c>
      <c r="W147" s="125">
        <v>5.8521126757777306</v>
      </c>
      <c r="X147" s="125"/>
      <c r="Y147" s="125">
        <v>4.84</v>
      </c>
      <c r="Z147" s="125">
        <v>5.24</v>
      </c>
      <c r="AA147" s="125">
        <v>4.7</v>
      </c>
      <c r="AB147" s="125">
        <v>4.47</v>
      </c>
      <c r="AC147" s="125"/>
      <c r="AD147" s="125"/>
      <c r="AE147" s="127"/>
      <c r="AF147" s="127"/>
      <c r="AG147" s="127"/>
      <c r="AH147" s="127"/>
      <c r="AK147" s="124" t="s">
        <v>10</v>
      </c>
      <c r="AL147" s="125">
        <v>2.6697415405982428</v>
      </c>
      <c r="AM147" s="125">
        <v>2.6163161852271681</v>
      </c>
      <c r="AN147" s="125">
        <v>2.5778515338025967</v>
      </c>
      <c r="AO147" s="125">
        <v>2.5447343449711548</v>
      </c>
      <c r="AP147" s="125">
        <v>2.5044182475700709</v>
      </c>
      <c r="AQ147" s="126"/>
      <c r="AR147" s="125"/>
      <c r="AS147" s="125"/>
      <c r="AT147" s="125"/>
      <c r="AU147" s="125"/>
      <c r="AV147" s="125"/>
      <c r="AW147" s="127"/>
      <c r="AX147" s="124"/>
      <c r="AY147" s="127"/>
      <c r="AZ147" s="127"/>
      <c r="BA147" s="127"/>
    </row>
    <row r="148" spans="1:53" s="23" customFormat="1" x14ac:dyDescent="0.25">
      <c r="A148" s="124" t="s">
        <v>11</v>
      </c>
      <c r="B148" s="125">
        <v>3.5989451289360219</v>
      </c>
      <c r="C148" s="125">
        <v>1.9955549315943648</v>
      </c>
      <c r="D148" s="125">
        <v>0.84269891379586392</v>
      </c>
      <c r="E148" s="125">
        <v>0.41834289606370317</v>
      </c>
      <c r="F148" s="125"/>
      <c r="G148" s="125">
        <v>1.7</v>
      </c>
      <c r="H148" s="125">
        <v>1.71</v>
      </c>
      <c r="I148" s="125">
        <v>1.64</v>
      </c>
      <c r="J148" s="125">
        <v>1.76</v>
      </c>
      <c r="K148" s="125"/>
      <c r="L148" s="125"/>
      <c r="M148" s="127"/>
      <c r="N148" s="127"/>
      <c r="O148" s="127"/>
      <c r="P148" s="127"/>
      <c r="S148" s="124" t="s">
        <v>11</v>
      </c>
      <c r="T148" s="125">
        <v>3.5989451289360219</v>
      </c>
      <c r="U148" s="125">
        <v>2.8557260044509061</v>
      </c>
      <c r="V148" s="125">
        <v>2.2302743998702117</v>
      </c>
      <c r="W148" s="125">
        <v>1.8156313991549953</v>
      </c>
      <c r="X148" s="125"/>
      <c r="Y148" s="125">
        <v>1.7</v>
      </c>
      <c r="Z148" s="125">
        <v>1.71</v>
      </c>
      <c r="AA148" s="125">
        <v>1.64</v>
      </c>
      <c r="AB148" s="125">
        <v>1.76</v>
      </c>
      <c r="AC148" s="125"/>
      <c r="AD148" s="125"/>
      <c r="AE148" s="127"/>
      <c r="AF148" s="127"/>
      <c r="AG148" s="127"/>
      <c r="AH148" s="127"/>
      <c r="AK148" s="124" t="s">
        <v>11</v>
      </c>
      <c r="AL148" s="125">
        <v>0.68228660979589584</v>
      </c>
      <c r="AM148" s="125">
        <v>0.64412587522090947</v>
      </c>
      <c r="AN148" s="125">
        <v>0.55401987864854985</v>
      </c>
      <c r="AO148" s="125">
        <v>0.44567379314979605</v>
      </c>
      <c r="AP148" s="125">
        <v>0.34130969452518534</v>
      </c>
      <c r="AQ148" s="126"/>
      <c r="AR148" s="125"/>
      <c r="AS148" s="125"/>
      <c r="AT148" s="125"/>
      <c r="AU148" s="125"/>
      <c r="AV148" s="125"/>
      <c r="AW148" s="127"/>
      <c r="AX148" s="124"/>
      <c r="AY148" s="127"/>
      <c r="AZ148" s="127"/>
      <c r="BA148" s="127"/>
    </row>
    <row r="149" spans="1:53" s="23" customFormat="1" x14ac:dyDescent="0.25">
      <c r="A149" s="124" t="s">
        <v>12</v>
      </c>
      <c r="B149" s="125">
        <v>0</v>
      </c>
      <c r="C149" s="125">
        <v>0</v>
      </c>
      <c r="D149" s="125">
        <v>0</v>
      </c>
      <c r="E149" s="125">
        <v>0</v>
      </c>
      <c r="F149" s="125"/>
      <c r="G149" s="125">
        <v>0</v>
      </c>
      <c r="H149" s="125">
        <v>0</v>
      </c>
      <c r="I149" s="125">
        <v>0</v>
      </c>
      <c r="J149" s="125">
        <v>0</v>
      </c>
      <c r="K149" s="125"/>
      <c r="L149" s="125"/>
      <c r="M149" s="127"/>
      <c r="N149" s="127"/>
      <c r="O149" s="127"/>
      <c r="P149" s="127"/>
      <c r="S149" s="124" t="s">
        <v>12</v>
      </c>
      <c r="T149" s="125">
        <v>0</v>
      </c>
      <c r="U149" s="125">
        <v>0</v>
      </c>
      <c r="V149" s="125">
        <v>0</v>
      </c>
      <c r="W149" s="125">
        <v>0</v>
      </c>
      <c r="X149" s="125"/>
      <c r="Y149" s="125">
        <v>0</v>
      </c>
      <c r="Z149" s="125">
        <v>0</v>
      </c>
      <c r="AA149" s="125">
        <v>0</v>
      </c>
      <c r="AB149" s="125">
        <v>0</v>
      </c>
      <c r="AC149" s="125"/>
      <c r="AD149" s="125"/>
      <c r="AE149" s="127"/>
      <c r="AF149" s="127"/>
      <c r="AG149" s="127"/>
      <c r="AH149" s="127"/>
      <c r="AK149" s="124" t="s">
        <v>12</v>
      </c>
      <c r="AL149" s="125">
        <v>0</v>
      </c>
      <c r="AM149" s="125">
        <v>0</v>
      </c>
      <c r="AN149" s="125">
        <v>0</v>
      </c>
      <c r="AO149" s="125">
        <v>0</v>
      </c>
      <c r="AP149" s="125">
        <v>0</v>
      </c>
      <c r="AQ149" s="126"/>
      <c r="AR149" s="125"/>
      <c r="AS149" s="125"/>
      <c r="AT149" s="125"/>
      <c r="AU149" s="125"/>
      <c r="AV149" s="125"/>
      <c r="AW149" s="127"/>
      <c r="AX149" s="124"/>
      <c r="AY149" s="127"/>
      <c r="AZ149" s="127"/>
      <c r="BA149" s="127"/>
    </row>
    <row r="150" spans="1:53" s="23" customFormat="1" x14ac:dyDescent="0.25">
      <c r="A150" s="124" t="s">
        <v>13</v>
      </c>
      <c r="B150" s="125">
        <v>0</v>
      </c>
      <c r="C150" s="125">
        <v>0</v>
      </c>
      <c r="D150" s="125">
        <v>0</v>
      </c>
      <c r="E150" s="125">
        <v>0</v>
      </c>
      <c r="F150" s="125"/>
      <c r="G150" s="125">
        <v>0</v>
      </c>
      <c r="H150" s="125">
        <v>0</v>
      </c>
      <c r="I150" s="125">
        <v>0</v>
      </c>
      <c r="J150" s="125">
        <v>0</v>
      </c>
      <c r="K150" s="125"/>
      <c r="L150" s="125"/>
      <c r="M150" s="127"/>
      <c r="N150" s="127"/>
      <c r="O150" s="127"/>
      <c r="P150" s="127"/>
      <c r="S150" s="124" t="s">
        <v>13</v>
      </c>
      <c r="T150" s="125">
        <v>0</v>
      </c>
      <c r="U150" s="125">
        <v>0</v>
      </c>
      <c r="V150" s="125">
        <v>0</v>
      </c>
      <c r="W150" s="125">
        <v>0</v>
      </c>
      <c r="X150" s="125"/>
      <c r="Y150" s="125">
        <v>0</v>
      </c>
      <c r="Z150" s="125">
        <v>0</v>
      </c>
      <c r="AA150" s="125">
        <v>0</v>
      </c>
      <c r="AB150" s="125">
        <v>0</v>
      </c>
      <c r="AC150" s="125"/>
      <c r="AD150" s="125"/>
      <c r="AE150" s="127"/>
      <c r="AF150" s="127"/>
      <c r="AG150" s="127"/>
      <c r="AH150" s="127"/>
      <c r="AK150" s="124" t="s">
        <v>13</v>
      </c>
      <c r="AL150" s="125">
        <v>0</v>
      </c>
      <c r="AM150" s="125">
        <v>0</v>
      </c>
      <c r="AN150" s="125">
        <v>0</v>
      </c>
      <c r="AO150" s="125">
        <v>0</v>
      </c>
      <c r="AP150" s="125">
        <v>0</v>
      </c>
      <c r="AQ150" s="126"/>
      <c r="AR150" s="125"/>
      <c r="AS150" s="125"/>
      <c r="AT150" s="125"/>
      <c r="AU150" s="125"/>
      <c r="AV150" s="125"/>
      <c r="AW150" s="127"/>
      <c r="AX150" s="124"/>
      <c r="AY150" s="127"/>
      <c r="AZ150" s="127"/>
      <c r="BA150" s="127"/>
    </row>
    <row r="151" spans="1:53" s="23" customFormat="1" x14ac:dyDescent="0.25">
      <c r="A151" s="124" t="s">
        <v>22</v>
      </c>
      <c r="B151" s="125"/>
      <c r="C151" s="125"/>
      <c r="D151" s="125"/>
      <c r="E151" s="125"/>
      <c r="F151" s="125"/>
      <c r="G151" s="125">
        <v>0</v>
      </c>
      <c r="H151" s="125">
        <v>0</v>
      </c>
      <c r="I151" s="125">
        <v>0</v>
      </c>
      <c r="J151" s="125">
        <v>0</v>
      </c>
      <c r="K151" s="125"/>
      <c r="L151" s="125"/>
      <c r="M151" s="127"/>
      <c r="N151" s="127"/>
      <c r="O151" s="127"/>
      <c r="P151" s="127"/>
      <c r="S151" s="124" t="s">
        <v>22</v>
      </c>
      <c r="T151" s="125"/>
      <c r="U151" s="125"/>
      <c r="V151" s="125"/>
      <c r="W151" s="125"/>
      <c r="X151" s="125"/>
      <c r="Y151" s="125">
        <v>0</v>
      </c>
      <c r="Z151" s="125">
        <v>0</v>
      </c>
      <c r="AA151" s="125">
        <v>0</v>
      </c>
      <c r="AB151" s="125">
        <v>0</v>
      </c>
      <c r="AC151" s="125"/>
      <c r="AD151" s="125"/>
      <c r="AE151" s="127"/>
      <c r="AF151" s="127"/>
      <c r="AG151" s="127"/>
      <c r="AH151" s="127"/>
      <c r="AK151" s="124" t="s">
        <v>22</v>
      </c>
      <c r="AL151" s="125">
        <v>1.4376161132716017</v>
      </c>
      <c r="AM151" s="125">
        <v>1.7426489377091423</v>
      </c>
      <c r="AN151" s="125">
        <v>1.5248653739376172</v>
      </c>
      <c r="AO151" s="125">
        <v>1.3398626918364502</v>
      </c>
      <c r="AP151" s="125">
        <v>1.1640144940830168</v>
      </c>
      <c r="AQ151" s="126"/>
      <c r="AR151" s="125"/>
      <c r="AS151" s="125"/>
      <c r="AT151" s="125"/>
      <c r="AU151" s="125"/>
      <c r="AV151" s="125"/>
      <c r="AW151" s="127"/>
      <c r="AX151" s="124"/>
      <c r="AY151" s="127"/>
      <c r="AZ151" s="127"/>
      <c r="BA151" s="127"/>
    </row>
    <row r="152" spans="1:53" s="23" customFormat="1" x14ac:dyDescent="0.25">
      <c r="A152" s="124" t="s">
        <v>14</v>
      </c>
      <c r="B152" s="125">
        <v>0</v>
      </c>
      <c r="C152" s="125">
        <v>0</v>
      </c>
      <c r="D152" s="125">
        <v>0</v>
      </c>
      <c r="E152" s="125">
        <v>0</v>
      </c>
      <c r="F152" s="125"/>
      <c r="G152" s="125">
        <v>0</v>
      </c>
      <c r="H152" s="125">
        <v>0</v>
      </c>
      <c r="I152" s="125">
        <v>0</v>
      </c>
      <c r="J152" s="125">
        <v>0</v>
      </c>
      <c r="K152" s="125"/>
      <c r="L152" s="125"/>
      <c r="M152" s="127"/>
      <c r="N152" s="127"/>
      <c r="O152" s="127"/>
      <c r="P152" s="127"/>
      <c r="S152" s="124" t="s">
        <v>14</v>
      </c>
      <c r="T152" s="125">
        <v>0</v>
      </c>
      <c r="U152" s="125">
        <v>0</v>
      </c>
      <c r="V152" s="125">
        <v>0</v>
      </c>
      <c r="W152" s="125">
        <v>0</v>
      </c>
      <c r="X152" s="125"/>
      <c r="Y152" s="125">
        <v>0</v>
      </c>
      <c r="Z152" s="125">
        <v>0</v>
      </c>
      <c r="AA152" s="125">
        <v>0</v>
      </c>
      <c r="AB152" s="125">
        <v>0</v>
      </c>
      <c r="AC152" s="125"/>
      <c r="AD152" s="125"/>
      <c r="AE152" s="127"/>
      <c r="AF152" s="127"/>
      <c r="AG152" s="127"/>
      <c r="AH152" s="127"/>
      <c r="AK152" s="124" t="s">
        <v>14</v>
      </c>
      <c r="AL152" s="125">
        <v>0</v>
      </c>
      <c r="AM152" s="125">
        <v>0</v>
      </c>
      <c r="AN152" s="125">
        <v>0</v>
      </c>
      <c r="AO152" s="125">
        <v>0</v>
      </c>
      <c r="AP152" s="125">
        <v>0</v>
      </c>
      <c r="AQ152" s="126"/>
      <c r="AR152" s="125"/>
      <c r="AS152" s="125"/>
      <c r="AT152" s="125"/>
      <c r="AU152" s="125"/>
      <c r="AV152" s="125"/>
      <c r="AW152" s="127"/>
      <c r="AX152" s="124"/>
      <c r="AY152" s="127"/>
      <c r="AZ152" s="127"/>
      <c r="BA152" s="127"/>
    </row>
    <row r="153" spans="1:53" s="23" customFormat="1" x14ac:dyDescent="0.25">
      <c r="A153" s="124" t="s">
        <v>15</v>
      </c>
      <c r="B153" s="125">
        <v>0</v>
      </c>
      <c r="C153" s="125">
        <v>0</v>
      </c>
      <c r="D153" s="125">
        <v>0</v>
      </c>
      <c r="E153" s="125">
        <v>0</v>
      </c>
      <c r="F153" s="125"/>
      <c r="G153" s="125">
        <v>0</v>
      </c>
      <c r="H153" s="125">
        <v>0</v>
      </c>
      <c r="I153" s="125">
        <v>0</v>
      </c>
      <c r="J153" s="125">
        <v>0</v>
      </c>
      <c r="K153" s="125"/>
      <c r="L153" s="125"/>
      <c r="M153" s="127"/>
      <c r="N153" s="127"/>
      <c r="O153" s="127"/>
      <c r="P153" s="127"/>
      <c r="S153" s="124" t="s">
        <v>15</v>
      </c>
      <c r="T153" s="125">
        <v>0</v>
      </c>
      <c r="U153" s="125">
        <v>0</v>
      </c>
      <c r="V153" s="125">
        <v>0</v>
      </c>
      <c r="W153" s="125">
        <v>0</v>
      </c>
      <c r="X153" s="125"/>
      <c r="Y153" s="125">
        <v>0</v>
      </c>
      <c r="Z153" s="125">
        <v>0</v>
      </c>
      <c r="AA153" s="125">
        <v>0</v>
      </c>
      <c r="AB153" s="125">
        <v>0</v>
      </c>
      <c r="AC153" s="125"/>
      <c r="AD153" s="125"/>
      <c r="AE153" s="127"/>
      <c r="AF153" s="127"/>
      <c r="AG153" s="127"/>
      <c r="AH153" s="127"/>
      <c r="AK153" s="124" t="s">
        <v>15</v>
      </c>
      <c r="AL153" s="125">
        <v>0</v>
      </c>
      <c r="AM153" s="125">
        <v>0</v>
      </c>
      <c r="AN153" s="125">
        <v>0</v>
      </c>
      <c r="AO153" s="125">
        <v>0</v>
      </c>
      <c r="AP153" s="125">
        <v>0</v>
      </c>
      <c r="AQ153" s="126"/>
      <c r="AR153" s="125"/>
      <c r="AS153" s="125"/>
      <c r="AT153" s="125"/>
      <c r="AU153" s="125"/>
      <c r="AV153" s="125"/>
      <c r="AW153" s="127"/>
      <c r="AX153" s="124"/>
      <c r="AY153" s="127"/>
      <c r="AZ153" s="127"/>
      <c r="BA153" s="127"/>
    </row>
    <row r="154" spans="1:53" s="23" customFormat="1" x14ac:dyDescent="0.25">
      <c r="A154" s="124" t="s">
        <v>16</v>
      </c>
      <c r="B154" s="125">
        <v>0</v>
      </c>
      <c r="C154" s="125">
        <v>0</v>
      </c>
      <c r="D154" s="125">
        <v>0</v>
      </c>
      <c r="E154" s="125">
        <v>0</v>
      </c>
      <c r="F154" s="125"/>
      <c r="G154" s="125">
        <v>0</v>
      </c>
      <c r="H154" s="125">
        <v>0</v>
      </c>
      <c r="I154" s="125">
        <v>0</v>
      </c>
      <c r="J154" s="125">
        <v>0</v>
      </c>
      <c r="K154" s="125"/>
      <c r="L154" s="125"/>
      <c r="M154" s="127"/>
      <c r="N154" s="127"/>
      <c r="O154" s="127"/>
      <c r="P154" s="127"/>
      <c r="S154" s="124" t="s">
        <v>16</v>
      </c>
      <c r="T154" s="125">
        <v>0</v>
      </c>
      <c r="U154" s="125">
        <v>0</v>
      </c>
      <c r="V154" s="125">
        <v>0</v>
      </c>
      <c r="W154" s="125">
        <v>0</v>
      </c>
      <c r="X154" s="125"/>
      <c r="Y154" s="125">
        <v>0</v>
      </c>
      <c r="Z154" s="125">
        <v>0</v>
      </c>
      <c r="AA154" s="125">
        <v>0</v>
      </c>
      <c r="AB154" s="125">
        <v>0</v>
      </c>
      <c r="AC154" s="125"/>
      <c r="AD154" s="125"/>
      <c r="AE154" s="127"/>
      <c r="AF154" s="127"/>
      <c r="AG154" s="127"/>
      <c r="AH154" s="127"/>
      <c r="AK154" s="124" t="s">
        <v>16</v>
      </c>
      <c r="AL154" s="125">
        <v>0</v>
      </c>
      <c r="AM154" s="125">
        <v>0</v>
      </c>
      <c r="AN154" s="125">
        <v>0</v>
      </c>
      <c r="AO154" s="125">
        <v>0</v>
      </c>
      <c r="AP154" s="125">
        <v>0</v>
      </c>
      <c r="AQ154" s="126"/>
      <c r="AR154" s="125"/>
      <c r="AS154" s="125"/>
      <c r="AT154" s="125"/>
      <c r="AU154" s="125"/>
      <c r="AV154" s="125"/>
      <c r="AW154" s="127"/>
      <c r="AX154" s="124"/>
      <c r="AY154" s="127"/>
      <c r="AZ154" s="127"/>
      <c r="BA154" s="127"/>
    </row>
    <row r="155" spans="1:53" s="23" customFormat="1" x14ac:dyDescent="0.25">
      <c r="A155" s="124" t="s">
        <v>17</v>
      </c>
      <c r="B155" s="125">
        <v>0</v>
      </c>
      <c r="C155" s="125">
        <v>0</v>
      </c>
      <c r="D155" s="125">
        <v>0</v>
      </c>
      <c r="E155" s="125">
        <v>0</v>
      </c>
      <c r="F155" s="125"/>
      <c r="G155" s="125">
        <v>0</v>
      </c>
      <c r="H155" s="125">
        <v>0</v>
      </c>
      <c r="I155" s="125">
        <v>0</v>
      </c>
      <c r="J155" s="125">
        <v>0</v>
      </c>
      <c r="K155" s="125"/>
      <c r="L155" s="125"/>
      <c r="M155" s="127"/>
      <c r="N155" s="127"/>
      <c r="O155" s="127"/>
      <c r="P155" s="127"/>
      <c r="S155" s="124" t="s">
        <v>17</v>
      </c>
      <c r="T155" s="125">
        <v>0</v>
      </c>
      <c r="U155" s="125">
        <v>0</v>
      </c>
      <c r="V155" s="125">
        <v>0</v>
      </c>
      <c r="W155" s="125">
        <v>0</v>
      </c>
      <c r="X155" s="125"/>
      <c r="Y155" s="125">
        <v>0</v>
      </c>
      <c r="Z155" s="125">
        <v>0</v>
      </c>
      <c r="AA155" s="125">
        <v>0</v>
      </c>
      <c r="AB155" s="125">
        <v>0</v>
      </c>
      <c r="AC155" s="125"/>
      <c r="AD155" s="125"/>
      <c r="AE155" s="127"/>
      <c r="AF155" s="127"/>
      <c r="AG155" s="127"/>
      <c r="AH155" s="127"/>
      <c r="AK155" s="124" t="s">
        <v>17</v>
      </c>
      <c r="AL155" s="125">
        <v>0</v>
      </c>
      <c r="AM155" s="125">
        <v>0</v>
      </c>
      <c r="AN155" s="125">
        <v>0</v>
      </c>
      <c r="AO155" s="125">
        <v>0</v>
      </c>
      <c r="AP155" s="125">
        <v>0</v>
      </c>
      <c r="AQ155" s="126"/>
      <c r="AR155" s="125"/>
      <c r="AS155" s="125"/>
      <c r="AT155" s="125"/>
      <c r="AU155" s="125"/>
      <c r="AV155" s="125"/>
      <c r="AW155" s="127"/>
      <c r="AX155" s="124"/>
      <c r="AY155" s="127"/>
      <c r="AZ155" s="127"/>
      <c r="BA155" s="127"/>
    </row>
    <row r="156" spans="1:53" s="23" customFormat="1" ht="15.75" thickBot="1" x14ac:dyDescent="0.3">
      <c r="A156" s="128" t="s">
        <v>18</v>
      </c>
      <c r="B156" s="129">
        <v>0</v>
      </c>
      <c r="C156" s="129">
        <v>0</v>
      </c>
      <c r="D156" s="129">
        <v>0</v>
      </c>
      <c r="E156" s="129">
        <v>0</v>
      </c>
      <c r="F156" s="129"/>
      <c r="G156" s="129">
        <v>0</v>
      </c>
      <c r="H156" s="129">
        <v>0</v>
      </c>
      <c r="I156" s="129">
        <v>0</v>
      </c>
      <c r="J156" s="129">
        <v>0</v>
      </c>
      <c r="K156" s="129"/>
      <c r="L156" s="129"/>
      <c r="M156" s="131"/>
      <c r="N156" s="131"/>
      <c r="O156" s="131"/>
      <c r="P156" s="131"/>
      <c r="S156" s="128" t="s">
        <v>18</v>
      </c>
      <c r="T156" s="129">
        <v>0</v>
      </c>
      <c r="U156" s="129">
        <v>0</v>
      </c>
      <c r="V156" s="129">
        <v>0</v>
      </c>
      <c r="W156" s="129">
        <v>0</v>
      </c>
      <c r="X156" s="129"/>
      <c r="Y156" s="129">
        <v>0</v>
      </c>
      <c r="Z156" s="129">
        <v>0</v>
      </c>
      <c r="AA156" s="129">
        <v>0</v>
      </c>
      <c r="AB156" s="129">
        <v>0</v>
      </c>
      <c r="AC156" s="129"/>
      <c r="AD156" s="129"/>
      <c r="AE156" s="131"/>
      <c r="AF156" s="131"/>
      <c r="AG156" s="131"/>
      <c r="AH156" s="131"/>
      <c r="AK156" s="128" t="s">
        <v>18</v>
      </c>
      <c r="AL156" s="129"/>
      <c r="AM156" s="129"/>
      <c r="AN156" s="129"/>
      <c r="AO156" s="129"/>
      <c r="AP156" s="129"/>
      <c r="AQ156" s="130"/>
      <c r="AR156" s="129"/>
      <c r="AS156" s="129"/>
      <c r="AT156" s="129"/>
      <c r="AU156" s="129"/>
      <c r="AV156" s="129"/>
      <c r="AW156" s="131"/>
      <c r="AX156" s="128"/>
      <c r="AY156" s="131"/>
      <c r="AZ156" s="131"/>
      <c r="BA156" s="131"/>
    </row>
    <row r="157" spans="1:53" s="23" customFormat="1" ht="15.75" thickBot="1" x14ac:dyDescent="0.3">
      <c r="A157" s="132" t="s">
        <v>196</v>
      </c>
      <c r="B157" s="70">
        <f>SUM(B137:B156)</f>
        <v>99.999999999999986</v>
      </c>
      <c r="C157" s="70">
        <f t="shared" ref="C157:M157" si="52">SUM(C137:C156)</f>
        <v>100.00000000000001</v>
      </c>
      <c r="D157" s="70">
        <f t="shared" si="52"/>
        <v>99.999999999999986</v>
      </c>
      <c r="E157" s="70">
        <f t="shared" si="52"/>
        <v>100</v>
      </c>
      <c r="F157" s="133">
        <f t="shared" si="52"/>
        <v>0</v>
      </c>
      <c r="G157" s="133">
        <f t="shared" si="52"/>
        <v>98.610000000000014</v>
      </c>
      <c r="H157" s="70">
        <f t="shared" si="52"/>
        <v>99.11999999999999</v>
      </c>
      <c r="I157" s="70">
        <f t="shared" si="52"/>
        <v>98.470000000000013</v>
      </c>
      <c r="J157" s="70">
        <f t="shared" si="52"/>
        <v>98.51</v>
      </c>
      <c r="K157" s="70">
        <f t="shared" si="52"/>
        <v>0</v>
      </c>
      <c r="L157" s="70">
        <f t="shared" si="52"/>
        <v>0</v>
      </c>
      <c r="M157" s="68">
        <f t="shared" si="52"/>
        <v>0</v>
      </c>
      <c r="N157" s="68"/>
      <c r="O157" s="68"/>
      <c r="P157" s="68"/>
      <c r="S157" s="132" t="s">
        <v>196</v>
      </c>
      <c r="T157" s="70">
        <f t="shared" ref="T157:AE157" si="53">SUM(T137:T156)</f>
        <v>99.999999999999986</v>
      </c>
      <c r="U157" s="70">
        <f t="shared" si="53"/>
        <v>100.00000000000003</v>
      </c>
      <c r="V157" s="70">
        <f t="shared" si="53"/>
        <v>100</v>
      </c>
      <c r="W157" s="70">
        <f t="shared" si="53"/>
        <v>100.00000000000001</v>
      </c>
      <c r="X157" s="70">
        <f t="shared" si="53"/>
        <v>0</v>
      </c>
      <c r="Y157" s="133">
        <f t="shared" si="53"/>
        <v>98.610000000000014</v>
      </c>
      <c r="Z157" s="70">
        <f t="shared" si="53"/>
        <v>99.11999999999999</v>
      </c>
      <c r="AA157" s="70">
        <f t="shared" si="53"/>
        <v>98.470000000000013</v>
      </c>
      <c r="AB157" s="70">
        <f t="shared" si="53"/>
        <v>98.51</v>
      </c>
      <c r="AC157" s="70">
        <f t="shared" si="53"/>
        <v>0</v>
      </c>
      <c r="AD157" s="70">
        <f t="shared" si="53"/>
        <v>0</v>
      </c>
      <c r="AE157" s="68">
        <f t="shared" si="53"/>
        <v>0</v>
      </c>
      <c r="AF157" s="68"/>
      <c r="AG157" s="68"/>
      <c r="AH157" s="68"/>
      <c r="AK157" s="132" t="s">
        <v>196</v>
      </c>
      <c r="AL157" s="70">
        <f t="shared" ref="AL157:AX157" si="54">SUM(AL137:AL156)</f>
        <v>100</v>
      </c>
      <c r="AM157" s="70">
        <f t="shared" si="54"/>
        <v>100</v>
      </c>
      <c r="AN157" s="70">
        <f t="shared" si="54"/>
        <v>100</v>
      </c>
      <c r="AO157" s="70">
        <f t="shared" si="54"/>
        <v>100.00000000000003</v>
      </c>
      <c r="AP157" s="70">
        <f t="shared" si="54"/>
        <v>100.00000000000001</v>
      </c>
      <c r="AQ157" s="133"/>
      <c r="AR157" s="70">
        <f t="shared" si="54"/>
        <v>0</v>
      </c>
      <c r="AS157" s="70">
        <f t="shared" si="54"/>
        <v>0</v>
      </c>
      <c r="AT157" s="70">
        <f t="shared" si="54"/>
        <v>0</v>
      </c>
      <c r="AU157" s="70">
        <f t="shared" si="54"/>
        <v>0</v>
      </c>
      <c r="AV157" s="70">
        <f t="shared" si="54"/>
        <v>0</v>
      </c>
      <c r="AW157" s="68">
        <f t="shared" si="54"/>
        <v>0</v>
      </c>
      <c r="AX157" s="132">
        <f t="shared" si="54"/>
        <v>0</v>
      </c>
      <c r="AY157" s="68"/>
      <c r="AZ157" s="68"/>
      <c r="BA157" s="68"/>
    </row>
    <row r="158" spans="1:53" s="23" customFormat="1" x14ac:dyDescent="0.25">
      <c r="AK158" s="23" t="s">
        <v>197</v>
      </c>
      <c r="AL158" s="23">
        <v>3.016435</v>
      </c>
      <c r="AM158" s="23">
        <v>3.0533389999999998</v>
      </c>
      <c r="AN158" s="23">
        <v>3.1518480000000002</v>
      </c>
      <c r="AO158" s="23">
        <v>3.2582960000000001</v>
      </c>
      <c r="AP158" s="23">
        <v>3.3050570000000001</v>
      </c>
    </row>
    <row r="159" spans="1:53" ht="15.75" thickBot="1" x14ac:dyDescent="0.3"/>
    <row r="160" spans="1:53" s="101" customFormat="1" ht="15.75" thickBot="1" x14ac:dyDescent="0.3">
      <c r="A160" s="207" t="s">
        <v>104</v>
      </c>
      <c r="B160" s="98" t="s">
        <v>186</v>
      </c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100"/>
      <c r="S160" s="207" t="s">
        <v>104</v>
      </c>
      <c r="T160" s="98" t="s">
        <v>187</v>
      </c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100"/>
      <c r="AK160" s="209" t="s">
        <v>104</v>
      </c>
      <c r="AL160" s="98" t="s">
        <v>188</v>
      </c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100"/>
    </row>
    <row r="161" spans="1:53" s="107" customFormat="1" ht="15.75" thickBot="1" x14ac:dyDescent="0.3">
      <c r="A161" s="208"/>
      <c r="B161" s="102">
        <v>1</v>
      </c>
      <c r="C161" s="103">
        <v>2</v>
      </c>
      <c r="D161" s="104">
        <v>3</v>
      </c>
      <c r="E161" s="104">
        <v>4</v>
      </c>
      <c r="F161" s="104">
        <v>5</v>
      </c>
      <c r="G161" s="105">
        <v>6</v>
      </c>
      <c r="H161" s="102">
        <v>7</v>
      </c>
      <c r="I161" s="102">
        <v>8</v>
      </c>
      <c r="J161" s="102">
        <v>9</v>
      </c>
      <c r="K161" s="102">
        <v>10</v>
      </c>
      <c r="L161" s="102">
        <v>11</v>
      </c>
      <c r="M161" s="106">
        <v>12</v>
      </c>
      <c r="N161" s="102">
        <v>13</v>
      </c>
      <c r="O161" s="106">
        <v>14</v>
      </c>
      <c r="P161" s="102">
        <v>15</v>
      </c>
      <c r="S161" s="208"/>
      <c r="T161" s="102">
        <v>1</v>
      </c>
      <c r="U161" s="103">
        <v>2</v>
      </c>
      <c r="V161" s="104">
        <v>3</v>
      </c>
      <c r="W161" s="104">
        <v>4</v>
      </c>
      <c r="X161" s="104">
        <v>5</v>
      </c>
      <c r="Y161" s="105">
        <v>6</v>
      </c>
      <c r="Z161" s="102">
        <v>7</v>
      </c>
      <c r="AA161" s="102">
        <v>8</v>
      </c>
      <c r="AB161" s="102">
        <v>9</v>
      </c>
      <c r="AC161" s="102">
        <v>10</v>
      </c>
      <c r="AD161" s="102">
        <v>11</v>
      </c>
      <c r="AE161" s="106">
        <v>12</v>
      </c>
      <c r="AF161" s="102">
        <v>13</v>
      </c>
      <c r="AG161" s="106">
        <v>14</v>
      </c>
      <c r="AH161" s="102">
        <v>15</v>
      </c>
      <c r="AK161" s="208"/>
      <c r="AL161" s="102" t="s">
        <v>189</v>
      </c>
      <c r="AM161" s="108">
        <v>1</v>
      </c>
      <c r="AN161" s="108">
        <v>2</v>
      </c>
      <c r="AO161" s="109">
        <v>3</v>
      </c>
      <c r="AP161" s="108">
        <v>4</v>
      </c>
      <c r="AQ161" s="109">
        <v>5</v>
      </c>
      <c r="AR161" s="102">
        <v>6</v>
      </c>
      <c r="AS161" s="102">
        <v>7</v>
      </c>
      <c r="AT161" s="102">
        <v>8</v>
      </c>
      <c r="AU161" s="102">
        <v>9</v>
      </c>
      <c r="AV161" s="102">
        <v>10</v>
      </c>
      <c r="AW161" s="106">
        <v>11</v>
      </c>
      <c r="AX161" s="110">
        <v>12</v>
      </c>
      <c r="AY161" s="102">
        <v>13</v>
      </c>
      <c r="AZ161" s="106">
        <v>14</v>
      </c>
      <c r="BA161" s="102">
        <v>15</v>
      </c>
    </row>
    <row r="162" spans="1:53" s="23" customFormat="1" x14ac:dyDescent="0.25">
      <c r="A162" s="111" t="s">
        <v>190</v>
      </c>
      <c r="B162" s="112">
        <v>11650.666666666601</v>
      </c>
      <c r="C162" s="112">
        <v>12424</v>
      </c>
      <c r="D162" s="112">
        <v>14246.666670000001</v>
      </c>
      <c r="E162" s="112">
        <v>15725.333329999999</v>
      </c>
      <c r="F162" s="112"/>
      <c r="G162" s="112"/>
      <c r="H162" s="112"/>
      <c r="I162" s="112"/>
      <c r="J162" s="112"/>
      <c r="K162" s="112"/>
      <c r="L162" s="112"/>
      <c r="M162" s="114"/>
      <c r="N162" s="114"/>
      <c r="O162" s="114"/>
      <c r="P162" s="114"/>
      <c r="S162" s="111" t="s">
        <v>190</v>
      </c>
      <c r="T162" s="112">
        <v>11650.666666666601</v>
      </c>
      <c r="U162" s="112">
        <v>12424</v>
      </c>
      <c r="V162" s="112">
        <v>14246.666670000001</v>
      </c>
      <c r="W162" s="112">
        <v>15725.333329999999</v>
      </c>
      <c r="X162" s="112"/>
      <c r="Y162" s="112"/>
      <c r="Z162" s="112"/>
      <c r="AA162" s="112"/>
      <c r="AB162" s="112"/>
      <c r="AC162" s="112"/>
      <c r="AD162" s="112"/>
      <c r="AE162" s="114"/>
      <c r="AF162" s="114"/>
      <c r="AG162" s="114"/>
      <c r="AH162" s="114"/>
      <c r="AK162" s="111" t="s">
        <v>190</v>
      </c>
      <c r="AL162" s="112">
        <v>8520</v>
      </c>
      <c r="AM162" s="112">
        <v>11650.666666666601</v>
      </c>
      <c r="AN162" s="112">
        <v>12424</v>
      </c>
      <c r="AO162" s="112">
        <v>14246.666670000001</v>
      </c>
      <c r="AP162" s="112">
        <v>15725.333329999999</v>
      </c>
      <c r="AQ162" s="113"/>
      <c r="AR162" s="112"/>
      <c r="AS162" s="112"/>
      <c r="AT162" s="112"/>
      <c r="AU162" s="112"/>
      <c r="AV162" s="112"/>
      <c r="AW162" s="114"/>
      <c r="AX162" s="111"/>
      <c r="AY162" s="114"/>
      <c r="AZ162" s="114"/>
      <c r="BA162" s="114"/>
    </row>
    <row r="163" spans="1:53" s="23" customFormat="1" ht="15.75" thickBot="1" x14ac:dyDescent="0.3">
      <c r="A163" s="115" t="s">
        <v>191</v>
      </c>
      <c r="B163" s="116">
        <v>873.8</v>
      </c>
      <c r="C163" s="116">
        <v>931.8</v>
      </c>
      <c r="D163" s="116">
        <v>1068.5</v>
      </c>
      <c r="E163" s="116">
        <v>1179.4000000000001</v>
      </c>
      <c r="F163" s="116"/>
      <c r="G163" s="134" t="s">
        <v>200</v>
      </c>
      <c r="H163" s="134" t="s">
        <v>201</v>
      </c>
      <c r="I163" s="134" t="s">
        <v>202</v>
      </c>
      <c r="J163" s="134" t="s">
        <v>203</v>
      </c>
      <c r="K163" s="116"/>
      <c r="L163" s="116"/>
      <c r="M163" s="118"/>
      <c r="N163" s="118"/>
      <c r="O163" s="118"/>
      <c r="P163" s="118"/>
      <c r="S163" s="115" t="s">
        <v>191</v>
      </c>
      <c r="T163" s="116">
        <v>873.8</v>
      </c>
      <c r="U163" s="116">
        <v>931.8</v>
      </c>
      <c r="V163" s="116">
        <v>1068.5</v>
      </c>
      <c r="W163" s="116">
        <v>1179.4000000000001</v>
      </c>
      <c r="X163" s="116"/>
      <c r="Y163" s="134" t="s">
        <v>200</v>
      </c>
      <c r="Z163" s="134" t="s">
        <v>201</v>
      </c>
      <c r="AA163" s="134" t="s">
        <v>202</v>
      </c>
      <c r="AB163" s="134" t="s">
        <v>203</v>
      </c>
      <c r="AC163" s="116"/>
      <c r="AD163" s="116"/>
      <c r="AE163" s="118"/>
      <c r="AF163" s="118"/>
      <c r="AG163" s="118"/>
      <c r="AH163" s="118"/>
      <c r="AK163" s="115" t="s">
        <v>191</v>
      </c>
      <c r="AL163" s="116">
        <v>639</v>
      </c>
      <c r="AM163" s="116">
        <v>873.8</v>
      </c>
      <c r="AN163" s="116">
        <v>931.8</v>
      </c>
      <c r="AO163" s="116">
        <v>1068.5</v>
      </c>
      <c r="AP163" s="116">
        <v>1179.4000000000001</v>
      </c>
      <c r="AQ163" s="117"/>
      <c r="AR163" s="116"/>
      <c r="AS163" s="116"/>
      <c r="AT163" s="116"/>
      <c r="AU163" s="116"/>
      <c r="AV163" s="116"/>
      <c r="AW163" s="118"/>
      <c r="AX163" s="115"/>
      <c r="AY163" s="118"/>
      <c r="AZ163" s="118"/>
      <c r="BA163" s="118"/>
    </row>
    <row r="164" spans="1:53" s="23" customFormat="1" x14ac:dyDescent="0.25">
      <c r="A164" s="119" t="s">
        <v>192</v>
      </c>
      <c r="B164" s="120">
        <f>100*(0.85^B161)</f>
        <v>85</v>
      </c>
      <c r="C164" s="120">
        <f t="shared" ref="C164:E164" si="55">100*(0.85^C161)</f>
        <v>72.249999999999986</v>
      </c>
      <c r="D164" s="120">
        <f t="shared" si="55"/>
        <v>61.412499999999994</v>
      </c>
      <c r="E164" s="120">
        <f t="shared" si="55"/>
        <v>52.200624999999988</v>
      </c>
      <c r="F164" s="120"/>
      <c r="G164" s="120"/>
      <c r="H164" s="120"/>
      <c r="I164" s="120"/>
      <c r="J164" s="120"/>
      <c r="K164" s="120"/>
      <c r="L164" s="120"/>
      <c r="M164" s="120"/>
      <c r="N164" s="122"/>
      <c r="O164" s="122"/>
      <c r="P164" s="122"/>
      <c r="S164" s="119" t="s">
        <v>192</v>
      </c>
      <c r="T164" s="120">
        <f>100*(0.85^T161)</f>
        <v>85</v>
      </c>
      <c r="U164" s="120">
        <f t="shared" ref="U164:W164" si="56">100*(0.85^U161)</f>
        <v>72.249999999999986</v>
      </c>
      <c r="V164" s="120">
        <f t="shared" si="56"/>
        <v>61.412499999999994</v>
      </c>
      <c r="W164" s="120">
        <f t="shared" si="56"/>
        <v>52.200624999999988</v>
      </c>
      <c r="X164" s="120"/>
      <c r="Y164" s="120"/>
      <c r="Z164" s="120"/>
      <c r="AA164" s="120"/>
      <c r="AB164" s="120"/>
      <c r="AC164" s="120"/>
      <c r="AD164" s="120"/>
      <c r="AE164" s="122"/>
      <c r="AF164" s="122"/>
      <c r="AG164" s="122"/>
      <c r="AH164" s="122"/>
      <c r="AK164" s="119" t="s">
        <v>193</v>
      </c>
      <c r="AL164" s="120">
        <v>100</v>
      </c>
      <c r="AM164" s="120">
        <v>85</v>
      </c>
      <c r="AN164" s="120">
        <v>72.249999999999986</v>
      </c>
      <c r="AO164" s="120">
        <v>61.412499999999994</v>
      </c>
      <c r="AP164" s="120">
        <v>52.200624999999988</v>
      </c>
      <c r="AQ164" s="121"/>
      <c r="AR164" s="120"/>
      <c r="AS164" s="120"/>
      <c r="AT164" s="120"/>
      <c r="AU164" s="120"/>
      <c r="AV164" s="120"/>
      <c r="AW164" s="122"/>
      <c r="AX164" s="119"/>
      <c r="AY164" s="122"/>
      <c r="AZ164" s="122"/>
      <c r="BA164" s="122"/>
    </row>
    <row r="165" spans="1:53" s="23" customFormat="1" ht="15.75" thickBot="1" x14ac:dyDescent="0.3">
      <c r="A165" s="115" t="s">
        <v>194</v>
      </c>
      <c r="B165" s="116">
        <f>100- B164</f>
        <v>15</v>
      </c>
      <c r="C165" s="116">
        <f>100- C164</f>
        <v>27.750000000000014</v>
      </c>
      <c r="D165" s="116">
        <f t="shared" ref="D165:E165" si="57">100- D164</f>
        <v>38.587500000000006</v>
      </c>
      <c r="E165" s="116">
        <f t="shared" si="57"/>
        <v>47.799375000000012</v>
      </c>
      <c r="F165" s="116"/>
      <c r="G165" s="116"/>
      <c r="H165" s="116"/>
      <c r="I165" s="116"/>
      <c r="J165" s="116"/>
      <c r="K165" s="116"/>
      <c r="L165" s="116"/>
      <c r="M165" s="118"/>
      <c r="N165" s="118"/>
      <c r="O165" s="118"/>
      <c r="P165" s="118"/>
      <c r="S165" s="115" t="s">
        <v>194</v>
      </c>
      <c r="T165" s="116">
        <f>100- T164</f>
        <v>15</v>
      </c>
      <c r="U165" s="116">
        <f>100- U164</f>
        <v>27.750000000000014</v>
      </c>
      <c r="V165" s="116">
        <f t="shared" ref="V165:W165" si="58">100- V164</f>
        <v>38.587500000000006</v>
      </c>
      <c r="W165" s="116">
        <f t="shared" si="58"/>
        <v>47.799375000000012</v>
      </c>
      <c r="X165" s="116"/>
      <c r="Y165" s="116"/>
      <c r="Z165" s="116"/>
      <c r="AA165" s="116"/>
      <c r="AB165" s="116"/>
      <c r="AC165" s="116"/>
      <c r="AD165" s="116"/>
      <c r="AE165" s="118"/>
      <c r="AF165" s="118"/>
      <c r="AG165" s="118"/>
      <c r="AH165" s="118"/>
      <c r="AK165" s="115" t="s">
        <v>195</v>
      </c>
      <c r="AL165" s="116">
        <v>0</v>
      </c>
      <c r="AM165" s="116">
        <v>15</v>
      </c>
      <c r="AN165" s="116">
        <v>27.750000000000014</v>
      </c>
      <c r="AO165" s="116">
        <v>38.587500000000006</v>
      </c>
      <c r="AP165" s="116">
        <v>47.799375000000012</v>
      </c>
      <c r="AQ165" s="117"/>
      <c r="AR165" s="116"/>
      <c r="AS165" s="116"/>
      <c r="AT165" s="116"/>
      <c r="AU165" s="116"/>
      <c r="AV165" s="116"/>
      <c r="AW165" s="118"/>
      <c r="AX165" s="115"/>
      <c r="AY165" s="118"/>
      <c r="AZ165" s="118"/>
      <c r="BA165" s="118"/>
    </row>
    <row r="166" spans="1:53" s="23" customFormat="1" x14ac:dyDescent="0.25">
      <c r="A166" s="123" t="s">
        <v>198</v>
      </c>
      <c r="B166" s="120">
        <f>B137/15</f>
        <v>4.7228403081157611</v>
      </c>
      <c r="C166" s="120">
        <f t="shared" ref="C166:J166" si="59">C137/15</f>
        <v>4.6048468159606877</v>
      </c>
      <c r="D166" s="120">
        <f t="shared" si="59"/>
        <v>3.9640610507306757</v>
      </c>
      <c r="E166" s="120">
        <f t="shared" si="59"/>
        <v>3.66738399799195</v>
      </c>
      <c r="F166" s="120"/>
      <c r="G166" s="120">
        <f t="shared" si="59"/>
        <v>4.6100000000000003</v>
      </c>
      <c r="H166" s="120">
        <f t="shared" si="59"/>
        <v>4.7413333333333334</v>
      </c>
      <c r="I166" s="120">
        <f t="shared" si="59"/>
        <v>4.5526666666666671</v>
      </c>
      <c r="J166" s="120">
        <f t="shared" si="59"/>
        <v>4.5873333333333335</v>
      </c>
      <c r="K166" s="120"/>
      <c r="L166" s="120"/>
      <c r="M166" s="122"/>
      <c r="N166" s="122"/>
      <c r="O166" s="122"/>
      <c r="P166" s="122"/>
      <c r="S166" s="123" t="s">
        <v>198</v>
      </c>
      <c r="T166" s="120">
        <f>T137/15</f>
        <v>4.7228403081157611</v>
      </c>
      <c r="U166" s="120">
        <f t="shared" ref="U166:AB166" si="60">U137/15</f>
        <v>4.6681468092532672</v>
      </c>
      <c r="V166" s="120">
        <f t="shared" si="60"/>
        <v>4.4493859344122466</v>
      </c>
      <c r="W166" s="120">
        <f t="shared" si="60"/>
        <v>4.2704323543231366</v>
      </c>
      <c r="X166" s="120"/>
      <c r="Y166" s="120">
        <f t="shared" si="60"/>
        <v>4.6100000000000003</v>
      </c>
      <c r="Z166" s="120">
        <f t="shared" si="60"/>
        <v>4.7413333333333334</v>
      </c>
      <c r="AA166" s="120">
        <f t="shared" si="60"/>
        <v>4.5526666666666671</v>
      </c>
      <c r="AB166" s="120">
        <f t="shared" si="60"/>
        <v>4.5873333333333335</v>
      </c>
      <c r="AC166" s="120"/>
      <c r="AD166" s="120"/>
      <c r="AE166" s="122"/>
      <c r="AF166" s="122"/>
      <c r="AG166" s="122"/>
      <c r="AH166" s="122"/>
      <c r="AK166" s="123" t="s">
        <v>0</v>
      </c>
      <c r="AL166" s="120">
        <v>48.94539997883362</v>
      </c>
      <c r="AM166" s="120">
        <v>48.571891068888334</v>
      </c>
      <c r="AN166" s="120">
        <v>48.214783623720095</v>
      </c>
      <c r="AO166" s="120">
        <v>47.775769957879483</v>
      </c>
      <c r="AP166" s="120">
        <v>47.292906881715581</v>
      </c>
      <c r="AQ166" s="121"/>
      <c r="AR166" s="120"/>
      <c r="AS166" s="120"/>
      <c r="AT166" s="120"/>
      <c r="AU166" s="120"/>
      <c r="AV166" s="120"/>
      <c r="AW166" s="122"/>
      <c r="AX166" s="123"/>
      <c r="AY166" s="122"/>
      <c r="AZ166" s="122"/>
      <c r="BA166" s="122"/>
    </row>
    <row r="167" spans="1:53" s="23" customFormat="1" x14ac:dyDescent="0.25">
      <c r="A167" s="124" t="s">
        <v>1</v>
      </c>
      <c r="B167" s="125">
        <f>B138</f>
        <v>0</v>
      </c>
      <c r="C167" s="125">
        <f t="shared" ref="C167:E167" si="61">C138</f>
        <v>0</v>
      </c>
      <c r="D167" s="125">
        <f t="shared" si="61"/>
        <v>0</v>
      </c>
      <c r="E167" s="125">
        <f t="shared" si="61"/>
        <v>0</v>
      </c>
      <c r="F167" s="125"/>
      <c r="G167" s="125">
        <v>0.36</v>
      </c>
      <c r="H167" s="125">
        <v>0.25</v>
      </c>
      <c r="I167" s="125">
        <v>0.4</v>
      </c>
      <c r="J167" s="125">
        <v>0.42</v>
      </c>
      <c r="K167" s="125"/>
      <c r="L167" s="125"/>
      <c r="M167" s="127"/>
      <c r="N167" s="127"/>
      <c r="O167" s="127"/>
      <c r="P167" s="127"/>
      <c r="S167" s="124" t="s">
        <v>1</v>
      </c>
      <c r="T167" s="125">
        <f>T138</f>
        <v>0</v>
      </c>
      <c r="U167" s="125">
        <f t="shared" ref="U167:W167" si="62">U138</f>
        <v>0</v>
      </c>
      <c r="V167" s="125">
        <f t="shared" si="62"/>
        <v>0</v>
      </c>
      <c r="W167" s="125">
        <f t="shared" si="62"/>
        <v>0</v>
      </c>
      <c r="X167" s="125"/>
      <c r="Y167" s="125">
        <v>0.36</v>
      </c>
      <c r="Z167" s="125">
        <v>0.25</v>
      </c>
      <c r="AA167" s="125">
        <v>0.4</v>
      </c>
      <c r="AB167" s="125">
        <v>0.42</v>
      </c>
      <c r="AC167" s="125"/>
      <c r="AD167" s="125"/>
      <c r="AE167" s="127"/>
      <c r="AF167" s="127"/>
      <c r="AG167" s="127"/>
      <c r="AH167" s="127"/>
      <c r="AK167" s="124" t="s">
        <v>1</v>
      </c>
      <c r="AL167" s="125">
        <v>1.4732994494471165</v>
      </c>
      <c r="AM167" s="125">
        <v>1.4929437484462256</v>
      </c>
      <c r="AN167" s="125">
        <v>1.5280909884623057</v>
      </c>
      <c r="AO167" s="125">
        <v>1.567545593187551</v>
      </c>
      <c r="AP167" s="125">
        <v>1.6093702266924919</v>
      </c>
      <c r="AQ167" s="126"/>
      <c r="AR167" s="125"/>
      <c r="AS167" s="125"/>
      <c r="AT167" s="125"/>
      <c r="AU167" s="125"/>
      <c r="AV167" s="125"/>
      <c r="AW167" s="127"/>
      <c r="AX167" s="124"/>
      <c r="AY167" s="127"/>
      <c r="AZ167" s="127"/>
      <c r="BA167" s="127"/>
    </row>
    <row r="168" spans="1:53" s="23" customFormat="1" x14ac:dyDescent="0.25">
      <c r="A168" s="124" t="s">
        <v>199</v>
      </c>
      <c r="B168" s="125">
        <f>B139/3</f>
        <v>5.4096593874955259</v>
      </c>
      <c r="C168" s="125">
        <f t="shared" ref="C168:J168" si="63">C139/3</f>
        <v>5.6370269314548018</v>
      </c>
      <c r="D168" s="125">
        <f t="shared" si="63"/>
        <v>5.5210621439662146</v>
      </c>
      <c r="E168" s="125">
        <f t="shared" si="63"/>
        <v>5.1833119205332423</v>
      </c>
      <c r="F168" s="125"/>
      <c r="G168" s="125">
        <f t="shared" si="63"/>
        <v>5.1766666666666667</v>
      </c>
      <c r="H168" s="125">
        <f t="shared" si="63"/>
        <v>5.1833333333333336</v>
      </c>
      <c r="I168" s="125">
        <f t="shared" si="63"/>
        <v>5.2166666666666668</v>
      </c>
      <c r="J168" s="125">
        <f t="shared" si="63"/>
        <v>5.07</v>
      </c>
      <c r="K168" s="125"/>
      <c r="L168" s="125"/>
      <c r="M168" s="127"/>
      <c r="N168" s="127"/>
      <c r="O168" s="127"/>
      <c r="P168" s="127"/>
      <c r="S168" s="124" t="s">
        <v>199</v>
      </c>
      <c r="T168" s="125">
        <f>T139/3</f>
        <v>5.4096593874955259</v>
      </c>
      <c r="U168" s="125">
        <f t="shared" ref="U168:AB168" si="64">U139/3</f>
        <v>5.5150510178284931</v>
      </c>
      <c r="V168" s="125">
        <f t="shared" si="64"/>
        <v>5.5169186869252611</v>
      </c>
      <c r="W168" s="125">
        <f t="shared" si="64"/>
        <v>5.4405760048839786</v>
      </c>
      <c r="X168" s="125"/>
      <c r="Y168" s="125">
        <f t="shared" si="64"/>
        <v>5.1766666666666667</v>
      </c>
      <c r="Z168" s="125">
        <f t="shared" si="64"/>
        <v>5.1833333333333336</v>
      </c>
      <c r="AA168" s="125">
        <f t="shared" si="64"/>
        <v>5.2166666666666668</v>
      </c>
      <c r="AB168" s="125">
        <f t="shared" si="64"/>
        <v>5.07</v>
      </c>
      <c r="AC168" s="125"/>
      <c r="AD168" s="125"/>
      <c r="AE168" s="127"/>
      <c r="AF168" s="127"/>
      <c r="AG168" s="127"/>
      <c r="AH168" s="127"/>
      <c r="AK168" s="124" t="s">
        <v>2</v>
      </c>
      <c r="AL168" s="125">
        <v>15.029682316481752</v>
      </c>
      <c r="AM168" s="125">
        <v>15.002251184116266</v>
      </c>
      <c r="AN168" s="125">
        <v>15.009226461646827</v>
      </c>
      <c r="AO168" s="125">
        <v>15.010417102515744</v>
      </c>
      <c r="AP168" s="125">
        <v>15.008064014514366</v>
      </c>
      <c r="AQ168" s="126"/>
      <c r="AR168" s="125"/>
      <c r="AS168" s="125"/>
      <c r="AT168" s="125"/>
      <c r="AU168" s="125"/>
      <c r="AV168" s="125"/>
      <c r="AW168" s="127"/>
      <c r="AX168" s="124"/>
      <c r="AY168" s="127"/>
      <c r="AZ168" s="127"/>
      <c r="BA168" s="127"/>
    </row>
    <row r="169" spans="1:53" s="23" customFormat="1" x14ac:dyDescent="0.25">
      <c r="A169" s="124" t="s">
        <v>3</v>
      </c>
      <c r="B169" s="125">
        <f>B140</f>
        <v>0</v>
      </c>
      <c r="C169" s="125">
        <f t="shared" ref="C169:E169" si="65">C140</f>
        <v>0</v>
      </c>
      <c r="D169" s="125">
        <f t="shared" si="65"/>
        <v>0</v>
      </c>
      <c r="E169" s="125">
        <f t="shared" si="65"/>
        <v>0</v>
      </c>
      <c r="F169" s="125"/>
      <c r="G169" s="125">
        <v>0</v>
      </c>
      <c r="H169" s="125">
        <v>0</v>
      </c>
      <c r="I169" s="125">
        <v>0</v>
      </c>
      <c r="J169" s="125">
        <v>0</v>
      </c>
      <c r="K169" s="125"/>
      <c r="L169" s="125"/>
      <c r="M169" s="127"/>
      <c r="N169" s="127"/>
      <c r="O169" s="127"/>
      <c r="P169" s="127"/>
      <c r="S169" s="124" t="s">
        <v>3</v>
      </c>
      <c r="T169" s="125">
        <f>T140</f>
        <v>0</v>
      </c>
      <c r="U169" s="125">
        <f t="shared" ref="U169:W169" si="66">U140</f>
        <v>0</v>
      </c>
      <c r="V169" s="125">
        <f t="shared" si="66"/>
        <v>0</v>
      </c>
      <c r="W169" s="125">
        <f t="shared" si="66"/>
        <v>0</v>
      </c>
      <c r="X169" s="125"/>
      <c r="Y169" s="125">
        <v>0</v>
      </c>
      <c r="Z169" s="125">
        <v>0</v>
      </c>
      <c r="AA169" s="125">
        <v>0</v>
      </c>
      <c r="AB169" s="125">
        <v>0</v>
      </c>
      <c r="AC169" s="125"/>
      <c r="AD169" s="125"/>
      <c r="AE169" s="127"/>
      <c r="AF169" s="127"/>
      <c r="AG169" s="127"/>
      <c r="AH169" s="127"/>
      <c r="AK169" s="124" t="s">
        <v>3</v>
      </c>
      <c r="AL169" s="125">
        <v>0</v>
      </c>
      <c r="AM169" s="125">
        <v>0</v>
      </c>
      <c r="AN169" s="125">
        <v>0</v>
      </c>
      <c r="AO169" s="125">
        <v>0</v>
      </c>
      <c r="AP169" s="125">
        <v>0</v>
      </c>
      <c r="AQ169" s="126"/>
      <c r="AR169" s="125"/>
      <c r="AS169" s="125"/>
      <c r="AT169" s="125"/>
      <c r="AU169" s="125"/>
      <c r="AV169" s="125"/>
      <c r="AW169" s="127"/>
      <c r="AX169" s="124"/>
      <c r="AY169" s="127"/>
      <c r="AZ169" s="127"/>
      <c r="BA169" s="127"/>
    </row>
    <row r="170" spans="1:53" s="23" customFormat="1" x14ac:dyDescent="0.25">
      <c r="A170" s="124" t="s">
        <v>4</v>
      </c>
      <c r="B170" s="125">
        <f t="shared" ref="B170:E185" si="67">B141</f>
        <v>0.3946521203765192</v>
      </c>
      <c r="C170" s="125">
        <f t="shared" si="67"/>
        <v>0.77158292894141622</v>
      </c>
      <c r="D170" s="125">
        <f t="shared" si="67"/>
        <v>3.3817183633271064</v>
      </c>
      <c r="E170" s="125">
        <f t="shared" si="67"/>
        <v>4.6797110786733693</v>
      </c>
      <c r="F170" s="125"/>
      <c r="G170" s="125">
        <v>1.1599999999999999</v>
      </c>
      <c r="H170" s="125">
        <v>0.79</v>
      </c>
      <c r="I170" s="125">
        <v>1.33</v>
      </c>
      <c r="J170" s="125">
        <v>1.29</v>
      </c>
      <c r="K170" s="125"/>
      <c r="L170" s="125"/>
      <c r="M170" s="127"/>
      <c r="N170" s="127"/>
      <c r="O170" s="127"/>
      <c r="P170" s="127"/>
      <c r="S170" s="124" t="s">
        <v>4</v>
      </c>
      <c r="T170" s="125">
        <f t="shared" ref="T170:W185" si="68">T141</f>
        <v>0.3946521203765192</v>
      </c>
      <c r="U170" s="125">
        <f t="shared" si="68"/>
        <v>0.56937077962585847</v>
      </c>
      <c r="V170" s="125">
        <f t="shared" si="68"/>
        <v>1.4431728844411522</v>
      </c>
      <c r="W170" s="125">
        <f t="shared" si="68"/>
        <v>2.1838233483061313</v>
      </c>
      <c r="X170" s="125"/>
      <c r="Y170" s="125">
        <v>1.1599999999999999</v>
      </c>
      <c r="Z170" s="125">
        <v>0.79</v>
      </c>
      <c r="AA170" s="125">
        <v>1.33</v>
      </c>
      <c r="AB170" s="125">
        <v>1.29</v>
      </c>
      <c r="AC170" s="125"/>
      <c r="AD170" s="125"/>
      <c r="AE170" s="127"/>
      <c r="AF170" s="127"/>
      <c r="AG170" s="127"/>
      <c r="AH170" s="127"/>
      <c r="AK170" s="124" t="s">
        <v>4</v>
      </c>
      <c r="AL170" s="125">
        <v>6.743590786890004</v>
      </c>
      <c r="AM170" s="125">
        <v>6.8339275613469752</v>
      </c>
      <c r="AN170" s="125">
        <v>6.9942854185419474</v>
      </c>
      <c r="AO170" s="125">
        <v>7.172614761506158</v>
      </c>
      <c r="AP170" s="125">
        <v>7.3600497156123206</v>
      </c>
      <c r="AQ170" s="126"/>
      <c r="AR170" s="125"/>
      <c r="AS170" s="125"/>
      <c r="AT170" s="125"/>
      <c r="AU170" s="125"/>
      <c r="AV170" s="125"/>
      <c r="AW170" s="127"/>
      <c r="AX170" s="124"/>
      <c r="AY170" s="127"/>
      <c r="AZ170" s="127"/>
      <c r="BA170" s="127"/>
    </row>
    <row r="171" spans="1:53" s="23" customFormat="1" x14ac:dyDescent="0.25">
      <c r="A171" s="124" t="s">
        <v>5</v>
      </c>
      <c r="B171" s="125">
        <f t="shared" si="67"/>
        <v>2.5452722613625451</v>
      </c>
      <c r="C171" s="125">
        <f t="shared" si="67"/>
        <v>2.5322520645402569</v>
      </c>
      <c r="D171" s="125">
        <f t="shared" si="67"/>
        <v>2.8525431153557923</v>
      </c>
      <c r="E171" s="125">
        <f t="shared" si="67"/>
        <v>4.1055676292511363</v>
      </c>
      <c r="F171" s="125"/>
      <c r="G171" s="125">
        <v>3.14</v>
      </c>
      <c r="H171" s="125">
        <v>2.63</v>
      </c>
      <c r="I171" s="125">
        <v>3.44</v>
      </c>
      <c r="J171" s="125">
        <v>3.24</v>
      </c>
      <c r="K171" s="125"/>
      <c r="L171" s="125"/>
      <c r="M171" s="127"/>
      <c r="N171" s="127"/>
      <c r="O171" s="127"/>
      <c r="P171" s="127"/>
      <c r="S171" s="124" t="s">
        <v>5</v>
      </c>
      <c r="T171" s="125">
        <f t="shared" si="68"/>
        <v>2.5452722613625451</v>
      </c>
      <c r="U171" s="125">
        <f t="shared" si="68"/>
        <v>2.539237012239199</v>
      </c>
      <c r="V171" s="125">
        <f t="shared" si="68"/>
        <v>2.636581854655319</v>
      </c>
      <c r="W171" s="125">
        <f t="shared" si="68"/>
        <v>2.9727450420091301</v>
      </c>
      <c r="X171" s="125"/>
      <c r="Y171" s="125">
        <v>3.14</v>
      </c>
      <c r="Z171" s="125">
        <v>2.63</v>
      </c>
      <c r="AA171" s="125">
        <v>3.44</v>
      </c>
      <c r="AB171" s="125">
        <v>3.24</v>
      </c>
      <c r="AC171" s="125"/>
      <c r="AD171" s="125"/>
      <c r="AE171" s="127"/>
      <c r="AF171" s="127"/>
      <c r="AG171" s="127"/>
      <c r="AH171" s="127"/>
      <c r="AK171" s="124" t="s">
        <v>5</v>
      </c>
      <c r="AL171" s="125">
        <v>8.691507642055738</v>
      </c>
      <c r="AM171" s="125">
        <v>8.5695309723607238</v>
      </c>
      <c r="AN171" s="125">
        <v>8.7329985937130523</v>
      </c>
      <c r="AO171" s="125">
        <v>8.9093620394682702</v>
      </c>
      <c r="AP171" s="125">
        <v>9.0910641997836397</v>
      </c>
      <c r="AQ171" s="126"/>
      <c r="AR171" s="125"/>
      <c r="AS171" s="125"/>
      <c r="AT171" s="125"/>
      <c r="AU171" s="125"/>
      <c r="AV171" s="125"/>
      <c r="AW171" s="127"/>
      <c r="AX171" s="124"/>
      <c r="AY171" s="127"/>
      <c r="AZ171" s="127"/>
      <c r="BA171" s="127"/>
    </row>
    <row r="172" spans="1:53" s="23" customFormat="1" x14ac:dyDescent="0.25">
      <c r="A172" s="124" t="s">
        <v>6</v>
      </c>
      <c r="B172" s="125">
        <f t="shared" si="67"/>
        <v>0</v>
      </c>
      <c r="C172" s="125">
        <f t="shared" si="67"/>
        <v>0</v>
      </c>
      <c r="D172" s="125">
        <f t="shared" si="67"/>
        <v>0</v>
      </c>
      <c r="E172" s="125">
        <f t="shared" si="67"/>
        <v>0</v>
      </c>
      <c r="F172" s="125"/>
      <c r="G172" s="125">
        <v>0</v>
      </c>
      <c r="H172" s="125">
        <v>0</v>
      </c>
      <c r="I172" s="125">
        <v>0</v>
      </c>
      <c r="J172" s="125">
        <v>0</v>
      </c>
      <c r="K172" s="125"/>
      <c r="L172" s="125"/>
      <c r="M172" s="127"/>
      <c r="N172" s="127"/>
      <c r="O172" s="127"/>
      <c r="P172" s="127"/>
      <c r="S172" s="124" t="s">
        <v>6</v>
      </c>
      <c r="T172" s="125">
        <f t="shared" si="68"/>
        <v>0</v>
      </c>
      <c r="U172" s="125">
        <f t="shared" si="68"/>
        <v>0</v>
      </c>
      <c r="V172" s="125">
        <f t="shared" si="68"/>
        <v>0</v>
      </c>
      <c r="W172" s="125">
        <f t="shared" si="68"/>
        <v>0</v>
      </c>
      <c r="X172" s="125"/>
      <c r="Y172" s="125">
        <v>0</v>
      </c>
      <c r="Z172" s="125">
        <v>0</v>
      </c>
      <c r="AA172" s="125">
        <v>0</v>
      </c>
      <c r="AB172" s="125">
        <v>0</v>
      </c>
      <c r="AC172" s="125"/>
      <c r="AD172" s="125"/>
      <c r="AE172" s="127"/>
      <c r="AF172" s="127"/>
      <c r="AG172" s="127"/>
      <c r="AH172" s="127"/>
      <c r="AK172" s="124" t="s">
        <v>6</v>
      </c>
      <c r="AL172" s="125">
        <v>0</v>
      </c>
      <c r="AM172" s="125">
        <v>0</v>
      </c>
      <c r="AN172" s="125">
        <v>0</v>
      </c>
      <c r="AO172" s="125">
        <v>0</v>
      </c>
      <c r="AP172" s="125">
        <v>0</v>
      </c>
      <c r="AQ172" s="126"/>
      <c r="AR172" s="125"/>
      <c r="AS172" s="125"/>
      <c r="AT172" s="125"/>
      <c r="AU172" s="125"/>
      <c r="AV172" s="125"/>
      <c r="AW172" s="127"/>
      <c r="AX172" s="124"/>
      <c r="AY172" s="127"/>
      <c r="AZ172" s="127"/>
      <c r="BA172" s="127"/>
    </row>
    <row r="173" spans="1:53" s="23" customFormat="1" x14ac:dyDescent="0.25">
      <c r="A173" s="124" t="s">
        <v>7</v>
      </c>
      <c r="B173" s="125">
        <f t="shared" si="67"/>
        <v>1.6752289517010019</v>
      </c>
      <c r="C173" s="125">
        <f t="shared" si="67"/>
        <v>2.5053074329780753</v>
      </c>
      <c r="D173" s="125">
        <f t="shared" si="67"/>
        <v>9.8027111291106888</v>
      </c>
      <c r="E173" s="125">
        <f t="shared" si="67"/>
        <v>14.65524894687484</v>
      </c>
      <c r="F173" s="125"/>
      <c r="G173" s="125">
        <v>2.73</v>
      </c>
      <c r="H173" s="125">
        <v>1.83</v>
      </c>
      <c r="I173" s="125">
        <v>3.02</v>
      </c>
      <c r="J173" s="125">
        <v>3.31</v>
      </c>
      <c r="K173" s="125"/>
      <c r="L173" s="125"/>
      <c r="M173" s="127"/>
      <c r="N173" s="127"/>
      <c r="O173" s="127"/>
      <c r="P173" s="127"/>
      <c r="S173" s="124" t="s">
        <v>7</v>
      </c>
      <c r="T173" s="125">
        <f t="shared" si="68"/>
        <v>1.6752289517010019</v>
      </c>
      <c r="U173" s="125">
        <f t="shared" si="68"/>
        <v>2.0599950573760375</v>
      </c>
      <c r="V173" s="125">
        <f t="shared" si="68"/>
        <v>4.4656726626900047</v>
      </c>
      <c r="W173" s="125">
        <f t="shared" si="68"/>
        <v>6.7974586477645254</v>
      </c>
      <c r="X173" s="125"/>
      <c r="Y173" s="125">
        <v>2.73</v>
      </c>
      <c r="Z173" s="125">
        <v>1.83</v>
      </c>
      <c r="AA173" s="125">
        <v>3.02</v>
      </c>
      <c r="AB173" s="125">
        <v>3.31</v>
      </c>
      <c r="AC173" s="125"/>
      <c r="AD173" s="125"/>
      <c r="AE173" s="127"/>
      <c r="AF173" s="127"/>
      <c r="AG173" s="127"/>
      <c r="AH173" s="127"/>
      <c r="AK173" s="124" t="s">
        <v>7</v>
      </c>
      <c r="AL173" s="125">
        <v>11.558512970005907</v>
      </c>
      <c r="AM173" s="125">
        <v>11.712777126619322</v>
      </c>
      <c r="AN173" s="125">
        <v>11.985671042738685</v>
      </c>
      <c r="AO173" s="125">
        <v>12.2848105148825</v>
      </c>
      <c r="AP173" s="125">
        <v>12.595798971275679</v>
      </c>
      <c r="AQ173" s="126"/>
      <c r="AR173" s="125"/>
      <c r="AS173" s="125"/>
      <c r="AT173" s="125"/>
      <c r="AU173" s="125"/>
      <c r="AV173" s="125"/>
      <c r="AW173" s="127"/>
      <c r="AX173" s="124"/>
      <c r="AY173" s="127"/>
      <c r="AZ173" s="127"/>
      <c r="BA173" s="127"/>
    </row>
    <row r="174" spans="1:53" s="23" customFormat="1" x14ac:dyDescent="0.25">
      <c r="A174" s="124" t="s">
        <v>8</v>
      </c>
      <c r="B174" s="125">
        <f t="shared" si="67"/>
        <v>1.0911201223670145E-5</v>
      </c>
      <c r="C174" s="125">
        <f t="shared" si="67"/>
        <v>3.788451892658194E-5</v>
      </c>
      <c r="D174" s="125">
        <f t="shared" si="67"/>
        <v>-1.2986169881440559E-5</v>
      </c>
      <c r="E174" s="125">
        <f t="shared" si="67"/>
        <v>2.7193613274080064E-5</v>
      </c>
      <c r="F174" s="125"/>
      <c r="G174" s="125">
        <v>0</v>
      </c>
      <c r="H174" s="125">
        <v>0</v>
      </c>
      <c r="I174" s="125">
        <v>0</v>
      </c>
      <c r="J174" s="125">
        <v>0</v>
      </c>
      <c r="K174" s="125"/>
      <c r="L174" s="125"/>
      <c r="M174" s="127"/>
      <c r="N174" s="127"/>
      <c r="O174" s="127"/>
      <c r="P174" s="127"/>
      <c r="S174" s="124" t="s">
        <v>8</v>
      </c>
      <c r="T174" s="125">
        <f t="shared" si="68"/>
        <v>1.0911201223670145E-5</v>
      </c>
      <c r="U174" s="125">
        <f t="shared" si="68"/>
        <v>2.3414137675875359E-5</v>
      </c>
      <c r="V174" s="125">
        <f t="shared" si="68"/>
        <v>1.2104488186746885E-5</v>
      </c>
      <c r="W174" s="125">
        <f t="shared" si="68"/>
        <v>1.5557488515141825E-5</v>
      </c>
      <c r="X174" s="125"/>
      <c r="Y174" s="125">
        <v>0</v>
      </c>
      <c r="Z174" s="125">
        <v>0</v>
      </c>
      <c r="AA174" s="125">
        <v>0</v>
      </c>
      <c r="AB174" s="125">
        <v>0</v>
      </c>
      <c r="AC174" s="125"/>
      <c r="AD174" s="125"/>
      <c r="AE174" s="127"/>
      <c r="AF174" s="127"/>
      <c r="AG174" s="127"/>
      <c r="AH174" s="127"/>
      <c r="AK174" s="124" t="s">
        <v>8</v>
      </c>
      <c r="AL174" s="125">
        <v>2.7683625926201212</v>
      </c>
      <c r="AM174" s="125">
        <v>2.8135873400649278</v>
      </c>
      <c r="AN174" s="125">
        <v>2.878207084788333</v>
      </c>
      <c r="AO174" s="125">
        <v>2.9492092006029176</v>
      </c>
      <c r="AP174" s="125">
        <v>3.0330035542276454</v>
      </c>
      <c r="AQ174" s="126"/>
      <c r="AR174" s="125"/>
      <c r="AS174" s="125"/>
      <c r="AT174" s="125"/>
      <c r="AU174" s="125"/>
      <c r="AV174" s="125"/>
      <c r="AW174" s="127"/>
      <c r="AX174" s="124"/>
      <c r="AY174" s="127"/>
      <c r="AZ174" s="127"/>
      <c r="BA174" s="127"/>
    </row>
    <row r="175" spans="1:53" s="23" customFormat="1" x14ac:dyDescent="0.25">
      <c r="A175" s="124" t="s">
        <v>9</v>
      </c>
      <c r="B175" s="125">
        <f t="shared" si="67"/>
        <v>0</v>
      </c>
      <c r="C175" s="125">
        <f t="shared" si="67"/>
        <v>0</v>
      </c>
      <c r="D175" s="125">
        <f t="shared" si="67"/>
        <v>0</v>
      </c>
      <c r="E175" s="125">
        <f t="shared" si="67"/>
        <v>0</v>
      </c>
      <c r="F175" s="125"/>
      <c r="G175" s="125">
        <v>0</v>
      </c>
      <c r="H175" s="125">
        <v>0</v>
      </c>
      <c r="I175" s="125">
        <v>0</v>
      </c>
      <c r="J175" s="125">
        <v>0</v>
      </c>
      <c r="K175" s="125"/>
      <c r="L175" s="125"/>
      <c r="M175" s="127"/>
      <c r="N175" s="127"/>
      <c r="O175" s="127"/>
      <c r="P175" s="127"/>
      <c r="S175" s="124" t="s">
        <v>9</v>
      </c>
      <c r="T175" s="125">
        <f t="shared" si="68"/>
        <v>0</v>
      </c>
      <c r="U175" s="125">
        <f t="shared" si="68"/>
        <v>0</v>
      </c>
      <c r="V175" s="125">
        <f t="shared" si="68"/>
        <v>0</v>
      </c>
      <c r="W175" s="125">
        <f t="shared" si="68"/>
        <v>0</v>
      </c>
      <c r="X175" s="125"/>
      <c r="Y175" s="125">
        <v>0</v>
      </c>
      <c r="Z175" s="125">
        <v>0</v>
      </c>
      <c r="AA175" s="125">
        <v>0</v>
      </c>
      <c r="AB175" s="125">
        <v>0</v>
      </c>
      <c r="AC175" s="125"/>
      <c r="AD175" s="125"/>
      <c r="AE175" s="127"/>
      <c r="AF175" s="127"/>
      <c r="AG175" s="127"/>
      <c r="AH175" s="127"/>
      <c r="AK175" s="124" t="s">
        <v>9</v>
      </c>
      <c r="AL175" s="125">
        <v>0</v>
      </c>
      <c r="AM175" s="125">
        <v>0</v>
      </c>
      <c r="AN175" s="125">
        <v>0</v>
      </c>
      <c r="AO175" s="125">
        <v>0</v>
      </c>
      <c r="AP175" s="125">
        <v>0</v>
      </c>
      <c r="AQ175" s="126"/>
      <c r="AR175" s="125"/>
      <c r="AS175" s="125"/>
      <c r="AT175" s="125"/>
      <c r="AU175" s="125"/>
      <c r="AV175" s="125"/>
      <c r="AW175" s="127"/>
      <c r="AX175" s="124"/>
      <c r="AY175" s="127"/>
      <c r="AZ175" s="127"/>
      <c r="BA175" s="127"/>
    </row>
    <row r="176" spans="1:53" s="23" customFormat="1" x14ac:dyDescent="0.25">
      <c r="A176" s="124" t="s">
        <v>10</v>
      </c>
      <c r="B176" s="125">
        <f t="shared" si="67"/>
        <v>4.7143078421996938</v>
      </c>
      <c r="C176" s="125">
        <f t="shared" si="67"/>
        <v>6.2114817236522359</v>
      </c>
      <c r="D176" s="125">
        <f t="shared" si="67"/>
        <v>7.0962392717216476</v>
      </c>
      <c r="E176" s="125">
        <f t="shared" si="67"/>
        <v>5.5804065240446983</v>
      </c>
      <c r="F176" s="125"/>
      <c r="G176" s="125">
        <v>4.84</v>
      </c>
      <c r="H176" s="125">
        <v>5.24</v>
      </c>
      <c r="I176" s="125">
        <v>4.7</v>
      </c>
      <c r="J176" s="125">
        <v>4.47</v>
      </c>
      <c r="K176" s="125"/>
      <c r="L176" s="125"/>
      <c r="M176" s="127"/>
      <c r="N176" s="127"/>
      <c r="O176" s="127"/>
      <c r="P176" s="127"/>
      <c r="S176" s="124" t="s">
        <v>10</v>
      </c>
      <c r="T176" s="125">
        <f t="shared" si="68"/>
        <v>4.7143078421996938</v>
      </c>
      <c r="U176" s="125">
        <f t="shared" si="68"/>
        <v>5.4082925398858714</v>
      </c>
      <c r="V176" s="125">
        <f t="shared" si="68"/>
        <v>5.9327410168956307</v>
      </c>
      <c r="W176" s="125">
        <f t="shared" si="68"/>
        <v>5.8521126757777306</v>
      </c>
      <c r="X176" s="125"/>
      <c r="Y176" s="125">
        <v>4.84</v>
      </c>
      <c r="Z176" s="125">
        <v>5.24</v>
      </c>
      <c r="AA176" s="125">
        <v>4.7</v>
      </c>
      <c r="AB176" s="125">
        <v>4.47</v>
      </c>
      <c r="AC176" s="125"/>
      <c r="AD176" s="125"/>
      <c r="AE176" s="127"/>
      <c r="AF176" s="127"/>
      <c r="AG176" s="127"/>
      <c r="AH176" s="127"/>
      <c r="AK176" s="124" t="s">
        <v>10</v>
      </c>
      <c r="AL176" s="125">
        <v>2.6697415405982428</v>
      </c>
      <c r="AM176" s="125">
        <v>2.6163161852271681</v>
      </c>
      <c r="AN176" s="125">
        <v>2.5778515338025967</v>
      </c>
      <c r="AO176" s="125">
        <v>2.5447343449711548</v>
      </c>
      <c r="AP176" s="125">
        <v>2.5044182475700709</v>
      </c>
      <c r="AQ176" s="126"/>
      <c r="AR176" s="125"/>
      <c r="AS176" s="125"/>
      <c r="AT176" s="125"/>
      <c r="AU176" s="125"/>
      <c r="AV176" s="125"/>
      <c r="AW176" s="127"/>
      <c r="AX176" s="124"/>
      <c r="AY176" s="127"/>
      <c r="AZ176" s="127"/>
      <c r="BA176" s="127"/>
    </row>
    <row r="177" spans="1:53" s="23" customFormat="1" x14ac:dyDescent="0.25">
      <c r="A177" s="124" t="s">
        <v>11</v>
      </c>
      <c r="B177" s="125">
        <f t="shared" si="67"/>
        <v>3.5989451289360219</v>
      </c>
      <c r="C177" s="125">
        <f t="shared" si="67"/>
        <v>1.9955549315943648</v>
      </c>
      <c r="D177" s="125">
        <f t="shared" si="67"/>
        <v>0.84269891379586392</v>
      </c>
      <c r="E177" s="125">
        <f t="shared" si="67"/>
        <v>0.41834289606370317</v>
      </c>
      <c r="F177" s="125"/>
      <c r="G177" s="125">
        <v>1.7</v>
      </c>
      <c r="H177" s="125">
        <v>1.71</v>
      </c>
      <c r="I177" s="125">
        <v>1.64</v>
      </c>
      <c r="J177" s="125">
        <v>1.76</v>
      </c>
      <c r="K177" s="125"/>
      <c r="L177" s="125"/>
      <c r="M177" s="127"/>
      <c r="N177" s="127"/>
      <c r="O177" s="127"/>
      <c r="P177" s="127"/>
      <c r="S177" s="124" t="s">
        <v>11</v>
      </c>
      <c r="T177" s="125">
        <f t="shared" si="68"/>
        <v>3.5989451289360219</v>
      </c>
      <c r="U177" s="125">
        <f t="shared" si="68"/>
        <v>2.8557260044509061</v>
      </c>
      <c r="V177" s="125">
        <f t="shared" si="68"/>
        <v>2.2302743998702117</v>
      </c>
      <c r="W177" s="125">
        <f t="shared" si="68"/>
        <v>1.8156313991549953</v>
      </c>
      <c r="X177" s="125"/>
      <c r="Y177" s="125">
        <v>1.7</v>
      </c>
      <c r="Z177" s="125">
        <v>1.71</v>
      </c>
      <c r="AA177" s="125">
        <v>1.64</v>
      </c>
      <c r="AB177" s="125">
        <v>1.76</v>
      </c>
      <c r="AC177" s="125"/>
      <c r="AD177" s="125"/>
      <c r="AE177" s="127"/>
      <c r="AF177" s="127"/>
      <c r="AG177" s="127"/>
      <c r="AH177" s="127"/>
      <c r="AK177" s="124" t="s">
        <v>11</v>
      </c>
      <c r="AL177" s="125">
        <v>0.68228660979589584</v>
      </c>
      <c r="AM177" s="125">
        <v>0.64412587522090947</v>
      </c>
      <c r="AN177" s="125">
        <v>0.55401987864854985</v>
      </c>
      <c r="AO177" s="125">
        <v>0.44567379314979605</v>
      </c>
      <c r="AP177" s="125">
        <v>0.34130969452518534</v>
      </c>
      <c r="AQ177" s="126"/>
      <c r="AR177" s="125"/>
      <c r="AS177" s="125"/>
      <c r="AT177" s="125"/>
      <c r="AU177" s="125"/>
      <c r="AV177" s="125"/>
      <c r="AW177" s="127"/>
      <c r="AX177" s="124"/>
      <c r="AY177" s="127"/>
      <c r="AZ177" s="127"/>
      <c r="BA177" s="127"/>
    </row>
    <row r="178" spans="1:53" s="23" customFormat="1" x14ac:dyDescent="0.25">
      <c r="A178" s="124" t="s">
        <v>12</v>
      </c>
      <c r="B178" s="125">
        <f t="shared" si="67"/>
        <v>0</v>
      </c>
      <c r="C178" s="125">
        <f t="shared" si="67"/>
        <v>0</v>
      </c>
      <c r="D178" s="125">
        <f t="shared" si="67"/>
        <v>0</v>
      </c>
      <c r="E178" s="125">
        <f t="shared" si="67"/>
        <v>0</v>
      </c>
      <c r="F178" s="125"/>
      <c r="G178" s="125">
        <v>0</v>
      </c>
      <c r="H178" s="125">
        <v>0</v>
      </c>
      <c r="I178" s="125">
        <v>0</v>
      </c>
      <c r="J178" s="125">
        <v>0</v>
      </c>
      <c r="K178" s="125"/>
      <c r="L178" s="125"/>
      <c r="M178" s="127"/>
      <c r="N178" s="127"/>
      <c r="O178" s="127"/>
      <c r="P178" s="127"/>
      <c r="S178" s="124" t="s">
        <v>12</v>
      </c>
      <c r="T178" s="125">
        <f t="shared" si="68"/>
        <v>0</v>
      </c>
      <c r="U178" s="125">
        <f t="shared" si="68"/>
        <v>0</v>
      </c>
      <c r="V178" s="125">
        <f t="shared" si="68"/>
        <v>0</v>
      </c>
      <c r="W178" s="125">
        <f t="shared" si="68"/>
        <v>0</v>
      </c>
      <c r="X178" s="125"/>
      <c r="Y178" s="125">
        <v>0</v>
      </c>
      <c r="Z178" s="125">
        <v>0</v>
      </c>
      <c r="AA178" s="125">
        <v>0</v>
      </c>
      <c r="AB178" s="125">
        <v>0</v>
      </c>
      <c r="AC178" s="125"/>
      <c r="AD178" s="125"/>
      <c r="AE178" s="127"/>
      <c r="AF178" s="127"/>
      <c r="AG178" s="127"/>
      <c r="AH178" s="127"/>
      <c r="AK178" s="124" t="s">
        <v>12</v>
      </c>
      <c r="AL178" s="125">
        <v>0</v>
      </c>
      <c r="AM178" s="125">
        <v>0</v>
      </c>
      <c r="AN178" s="125">
        <v>0</v>
      </c>
      <c r="AO178" s="125">
        <v>0</v>
      </c>
      <c r="AP178" s="125">
        <v>0</v>
      </c>
      <c r="AQ178" s="126"/>
      <c r="AR178" s="125"/>
      <c r="AS178" s="125"/>
      <c r="AT178" s="125"/>
      <c r="AU178" s="125"/>
      <c r="AV178" s="125"/>
      <c r="AW178" s="127"/>
      <c r="AX178" s="124"/>
      <c r="AY178" s="127"/>
      <c r="AZ178" s="127"/>
      <c r="BA178" s="127"/>
    </row>
    <row r="179" spans="1:53" s="23" customFormat="1" x14ac:dyDescent="0.25">
      <c r="A179" s="124" t="s">
        <v>13</v>
      </c>
      <c r="B179" s="125">
        <f t="shared" si="67"/>
        <v>0</v>
      </c>
      <c r="C179" s="125">
        <f t="shared" si="67"/>
        <v>0</v>
      </c>
      <c r="D179" s="125">
        <f t="shared" si="67"/>
        <v>0</v>
      </c>
      <c r="E179" s="125">
        <f t="shared" si="67"/>
        <v>0</v>
      </c>
      <c r="F179" s="125"/>
      <c r="G179" s="125">
        <v>0</v>
      </c>
      <c r="H179" s="125">
        <v>0</v>
      </c>
      <c r="I179" s="125">
        <v>0</v>
      </c>
      <c r="J179" s="125">
        <v>0</v>
      </c>
      <c r="K179" s="125"/>
      <c r="L179" s="125"/>
      <c r="M179" s="127"/>
      <c r="N179" s="127"/>
      <c r="O179" s="127"/>
      <c r="P179" s="127"/>
      <c r="S179" s="124" t="s">
        <v>13</v>
      </c>
      <c r="T179" s="125">
        <f t="shared" si="68"/>
        <v>0</v>
      </c>
      <c r="U179" s="125">
        <f t="shared" si="68"/>
        <v>0</v>
      </c>
      <c r="V179" s="125">
        <f t="shared" si="68"/>
        <v>0</v>
      </c>
      <c r="W179" s="125">
        <f t="shared" si="68"/>
        <v>0</v>
      </c>
      <c r="X179" s="125"/>
      <c r="Y179" s="125">
        <v>0</v>
      </c>
      <c r="Z179" s="125">
        <v>0</v>
      </c>
      <c r="AA179" s="125">
        <v>0</v>
      </c>
      <c r="AB179" s="125">
        <v>0</v>
      </c>
      <c r="AC179" s="125"/>
      <c r="AD179" s="125"/>
      <c r="AE179" s="127"/>
      <c r="AF179" s="127"/>
      <c r="AG179" s="127"/>
      <c r="AH179" s="127"/>
      <c r="AK179" s="124" t="s">
        <v>13</v>
      </c>
      <c r="AL179" s="125">
        <v>0</v>
      </c>
      <c r="AM179" s="125">
        <v>0</v>
      </c>
      <c r="AN179" s="125">
        <v>0</v>
      </c>
      <c r="AO179" s="125">
        <v>0</v>
      </c>
      <c r="AP179" s="125">
        <v>0</v>
      </c>
      <c r="AQ179" s="126"/>
      <c r="AR179" s="125"/>
      <c r="AS179" s="125"/>
      <c r="AT179" s="125"/>
      <c r="AU179" s="125"/>
      <c r="AV179" s="125"/>
      <c r="AW179" s="127"/>
      <c r="AX179" s="124"/>
      <c r="AY179" s="127"/>
      <c r="AZ179" s="127"/>
      <c r="BA179" s="127"/>
    </row>
    <row r="180" spans="1:53" s="23" customFormat="1" x14ac:dyDescent="0.25">
      <c r="A180" s="124" t="s">
        <v>22</v>
      </c>
      <c r="B180" s="125">
        <f t="shared" si="67"/>
        <v>0</v>
      </c>
      <c r="C180" s="125">
        <f t="shared" si="67"/>
        <v>0</v>
      </c>
      <c r="D180" s="125">
        <f t="shared" si="67"/>
        <v>0</v>
      </c>
      <c r="E180" s="125">
        <f t="shared" si="67"/>
        <v>0</v>
      </c>
      <c r="F180" s="125"/>
      <c r="G180" s="125">
        <v>0</v>
      </c>
      <c r="H180" s="125">
        <v>0</v>
      </c>
      <c r="I180" s="125">
        <v>0</v>
      </c>
      <c r="J180" s="125">
        <v>0</v>
      </c>
      <c r="K180" s="125"/>
      <c r="L180" s="125"/>
      <c r="M180" s="127"/>
      <c r="N180" s="127"/>
      <c r="O180" s="127"/>
      <c r="P180" s="127"/>
      <c r="S180" s="124" t="s">
        <v>22</v>
      </c>
      <c r="T180" s="125">
        <f t="shared" si="68"/>
        <v>0</v>
      </c>
      <c r="U180" s="125">
        <f t="shared" si="68"/>
        <v>0</v>
      </c>
      <c r="V180" s="125">
        <f t="shared" si="68"/>
        <v>0</v>
      </c>
      <c r="W180" s="125">
        <f t="shared" si="68"/>
        <v>0</v>
      </c>
      <c r="X180" s="125"/>
      <c r="Y180" s="125">
        <v>0</v>
      </c>
      <c r="Z180" s="125">
        <v>0</v>
      </c>
      <c r="AA180" s="125">
        <v>0</v>
      </c>
      <c r="AB180" s="125">
        <v>0</v>
      </c>
      <c r="AC180" s="125"/>
      <c r="AD180" s="125"/>
      <c r="AE180" s="127"/>
      <c r="AF180" s="127"/>
      <c r="AG180" s="127"/>
      <c r="AH180" s="127"/>
      <c r="AK180" s="124" t="s">
        <v>22</v>
      </c>
      <c r="AL180" s="125">
        <v>1.4376161132716017</v>
      </c>
      <c r="AM180" s="125">
        <v>1.7426489377091423</v>
      </c>
      <c r="AN180" s="125">
        <v>1.5248653739376172</v>
      </c>
      <c r="AO180" s="125">
        <v>1.3398626918364502</v>
      </c>
      <c r="AP180" s="125">
        <v>1.1640144940830168</v>
      </c>
      <c r="AQ180" s="126"/>
      <c r="AR180" s="125"/>
      <c r="AS180" s="125"/>
      <c r="AT180" s="125"/>
      <c r="AU180" s="125"/>
      <c r="AV180" s="125"/>
      <c r="AW180" s="127"/>
      <c r="AX180" s="124"/>
      <c r="AY180" s="127"/>
      <c r="AZ180" s="127"/>
      <c r="BA180" s="127"/>
    </row>
    <row r="181" spans="1:53" s="23" customFormat="1" x14ac:dyDescent="0.25">
      <c r="A181" s="124" t="s">
        <v>14</v>
      </c>
      <c r="B181" s="125">
        <f t="shared" si="67"/>
        <v>0</v>
      </c>
      <c r="C181" s="125">
        <f t="shared" si="67"/>
        <v>0</v>
      </c>
      <c r="D181" s="125">
        <f t="shared" si="67"/>
        <v>0</v>
      </c>
      <c r="E181" s="125">
        <f t="shared" si="67"/>
        <v>0</v>
      </c>
      <c r="F181" s="125"/>
      <c r="G181" s="125">
        <v>0</v>
      </c>
      <c r="H181" s="125">
        <v>0</v>
      </c>
      <c r="I181" s="125">
        <v>0</v>
      </c>
      <c r="J181" s="125">
        <v>0</v>
      </c>
      <c r="K181" s="125"/>
      <c r="L181" s="125"/>
      <c r="M181" s="127"/>
      <c r="N181" s="127"/>
      <c r="O181" s="127"/>
      <c r="P181" s="127"/>
      <c r="S181" s="124" t="s">
        <v>14</v>
      </c>
      <c r="T181" s="125">
        <f t="shared" si="68"/>
        <v>0</v>
      </c>
      <c r="U181" s="125">
        <f t="shared" si="68"/>
        <v>0</v>
      </c>
      <c r="V181" s="125">
        <f t="shared" si="68"/>
        <v>0</v>
      </c>
      <c r="W181" s="125">
        <f t="shared" si="68"/>
        <v>0</v>
      </c>
      <c r="X181" s="125"/>
      <c r="Y181" s="125">
        <v>0</v>
      </c>
      <c r="Z181" s="125">
        <v>0</v>
      </c>
      <c r="AA181" s="125">
        <v>0</v>
      </c>
      <c r="AB181" s="125">
        <v>0</v>
      </c>
      <c r="AC181" s="125"/>
      <c r="AD181" s="125"/>
      <c r="AE181" s="127"/>
      <c r="AF181" s="127"/>
      <c r="AG181" s="127"/>
      <c r="AH181" s="127"/>
      <c r="AK181" s="124" t="s">
        <v>14</v>
      </c>
      <c r="AL181" s="125">
        <v>0</v>
      </c>
      <c r="AM181" s="125">
        <v>0</v>
      </c>
      <c r="AN181" s="125">
        <v>0</v>
      </c>
      <c r="AO181" s="125">
        <v>0</v>
      </c>
      <c r="AP181" s="125">
        <v>0</v>
      </c>
      <c r="AQ181" s="126"/>
      <c r="AR181" s="125"/>
      <c r="AS181" s="125"/>
      <c r="AT181" s="125"/>
      <c r="AU181" s="125"/>
      <c r="AV181" s="125"/>
      <c r="AW181" s="127"/>
      <c r="AX181" s="124"/>
      <c r="AY181" s="127"/>
      <c r="AZ181" s="127"/>
      <c r="BA181" s="127"/>
    </row>
    <row r="182" spans="1:53" s="23" customFormat="1" x14ac:dyDescent="0.25">
      <c r="A182" s="124" t="s">
        <v>15</v>
      </c>
      <c r="B182" s="125">
        <f t="shared" si="67"/>
        <v>0</v>
      </c>
      <c r="C182" s="125">
        <f t="shared" si="67"/>
        <v>0</v>
      </c>
      <c r="D182" s="125">
        <f t="shared" si="67"/>
        <v>0</v>
      </c>
      <c r="E182" s="125">
        <f t="shared" si="67"/>
        <v>0</v>
      </c>
      <c r="F182" s="125"/>
      <c r="G182" s="125">
        <v>0</v>
      </c>
      <c r="H182" s="125">
        <v>0</v>
      </c>
      <c r="I182" s="125">
        <v>0</v>
      </c>
      <c r="J182" s="125">
        <v>0</v>
      </c>
      <c r="K182" s="125"/>
      <c r="L182" s="125"/>
      <c r="M182" s="127"/>
      <c r="N182" s="127"/>
      <c r="O182" s="127"/>
      <c r="P182" s="127"/>
      <c r="S182" s="124" t="s">
        <v>15</v>
      </c>
      <c r="T182" s="125">
        <f t="shared" si="68"/>
        <v>0</v>
      </c>
      <c r="U182" s="125">
        <f t="shared" si="68"/>
        <v>0</v>
      </c>
      <c r="V182" s="125">
        <f t="shared" si="68"/>
        <v>0</v>
      </c>
      <c r="W182" s="125">
        <f t="shared" si="68"/>
        <v>0</v>
      </c>
      <c r="X182" s="125"/>
      <c r="Y182" s="125">
        <v>0</v>
      </c>
      <c r="Z182" s="125">
        <v>0</v>
      </c>
      <c r="AA182" s="125">
        <v>0</v>
      </c>
      <c r="AB182" s="125">
        <v>0</v>
      </c>
      <c r="AC182" s="125"/>
      <c r="AD182" s="125"/>
      <c r="AE182" s="127"/>
      <c r="AF182" s="127"/>
      <c r="AG182" s="127"/>
      <c r="AH182" s="127"/>
      <c r="AK182" s="124" t="s">
        <v>15</v>
      </c>
      <c r="AL182" s="125">
        <v>0</v>
      </c>
      <c r="AM182" s="125">
        <v>0</v>
      </c>
      <c r="AN182" s="125">
        <v>0</v>
      </c>
      <c r="AO182" s="125">
        <v>0</v>
      </c>
      <c r="AP182" s="125">
        <v>0</v>
      </c>
      <c r="AQ182" s="126"/>
      <c r="AR182" s="125"/>
      <c r="AS182" s="125"/>
      <c r="AT182" s="125"/>
      <c r="AU182" s="125"/>
      <c r="AV182" s="125"/>
      <c r="AW182" s="127"/>
      <c r="AX182" s="124"/>
      <c r="AY182" s="127"/>
      <c r="AZ182" s="127"/>
      <c r="BA182" s="127"/>
    </row>
    <row r="183" spans="1:53" s="23" customFormat="1" x14ac:dyDescent="0.25">
      <c r="A183" s="124" t="s">
        <v>16</v>
      </c>
      <c r="B183" s="125">
        <f t="shared" si="67"/>
        <v>0</v>
      </c>
      <c r="C183" s="125">
        <f t="shared" si="67"/>
        <v>0</v>
      </c>
      <c r="D183" s="125">
        <f t="shared" si="67"/>
        <v>0</v>
      </c>
      <c r="E183" s="125">
        <f t="shared" si="67"/>
        <v>0</v>
      </c>
      <c r="F183" s="125"/>
      <c r="G183" s="125">
        <v>0</v>
      </c>
      <c r="H183" s="125">
        <v>0</v>
      </c>
      <c r="I183" s="125">
        <v>0</v>
      </c>
      <c r="J183" s="125">
        <v>0</v>
      </c>
      <c r="K183" s="125"/>
      <c r="L183" s="125"/>
      <c r="M183" s="127"/>
      <c r="N183" s="127"/>
      <c r="O183" s="127"/>
      <c r="P183" s="127"/>
      <c r="S183" s="124" t="s">
        <v>16</v>
      </c>
      <c r="T183" s="125">
        <f t="shared" si="68"/>
        <v>0</v>
      </c>
      <c r="U183" s="125">
        <f t="shared" si="68"/>
        <v>0</v>
      </c>
      <c r="V183" s="125">
        <f t="shared" si="68"/>
        <v>0</v>
      </c>
      <c r="W183" s="125">
        <f t="shared" si="68"/>
        <v>0</v>
      </c>
      <c r="X183" s="125"/>
      <c r="Y183" s="125">
        <v>0</v>
      </c>
      <c r="Z183" s="125">
        <v>0</v>
      </c>
      <c r="AA183" s="125">
        <v>0</v>
      </c>
      <c r="AB183" s="125">
        <v>0</v>
      </c>
      <c r="AC183" s="125"/>
      <c r="AD183" s="125"/>
      <c r="AE183" s="127"/>
      <c r="AF183" s="127"/>
      <c r="AG183" s="127"/>
      <c r="AH183" s="127"/>
      <c r="AK183" s="124" t="s">
        <v>16</v>
      </c>
      <c r="AL183" s="125">
        <v>0</v>
      </c>
      <c r="AM183" s="125">
        <v>0</v>
      </c>
      <c r="AN183" s="125">
        <v>0</v>
      </c>
      <c r="AO183" s="125">
        <v>0</v>
      </c>
      <c r="AP183" s="125">
        <v>0</v>
      </c>
      <c r="AQ183" s="126"/>
      <c r="AR183" s="125"/>
      <c r="AS183" s="125"/>
      <c r="AT183" s="125"/>
      <c r="AU183" s="125"/>
      <c r="AV183" s="125"/>
      <c r="AW183" s="127"/>
      <c r="AX183" s="124"/>
      <c r="AY183" s="127"/>
      <c r="AZ183" s="127"/>
      <c r="BA183" s="127"/>
    </row>
    <row r="184" spans="1:53" s="23" customFormat="1" x14ac:dyDescent="0.25">
      <c r="A184" s="124" t="s">
        <v>17</v>
      </c>
      <c r="B184" s="125">
        <f t="shared" si="67"/>
        <v>0</v>
      </c>
      <c r="C184" s="125">
        <f t="shared" si="67"/>
        <v>0</v>
      </c>
      <c r="D184" s="125">
        <f t="shared" si="67"/>
        <v>0</v>
      </c>
      <c r="E184" s="125">
        <f t="shared" si="67"/>
        <v>0</v>
      </c>
      <c r="F184" s="125"/>
      <c r="G184" s="125">
        <v>0</v>
      </c>
      <c r="H184" s="125">
        <v>0</v>
      </c>
      <c r="I184" s="125">
        <v>0</v>
      </c>
      <c r="J184" s="125">
        <v>0</v>
      </c>
      <c r="K184" s="125"/>
      <c r="L184" s="125"/>
      <c r="M184" s="127"/>
      <c r="N184" s="127"/>
      <c r="O184" s="127"/>
      <c r="P184" s="127"/>
      <c r="S184" s="124" t="s">
        <v>17</v>
      </c>
      <c r="T184" s="125">
        <f t="shared" si="68"/>
        <v>0</v>
      </c>
      <c r="U184" s="125">
        <f t="shared" si="68"/>
        <v>0</v>
      </c>
      <c r="V184" s="125">
        <f t="shared" si="68"/>
        <v>0</v>
      </c>
      <c r="W184" s="125">
        <f t="shared" si="68"/>
        <v>0</v>
      </c>
      <c r="X184" s="125"/>
      <c r="Y184" s="125">
        <v>0</v>
      </c>
      <c r="Z184" s="125">
        <v>0</v>
      </c>
      <c r="AA184" s="125">
        <v>0</v>
      </c>
      <c r="AB184" s="125">
        <v>0</v>
      </c>
      <c r="AC184" s="125"/>
      <c r="AD184" s="125"/>
      <c r="AE184" s="127"/>
      <c r="AF184" s="127"/>
      <c r="AG184" s="127"/>
      <c r="AH184" s="127"/>
      <c r="AK184" s="124" t="s">
        <v>17</v>
      </c>
      <c r="AL184" s="125">
        <v>0</v>
      </c>
      <c r="AM184" s="125">
        <v>0</v>
      </c>
      <c r="AN184" s="125">
        <v>0</v>
      </c>
      <c r="AO184" s="125">
        <v>0</v>
      </c>
      <c r="AP184" s="125">
        <v>0</v>
      </c>
      <c r="AQ184" s="126"/>
      <c r="AR184" s="125"/>
      <c r="AS184" s="125"/>
      <c r="AT184" s="125"/>
      <c r="AU184" s="125"/>
      <c r="AV184" s="125"/>
      <c r="AW184" s="127"/>
      <c r="AX184" s="124"/>
      <c r="AY184" s="127"/>
      <c r="AZ184" s="127"/>
      <c r="BA184" s="127"/>
    </row>
    <row r="185" spans="1:53" s="23" customFormat="1" ht="15.75" thickBot="1" x14ac:dyDescent="0.3">
      <c r="A185" s="128" t="s">
        <v>18</v>
      </c>
      <c r="B185" s="125">
        <f t="shared" si="67"/>
        <v>0</v>
      </c>
      <c r="C185" s="125">
        <f t="shared" si="67"/>
        <v>0</v>
      </c>
      <c r="D185" s="125">
        <f t="shared" si="67"/>
        <v>0</v>
      </c>
      <c r="E185" s="125">
        <f t="shared" si="67"/>
        <v>0</v>
      </c>
      <c r="F185" s="125"/>
      <c r="G185" s="129">
        <v>0</v>
      </c>
      <c r="H185" s="129">
        <v>0</v>
      </c>
      <c r="I185" s="129">
        <v>0</v>
      </c>
      <c r="J185" s="129">
        <v>0</v>
      </c>
      <c r="K185" s="129"/>
      <c r="L185" s="129"/>
      <c r="M185" s="131"/>
      <c r="N185" s="131"/>
      <c r="O185" s="131"/>
      <c r="P185" s="131"/>
      <c r="S185" s="128" t="s">
        <v>18</v>
      </c>
      <c r="T185" s="125">
        <f t="shared" si="68"/>
        <v>0</v>
      </c>
      <c r="U185" s="125">
        <f t="shared" si="68"/>
        <v>0</v>
      </c>
      <c r="V185" s="125">
        <f t="shared" si="68"/>
        <v>0</v>
      </c>
      <c r="W185" s="125">
        <f t="shared" si="68"/>
        <v>0</v>
      </c>
      <c r="X185" s="125"/>
      <c r="Y185" s="129">
        <v>0</v>
      </c>
      <c r="Z185" s="129">
        <v>0</v>
      </c>
      <c r="AA185" s="129">
        <v>0</v>
      </c>
      <c r="AB185" s="129">
        <v>0</v>
      </c>
      <c r="AC185" s="129"/>
      <c r="AD185" s="129"/>
      <c r="AE185" s="131"/>
      <c r="AF185" s="131"/>
      <c r="AG185" s="131"/>
      <c r="AH185" s="131"/>
      <c r="AK185" s="128" t="s">
        <v>18</v>
      </c>
      <c r="AL185" s="129"/>
      <c r="AM185" s="129"/>
      <c r="AN185" s="129"/>
      <c r="AO185" s="129"/>
      <c r="AP185" s="129"/>
      <c r="AQ185" s="130"/>
      <c r="AR185" s="129"/>
      <c r="AS185" s="129"/>
      <c r="AT185" s="129"/>
      <c r="AU185" s="129"/>
      <c r="AV185" s="129"/>
      <c r="AW185" s="131"/>
      <c r="AX185" s="128"/>
      <c r="AY185" s="131"/>
      <c r="AZ185" s="131"/>
      <c r="BA185" s="131"/>
    </row>
    <row r="186" spans="1:53" s="23" customFormat="1" ht="15.75" thickBot="1" x14ac:dyDescent="0.3">
      <c r="A186" s="132" t="s">
        <v>196</v>
      </c>
      <c r="B186" s="70">
        <f>SUM(B166:B185)</f>
        <v>23.060916911388293</v>
      </c>
      <c r="C186" s="70">
        <f>SUM(C166:C185)</f>
        <v>24.258090713640772</v>
      </c>
      <c r="D186" s="70">
        <f t="shared" ref="D186:M186" si="69">SUM(D166:D185)</f>
        <v>33.461021001838105</v>
      </c>
      <c r="E186" s="70">
        <f t="shared" si="69"/>
        <v>38.290000187046211</v>
      </c>
      <c r="F186" s="70"/>
      <c r="G186" s="133">
        <f t="shared" si="69"/>
        <v>23.716666666666669</v>
      </c>
      <c r="H186" s="70">
        <f t="shared" si="69"/>
        <v>22.374666666666666</v>
      </c>
      <c r="I186" s="70">
        <f t="shared" si="69"/>
        <v>24.299333333333333</v>
      </c>
      <c r="J186" s="70">
        <f t="shared" si="69"/>
        <v>24.147333333333336</v>
      </c>
      <c r="K186" s="70">
        <f t="shared" si="69"/>
        <v>0</v>
      </c>
      <c r="L186" s="70">
        <f t="shared" si="69"/>
        <v>0</v>
      </c>
      <c r="M186" s="68">
        <f t="shared" si="69"/>
        <v>0</v>
      </c>
      <c r="N186" s="68"/>
      <c r="O186" s="68"/>
      <c r="P186" s="68"/>
      <c r="S186" s="132" t="s">
        <v>196</v>
      </c>
      <c r="T186" s="70">
        <f t="shared" ref="T186:AE186" si="70">SUM(T166:T185)</f>
        <v>23.060916911388293</v>
      </c>
      <c r="U186" s="70">
        <f t="shared" si="70"/>
        <v>23.61584263479731</v>
      </c>
      <c r="V186" s="70">
        <f t="shared" si="70"/>
        <v>26.674759544378009</v>
      </c>
      <c r="W186" s="70">
        <f t="shared" si="70"/>
        <v>29.332795029708137</v>
      </c>
      <c r="X186" s="70"/>
      <c r="Y186" s="133">
        <f t="shared" si="70"/>
        <v>23.716666666666669</v>
      </c>
      <c r="Z186" s="70">
        <f t="shared" si="70"/>
        <v>22.374666666666666</v>
      </c>
      <c r="AA186" s="70">
        <f t="shared" si="70"/>
        <v>24.299333333333333</v>
      </c>
      <c r="AB186" s="70">
        <f t="shared" si="70"/>
        <v>24.147333333333336</v>
      </c>
      <c r="AC186" s="70">
        <f t="shared" si="70"/>
        <v>0</v>
      </c>
      <c r="AD186" s="70">
        <f t="shared" si="70"/>
        <v>0</v>
      </c>
      <c r="AE186" s="68">
        <f t="shared" si="70"/>
        <v>0</v>
      </c>
      <c r="AF186" s="68"/>
      <c r="AG186" s="68"/>
      <c r="AH186" s="68"/>
      <c r="AK186" s="132" t="s">
        <v>196</v>
      </c>
      <c r="AL186" s="70">
        <f t="shared" ref="AL186:AX186" si="71">SUM(AL166:AL185)</f>
        <v>100</v>
      </c>
      <c r="AM186" s="70">
        <f t="shared" si="71"/>
        <v>100</v>
      </c>
      <c r="AN186" s="70">
        <f t="shared" si="71"/>
        <v>100</v>
      </c>
      <c r="AO186" s="70">
        <f t="shared" si="71"/>
        <v>100.00000000000003</v>
      </c>
      <c r="AP186" s="70">
        <f t="shared" si="71"/>
        <v>100.00000000000001</v>
      </c>
      <c r="AQ186" s="133"/>
      <c r="AR186" s="70">
        <f t="shared" si="71"/>
        <v>0</v>
      </c>
      <c r="AS186" s="70">
        <f t="shared" si="71"/>
        <v>0</v>
      </c>
      <c r="AT186" s="70">
        <f t="shared" si="71"/>
        <v>0</v>
      </c>
      <c r="AU186" s="70">
        <f t="shared" si="71"/>
        <v>0</v>
      </c>
      <c r="AV186" s="70">
        <f t="shared" si="71"/>
        <v>0</v>
      </c>
      <c r="AW186" s="68">
        <f t="shared" si="71"/>
        <v>0</v>
      </c>
      <c r="AX186" s="132">
        <f t="shared" si="71"/>
        <v>0</v>
      </c>
      <c r="AY186" s="68"/>
      <c r="AZ186" s="68"/>
      <c r="BA186" s="68"/>
    </row>
    <row r="187" spans="1:53" x14ac:dyDescent="0.25">
      <c r="AK187" s="23" t="s">
        <v>197</v>
      </c>
      <c r="AL187" s="23">
        <v>3.016435</v>
      </c>
      <c r="AM187" s="23">
        <v>3.0533389999999998</v>
      </c>
      <c r="AN187" s="23">
        <v>3.1518480000000002</v>
      </c>
      <c r="AO187" s="23">
        <v>3.2582960000000001</v>
      </c>
      <c r="AP187" s="23">
        <v>3.3050570000000001</v>
      </c>
      <c r="AQ187" s="23"/>
    </row>
  </sheetData>
  <mergeCells count="197">
    <mergeCell ref="A1:I1"/>
    <mergeCell ref="J1:O1"/>
    <mergeCell ref="A3:A4"/>
    <mergeCell ref="D3:F3"/>
    <mergeCell ref="R3:AB3"/>
    <mergeCell ref="G4:O4"/>
    <mergeCell ref="AD4:AL4"/>
    <mergeCell ref="AN4:AV4"/>
    <mergeCell ref="A5:A6"/>
    <mergeCell ref="B5:B6"/>
    <mergeCell ref="C5:C6"/>
    <mergeCell ref="D5:D6"/>
    <mergeCell ref="E5:E6"/>
    <mergeCell ref="F5:F6"/>
    <mergeCell ref="G5:G6"/>
    <mergeCell ref="H5:H6"/>
    <mergeCell ref="AF5:AF6"/>
    <mergeCell ref="AG5:AG6"/>
    <mergeCell ref="AH5:AH6"/>
    <mergeCell ref="I5:I6"/>
    <mergeCell ref="J5:J6"/>
    <mergeCell ref="K5:K6"/>
    <mergeCell ref="L5:L6"/>
    <mergeCell ref="M5:M6"/>
    <mergeCell ref="AV5:AV6"/>
    <mergeCell ref="I27:J27"/>
    <mergeCell ref="AF27:AG27"/>
    <mergeCell ref="AP27:AQ27"/>
    <mergeCell ref="L28:M28"/>
    <mergeCell ref="AI28:AJ28"/>
    <mergeCell ref="AS28:AT28"/>
    <mergeCell ref="AP5:AP6"/>
    <mergeCell ref="AQ5:AQ6"/>
    <mergeCell ref="AR5:AR6"/>
    <mergeCell ref="AS5:AS6"/>
    <mergeCell ref="AT5:AT6"/>
    <mergeCell ref="AU5:AU6"/>
    <mergeCell ref="AI5:AI6"/>
    <mergeCell ref="AJ5:AJ6"/>
    <mergeCell ref="AK5:AK6"/>
    <mergeCell ref="AL5:AL6"/>
    <mergeCell ref="AN5:AN6"/>
    <mergeCell ref="AO5:AO6"/>
    <mergeCell ref="O5:O6"/>
    <mergeCell ref="AD5:AD6"/>
    <mergeCell ref="AE5:AE6"/>
    <mergeCell ref="A36:A37"/>
    <mergeCell ref="B36:B37"/>
    <mergeCell ref="C36:C37"/>
    <mergeCell ref="D36:D37"/>
    <mergeCell ref="E36:E37"/>
    <mergeCell ref="F36:F37"/>
    <mergeCell ref="G36:G37"/>
    <mergeCell ref="H36:H37"/>
    <mergeCell ref="B31:I31"/>
    <mergeCell ref="B32:I32"/>
    <mergeCell ref="A34:A35"/>
    <mergeCell ref="D34:F34"/>
    <mergeCell ref="N5:N6"/>
    <mergeCell ref="R34:AB34"/>
    <mergeCell ref="G35:O35"/>
    <mergeCell ref="J36:J37"/>
    <mergeCell ref="K36:K37"/>
    <mergeCell ref="L36:L37"/>
    <mergeCell ref="M36:M37"/>
    <mergeCell ref="N36:N37"/>
    <mergeCell ref="AD35:AL35"/>
    <mergeCell ref="AN35:AV35"/>
    <mergeCell ref="AV36:AV37"/>
    <mergeCell ref="AU36:AU37"/>
    <mergeCell ref="I58:J58"/>
    <mergeCell ref="AF58:AG58"/>
    <mergeCell ref="AP58:AQ58"/>
    <mergeCell ref="L59:M59"/>
    <mergeCell ref="AI59:AJ59"/>
    <mergeCell ref="AS59:AT59"/>
    <mergeCell ref="AP36:AP37"/>
    <mergeCell ref="AQ36:AQ37"/>
    <mergeCell ref="AR36:AR37"/>
    <mergeCell ref="AS36:AS37"/>
    <mergeCell ref="AT36:AT37"/>
    <mergeCell ref="AI36:AI37"/>
    <mergeCell ref="AJ36:AJ37"/>
    <mergeCell ref="AK36:AK37"/>
    <mergeCell ref="AL36:AL37"/>
    <mergeCell ref="AN36:AN37"/>
    <mergeCell ref="AO36:AO37"/>
    <mergeCell ref="O36:O37"/>
    <mergeCell ref="AD36:AD37"/>
    <mergeCell ref="AE36:AE37"/>
    <mergeCell ref="AF36:AF37"/>
    <mergeCell ref="AG36:AG37"/>
    <mergeCell ref="AH36:AH37"/>
    <mergeCell ref="I36:I37"/>
    <mergeCell ref="A128:XFD129"/>
    <mergeCell ref="A131:A132"/>
    <mergeCell ref="S131:S132"/>
    <mergeCell ref="AK131:AK132"/>
    <mergeCell ref="AN66:AV66"/>
    <mergeCell ref="C67:C68"/>
    <mergeCell ref="D67:D68"/>
    <mergeCell ref="E67:E68"/>
    <mergeCell ref="AE67:AE68"/>
    <mergeCell ref="F67:F68"/>
    <mergeCell ref="G67:G68"/>
    <mergeCell ref="H67:H68"/>
    <mergeCell ref="I67:I68"/>
    <mergeCell ref="J67:J68"/>
    <mergeCell ref="A65:A66"/>
    <mergeCell ref="D65:F65"/>
    <mergeCell ref="R65:AB65"/>
    <mergeCell ref="G66:O66"/>
    <mergeCell ref="AD66:AL66"/>
    <mergeCell ref="A67:A68"/>
    <mergeCell ref="B67:B68"/>
    <mergeCell ref="B62:I62"/>
    <mergeCell ref="B63:I63"/>
    <mergeCell ref="A160:A161"/>
    <mergeCell ref="S160:S161"/>
    <mergeCell ref="AS67:AS68"/>
    <mergeCell ref="AT67:AT68"/>
    <mergeCell ref="AU67:AU68"/>
    <mergeCell ref="AV67:AV68"/>
    <mergeCell ref="I89:J89"/>
    <mergeCell ref="AF89:AG89"/>
    <mergeCell ref="AP89:AQ89"/>
    <mergeCell ref="AL67:AL68"/>
    <mergeCell ref="AN67:AN68"/>
    <mergeCell ref="AO67:AO68"/>
    <mergeCell ref="AP67:AP68"/>
    <mergeCell ref="AQ67:AQ68"/>
    <mergeCell ref="AR67:AR68"/>
    <mergeCell ref="AF67:AF68"/>
    <mergeCell ref="AG67:AG68"/>
    <mergeCell ref="AH67:AH68"/>
    <mergeCell ref="AI67:AI68"/>
    <mergeCell ref="AJ67:AJ68"/>
    <mergeCell ref="AK67:AK68"/>
    <mergeCell ref="L67:L68"/>
    <mergeCell ref="M67:M68"/>
    <mergeCell ref="AK160:AK161"/>
    <mergeCell ref="N67:N68"/>
    <mergeCell ref="O67:O68"/>
    <mergeCell ref="AD67:AD68"/>
    <mergeCell ref="L90:M90"/>
    <mergeCell ref="AI90:AJ90"/>
    <mergeCell ref="AS90:AT90"/>
    <mergeCell ref="B93:I93"/>
    <mergeCell ref="B94:I94"/>
    <mergeCell ref="A96:A97"/>
    <mergeCell ref="D96:F96"/>
    <mergeCell ref="R96:AB96"/>
    <mergeCell ref="G97:O97"/>
    <mergeCell ref="AD97:AL97"/>
    <mergeCell ref="AN97:AV97"/>
    <mergeCell ref="K67:K68"/>
    <mergeCell ref="A98:A99"/>
    <mergeCell ref="B98:B99"/>
    <mergeCell ref="C98:C99"/>
    <mergeCell ref="D98:D99"/>
    <mergeCell ref="E98:E99"/>
    <mergeCell ref="F98:F99"/>
    <mergeCell ref="G98:G99"/>
    <mergeCell ref="H98:H99"/>
    <mergeCell ref="I98:I99"/>
    <mergeCell ref="AU98:AU99"/>
    <mergeCell ref="AV98:AV99"/>
    <mergeCell ref="AJ98:AJ99"/>
    <mergeCell ref="AK98:AK99"/>
    <mergeCell ref="AL98:AL99"/>
    <mergeCell ref="AN98:AN99"/>
    <mergeCell ref="AO98:AO99"/>
    <mergeCell ref="AP98:AP99"/>
    <mergeCell ref="AD98:AD99"/>
    <mergeCell ref="AE98:AE99"/>
    <mergeCell ref="AF98:AF99"/>
    <mergeCell ref="AG98:AG99"/>
    <mergeCell ref="AH98:AH99"/>
    <mergeCell ref="AI98:AI99"/>
    <mergeCell ref="B124:I124"/>
    <mergeCell ref="B125:I125"/>
    <mergeCell ref="I120:J120"/>
    <mergeCell ref="AF120:AG120"/>
    <mergeCell ref="AP120:AQ120"/>
    <mergeCell ref="L121:M121"/>
    <mergeCell ref="AI121:AJ121"/>
    <mergeCell ref="AS121:AT121"/>
    <mergeCell ref="AQ98:AQ99"/>
    <mergeCell ref="AR98:AR99"/>
    <mergeCell ref="AS98:AS99"/>
    <mergeCell ref="AT98:AT99"/>
    <mergeCell ref="J98:J99"/>
    <mergeCell ref="K98:K99"/>
    <mergeCell ref="L98:L99"/>
    <mergeCell ref="M98:M99"/>
    <mergeCell ref="N98:N99"/>
    <mergeCell ref="O98:O99"/>
  </mergeCells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6"/>
  <sheetViews>
    <sheetView topLeftCell="A112" workbookViewId="0">
      <selection sqref="A1:I1"/>
    </sheetView>
  </sheetViews>
  <sheetFormatPr baseColWidth="10" defaultColWidth="15.7109375" defaultRowHeight="15" x14ac:dyDescent="0.25"/>
  <cols>
    <col min="1" max="1" width="10.7109375" customWidth="1"/>
    <col min="18" max="18" width="15.7109375" style="78"/>
  </cols>
  <sheetData>
    <row r="1" spans="1:48" ht="32.25" thickBot="1" x14ac:dyDescent="0.55000000000000004">
      <c r="A1" s="219" t="s">
        <v>221</v>
      </c>
      <c r="B1" s="220"/>
      <c r="C1" s="220"/>
      <c r="D1" s="220"/>
      <c r="E1" s="220"/>
      <c r="F1" s="220"/>
      <c r="G1" s="220"/>
      <c r="H1" s="220"/>
      <c r="I1" s="221"/>
      <c r="J1" s="217" t="s">
        <v>205</v>
      </c>
      <c r="K1" s="217"/>
      <c r="L1" s="217"/>
      <c r="M1" s="217"/>
      <c r="N1" s="217"/>
      <c r="O1" s="218"/>
    </row>
    <row r="3" spans="1:48" ht="15.75" customHeight="1" x14ac:dyDescent="0.25">
      <c r="A3" s="214" t="str">
        <f>"i="&amp;E4</f>
        <v>i=1</v>
      </c>
      <c r="B3" t="s">
        <v>85</v>
      </c>
      <c r="C3" s="144">
        <v>16644</v>
      </c>
      <c r="D3" s="153" t="s">
        <v>178</v>
      </c>
      <c r="E3" s="153"/>
      <c r="F3" s="153"/>
      <c r="P3" s="78" t="s">
        <v>103</v>
      </c>
      <c r="R3" s="152" t="s">
        <v>204</v>
      </c>
      <c r="S3" s="152"/>
      <c r="T3" s="152"/>
      <c r="U3" s="152"/>
      <c r="V3" s="152"/>
      <c r="W3" s="152"/>
      <c r="X3" s="152"/>
      <c r="Y3" s="152"/>
      <c r="Z3" s="152"/>
      <c r="AA3" s="152"/>
      <c r="AB3" s="152"/>
      <c r="AU3" s="81" t="s">
        <v>104</v>
      </c>
      <c r="AV3" s="135">
        <v>1</v>
      </c>
    </row>
    <row r="4" spans="1:48" ht="15.75" thickBot="1" x14ac:dyDescent="0.3">
      <c r="A4" s="215"/>
      <c r="B4" t="s">
        <v>86</v>
      </c>
      <c r="C4" s="144">
        <v>832.2</v>
      </c>
      <c r="D4" s="81" t="s">
        <v>104</v>
      </c>
      <c r="E4" s="135">
        <v>1</v>
      </c>
      <c r="G4" s="216" t="s">
        <v>100</v>
      </c>
      <c r="H4" s="216"/>
      <c r="I4" s="216"/>
      <c r="J4" s="216"/>
      <c r="K4" s="216"/>
      <c r="L4" s="216"/>
      <c r="M4" s="216"/>
      <c r="N4" s="216"/>
      <c r="O4" s="216"/>
      <c r="P4" s="80">
        <v>0.2</v>
      </c>
      <c r="S4" t="s">
        <v>18</v>
      </c>
      <c r="T4" t="s">
        <v>87</v>
      </c>
      <c r="U4" t="s">
        <v>88</v>
      </c>
      <c r="V4" t="s">
        <v>89</v>
      </c>
      <c r="W4" t="s">
        <v>51</v>
      </c>
      <c r="X4" t="s">
        <v>52</v>
      </c>
      <c r="Y4" t="s">
        <v>90</v>
      </c>
      <c r="Z4" t="s">
        <v>91</v>
      </c>
      <c r="AA4" t="s">
        <v>92</v>
      </c>
      <c r="AB4" t="s">
        <v>93</v>
      </c>
      <c r="AD4" s="216" t="s">
        <v>210</v>
      </c>
      <c r="AE4" s="216"/>
      <c r="AF4" s="216"/>
      <c r="AG4" s="216"/>
      <c r="AH4" s="216"/>
      <c r="AI4" s="216"/>
      <c r="AJ4" s="216"/>
      <c r="AK4" s="216"/>
      <c r="AL4" s="216"/>
      <c r="AN4" s="216" t="s">
        <v>110</v>
      </c>
      <c r="AO4" s="216"/>
      <c r="AP4" s="216"/>
      <c r="AQ4" s="216"/>
      <c r="AR4" s="216"/>
      <c r="AS4" s="216"/>
      <c r="AT4" s="216"/>
      <c r="AU4" s="216"/>
      <c r="AV4" s="216"/>
    </row>
    <row r="5" spans="1:48" ht="15" customHeight="1" x14ac:dyDescent="0.25">
      <c r="A5" s="192" t="s">
        <v>74</v>
      </c>
      <c r="B5" s="210" t="s">
        <v>83</v>
      </c>
      <c r="C5" s="210" t="s">
        <v>175</v>
      </c>
      <c r="D5" s="212" t="s">
        <v>176</v>
      </c>
      <c r="E5" s="212" t="s">
        <v>177</v>
      </c>
      <c r="F5" s="194" t="s">
        <v>84</v>
      </c>
      <c r="G5" s="192" t="s">
        <v>74</v>
      </c>
      <c r="H5" s="194" t="s">
        <v>70</v>
      </c>
      <c r="I5" s="196" t="s">
        <v>75</v>
      </c>
      <c r="J5" s="196" t="s">
        <v>76</v>
      </c>
      <c r="K5" s="198" t="s">
        <v>72</v>
      </c>
      <c r="L5" s="200" t="s">
        <v>26</v>
      </c>
      <c r="M5" s="200" t="s">
        <v>20</v>
      </c>
      <c r="N5" s="202" t="s">
        <v>77</v>
      </c>
      <c r="O5" s="204" t="s">
        <v>73</v>
      </c>
      <c r="P5" s="71"/>
      <c r="S5" t="s">
        <v>94</v>
      </c>
      <c r="AD5" s="192" t="s">
        <v>74</v>
      </c>
      <c r="AE5" s="194" t="s">
        <v>70</v>
      </c>
      <c r="AF5" s="196" t="s">
        <v>75</v>
      </c>
      <c r="AG5" s="196" t="s">
        <v>76</v>
      </c>
      <c r="AH5" s="198" t="s">
        <v>72</v>
      </c>
      <c r="AI5" s="200" t="s">
        <v>26</v>
      </c>
      <c r="AJ5" s="200" t="s">
        <v>20</v>
      </c>
      <c r="AK5" s="202" t="s">
        <v>77</v>
      </c>
      <c r="AL5" s="204" t="s">
        <v>73</v>
      </c>
      <c r="AN5" s="192" t="s">
        <v>74</v>
      </c>
      <c r="AO5" s="194" t="s">
        <v>70</v>
      </c>
      <c r="AP5" s="196" t="s">
        <v>75</v>
      </c>
      <c r="AQ5" s="196" t="s">
        <v>76</v>
      </c>
      <c r="AR5" s="198" t="s">
        <v>72</v>
      </c>
      <c r="AS5" s="200" t="s">
        <v>26</v>
      </c>
      <c r="AT5" s="200" t="s">
        <v>20</v>
      </c>
      <c r="AU5" s="202" t="s">
        <v>77</v>
      </c>
      <c r="AV5" s="204" t="s">
        <v>73</v>
      </c>
    </row>
    <row r="6" spans="1:48" ht="15.75" thickBot="1" x14ac:dyDescent="0.3">
      <c r="A6" s="193"/>
      <c r="B6" s="211"/>
      <c r="C6" s="211"/>
      <c r="D6" s="213"/>
      <c r="E6" s="213"/>
      <c r="F6" s="195"/>
      <c r="G6" s="193"/>
      <c r="H6" s="195"/>
      <c r="I6" s="197"/>
      <c r="J6" s="197"/>
      <c r="K6" s="199"/>
      <c r="L6" s="201"/>
      <c r="M6" s="201"/>
      <c r="N6" s="203"/>
      <c r="O6" s="205"/>
      <c r="P6" s="71"/>
      <c r="Q6" s="79" t="s">
        <v>179</v>
      </c>
      <c r="R6" s="78" t="s">
        <v>95</v>
      </c>
      <c r="S6">
        <v>23.840111</v>
      </c>
      <c r="T6">
        <v>2.2747139999999999</v>
      </c>
      <c r="U6">
        <v>0.217219</v>
      </c>
      <c r="V6">
        <v>2.5659999999999999E-2</v>
      </c>
      <c r="W6">
        <v>7.49221</v>
      </c>
      <c r="X6">
        <v>0.57963799999999999</v>
      </c>
      <c r="Y6">
        <v>1.3667E-2</v>
      </c>
      <c r="Z6">
        <v>1.183916</v>
      </c>
      <c r="AA6">
        <v>7.7718059999999998</v>
      </c>
      <c r="AB6">
        <v>0</v>
      </c>
      <c r="AD6" s="193"/>
      <c r="AE6" s="195"/>
      <c r="AF6" s="197"/>
      <c r="AG6" s="197"/>
      <c r="AH6" s="199"/>
      <c r="AI6" s="201"/>
      <c r="AJ6" s="201"/>
      <c r="AK6" s="203"/>
      <c r="AL6" s="205"/>
      <c r="AN6" s="193"/>
      <c r="AO6" s="195"/>
      <c r="AP6" s="197"/>
      <c r="AQ6" s="197"/>
      <c r="AR6" s="199"/>
      <c r="AS6" s="201"/>
      <c r="AT6" s="201"/>
      <c r="AU6" s="203"/>
      <c r="AV6" s="205"/>
    </row>
    <row r="7" spans="1:48" x14ac:dyDescent="0.25">
      <c r="A7" s="47" t="s">
        <v>54</v>
      </c>
      <c r="B7" s="48">
        <f>AA31</f>
        <v>42.333300000000001</v>
      </c>
      <c r="C7" s="48">
        <f>AA6</f>
        <v>7.7718059999999998</v>
      </c>
      <c r="D7" s="75">
        <f>C7/4</f>
        <v>1.9429514999999999</v>
      </c>
      <c r="E7" s="75">
        <f>B7-C7+D7</f>
        <v>36.504445500000003</v>
      </c>
      <c r="F7" s="75">
        <f>C7-D7</f>
        <v>5.8288545000000003</v>
      </c>
      <c r="G7" s="47" t="s">
        <v>54</v>
      </c>
      <c r="H7" s="48">
        <f>F7</f>
        <v>5.8288545000000003</v>
      </c>
      <c r="I7" s="49" t="s">
        <v>0</v>
      </c>
      <c r="J7" s="51">
        <v>60.084800000000001</v>
      </c>
      <c r="K7" s="58">
        <f>H7*1</f>
        <v>5.8288545000000003</v>
      </c>
      <c r="L7" s="38">
        <f>K7*100/K27</f>
        <v>56.343601894532028</v>
      </c>
      <c r="M7" s="38">
        <f t="shared" ref="M7:M26" si="0">K7*J7</f>
        <v>350.22555686160001</v>
      </c>
      <c r="N7" s="38">
        <f>M7*100/M27</f>
        <v>64.057054603721838</v>
      </c>
      <c r="O7" s="62">
        <f>N7*100/N28</f>
        <v>70.592134821542246</v>
      </c>
      <c r="S7">
        <v>0</v>
      </c>
      <c r="AD7" s="47" t="s">
        <v>54</v>
      </c>
      <c r="AE7" s="48">
        <f>E7</f>
        <v>36.504445500000003</v>
      </c>
      <c r="AF7" s="49" t="s">
        <v>0</v>
      </c>
      <c r="AG7" s="51">
        <v>60.084800000000001</v>
      </c>
      <c r="AH7" s="58">
        <f>AE7*1</f>
        <v>36.504445500000003</v>
      </c>
      <c r="AI7" s="38">
        <f>AH7*100/AH27</f>
        <v>49.12770867164032</v>
      </c>
      <c r="AJ7" s="38">
        <f>AH7*AG7</f>
        <v>2193.3623069784003</v>
      </c>
      <c r="AK7" s="38">
        <f>AJ7*100/AJ27</f>
        <v>46.999882672534078</v>
      </c>
      <c r="AL7" s="62">
        <f>AK7*100/AK28</f>
        <v>47.414412110738041</v>
      </c>
      <c r="AN7" s="47" t="s">
        <v>54</v>
      </c>
      <c r="AO7" s="48">
        <f>F7</f>
        <v>5.8288545000000003</v>
      </c>
      <c r="AP7" s="49" t="s">
        <v>0</v>
      </c>
      <c r="AQ7" s="51">
        <v>60.084800000000001</v>
      </c>
      <c r="AR7" s="58">
        <f>AO7*1</f>
        <v>5.8288545000000003</v>
      </c>
      <c r="AS7" s="38">
        <f>AR7*100/AR27</f>
        <v>56.343601894532028</v>
      </c>
      <c r="AT7" s="38">
        <f>AR7*AQ7</f>
        <v>350.22555686160001</v>
      </c>
      <c r="AU7" s="38">
        <f>AT7*100/AT27</f>
        <v>64.057054603721838</v>
      </c>
      <c r="AV7" s="62">
        <f>AU7*100/AU28</f>
        <v>70.592134821542246</v>
      </c>
    </row>
    <row r="8" spans="1:48" x14ac:dyDescent="0.25">
      <c r="A8" s="40" t="s">
        <v>55</v>
      </c>
      <c r="B8" s="43">
        <f>AB31</f>
        <v>0.95830000000000004</v>
      </c>
      <c r="C8" s="43">
        <f>AB6</f>
        <v>0</v>
      </c>
      <c r="D8" s="75">
        <f t="shared" ref="D8:D26" si="1">C8/4</f>
        <v>0</v>
      </c>
      <c r="E8" s="76">
        <f t="shared" ref="E8:E26" si="2">B8-C8+D8</f>
        <v>0.95830000000000004</v>
      </c>
      <c r="F8" s="76">
        <f t="shared" ref="F8:F26" si="3">C8-D8</f>
        <v>0</v>
      </c>
      <c r="G8" s="40" t="s">
        <v>55</v>
      </c>
      <c r="H8" s="48">
        <f t="shared" ref="H8:H26" si="4">F8</f>
        <v>0</v>
      </c>
      <c r="I8" s="50" t="s">
        <v>1</v>
      </c>
      <c r="J8" s="52">
        <v>79.898799999999994</v>
      </c>
      <c r="K8" s="59">
        <f>H8*1</f>
        <v>0</v>
      </c>
      <c r="L8" s="14">
        <f>K8*100/K27</f>
        <v>0</v>
      </c>
      <c r="M8" s="14">
        <f t="shared" si="0"/>
        <v>0</v>
      </c>
      <c r="N8" s="14">
        <f>M8*100/M27</f>
        <v>0</v>
      </c>
      <c r="O8" s="63">
        <f>N8*100/N28</f>
        <v>0</v>
      </c>
      <c r="R8" s="78" t="s">
        <v>96</v>
      </c>
      <c r="S8">
        <v>34.433025999999998</v>
      </c>
      <c r="T8">
        <v>4.6050630000000004</v>
      </c>
      <c r="U8">
        <v>2.043488</v>
      </c>
      <c r="V8">
        <v>1.7833490000000001</v>
      </c>
      <c r="W8">
        <v>2.6564899999999998</v>
      </c>
      <c r="X8">
        <v>0.10056900000000001</v>
      </c>
      <c r="Y8">
        <v>3.7436319999999998</v>
      </c>
      <c r="Z8">
        <v>1.6032409999999999</v>
      </c>
      <c r="AA8">
        <v>8.5376169999999991</v>
      </c>
      <c r="AB8">
        <v>0.21292900000000001</v>
      </c>
      <c r="AD8" s="40" t="s">
        <v>55</v>
      </c>
      <c r="AE8" s="48">
        <f t="shared" ref="AE8:AE26" si="5">E8</f>
        <v>0.95830000000000004</v>
      </c>
      <c r="AF8" s="50" t="s">
        <v>1</v>
      </c>
      <c r="AG8" s="52">
        <v>79.898799999999994</v>
      </c>
      <c r="AH8" s="59">
        <f>AE8*1</f>
        <v>0.95830000000000004</v>
      </c>
      <c r="AI8" s="14">
        <f>AH8*100/AH27</f>
        <v>1.2896808203820795</v>
      </c>
      <c r="AJ8" s="14">
        <f t="shared" ref="AJ8:AJ26" si="6">AH8*AG8</f>
        <v>76.567020040000003</v>
      </c>
      <c r="AK8" s="14">
        <f>AJ8*100/AJ27</f>
        <v>1.6406960888386437</v>
      </c>
      <c r="AL8" s="63">
        <f>AK8*100/AK28</f>
        <v>1.6551666957699067</v>
      </c>
      <c r="AN8" s="40" t="s">
        <v>55</v>
      </c>
      <c r="AO8" s="48">
        <f t="shared" ref="AO8:AO26" si="7">F8</f>
        <v>0</v>
      </c>
      <c r="AP8" s="50" t="s">
        <v>1</v>
      </c>
      <c r="AQ8" s="52">
        <v>79.898799999999994</v>
      </c>
      <c r="AR8" s="59">
        <f>AO8*1</f>
        <v>0</v>
      </c>
      <c r="AS8" s="14">
        <f>AR8*100/AR27</f>
        <v>0</v>
      </c>
      <c r="AT8" s="14">
        <f t="shared" ref="AT8:AT26" si="8">AR8*AQ8</f>
        <v>0</v>
      </c>
      <c r="AU8" s="14">
        <f>AT8*100/AT27</f>
        <v>0</v>
      </c>
      <c r="AV8" s="63">
        <f>AU8*100/AU28</f>
        <v>0</v>
      </c>
    </row>
    <row r="9" spans="1:48" x14ac:dyDescent="0.25">
      <c r="A9" s="40" t="s">
        <v>56</v>
      </c>
      <c r="B9" s="43">
        <f>T31</f>
        <v>15.3207</v>
      </c>
      <c r="C9" s="43">
        <f>T6</f>
        <v>2.2747139999999999</v>
      </c>
      <c r="D9" s="75">
        <f t="shared" si="1"/>
        <v>0.56867849999999998</v>
      </c>
      <c r="E9" s="76">
        <f t="shared" si="2"/>
        <v>13.614664500000002</v>
      </c>
      <c r="F9" s="76">
        <f t="shared" si="3"/>
        <v>1.7060355</v>
      </c>
      <c r="G9" s="40" t="s">
        <v>56</v>
      </c>
      <c r="H9" s="48">
        <f t="shared" si="4"/>
        <v>1.7060355</v>
      </c>
      <c r="I9" s="50" t="s">
        <v>2</v>
      </c>
      <c r="J9" s="52">
        <v>101.96120000000001</v>
      </c>
      <c r="K9" s="59">
        <f>H9*1/2</f>
        <v>0.85301775000000002</v>
      </c>
      <c r="L9" s="14">
        <f>K9*100/K27</f>
        <v>8.2455467905348208</v>
      </c>
      <c r="M9" s="14">
        <f t="shared" si="0"/>
        <v>86.974713411300002</v>
      </c>
      <c r="N9" s="14">
        <f>M9*100/M27</f>
        <v>15.907873817250726</v>
      </c>
      <c r="O9" s="63">
        <f>N9*100/N28</f>
        <v>17.530790014909591</v>
      </c>
      <c r="S9">
        <v>0</v>
      </c>
      <c r="AD9" s="40" t="s">
        <v>56</v>
      </c>
      <c r="AE9" s="48">
        <f t="shared" si="5"/>
        <v>13.614664500000002</v>
      </c>
      <c r="AF9" s="50" t="s">
        <v>2</v>
      </c>
      <c r="AG9" s="52">
        <v>101.96120000000001</v>
      </c>
      <c r="AH9" s="59">
        <f>AE9*1/2</f>
        <v>6.8073322500000009</v>
      </c>
      <c r="AI9" s="14">
        <f>AH9*100/AH27</f>
        <v>9.1613125751783251</v>
      </c>
      <c r="AJ9" s="14">
        <f t="shared" si="6"/>
        <v>694.08376500870008</v>
      </c>
      <c r="AK9" s="14">
        <f>AJ9*100/AJ27</f>
        <v>14.87298993719822</v>
      </c>
      <c r="AL9" s="63">
        <f>AK9*100/AK28</f>
        <v>15.004166693660272</v>
      </c>
      <c r="AN9" s="40" t="s">
        <v>56</v>
      </c>
      <c r="AO9" s="48">
        <f t="shared" si="7"/>
        <v>1.7060355</v>
      </c>
      <c r="AP9" s="50" t="s">
        <v>2</v>
      </c>
      <c r="AQ9" s="52">
        <v>101.96120000000001</v>
      </c>
      <c r="AR9" s="59">
        <f>AO9*1/2</f>
        <v>0.85301775000000002</v>
      </c>
      <c r="AS9" s="14">
        <f>AR9*100/AR27</f>
        <v>8.2455467905348208</v>
      </c>
      <c r="AT9" s="14">
        <f t="shared" si="8"/>
        <v>86.974713411300002</v>
      </c>
      <c r="AU9" s="14">
        <f>AT9*100/AT27</f>
        <v>15.907873817250726</v>
      </c>
      <c r="AV9" s="63">
        <f>AU9*100/AU28</f>
        <v>17.530790014909591</v>
      </c>
    </row>
    <row r="10" spans="1:48" x14ac:dyDescent="0.25">
      <c r="A10" s="40" t="s">
        <v>57</v>
      </c>
      <c r="B10" s="43">
        <v>0</v>
      </c>
      <c r="C10" s="43">
        <v>0</v>
      </c>
      <c r="D10" s="75">
        <f t="shared" si="1"/>
        <v>0</v>
      </c>
      <c r="E10" s="76">
        <f t="shared" si="2"/>
        <v>0</v>
      </c>
      <c r="F10" s="76">
        <f t="shared" si="3"/>
        <v>0</v>
      </c>
      <c r="G10" s="40" t="s">
        <v>57</v>
      </c>
      <c r="H10" s="48">
        <f t="shared" si="4"/>
        <v>0</v>
      </c>
      <c r="I10" s="50" t="s">
        <v>3</v>
      </c>
      <c r="J10" s="52">
        <v>151.99019999999999</v>
      </c>
      <c r="K10" s="59">
        <f>H10*1/2</f>
        <v>0</v>
      </c>
      <c r="L10" s="14">
        <f>K10*100/K27</f>
        <v>0</v>
      </c>
      <c r="M10" s="14">
        <f t="shared" si="0"/>
        <v>0</v>
      </c>
      <c r="N10" s="14">
        <f>M10*100/M27</f>
        <v>0</v>
      </c>
      <c r="O10" s="63">
        <f>N10*100/N28</f>
        <v>0</v>
      </c>
      <c r="R10" s="78" t="s">
        <v>101</v>
      </c>
      <c r="S10">
        <v>19.406506</v>
      </c>
      <c r="T10">
        <v>0.485039</v>
      </c>
      <c r="U10">
        <v>2.0719530000000002</v>
      </c>
      <c r="V10">
        <v>1.00037</v>
      </c>
      <c r="W10">
        <v>0</v>
      </c>
      <c r="X10">
        <v>0</v>
      </c>
      <c r="Y10">
        <v>1.862274</v>
      </c>
      <c r="Z10">
        <v>1.049741</v>
      </c>
      <c r="AA10">
        <v>6.4682940000000002</v>
      </c>
      <c r="AB10">
        <v>0</v>
      </c>
      <c r="AD10" s="40" t="s">
        <v>57</v>
      </c>
      <c r="AE10" s="48">
        <f t="shared" si="5"/>
        <v>0</v>
      </c>
      <c r="AF10" s="50" t="s">
        <v>3</v>
      </c>
      <c r="AG10" s="52">
        <v>151.99019999999999</v>
      </c>
      <c r="AH10" s="59">
        <f>AE10*1/2</f>
        <v>0</v>
      </c>
      <c r="AI10" s="14">
        <f>AH10*100/AH27</f>
        <v>0</v>
      </c>
      <c r="AJ10" s="14">
        <f t="shared" si="6"/>
        <v>0</v>
      </c>
      <c r="AK10" s="14">
        <f>AJ10*100/AJ27</f>
        <v>0</v>
      </c>
      <c r="AL10" s="63">
        <f>AK10*100/AK28</f>
        <v>0</v>
      </c>
      <c r="AN10" s="40" t="s">
        <v>57</v>
      </c>
      <c r="AO10" s="48">
        <f t="shared" si="7"/>
        <v>0</v>
      </c>
      <c r="AP10" s="50" t="s">
        <v>3</v>
      </c>
      <c r="AQ10" s="52">
        <v>151.99019999999999</v>
      </c>
      <c r="AR10" s="59">
        <f>AO10*1/2</f>
        <v>0</v>
      </c>
      <c r="AS10" s="14">
        <f>AR10*100/AR27</f>
        <v>0</v>
      </c>
      <c r="AT10" s="14">
        <f t="shared" si="8"/>
        <v>0</v>
      </c>
      <c r="AU10" s="14">
        <f>AT10*100/AT27</f>
        <v>0</v>
      </c>
      <c r="AV10" s="63">
        <f>AU10*100/AU28</f>
        <v>0</v>
      </c>
    </row>
    <row r="11" spans="1:48" x14ac:dyDescent="0.25">
      <c r="A11" s="40" t="s">
        <v>58</v>
      </c>
      <c r="B11" s="43">
        <f>Y31</f>
        <v>8.6936</v>
      </c>
      <c r="C11" s="43">
        <f>Y6</f>
        <v>1.3667E-2</v>
      </c>
      <c r="D11" s="75">
        <f t="shared" si="1"/>
        <v>3.4167500000000001E-3</v>
      </c>
      <c r="E11" s="76">
        <f t="shared" si="2"/>
        <v>8.6833497499999996</v>
      </c>
      <c r="F11" s="76">
        <f t="shared" si="3"/>
        <v>1.0250250000000001E-2</v>
      </c>
      <c r="G11" s="40" t="s">
        <v>58</v>
      </c>
      <c r="H11" s="48">
        <f t="shared" si="4"/>
        <v>1.0250250000000001E-2</v>
      </c>
      <c r="I11" s="50" t="s">
        <v>4</v>
      </c>
      <c r="J11" s="52">
        <v>40.311399999999999</v>
      </c>
      <c r="K11" s="59">
        <f>H11*1</f>
        <v>1.0250250000000001E-2</v>
      </c>
      <c r="L11" s="14">
        <f>K11*100/K27</f>
        <v>9.9082247690249758E-2</v>
      </c>
      <c r="M11" s="14">
        <f t="shared" si="0"/>
        <v>0.41320192785000004</v>
      </c>
      <c r="N11" s="14">
        <f>M11*100/M27</f>
        <v>7.5575576756410856E-2</v>
      </c>
      <c r="O11" s="63">
        <f>N11*100/N28</f>
        <v>8.3285772919293635E-2</v>
      </c>
      <c r="S11">
        <v>0</v>
      </c>
      <c r="AD11" s="40" t="s">
        <v>58</v>
      </c>
      <c r="AE11" s="48">
        <f t="shared" si="5"/>
        <v>8.6833497499999996</v>
      </c>
      <c r="AF11" s="50" t="s">
        <v>4</v>
      </c>
      <c r="AG11" s="52">
        <v>40.311399999999999</v>
      </c>
      <c r="AH11" s="59">
        <f>AE11*1</f>
        <v>8.6833497499999996</v>
      </c>
      <c r="AI11" s="14">
        <f>AH11*100/AH27</f>
        <v>11.686058258629371</v>
      </c>
      <c r="AJ11" s="14">
        <f t="shared" si="6"/>
        <v>350.03798511214995</v>
      </c>
      <c r="AK11" s="14">
        <f>AJ11*100/AJ27</f>
        <v>7.5006961589785783</v>
      </c>
      <c r="AL11" s="63">
        <f>AK11*100/AK28</f>
        <v>7.566850778695045</v>
      </c>
      <c r="AN11" s="40" t="s">
        <v>58</v>
      </c>
      <c r="AO11" s="48">
        <f t="shared" si="7"/>
        <v>1.0250250000000001E-2</v>
      </c>
      <c r="AP11" s="50" t="s">
        <v>4</v>
      </c>
      <c r="AQ11" s="52">
        <v>40.311399999999999</v>
      </c>
      <c r="AR11" s="59">
        <f>AO11*1</f>
        <v>1.0250250000000001E-2</v>
      </c>
      <c r="AS11" s="14">
        <f>AR11*100/AR27</f>
        <v>9.9082247690249758E-2</v>
      </c>
      <c r="AT11" s="14">
        <f t="shared" si="8"/>
        <v>0.41320192785000004</v>
      </c>
      <c r="AU11" s="14">
        <f>AT11*100/AT27</f>
        <v>7.5575576756410856E-2</v>
      </c>
      <c r="AV11" s="63">
        <f>AU11*100/AU28</f>
        <v>8.3285772919293635E-2</v>
      </c>
    </row>
    <row r="12" spans="1:48" x14ac:dyDescent="0.25">
      <c r="A12" s="40" t="s">
        <v>59</v>
      </c>
      <c r="B12" s="43">
        <f>U31</f>
        <v>8.0542999999999996</v>
      </c>
      <c r="C12" s="43">
        <f>U6</f>
        <v>0.217219</v>
      </c>
      <c r="D12" s="75">
        <f t="shared" si="1"/>
        <v>5.4304749999999999E-2</v>
      </c>
      <c r="E12" s="76">
        <f t="shared" si="2"/>
        <v>7.8913857499999995</v>
      </c>
      <c r="F12" s="76">
        <f t="shared" si="3"/>
        <v>0.16291424999999998</v>
      </c>
      <c r="G12" s="40" t="s">
        <v>59</v>
      </c>
      <c r="H12" s="48">
        <f t="shared" si="4"/>
        <v>0.16291424999999998</v>
      </c>
      <c r="I12" s="50" t="s">
        <v>5</v>
      </c>
      <c r="J12" s="52">
        <v>56.0794</v>
      </c>
      <c r="K12" s="59">
        <f>H12*1</f>
        <v>0.16291424999999998</v>
      </c>
      <c r="L12" s="14">
        <f>K12*100/K27</f>
        <v>1.5747820853902361</v>
      </c>
      <c r="M12" s="14">
        <f t="shared" si="0"/>
        <v>9.1361333914499987</v>
      </c>
      <c r="N12" s="14">
        <f>M12*100/M27</f>
        <v>1.6710196730567783</v>
      </c>
      <c r="O12" s="63">
        <f>N12*100/N28</f>
        <v>1.8414965655167637</v>
      </c>
      <c r="R12" s="78" t="s">
        <v>207</v>
      </c>
      <c r="S12">
        <v>46.155802999999999</v>
      </c>
      <c r="T12">
        <v>7.0042609999999996</v>
      </c>
      <c r="U12">
        <v>3.602176</v>
      </c>
      <c r="V12">
        <v>5.5511210000000002</v>
      </c>
      <c r="W12">
        <v>0</v>
      </c>
      <c r="X12">
        <v>0</v>
      </c>
      <c r="Y12">
        <v>3.0740270000000001</v>
      </c>
      <c r="Z12">
        <v>0</v>
      </c>
      <c r="AA12">
        <v>11.538951000000001</v>
      </c>
      <c r="AB12">
        <v>0</v>
      </c>
      <c r="AD12" s="40" t="s">
        <v>59</v>
      </c>
      <c r="AE12" s="48">
        <f t="shared" si="5"/>
        <v>7.8913857499999995</v>
      </c>
      <c r="AF12" s="50" t="s">
        <v>5</v>
      </c>
      <c r="AG12" s="52">
        <v>56.0794</v>
      </c>
      <c r="AH12" s="59">
        <f>AE12*1</f>
        <v>7.8913857499999995</v>
      </c>
      <c r="AI12" s="14">
        <f>AH12*100/AH27</f>
        <v>10.620232545143955</v>
      </c>
      <c r="AJ12" s="14">
        <f t="shared" si="6"/>
        <v>442.54417802854999</v>
      </c>
      <c r="AK12" s="14">
        <f>AJ12*100/AJ27</f>
        <v>9.4829405878723865</v>
      </c>
      <c r="AL12" s="63">
        <f>AK12*100/AK28</f>
        <v>9.5665782016468892</v>
      </c>
      <c r="AN12" s="40" t="s">
        <v>59</v>
      </c>
      <c r="AO12" s="48">
        <f t="shared" si="7"/>
        <v>0.16291424999999998</v>
      </c>
      <c r="AP12" s="50" t="s">
        <v>5</v>
      </c>
      <c r="AQ12" s="52">
        <v>56.0794</v>
      </c>
      <c r="AR12" s="59">
        <f>AO12*1</f>
        <v>0.16291424999999998</v>
      </c>
      <c r="AS12" s="14">
        <f>AR12*100/AR27</f>
        <v>1.5747820853902361</v>
      </c>
      <c r="AT12" s="14">
        <f t="shared" si="8"/>
        <v>9.1361333914499987</v>
      </c>
      <c r="AU12" s="14">
        <f>AT12*100/AT27</f>
        <v>1.6710196730567783</v>
      </c>
      <c r="AV12" s="63">
        <f>AU12*100/AU28</f>
        <v>1.8414965655167637</v>
      </c>
    </row>
    <row r="13" spans="1:48" x14ac:dyDescent="0.25">
      <c r="A13" s="40" t="s">
        <v>60</v>
      </c>
      <c r="B13" s="43">
        <v>0</v>
      </c>
      <c r="C13" s="43">
        <v>0</v>
      </c>
      <c r="D13" s="75">
        <f t="shared" si="1"/>
        <v>0</v>
      </c>
      <c r="E13" s="76">
        <f t="shared" si="2"/>
        <v>0</v>
      </c>
      <c r="F13" s="76">
        <f t="shared" si="3"/>
        <v>0</v>
      </c>
      <c r="G13" s="40" t="s">
        <v>60</v>
      </c>
      <c r="H13" s="48">
        <f t="shared" si="4"/>
        <v>0</v>
      </c>
      <c r="I13" s="50" t="s">
        <v>6</v>
      </c>
      <c r="J13" s="52">
        <v>70.9375</v>
      </c>
      <c r="K13" s="59">
        <f t="shared" ref="K13:K14" si="9">H13*1</f>
        <v>0</v>
      </c>
      <c r="L13" s="14">
        <f>K13*100/K27</f>
        <v>0</v>
      </c>
      <c r="M13" s="14">
        <f t="shared" si="0"/>
        <v>0</v>
      </c>
      <c r="N13" s="14">
        <f>M13*100/M27</f>
        <v>0</v>
      </c>
      <c r="O13" s="63">
        <f>N13*100/N28</f>
        <v>0</v>
      </c>
      <c r="S13">
        <v>0</v>
      </c>
      <c r="AD13" s="40" t="s">
        <v>60</v>
      </c>
      <c r="AE13" s="48">
        <f t="shared" si="5"/>
        <v>0</v>
      </c>
      <c r="AF13" s="50" t="s">
        <v>6</v>
      </c>
      <c r="AG13" s="52">
        <v>70.9375</v>
      </c>
      <c r="AH13" s="59">
        <f t="shared" ref="AH13:AH14" si="10">AE13*1</f>
        <v>0</v>
      </c>
      <c r="AI13" s="14">
        <f>AH13*100/AH27</f>
        <v>0</v>
      </c>
      <c r="AJ13" s="14">
        <f t="shared" si="6"/>
        <v>0</v>
      </c>
      <c r="AK13" s="14">
        <f>AJ13*100/AJ27</f>
        <v>0</v>
      </c>
      <c r="AL13" s="63">
        <f>AK13*100/AK28</f>
        <v>0</v>
      </c>
      <c r="AN13" s="40" t="s">
        <v>60</v>
      </c>
      <c r="AO13" s="48">
        <f t="shared" si="7"/>
        <v>0</v>
      </c>
      <c r="AP13" s="50" t="s">
        <v>6</v>
      </c>
      <c r="AQ13" s="52">
        <v>70.9375</v>
      </c>
      <c r="AR13" s="59">
        <f t="shared" ref="AR13:AR14" si="11">AO13*1</f>
        <v>0</v>
      </c>
      <c r="AS13" s="14">
        <f>AR13*100/AR27</f>
        <v>0</v>
      </c>
      <c r="AT13" s="14">
        <f t="shared" si="8"/>
        <v>0</v>
      </c>
      <c r="AU13" s="14">
        <f>AT13*100/AT27</f>
        <v>0</v>
      </c>
      <c r="AV13" s="63">
        <f>AU13*100/AU28</f>
        <v>0</v>
      </c>
    </row>
    <row r="14" spans="1:48" x14ac:dyDescent="0.25">
      <c r="A14" s="40" t="s">
        <v>64</v>
      </c>
      <c r="B14" s="43">
        <f>V31</f>
        <v>8.3605</v>
      </c>
      <c r="C14" s="43">
        <f>V6</f>
        <v>2.5659999999999999E-2</v>
      </c>
      <c r="D14" s="75">
        <f t="shared" si="1"/>
        <v>6.4149999999999997E-3</v>
      </c>
      <c r="E14" s="76">
        <f t="shared" si="2"/>
        <v>8.3412550000000003</v>
      </c>
      <c r="F14" s="76">
        <f t="shared" si="3"/>
        <v>1.9244999999999998E-2</v>
      </c>
      <c r="G14" s="40" t="s">
        <v>64</v>
      </c>
      <c r="H14" s="48">
        <f t="shared" si="4"/>
        <v>1.9244999999999998E-2</v>
      </c>
      <c r="I14" s="50" t="s">
        <v>7</v>
      </c>
      <c r="J14" s="52">
        <v>71.846400000000003</v>
      </c>
      <c r="K14" s="59">
        <f t="shared" si="9"/>
        <v>1.9244999999999998E-2</v>
      </c>
      <c r="L14" s="14">
        <f>K14*100/K27</f>
        <v>0.1860284243602699</v>
      </c>
      <c r="M14" s="14">
        <f t="shared" si="0"/>
        <v>1.3826839679999998</v>
      </c>
      <c r="N14" s="14">
        <f>M14*100/M27</f>
        <v>0.25289605713402458</v>
      </c>
      <c r="O14" s="63">
        <f>N14*100/N28</f>
        <v>0.27869643197744304</v>
      </c>
      <c r="R14" s="78" t="s">
        <v>214</v>
      </c>
      <c r="S14">
        <v>6.6572750000000003</v>
      </c>
      <c r="T14">
        <v>0.951623</v>
      </c>
      <c r="U14">
        <v>0.119464</v>
      </c>
      <c r="V14">
        <v>0</v>
      </c>
      <c r="W14">
        <v>0</v>
      </c>
      <c r="X14">
        <v>7.2593000000000005E-2</v>
      </c>
      <c r="Y14">
        <v>0</v>
      </c>
      <c r="Z14">
        <v>0.64010199999999995</v>
      </c>
      <c r="AA14">
        <v>2.377014</v>
      </c>
      <c r="AB14">
        <v>0</v>
      </c>
      <c r="AD14" s="40" t="s">
        <v>64</v>
      </c>
      <c r="AE14" s="48">
        <f t="shared" si="5"/>
        <v>8.3412550000000003</v>
      </c>
      <c r="AF14" s="50" t="s">
        <v>7</v>
      </c>
      <c r="AG14" s="52">
        <v>71.846400000000003</v>
      </c>
      <c r="AH14" s="59">
        <f t="shared" si="10"/>
        <v>8.3412550000000003</v>
      </c>
      <c r="AI14" s="14">
        <f>AH14*100/AH27</f>
        <v>11.225666901195996</v>
      </c>
      <c r="AJ14" s="14">
        <f t="shared" si="6"/>
        <v>599.28914323200001</v>
      </c>
      <c r="AK14" s="14">
        <f>AJ14*100/AJ27</f>
        <v>12.841708517198862</v>
      </c>
      <c r="AL14" s="63">
        <f>AK14*100/AK28</f>
        <v>12.954969783281221</v>
      </c>
      <c r="AN14" s="40" t="s">
        <v>64</v>
      </c>
      <c r="AO14" s="48">
        <f t="shared" si="7"/>
        <v>1.9244999999999998E-2</v>
      </c>
      <c r="AP14" s="50" t="s">
        <v>7</v>
      </c>
      <c r="AQ14" s="52">
        <v>71.846400000000003</v>
      </c>
      <c r="AR14" s="59">
        <f t="shared" si="11"/>
        <v>1.9244999999999998E-2</v>
      </c>
      <c r="AS14" s="14">
        <f>AR14*100/AR27</f>
        <v>0.1860284243602699</v>
      </c>
      <c r="AT14" s="14">
        <f t="shared" si="8"/>
        <v>1.3826839679999998</v>
      </c>
      <c r="AU14" s="14">
        <f>AT14*100/AT27</f>
        <v>0.25289605713402458</v>
      </c>
      <c r="AV14" s="63">
        <f>AU14*100/AU28</f>
        <v>0.27869643197744304</v>
      </c>
    </row>
    <row r="15" spans="1:48" x14ac:dyDescent="0.25">
      <c r="A15" s="40" t="s">
        <v>63</v>
      </c>
      <c r="B15" s="44">
        <v>0</v>
      </c>
      <c r="C15" s="44">
        <v>0</v>
      </c>
      <c r="D15" s="44">
        <f t="shared" si="1"/>
        <v>0</v>
      </c>
      <c r="E15" s="44">
        <f t="shared" si="2"/>
        <v>0</v>
      </c>
      <c r="F15" s="44">
        <f t="shared" si="3"/>
        <v>0</v>
      </c>
      <c r="G15" s="40" t="s">
        <v>63</v>
      </c>
      <c r="H15" s="48">
        <f t="shared" si="4"/>
        <v>0</v>
      </c>
      <c r="I15" s="50" t="s">
        <v>8</v>
      </c>
      <c r="J15" s="52">
        <v>159.69220000000001</v>
      </c>
      <c r="K15" s="59">
        <f>K26</f>
        <v>0</v>
      </c>
      <c r="L15" s="19">
        <v>0</v>
      </c>
      <c r="M15" s="14">
        <f t="shared" si="0"/>
        <v>0</v>
      </c>
      <c r="N15" s="14">
        <f>M15*100/M27</f>
        <v>0</v>
      </c>
      <c r="O15" s="63">
        <f>N15*100/N28</f>
        <v>0</v>
      </c>
      <c r="S15">
        <v>0</v>
      </c>
      <c r="AD15" s="40" t="s">
        <v>63</v>
      </c>
      <c r="AE15" s="48">
        <f t="shared" si="5"/>
        <v>0</v>
      </c>
      <c r="AF15" s="50" t="s">
        <v>8</v>
      </c>
      <c r="AG15" s="52">
        <v>159.69220000000001</v>
      </c>
      <c r="AH15" s="59">
        <f>AH26</f>
        <v>0.90079999999996119</v>
      </c>
      <c r="AI15" s="19">
        <f>AH15*100/AH27</f>
        <v>1.2122972795576827</v>
      </c>
      <c r="AJ15" s="14">
        <f t="shared" si="6"/>
        <v>143.8507337599938</v>
      </c>
      <c r="AK15" s="14">
        <f>AJ15*100/AJ27</f>
        <v>3.0824673094668196</v>
      </c>
      <c r="AL15" s="63">
        <f>AK15*100/AK28</f>
        <v>3.109654046314188</v>
      </c>
      <c r="AN15" s="40" t="s">
        <v>63</v>
      </c>
      <c r="AO15" s="48">
        <f t="shared" si="7"/>
        <v>0</v>
      </c>
      <c r="AP15" s="50" t="s">
        <v>8</v>
      </c>
      <c r="AQ15" s="52">
        <v>159.69220000000001</v>
      </c>
      <c r="AR15" s="59">
        <f>AR26</f>
        <v>0</v>
      </c>
      <c r="AS15" s="19">
        <f>AR15*100/AR27</f>
        <v>0</v>
      </c>
      <c r="AT15" s="14">
        <f t="shared" si="8"/>
        <v>0</v>
      </c>
      <c r="AU15" s="14">
        <f>AT15*100/AT27</f>
        <v>0</v>
      </c>
      <c r="AV15" s="63">
        <f>AU15*100/AU28</f>
        <v>0</v>
      </c>
    </row>
    <row r="16" spans="1:48" x14ac:dyDescent="0.25">
      <c r="A16" s="40" t="s">
        <v>61</v>
      </c>
      <c r="B16" s="43">
        <v>0</v>
      </c>
      <c r="C16" s="43">
        <v>0</v>
      </c>
      <c r="D16" s="76">
        <f t="shared" si="1"/>
        <v>0</v>
      </c>
      <c r="E16" s="76">
        <f t="shared" si="2"/>
        <v>0</v>
      </c>
      <c r="F16" s="76">
        <f t="shared" si="3"/>
        <v>0</v>
      </c>
      <c r="G16" s="40" t="s">
        <v>61</v>
      </c>
      <c r="H16" s="48">
        <f t="shared" si="4"/>
        <v>0</v>
      </c>
      <c r="I16" s="50" t="s">
        <v>9</v>
      </c>
      <c r="J16" s="52">
        <v>153.33940000000001</v>
      </c>
      <c r="K16" s="59">
        <f>H16*1</f>
        <v>0</v>
      </c>
      <c r="L16" s="14">
        <f>K16*100/K27</f>
        <v>0</v>
      </c>
      <c r="M16" s="14">
        <f t="shared" si="0"/>
        <v>0</v>
      </c>
      <c r="N16" s="14">
        <f>M16*100/M27</f>
        <v>0</v>
      </c>
      <c r="O16" s="63">
        <f>N16*100/N28</f>
        <v>0</v>
      </c>
      <c r="R16" s="78" t="s">
        <v>208</v>
      </c>
      <c r="S16">
        <v>11.279237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5.6396179999999996</v>
      </c>
      <c r="AB16">
        <v>0</v>
      </c>
      <c r="AD16" s="40" t="s">
        <v>61</v>
      </c>
      <c r="AE16" s="48">
        <f t="shared" si="5"/>
        <v>0</v>
      </c>
      <c r="AF16" s="50" t="s">
        <v>9</v>
      </c>
      <c r="AG16" s="52">
        <v>153.33940000000001</v>
      </c>
      <c r="AH16" s="59">
        <f>AE16*1</f>
        <v>0</v>
      </c>
      <c r="AI16" s="14">
        <f>AH16*100/AH27</f>
        <v>0</v>
      </c>
      <c r="AJ16" s="14">
        <f t="shared" si="6"/>
        <v>0</v>
      </c>
      <c r="AK16" s="14">
        <f>AJ16*100/AJ27</f>
        <v>0</v>
      </c>
      <c r="AL16" s="63">
        <f>AK16*100/AK28</f>
        <v>0</v>
      </c>
      <c r="AN16" s="40" t="s">
        <v>61</v>
      </c>
      <c r="AO16" s="48">
        <f t="shared" si="7"/>
        <v>0</v>
      </c>
      <c r="AP16" s="50" t="s">
        <v>9</v>
      </c>
      <c r="AQ16" s="52">
        <v>153.33940000000001</v>
      </c>
      <c r="AR16" s="59">
        <f>AO16*1</f>
        <v>0</v>
      </c>
      <c r="AS16" s="14">
        <f>AR16*100/AR27</f>
        <v>0</v>
      </c>
      <c r="AT16" s="14">
        <f t="shared" si="8"/>
        <v>0</v>
      </c>
      <c r="AU16" s="14">
        <f>AT16*100/AT27</f>
        <v>0</v>
      </c>
      <c r="AV16" s="63">
        <f>AU16*100/AU28</f>
        <v>0</v>
      </c>
    </row>
    <row r="17" spans="1:48" x14ac:dyDescent="0.25">
      <c r="A17" s="40" t="s">
        <v>62</v>
      </c>
      <c r="B17" s="43">
        <f>Z31</f>
        <v>4.4770000000000003</v>
      </c>
      <c r="C17" s="43">
        <f>Z6</f>
        <v>1.183916</v>
      </c>
      <c r="D17" s="76">
        <f t="shared" si="1"/>
        <v>0.29597899999999999</v>
      </c>
      <c r="E17" s="76">
        <f t="shared" si="2"/>
        <v>3.5890630000000003</v>
      </c>
      <c r="F17" s="76">
        <f t="shared" si="3"/>
        <v>0.88793699999999998</v>
      </c>
      <c r="G17" s="40" t="s">
        <v>62</v>
      </c>
      <c r="H17" s="48">
        <f t="shared" si="4"/>
        <v>0.88793699999999998</v>
      </c>
      <c r="I17" s="50" t="s">
        <v>10</v>
      </c>
      <c r="J17" s="52">
        <v>61.978999999999999</v>
      </c>
      <c r="K17" s="59">
        <f>H17/2</f>
        <v>0.44396849999999999</v>
      </c>
      <c r="L17" s="14">
        <f>K17*100/K27</f>
        <v>4.2915438046553644</v>
      </c>
      <c r="M17" s="14">
        <f t="shared" si="0"/>
        <v>27.516723661499999</v>
      </c>
      <c r="N17" s="14">
        <f>M17*100/M27</f>
        <v>5.032871632485632</v>
      </c>
      <c r="O17" s="63">
        <f>N17*100/N28</f>
        <v>5.5463235863376505</v>
      </c>
      <c r="S17">
        <v>0</v>
      </c>
      <c r="AD17" s="40" t="s">
        <v>62</v>
      </c>
      <c r="AE17" s="48">
        <f t="shared" si="5"/>
        <v>3.5890630000000003</v>
      </c>
      <c r="AF17" s="50" t="s">
        <v>10</v>
      </c>
      <c r="AG17" s="52">
        <v>61.978999999999999</v>
      </c>
      <c r="AH17" s="59">
        <f>AE17/2</f>
        <v>1.7945315000000002</v>
      </c>
      <c r="AI17" s="14">
        <f>AH17*100/AH27</f>
        <v>2.4150817667969156</v>
      </c>
      <c r="AJ17" s="14">
        <f t="shared" si="6"/>
        <v>111.22326783850001</v>
      </c>
      <c r="AK17" s="14">
        <f>AJ17*100/AJ27</f>
        <v>2.383318306434639</v>
      </c>
      <c r="AL17" s="63">
        <f>AK17*100/AK28</f>
        <v>2.4043386907941287</v>
      </c>
      <c r="AN17" s="40" t="s">
        <v>62</v>
      </c>
      <c r="AO17" s="48">
        <f t="shared" si="7"/>
        <v>0.88793699999999998</v>
      </c>
      <c r="AP17" s="50" t="s">
        <v>10</v>
      </c>
      <c r="AQ17" s="52">
        <v>61.978999999999999</v>
      </c>
      <c r="AR17" s="59">
        <f>AO17/2</f>
        <v>0.44396849999999999</v>
      </c>
      <c r="AS17" s="14">
        <f>AR17*100/AR27</f>
        <v>4.2915438046553644</v>
      </c>
      <c r="AT17" s="14">
        <f t="shared" si="8"/>
        <v>27.516723661499999</v>
      </c>
      <c r="AU17" s="14">
        <f>AT17*100/AT27</f>
        <v>5.032871632485632</v>
      </c>
      <c r="AV17" s="63">
        <f>AU17*100/AU28</f>
        <v>5.5463235863376505</v>
      </c>
    </row>
    <row r="18" spans="1:48" x14ac:dyDescent="0.25">
      <c r="A18" s="40" t="s">
        <v>52</v>
      </c>
      <c r="B18" s="43">
        <f>X31</f>
        <v>0.75280000000000002</v>
      </c>
      <c r="C18" s="43">
        <f>X6</f>
        <v>0.57963799999999999</v>
      </c>
      <c r="D18" s="76">
        <f t="shared" si="1"/>
        <v>0.1449095</v>
      </c>
      <c r="E18" s="76">
        <f t="shared" si="2"/>
        <v>0.31807150000000006</v>
      </c>
      <c r="F18" s="76">
        <f t="shared" si="3"/>
        <v>0.43472849999999996</v>
      </c>
      <c r="G18" s="40" t="s">
        <v>52</v>
      </c>
      <c r="H18" s="48">
        <f t="shared" si="4"/>
        <v>0.43472849999999996</v>
      </c>
      <c r="I18" s="50" t="s">
        <v>11</v>
      </c>
      <c r="J18" s="52">
        <v>94.203400000000002</v>
      </c>
      <c r="K18" s="59">
        <f>H18/2</f>
        <v>0.21736424999999998</v>
      </c>
      <c r="L18" s="14">
        <f>K18*100/K27</f>
        <v>2.1011134808912337</v>
      </c>
      <c r="M18" s="14">
        <f t="shared" si="0"/>
        <v>20.476451388449998</v>
      </c>
      <c r="N18" s="14">
        <f>M18*100/M27</f>
        <v>3.7451897469570778</v>
      </c>
      <c r="O18" s="63">
        <f>N18*100/N28</f>
        <v>4.1272728067970004</v>
      </c>
      <c r="R18" s="78" t="s">
        <v>102</v>
      </c>
      <c r="S18">
        <v>1.490742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0.74537100000000001</v>
      </c>
      <c r="AD18" s="40" t="s">
        <v>52</v>
      </c>
      <c r="AE18" s="48">
        <f t="shared" si="5"/>
        <v>0.31807150000000006</v>
      </c>
      <c r="AF18" s="50" t="s">
        <v>11</v>
      </c>
      <c r="AG18" s="52">
        <v>94.203400000000002</v>
      </c>
      <c r="AH18" s="59">
        <f>AE18/2</f>
        <v>0.15903575000000003</v>
      </c>
      <c r="AI18" s="14">
        <f>AH18*100/AH27</f>
        <v>0.21403042526357025</v>
      </c>
      <c r="AJ18" s="14">
        <f t="shared" si="6"/>
        <v>14.981708371550003</v>
      </c>
      <c r="AK18" s="14">
        <f>AJ18*100/AJ27</f>
        <v>0.32103156576398023</v>
      </c>
      <c r="AL18" s="63">
        <f>AK18*100/AK28</f>
        <v>0.3238629991002947</v>
      </c>
      <c r="AN18" s="40" t="s">
        <v>52</v>
      </c>
      <c r="AO18" s="48">
        <f t="shared" si="7"/>
        <v>0.43472849999999996</v>
      </c>
      <c r="AP18" s="50" t="s">
        <v>11</v>
      </c>
      <c r="AQ18" s="52">
        <v>94.203400000000002</v>
      </c>
      <c r="AR18" s="59">
        <f>AO18/2</f>
        <v>0.21736424999999998</v>
      </c>
      <c r="AS18" s="14">
        <f>AR18*100/AR27</f>
        <v>2.1011134808912337</v>
      </c>
      <c r="AT18" s="14">
        <f t="shared" si="8"/>
        <v>20.476451388449998</v>
      </c>
      <c r="AU18" s="14">
        <f>AT18*100/AT27</f>
        <v>3.7451897469570778</v>
      </c>
      <c r="AV18" s="63">
        <f>AU18*100/AU28</f>
        <v>4.1272728067970004</v>
      </c>
    </row>
    <row r="19" spans="1:48" x14ac:dyDescent="0.25">
      <c r="A19" s="40" t="s">
        <v>65</v>
      </c>
      <c r="B19" s="43">
        <v>0</v>
      </c>
      <c r="C19" s="43">
        <v>0</v>
      </c>
      <c r="D19" s="76">
        <f t="shared" si="1"/>
        <v>0</v>
      </c>
      <c r="E19" s="76">
        <f t="shared" si="2"/>
        <v>0</v>
      </c>
      <c r="F19" s="76">
        <f t="shared" si="3"/>
        <v>0</v>
      </c>
      <c r="G19" s="40" t="s">
        <v>65</v>
      </c>
      <c r="H19" s="48">
        <f t="shared" si="4"/>
        <v>0</v>
      </c>
      <c r="I19" s="50" t="s">
        <v>12</v>
      </c>
      <c r="J19" s="52">
        <v>80.063999999999993</v>
      </c>
      <c r="K19" s="59">
        <f>H19*1</f>
        <v>0</v>
      </c>
      <c r="L19" s="14">
        <f>K19*100/K27</f>
        <v>0</v>
      </c>
      <c r="M19" s="14">
        <f t="shared" si="0"/>
        <v>0</v>
      </c>
      <c r="N19" s="14">
        <f>M19*100/M27</f>
        <v>0</v>
      </c>
      <c r="O19" s="63">
        <f>N19*100/N28</f>
        <v>0</v>
      </c>
      <c r="S19">
        <v>0</v>
      </c>
      <c r="AD19" s="40" t="s">
        <v>65</v>
      </c>
      <c r="AE19" s="48">
        <f t="shared" si="5"/>
        <v>0</v>
      </c>
      <c r="AF19" s="50" t="s">
        <v>12</v>
      </c>
      <c r="AG19" s="52">
        <v>80.063999999999993</v>
      </c>
      <c r="AH19" s="59">
        <f>AE19*1</f>
        <v>0</v>
      </c>
      <c r="AI19" s="14">
        <f>AH19*100/AH27</f>
        <v>0</v>
      </c>
      <c r="AJ19" s="14">
        <f t="shared" si="6"/>
        <v>0</v>
      </c>
      <c r="AK19" s="14">
        <f>AJ19*100/AJ27</f>
        <v>0</v>
      </c>
      <c r="AL19" s="63">
        <f>AK19*100/AK28</f>
        <v>0</v>
      </c>
      <c r="AN19" s="40" t="s">
        <v>65</v>
      </c>
      <c r="AO19" s="48">
        <f t="shared" si="7"/>
        <v>0</v>
      </c>
      <c r="AP19" s="50" t="s">
        <v>12</v>
      </c>
      <c r="AQ19" s="52">
        <v>80.063999999999993</v>
      </c>
      <c r="AR19" s="59">
        <f>AO19*1</f>
        <v>0</v>
      </c>
      <c r="AS19" s="14">
        <f>AR19*100/AR27</f>
        <v>0</v>
      </c>
      <c r="AT19" s="14">
        <f t="shared" si="8"/>
        <v>0</v>
      </c>
      <c r="AU19" s="14">
        <f>AT19*100/AT27</f>
        <v>0</v>
      </c>
      <c r="AV19" s="63">
        <f>AU19*100/AU28</f>
        <v>0</v>
      </c>
    </row>
    <row r="20" spans="1:48" x14ac:dyDescent="0.25">
      <c r="A20" s="41"/>
      <c r="B20" s="44">
        <v>0</v>
      </c>
      <c r="C20" s="44"/>
      <c r="D20" s="44">
        <f t="shared" si="1"/>
        <v>0</v>
      </c>
      <c r="E20" s="44">
        <f t="shared" si="2"/>
        <v>0</v>
      </c>
      <c r="F20" s="44">
        <f t="shared" si="3"/>
        <v>0</v>
      </c>
      <c r="G20" s="41"/>
      <c r="H20" s="48">
        <f t="shared" si="4"/>
        <v>0</v>
      </c>
      <c r="I20" s="50" t="s">
        <v>13</v>
      </c>
      <c r="J20" s="52">
        <v>32</v>
      </c>
      <c r="K20" s="59">
        <f>H20*1</f>
        <v>0</v>
      </c>
      <c r="L20" s="14">
        <f>K20*100/K27</f>
        <v>0</v>
      </c>
      <c r="M20" s="14">
        <f t="shared" si="0"/>
        <v>0</v>
      </c>
      <c r="N20" s="14">
        <f>M20*100/M27</f>
        <v>0</v>
      </c>
      <c r="O20" s="63">
        <f>N20*100/N28</f>
        <v>0</v>
      </c>
      <c r="R20" s="78" t="s">
        <v>97</v>
      </c>
      <c r="S20">
        <v>143.2627</v>
      </c>
      <c r="T20">
        <v>15.3207</v>
      </c>
      <c r="U20">
        <v>8.0542999999999996</v>
      </c>
      <c r="V20">
        <v>8.3605</v>
      </c>
      <c r="W20">
        <v>10.1487</v>
      </c>
      <c r="X20">
        <v>0.75280000000000002</v>
      </c>
      <c r="Y20">
        <v>8.6936</v>
      </c>
      <c r="Z20">
        <v>4.4770000000000003</v>
      </c>
      <c r="AA20">
        <v>42.333300000000001</v>
      </c>
      <c r="AB20">
        <v>0.95830000000000004</v>
      </c>
      <c r="AD20" s="41"/>
      <c r="AE20" s="48">
        <f t="shared" si="5"/>
        <v>0</v>
      </c>
      <c r="AF20" s="50" t="s">
        <v>13</v>
      </c>
      <c r="AG20" s="52">
        <v>32</v>
      </c>
      <c r="AH20" s="59">
        <f>AE20*1</f>
        <v>0</v>
      </c>
      <c r="AI20" s="14">
        <f>AH20*100/AH27</f>
        <v>0</v>
      </c>
      <c r="AJ20" s="14">
        <f t="shared" si="6"/>
        <v>0</v>
      </c>
      <c r="AK20" s="14">
        <f>AJ20*100/AJ27</f>
        <v>0</v>
      </c>
      <c r="AL20" s="63">
        <f>AK20*100/AK28</f>
        <v>0</v>
      </c>
      <c r="AN20" s="41"/>
      <c r="AO20" s="48">
        <f t="shared" si="7"/>
        <v>0</v>
      </c>
      <c r="AP20" s="50" t="s">
        <v>13</v>
      </c>
      <c r="AQ20" s="52">
        <v>32</v>
      </c>
      <c r="AR20" s="59">
        <f>AO20*1</f>
        <v>0</v>
      </c>
      <c r="AS20" s="14">
        <f>AR20*100/AR27</f>
        <v>0</v>
      </c>
      <c r="AT20" s="14">
        <f t="shared" si="8"/>
        <v>0</v>
      </c>
      <c r="AU20" s="14">
        <f>AT20*100/AT27</f>
        <v>0</v>
      </c>
      <c r="AV20" s="63">
        <f>AU20*100/AU28</f>
        <v>0</v>
      </c>
    </row>
    <row r="21" spans="1:48" x14ac:dyDescent="0.25">
      <c r="A21" s="40" t="s">
        <v>51</v>
      </c>
      <c r="B21" s="43">
        <f>W31</f>
        <v>10.1487</v>
      </c>
      <c r="C21" s="43">
        <f>W6</f>
        <v>7.49221</v>
      </c>
      <c r="D21" s="76">
        <f t="shared" si="1"/>
        <v>1.8730525</v>
      </c>
      <c r="E21" s="76">
        <f t="shared" si="2"/>
        <v>4.5295424999999998</v>
      </c>
      <c r="F21" s="76">
        <f t="shared" si="3"/>
        <v>5.6191575</v>
      </c>
      <c r="G21" s="40" t="s">
        <v>51</v>
      </c>
      <c r="H21" s="48">
        <f t="shared" si="4"/>
        <v>5.6191575</v>
      </c>
      <c r="I21" s="50" t="s">
        <v>22</v>
      </c>
      <c r="J21" s="52">
        <v>18.015000000000001</v>
      </c>
      <c r="K21" s="59">
        <f>H21*1/2</f>
        <v>2.80957875</v>
      </c>
      <c r="L21" s="14">
        <f>K21*100/K27</f>
        <v>27.158301271945788</v>
      </c>
      <c r="M21" s="14">
        <f t="shared" si="0"/>
        <v>50.614561181250004</v>
      </c>
      <c r="N21" s="14">
        <f>M21*100/M27</f>
        <v>9.2575188926375009</v>
      </c>
      <c r="O21" s="64"/>
      <c r="S21">
        <v>0</v>
      </c>
      <c r="AD21" s="40" t="s">
        <v>51</v>
      </c>
      <c r="AE21" s="48">
        <f t="shared" si="5"/>
        <v>4.5295424999999998</v>
      </c>
      <c r="AF21" s="50" t="s">
        <v>22</v>
      </c>
      <c r="AG21" s="52">
        <v>18.015000000000001</v>
      </c>
      <c r="AH21" s="59">
        <f>AE21*1/2</f>
        <v>2.2647712499999999</v>
      </c>
      <c r="AI21" s="14">
        <f>AH21*100/AH27</f>
        <v>3.047930756211779</v>
      </c>
      <c r="AJ21" s="14">
        <f t="shared" si="6"/>
        <v>40.799854068750001</v>
      </c>
      <c r="AK21" s="14">
        <f>AJ21*100/AJ27</f>
        <v>0.87426885571378887</v>
      </c>
      <c r="AL21" s="64"/>
      <c r="AN21" s="40" t="s">
        <v>51</v>
      </c>
      <c r="AO21" s="48">
        <f t="shared" si="7"/>
        <v>5.6191575</v>
      </c>
      <c r="AP21" s="50" t="s">
        <v>22</v>
      </c>
      <c r="AQ21" s="52">
        <v>18.015000000000001</v>
      </c>
      <c r="AR21" s="59">
        <f>AO21*1/2</f>
        <v>2.80957875</v>
      </c>
      <c r="AS21" s="14">
        <f>AR21*100/AR27</f>
        <v>27.158301271945788</v>
      </c>
      <c r="AT21" s="14">
        <f t="shared" si="8"/>
        <v>50.614561181250004</v>
      </c>
      <c r="AU21" s="14">
        <f>AT21*100/AT27</f>
        <v>9.2575188926375009</v>
      </c>
      <c r="AV21" s="64"/>
    </row>
    <row r="22" spans="1:48" x14ac:dyDescent="0.25">
      <c r="A22" s="40" t="s">
        <v>66</v>
      </c>
      <c r="B22" s="43">
        <v>0</v>
      </c>
      <c r="C22" s="43">
        <v>0</v>
      </c>
      <c r="D22" s="76">
        <f t="shared" si="1"/>
        <v>0</v>
      </c>
      <c r="E22" s="76">
        <f t="shared" si="2"/>
        <v>0</v>
      </c>
      <c r="F22" s="76">
        <f t="shared" si="3"/>
        <v>0</v>
      </c>
      <c r="G22" s="40" t="s">
        <v>66</v>
      </c>
      <c r="H22" s="48">
        <f t="shared" si="4"/>
        <v>0</v>
      </c>
      <c r="I22" s="50" t="s">
        <v>14</v>
      </c>
      <c r="J22" s="52">
        <v>44.01</v>
      </c>
      <c r="K22" s="59">
        <f>H22*1</f>
        <v>0</v>
      </c>
      <c r="L22" s="14">
        <f>K22*100/K27</f>
        <v>0</v>
      </c>
      <c r="M22" s="14">
        <f t="shared" si="0"/>
        <v>0</v>
      </c>
      <c r="N22" s="14">
        <f>M22*100/M27</f>
        <v>0</v>
      </c>
      <c r="O22" s="63">
        <f>N22*100/N28</f>
        <v>0</v>
      </c>
      <c r="AD22" s="40" t="s">
        <v>66</v>
      </c>
      <c r="AE22" s="48">
        <f t="shared" si="5"/>
        <v>0</v>
      </c>
      <c r="AF22" s="50" t="s">
        <v>14</v>
      </c>
      <c r="AG22" s="52">
        <v>44.01</v>
      </c>
      <c r="AH22" s="59">
        <f>AE22*1</f>
        <v>0</v>
      </c>
      <c r="AI22" s="14">
        <f>AH22*100/AH27</f>
        <v>0</v>
      </c>
      <c r="AJ22" s="14">
        <f t="shared" si="6"/>
        <v>0</v>
      </c>
      <c r="AK22" s="14">
        <f>AJ22*100/AJ27</f>
        <v>0</v>
      </c>
      <c r="AL22" s="63">
        <f>AK22*100/AK28</f>
        <v>0</v>
      </c>
      <c r="AN22" s="40" t="s">
        <v>66</v>
      </c>
      <c r="AO22" s="48">
        <f t="shared" si="7"/>
        <v>0</v>
      </c>
      <c r="AP22" s="50" t="s">
        <v>14</v>
      </c>
      <c r="AQ22" s="52">
        <v>44.01</v>
      </c>
      <c r="AR22" s="59">
        <f>AO22*1</f>
        <v>0</v>
      </c>
      <c r="AS22" s="14">
        <f>AR22*100/AR27</f>
        <v>0</v>
      </c>
      <c r="AT22" s="14">
        <f t="shared" si="8"/>
        <v>0</v>
      </c>
      <c r="AU22" s="14">
        <f>AT22*100/AT27</f>
        <v>0</v>
      </c>
      <c r="AV22" s="63">
        <f>AU22*100/AU28</f>
        <v>0</v>
      </c>
    </row>
    <row r="23" spans="1:48" x14ac:dyDescent="0.25">
      <c r="A23" s="40" t="s">
        <v>67</v>
      </c>
      <c r="B23" s="43">
        <v>0</v>
      </c>
      <c r="C23" s="43">
        <v>0</v>
      </c>
      <c r="D23" s="76">
        <f t="shared" si="1"/>
        <v>0</v>
      </c>
      <c r="E23" s="76">
        <f t="shared" si="2"/>
        <v>0</v>
      </c>
      <c r="F23" s="76">
        <f t="shared" si="3"/>
        <v>0</v>
      </c>
      <c r="G23" s="40" t="s">
        <v>67</v>
      </c>
      <c r="H23" s="48">
        <f t="shared" si="4"/>
        <v>0</v>
      </c>
      <c r="I23" s="50" t="s">
        <v>15</v>
      </c>
      <c r="J23" s="52">
        <v>69.62</v>
      </c>
      <c r="K23" s="59">
        <f>H23*1</f>
        <v>0</v>
      </c>
      <c r="L23" s="14">
        <f>K23*100/K27</f>
        <v>0</v>
      </c>
      <c r="M23" s="14">
        <f t="shared" si="0"/>
        <v>0</v>
      </c>
      <c r="N23" s="14">
        <f>M23*100/M27</f>
        <v>0</v>
      </c>
      <c r="O23" s="63">
        <f>N23*100/N28</f>
        <v>0</v>
      </c>
      <c r="AD23" s="40" t="s">
        <v>67</v>
      </c>
      <c r="AE23" s="48">
        <f t="shared" si="5"/>
        <v>0</v>
      </c>
      <c r="AF23" s="50" t="s">
        <v>15</v>
      </c>
      <c r="AG23" s="52">
        <v>69.62</v>
      </c>
      <c r="AH23" s="59">
        <f>AE23*1</f>
        <v>0</v>
      </c>
      <c r="AI23" s="14">
        <f>AH23*100/AH27</f>
        <v>0</v>
      </c>
      <c r="AJ23" s="14">
        <f t="shared" si="6"/>
        <v>0</v>
      </c>
      <c r="AK23" s="14">
        <f>AJ23*100/AJ27</f>
        <v>0</v>
      </c>
      <c r="AL23" s="63">
        <f>AK23*100/AK28</f>
        <v>0</v>
      </c>
      <c r="AN23" s="40" t="s">
        <v>67</v>
      </c>
      <c r="AO23" s="48">
        <f t="shared" si="7"/>
        <v>0</v>
      </c>
      <c r="AP23" s="50" t="s">
        <v>15</v>
      </c>
      <c r="AQ23" s="52">
        <v>69.62</v>
      </c>
      <c r="AR23" s="59">
        <f>AO23*1</f>
        <v>0</v>
      </c>
      <c r="AS23" s="14">
        <f>AR23*100/AR27</f>
        <v>0</v>
      </c>
      <c r="AT23" s="14">
        <f t="shared" si="8"/>
        <v>0</v>
      </c>
      <c r="AU23" s="14">
        <f>AT23*100/AT27</f>
        <v>0</v>
      </c>
      <c r="AV23" s="63">
        <f>AU23*100/AU28</f>
        <v>0</v>
      </c>
    </row>
    <row r="24" spans="1:48" x14ac:dyDescent="0.25">
      <c r="A24" s="40" t="s">
        <v>68</v>
      </c>
      <c r="B24" s="43">
        <v>0</v>
      </c>
      <c r="C24" s="43">
        <v>0</v>
      </c>
      <c r="D24" s="76">
        <f t="shared" si="1"/>
        <v>0</v>
      </c>
      <c r="E24" s="76">
        <f t="shared" si="2"/>
        <v>0</v>
      </c>
      <c r="F24" s="76">
        <f t="shared" si="3"/>
        <v>0</v>
      </c>
      <c r="G24" s="40" t="s">
        <v>68</v>
      </c>
      <c r="H24" s="48">
        <f t="shared" si="4"/>
        <v>0</v>
      </c>
      <c r="I24" s="50" t="s">
        <v>16</v>
      </c>
      <c r="J24" s="52">
        <v>141.94</v>
      </c>
      <c r="K24" s="59">
        <f>H24*1/2</f>
        <v>0</v>
      </c>
      <c r="L24" s="14">
        <f>K24*100/K27</f>
        <v>0</v>
      </c>
      <c r="M24" s="14">
        <f t="shared" si="0"/>
        <v>0</v>
      </c>
      <c r="N24" s="14">
        <f>M24*100/M27</f>
        <v>0</v>
      </c>
      <c r="O24" s="63">
        <f>N24*100/N28</f>
        <v>0</v>
      </c>
      <c r="AD24" s="40" t="s">
        <v>68</v>
      </c>
      <c r="AE24" s="48">
        <f t="shared" si="5"/>
        <v>0</v>
      </c>
      <c r="AF24" s="50" t="s">
        <v>16</v>
      </c>
      <c r="AG24" s="52">
        <v>141.94</v>
      </c>
      <c r="AH24" s="59">
        <f>AE24*1/2</f>
        <v>0</v>
      </c>
      <c r="AI24" s="14">
        <f>AH24*100/AH27</f>
        <v>0</v>
      </c>
      <c r="AJ24" s="14">
        <f t="shared" si="6"/>
        <v>0</v>
      </c>
      <c r="AK24" s="14">
        <f>AJ24*100/AJ27</f>
        <v>0</v>
      </c>
      <c r="AL24" s="63">
        <f>AK24*100/AK28</f>
        <v>0</v>
      </c>
      <c r="AN24" s="40" t="s">
        <v>68</v>
      </c>
      <c r="AO24" s="48">
        <f t="shared" si="7"/>
        <v>0</v>
      </c>
      <c r="AP24" s="50" t="s">
        <v>16</v>
      </c>
      <c r="AQ24" s="52">
        <v>141.94</v>
      </c>
      <c r="AR24" s="59">
        <f>AO24*1/2</f>
        <v>0</v>
      </c>
      <c r="AS24" s="14">
        <f>AR24*100/AR27</f>
        <v>0</v>
      </c>
      <c r="AT24" s="14">
        <f t="shared" si="8"/>
        <v>0</v>
      </c>
      <c r="AU24" s="14">
        <f>AT24*100/AT27</f>
        <v>0</v>
      </c>
      <c r="AV24" s="63">
        <f>AU24*100/AU28</f>
        <v>0</v>
      </c>
    </row>
    <row r="25" spans="1:48" x14ac:dyDescent="0.25">
      <c r="A25" s="40" t="s">
        <v>69</v>
      </c>
      <c r="B25" s="43">
        <v>0</v>
      </c>
      <c r="C25" s="43">
        <v>0</v>
      </c>
      <c r="D25" s="76">
        <f t="shared" si="1"/>
        <v>0</v>
      </c>
      <c r="E25" s="76">
        <f t="shared" si="2"/>
        <v>0</v>
      </c>
      <c r="F25" s="76">
        <f t="shared" si="3"/>
        <v>0</v>
      </c>
      <c r="G25" s="40" t="s">
        <v>69</v>
      </c>
      <c r="H25" s="48">
        <f t="shared" si="4"/>
        <v>0</v>
      </c>
      <c r="I25" s="50" t="s">
        <v>17</v>
      </c>
      <c r="J25" s="52">
        <v>29.88</v>
      </c>
      <c r="K25" s="59">
        <f>H25*1/2</f>
        <v>0</v>
      </c>
      <c r="L25" s="14">
        <f>K25*100/K27</f>
        <v>0</v>
      </c>
      <c r="M25" s="14">
        <f t="shared" si="0"/>
        <v>0</v>
      </c>
      <c r="N25" s="14">
        <f>M25*100/M27</f>
        <v>0</v>
      </c>
      <c r="O25" s="63">
        <f>N25*100/N28</f>
        <v>0</v>
      </c>
      <c r="AD25" s="40" t="s">
        <v>69</v>
      </c>
      <c r="AE25" s="48">
        <f t="shared" si="5"/>
        <v>0</v>
      </c>
      <c r="AF25" s="50" t="s">
        <v>17</v>
      </c>
      <c r="AG25" s="52">
        <v>29.88</v>
      </c>
      <c r="AH25" s="59">
        <f>AE25*1/2</f>
        <v>0</v>
      </c>
      <c r="AI25" s="14">
        <f>AH25*100/AH27</f>
        <v>0</v>
      </c>
      <c r="AJ25" s="14">
        <f t="shared" si="6"/>
        <v>0</v>
      </c>
      <c r="AK25" s="14">
        <f>AJ25*100/AJ27</f>
        <v>0</v>
      </c>
      <c r="AL25" s="63">
        <f>AK25*100/AK28</f>
        <v>0</v>
      </c>
      <c r="AN25" s="40" t="s">
        <v>69</v>
      </c>
      <c r="AO25" s="48">
        <f t="shared" si="7"/>
        <v>0</v>
      </c>
      <c r="AP25" s="50" t="s">
        <v>17</v>
      </c>
      <c r="AQ25" s="52">
        <v>29.88</v>
      </c>
      <c r="AR25" s="59">
        <f>AO25*1/2</f>
        <v>0</v>
      </c>
      <c r="AS25" s="14">
        <f>AR25*100/AR27</f>
        <v>0</v>
      </c>
      <c r="AT25" s="14">
        <f t="shared" si="8"/>
        <v>0</v>
      </c>
      <c r="AU25" s="14">
        <f>AT25*100/AT27</f>
        <v>0</v>
      </c>
      <c r="AV25" s="63">
        <f>AU25*100/AU28</f>
        <v>0</v>
      </c>
    </row>
    <row r="26" spans="1:48" ht="15.75" thickBot="1" x14ac:dyDescent="0.3">
      <c r="A26" s="42" t="s">
        <v>18</v>
      </c>
      <c r="B26" s="46">
        <f>S31</f>
        <v>143.2627</v>
      </c>
      <c r="C26" s="73">
        <f>S6</f>
        <v>23.840111</v>
      </c>
      <c r="D26" s="77">
        <f t="shared" si="1"/>
        <v>5.9600277500000001</v>
      </c>
      <c r="E26" s="77">
        <f t="shared" si="2"/>
        <v>125.38261674999998</v>
      </c>
      <c r="F26" s="77">
        <f t="shared" si="3"/>
        <v>17.880083249999998</v>
      </c>
      <c r="G26" s="42" t="s">
        <v>18</v>
      </c>
      <c r="H26" s="48">
        <f t="shared" si="4"/>
        <v>17.880083249999998</v>
      </c>
      <c r="I26" s="54" t="s">
        <v>18</v>
      </c>
      <c r="J26" s="55">
        <f>J20/2</f>
        <v>16</v>
      </c>
      <c r="K26" s="60">
        <f>H28*1</f>
        <v>0</v>
      </c>
      <c r="L26" s="65">
        <f>K26*100/K27</f>
        <v>0</v>
      </c>
      <c r="M26" s="69">
        <f t="shared" si="0"/>
        <v>0</v>
      </c>
      <c r="N26" s="69"/>
      <c r="O26" s="67">
        <f>N26*100/N28</f>
        <v>0</v>
      </c>
      <c r="AD26" s="42" t="s">
        <v>18</v>
      </c>
      <c r="AE26" s="48">
        <f t="shared" si="5"/>
        <v>125.38261674999998</v>
      </c>
      <c r="AF26" s="54" t="s">
        <v>18</v>
      </c>
      <c r="AG26" s="55">
        <f>AG20/2</f>
        <v>16</v>
      </c>
      <c r="AH26" s="60">
        <f>AE28*1</f>
        <v>0.90079999999996119</v>
      </c>
      <c r="AI26" s="65">
        <f>AH26*100/AH27</f>
        <v>1.2122972795576827</v>
      </c>
      <c r="AJ26" s="69">
        <f t="shared" si="6"/>
        <v>14.412799999999379</v>
      </c>
      <c r="AK26" s="69"/>
      <c r="AL26" s="67">
        <f>AK26*100/AK28</f>
        <v>0</v>
      </c>
      <c r="AN26" s="42" t="s">
        <v>18</v>
      </c>
      <c r="AO26" s="48">
        <f t="shared" si="7"/>
        <v>17.880083249999998</v>
      </c>
      <c r="AP26" s="54" t="s">
        <v>18</v>
      </c>
      <c r="AQ26" s="55">
        <f>AQ20/2</f>
        <v>16</v>
      </c>
      <c r="AR26" s="60">
        <f>AO28*1</f>
        <v>0</v>
      </c>
      <c r="AS26" s="65">
        <f>AR26*100/AR27</f>
        <v>0</v>
      </c>
      <c r="AT26" s="69">
        <f t="shared" si="8"/>
        <v>0</v>
      </c>
      <c r="AU26" s="69"/>
      <c r="AV26" s="67">
        <f>AU26*100/AU28</f>
        <v>0</v>
      </c>
    </row>
    <row r="27" spans="1:48" ht="15.75" thickBot="1" x14ac:dyDescent="0.3">
      <c r="A27" t="s">
        <v>71</v>
      </c>
      <c r="B27" s="53">
        <f>(B7*2)+(B8*2)+(B9*3/2)+(B10*3/2)+(B11*1)+(B12*1)+(B13*1)+(B14*1)+(B15*3/2)+(B16*1)+(B17*1/2)+(B18*1/2)+(B19*3)+(B21*1/2)+(B22*2)+(B23*3/2)+(B24*3/5)+(B25*1/2)</f>
        <v>142.36189999999999</v>
      </c>
      <c r="C27" s="74">
        <f>(C7*2)+(C8*2)+(C9*3/2)+(C10*3/2)+(C11*1)+(C12*1)+(C13*1)+(C14*1)+(C15*3/2)+(C16*1)+(C17*1/2)+(C18*1/2)+(C19*3)+(C21*1/2)+(C22*2)+(C23*3/2)+(C24*3/5)+(C25*1/2)</f>
        <v>23.840111</v>
      </c>
      <c r="D27" s="74">
        <f>(D7*2)+(D8*2)+(D9*3/2)+(D10*3/2)+(D11*1)+(D12*1)+(D13*1)+(D14*1)+(D15*3/2)+(D16*1)+(D17*1/2)+(D18*1/2)+(D19*3)+(D21*1/2)+(D22*2)+(D23*3/2)+(D24*3/5)+(D25*1/2)</f>
        <v>5.9600277500000001</v>
      </c>
      <c r="E27" s="74">
        <f>(E7*2)+(E8*2)+(E9*3/2)+(E10*3/2)+(E11*1)+(E12*1)+(E13*1)+(E14*1)+(E15*3/2)+(E16*1)+(E17*1/2)+(E18*1/2)+(E19*3)+(E21*1/2)+(E22*2)+(E23*3/2)+(E24*3/5)+(E25*1/2)</f>
        <v>124.48181675000002</v>
      </c>
      <c r="F27" s="74">
        <f>(F7*2)+(F8*2)+(F9*3/2)+(F10*3/2)+(F11*1)+(F12*1)+(F13*1)+(F14*1)+(F15*3/2)+(F16*1)+(F17*1/2)+(F18*1/2)+(F19*3)+(F21*1/2)+(F22*2)+(F23*3/2)+(F24*3/5)+(F25*1/2)</f>
        <v>17.880083249999998</v>
      </c>
      <c r="G27" t="s">
        <v>71</v>
      </c>
      <c r="H27" s="53">
        <f>(H7*2)+(H8*2)+(H9*3/2)+(H10*3/2)+(H11*1)+(H12*1)+(H13*1)+(H14*1)+(H15*3/2)+(H16*1)+(H17*1/2)+(H18*1/2)+(H19*3)+(H21*1/2)+(H22*2)+(H23*3/2)+(H24*3/5)+(H25*1/2)</f>
        <v>17.880083249999998</v>
      </c>
      <c r="I27" s="187" t="s">
        <v>19</v>
      </c>
      <c r="J27" s="188"/>
      <c r="K27" s="61">
        <f>SUM(K7:K14,K16:K26)</f>
        <v>10.345193250000001</v>
      </c>
      <c r="L27" s="66">
        <f>SUM(L7:L14,L16:L26)</f>
        <v>99.999999999999986</v>
      </c>
      <c r="M27" s="70">
        <f>SUM(M7:M25)</f>
        <v>546.74002579140006</v>
      </c>
      <c r="N27" s="70">
        <f>SUM(N7:N25)</f>
        <v>100</v>
      </c>
      <c r="O27" s="68">
        <f>SUM(O7:O25)</f>
        <v>99.999999999999972</v>
      </c>
      <c r="AD27" t="s">
        <v>71</v>
      </c>
      <c r="AE27" s="53">
        <f>(AE7*2)+(AE8*2)+(AE9*3/2)+(AE10*3/2)+(AE11*1)+(AE12*1)+(AE13*1)+(AE14*1)+(AE15*3/2)+(AE16*1)+(AE17*1/2)+(AE18*1/2)+(AE19*3)+(AE21*1/2)+(AE22*2)+(AE23*3/2)+(AE24*3/5)+(AE25*1/2)</f>
        <v>124.48181675000002</v>
      </c>
      <c r="AF27" s="187" t="s">
        <v>19</v>
      </c>
      <c r="AG27" s="188"/>
      <c r="AH27" s="61">
        <f>SUM(AH7:AH14,AH16:AH26)</f>
        <v>74.305206749999968</v>
      </c>
      <c r="AI27" s="66">
        <f>SUM(AI7:AI14,AI16:AI26)</f>
        <v>100</v>
      </c>
      <c r="AJ27" s="70">
        <f>SUM(AJ7:AJ25)</f>
        <v>4666.7399624385944</v>
      </c>
      <c r="AK27" s="70">
        <f>SUM(AK7:AK25)</f>
        <v>100.00000000000001</v>
      </c>
      <c r="AL27" s="68">
        <f>SUM(AL7:AL25)</f>
        <v>99.999999999999986</v>
      </c>
      <c r="AN27" t="s">
        <v>71</v>
      </c>
      <c r="AO27" s="53">
        <f>(AO7*2)+(AO8*2)+(AO9*3/2)+(AO10*3/2)+(AO11*1)+(AO12*1)+(AO13*1)+(AO14*1)+(AO15*3/2)+(AO16*1)+(AO17*1/2)+(AO18*1/2)+(AO19*3)+(AO21*1/2)+(AO22*2)+(AO23*3/2)+(AO24*3/5)+(AO25*1/2)</f>
        <v>17.880083249999998</v>
      </c>
      <c r="AP27" s="187" t="s">
        <v>19</v>
      </c>
      <c r="AQ27" s="188"/>
      <c r="AR27" s="61">
        <f>SUM(AR7:AR14,AR16:AR26)</f>
        <v>10.345193250000001</v>
      </c>
      <c r="AS27" s="66">
        <f>SUM(AS7:AS14,AS16:AS26)</f>
        <v>99.999999999999986</v>
      </c>
      <c r="AT27" s="70">
        <f>SUM(AT7:AT25)</f>
        <v>546.74002579140006</v>
      </c>
      <c r="AU27" s="70">
        <f>SUM(AU7:AU25)</f>
        <v>100</v>
      </c>
      <c r="AV27" s="68">
        <f>SUM(AV7:AV25)</f>
        <v>99.999999999999972</v>
      </c>
    </row>
    <row r="28" spans="1:48" ht="15.75" thickBot="1" x14ac:dyDescent="0.3">
      <c r="A28" t="s">
        <v>53</v>
      </c>
      <c r="B28" s="72">
        <f>B26-B27</f>
        <v>0.90080000000000382</v>
      </c>
      <c r="C28" s="45">
        <f>C26-C27</f>
        <v>0</v>
      </c>
      <c r="D28" s="45">
        <f>D26-D27</f>
        <v>0</v>
      </c>
      <c r="E28" s="45">
        <f>E26-E27</f>
        <v>0.90079999999996119</v>
      </c>
      <c r="F28" s="45">
        <f>F26-F27</f>
        <v>0</v>
      </c>
      <c r="G28" t="s">
        <v>53</v>
      </c>
      <c r="H28" s="45">
        <f>H26-H27</f>
        <v>0</v>
      </c>
      <c r="I28" s="56"/>
      <c r="J28" s="57"/>
      <c r="K28" s="4"/>
      <c r="L28" s="189" t="s">
        <v>80</v>
      </c>
      <c r="M28" s="190"/>
      <c r="N28" s="68">
        <f>SUM(N7:N20,N22:N25)</f>
        <v>90.742481107362494</v>
      </c>
      <c r="AD28" t="s">
        <v>53</v>
      </c>
      <c r="AE28" s="45">
        <f>AE26-AE27</f>
        <v>0.90079999999996119</v>
      </c>
      <c r="AF28" s="56"/>
      <c r="AG28" s="57"/>
      <c r="AH28" s="4"/>
      <c r="AI28" s="189" t="s">
        <v>80</v>
      </c>
      <c r="AJ28" s="190"/>
      <c r="AK28" s="68">
        <f>SUM(AK7:AK20,AK22:AK25)</f>
        <v>99.12573114428622</v>
      </c>
      <c r="AN28" t="s">
        <v>53</v>
      </c>
      <c r="AO28" s="45">
        <f>AO26-AO27</f>
        <v>0</v>
      </c>
      <c r="AP28" s="56"/>
      <c r="AQ28" s="57"/>
      <c r="AR28" s="4"/>
      <c r="AS28" s="189" t="s">
        <v>80</v>
      </c>
      <c r="AT28" s="190"/>
      <c r="AU28" s="68">
        <f>SUM(AU7:AU20,AU22:AU25)</f>
        <v>90.742481107362494</v>
      </c>
    </row>
    <row r="29" spans="1:48" x14ac:dyDescent="0.25">
      <c r="E29" s="25">
        <f>E26-(E21/2)</f>
        <v>123.11784549999999</v>
      </c>
      <c r="F29" s="84" t="s">
        <v>46</v>
      </c>
    </row>
    <row r="30" spans="1:48" ht="15.75" thickBot="1" x14ac:dyDescent="0.3"/>
    <row r="31" spans="1:48" ht="15.75" thickBot="1" x14ac:dyDescent="0.3">
      <c r="B31" s="228" t="s">
        <v>99</v>
      </c>
      <c r="C31" s="229"/>
      <c r="D31" s="229"/>
      <c r="E31" s="229"/>
      <c r="F31" s="229"/>
      <c r="G31" s="229"/>
      <c r="H31" s="229"/>
      <c r="I31" s="230"/>
      <c r="Q31" s="79" t="s">
        <v>180</v>
      </c>
      <c r="R31" s="78" t="s">
        <v>97</v>
      </c>
      <c r="S31">
        <v>143.2627</v>
      </c>
      <c r="T31">
        <v>15.3207</v>
      </c>
      <c r="U31">
        <v>8.0542999999999996</v>
      </c>
      <c r="V31">
        <v>8.3605</v>
      </c>
      <c r="W31">
        <v>10.1487</v>
      </c>
      <c r="X31">
        <v>0.75280000000000002</v>
      </c>
      <c r="Y31">
        <v>8.6936</v>
      </c>
      <c r="Z31">
        <v>4.4770000000000003</v>
      </c>
      <c r="AA31">
        <v>42.333300000000001</v>
      </c>
      <c r="AB31">
        <v>0.95830000000000004</v>
      </c>
    </row>
    <row r="32" spans="1:48" ht="16.5" thickBot="1" x14ac:dyDescent="0.3">
      <c r="B32" s="225" t="str">
        <f>"SI("&amp;ROUND(E7,4)&amp;")AL("&amp;ROUND(E9,4)&amp;")TI("&amp;ROUND(E8,4)&amp;")MN("&amp;ROUND(E13,4)&amp;")FE("&amp;ROUND(E14,4)&amp;")MG("&amp;ROUND(E11,4)&amp;")CA("&amp;ROUND(E12,4)&amp;")NA("&amp;ROUND(E17,4)&amp;")K("&amp;ROUND(E18,4)&amp;")O("&amp;ROUND(E29,4)&amp;")H("&amp;ROUND(E21,4)&amp;")O("&amp;ROUND(E21/2,4)&amp;")"</f>
        <v>SI(36.5044)AL(13.6147)TI(0.9583)MN(0)FE(8.3413)MG(8.6833)CA(7.8914)NA(3.5891)K(0.3181)O(123.1178)H(4.5295)O(2.2648)</v>
      </c>
      <c r="C32" s="226"/>
      <c r="D32" s="226"/>
      <c r="E32" s="226"/>
      <c r="F32" s="226"/>
      <c r="G32" s="226"/>
      <c r="H32" s="226"/>
      <c r="I32" s="227"/>
      <c r="S32">
        <v>0</v>
      </c>
    </row>
    <row r="34" spans="1:48" ht="15" customHeight="1" x14ac:dyDescent="0.25">
      <c r="A34" s="214" t="str">
        <f>"i="&amp;E35</f>
        <v>i=2</v>
      </c>
      <c r="B34" t="s">
        <v>85</v>
      </c>
      <c r="C34" s="144">
        <v>19140</v>
      </c>
      <c r="D34" s="153" t="s">
        <v>178</v>
      </c>
      <c r="E34" s="153"/>
      <c r="F34" s="153"/>
      <c r="P34" s="78" t="s">
        <v>103</v>
      </c>
      <c r="R34" s="152" t="str">
        <f>"SYSTEM EQUILIBRIA AFTER MELT EXTRACTION IN  "&amp;A3</f>
        <v>SYSTEM EQUILIBRIA AFTER MELT EXTRACTION IN  i=1</v>
      </c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U34" s="81" t="s">
        <v>104</v>
      </c>
      <c r="AV34" s="135">
        <f>AV3+1</f>
        <v>2</v>
      </c>
    </row>
    <row r="35" spans="1:48" ht="15.75" customHeight="1" thickBot="1" x14ac:dyDescent="0.3">
      <c r="A35" s="215"/>
      <c r="B35" t="s">
        <v>86</v>
      </c>
      <c r="C35" s="144">
        <v>957</v>
      </c>
      <c r="D35" s="81" t="s">
        <v>104</v>
      </c>
      <c r="E35" s="135">
        <f>E4+1</f>
        <v>2</v>
      </c>
      <c r="G35" s="216" t="s">
        <v>100</v>
      </c>
      <c r="H35" s="216"/>
      <c r="I35" s="216"/>
      <c r="J35" s="216"/>
      <c r="K35" s="216"/>
      <c r="L35" s="216"/>
      <c r="M35" s="216"/>
      <c r="N35" s="216"/>
      <c r="O35" s="216"/>
      <c r="P35" s="80">
        <v>0.2</v>
      </c>
      <c r="S35" t="s">
        <v>18</v>
      </c>
      <c r="T35" t="s">
        <v>87</v>
      </c>
      <c r="U35" t="s">
        <v>88</v>
      </c>
      <c r="V35" t="s">
        <v>89</v>
      </c>
      <c r="W35" t="s">
        <v>51</v>
      </c>
      <c r="X35" t="s">
        <v>52</v>
      </c>
      <c r="Y35" t="s">
        <v>90</v>
      </c>
      <c r="Z35" t="s">
        <v>91</v>
      </c>
      <c r="AA35" t="s">
        <v>92</v>
      </c>
      <c r="AB35" t="s">
        <v>93</v>
      </c>
      <c r="AD35" s="216" t="s">
        <v>210</v>
      </c>
      <c r="AE35" s="216"/>
      <c r="AF35" s="216"/>
      <c r="AG35" s="216"/>
      <c r="AH35" s="216"/>
      <c r="AI35" s="216"/>
      <c r="AJ35" s="216"/>
      <c r="AK35" s="216"/>
      <c r="AL35" s="216"/>
      <c r="AN35" s="216" t="s">
        <v>110</v>
      </c>
      <c r="AO35" s="216"/>
      <c r="AP35" s="216"/>
      <c r="AQ35" s="216"/>
      <c r="AR35" s="216"/>
      <c r="AS35" s="216"/>
      <c r="AT35" s="216"/>
      <c r="AU35" s="216"/>
      <c r="AV35" s="216"/>
    </row>
    <row r="36" spans="1:48" ht="15" customHeight="1" x14ac:dyDescent="0.25">
      <c r="A36" s="192" t="s">
        <v>74</v>
      </c>
      <c r="B36" s="210" t="str">
        <f>"COMPOSITION FROM "&amp;A3</f>
        <v>COMPOSITION FROM i=1</v>
      </c>
      <c r="C36" s="210" t="s">
        <v>175</v>
      </c>
      <c r="D36" s="212" t="s">
        <v>176</v>
      </c>
      <c r="E36" s="212" t="s">
        <v>177</v>
      </c>
      <c r="F36" s="194" t="s">
        <v>84</v>
      </c>
      <c r="G36" s="192" t="s">
        <v>74</v>
      </c>
      <c r="H36" s="194" t="s">
        <v>70</v>
      </c>
      <c r="I36" s="196" t="s">
        <v>75</v>
      </c>
      <c r="J36" s="196" t="s">
        <v>76</v>
      </c>
      <c r="K36" s="198" t="s">
        <v>72</v>
      </c>
      <c r="L36" s="200" t="s">
        <v>26</v>
      </c>
      <c r="M36" s="200" t="s">
        <v>20</v>
      </c>
      <c r="N36" s="202" t="s">
        <v>77</v>
      </c>
      <c r="O36" s="204" t="s">
        <v>73</v>
      </c>
      <c r="P36" s="71"/>
      <c r="S36" t="s">
        <v>94</v>
      </c>
      <c r="AD36" s="192" t="s">
        <v>74</v>
      </c>
      <c r="AE36" s="194" t="s">
        <v>70</v>
      </c>
      <c r="AF36" s="196" t="s">
        <v>75</v>
      </c>
      <c r="AG36" s="196" t="s">
        <v>76</v>
      </c>
      <c r="AH36" s="198" t="s">
        <v>72</v>
      </c>
      <c r="AI36" s="200" t="s">
        <v>26</v>
      </c>
      <c r="AJ36" s="200" t="s">
        <v>20</v>
      </c>
      <c r="AK36" s="202" t="s">
        <v>77</v>
      </c>
      <c r="AL36" s="204" t="s">
        <v>73</v>
      </c>
      <c r="AN36" s="192" t="s">
        <v>74</v>
      </c>
      <c r="AO36" s="194" t="s">
        <v>70</v>
      </c>
      <c r="AP36" s="196" t="s">
        <v>75</v>
      </c>
      <c r="AQ36" s="196" t="s">
        <v>76</v>
      </c>
      <c r="AR36" s="198" t="s">
        <v>72</v>
      </c>
      <c r="AS36" s="200" t="s">
        <v>26</v>
      </c>
      <c r="AT36" s="200" t="s">
        <v>20</v>
      </c>
      <c r="AU36" s="202" t="s">
        <v>77</v>
      </c>
      <c r="AV36" s="204" t="s">
        <v>73</v>
      </c>
    </row>
    <row r="37" spans="1:48" ht="15.75" thickBot="1" x14ac:dyDescent="0.3">
      <c r="A37" s="193"/>
      <c r="B37" s="211"/>
      <c r="C37" s="211"/>
      <c r="D37" s="213"/>
      <c r="E37" s="213"/>
      <c r="F37" s="195"/>
      <c r="G37" s="193"/>
      <c r="H37" s="195"/>
      <c r="I37" s="197"/>
      <c r="J37" s="197"/>
      <c r="K37" s="199"/>
      <c r="L37" s="201"/>
      <c r="M37" s="201"/>
      <c r="N37" s="203"/>
      <c r="O37" s="205"/>
      <c r="P37" s="71"/>
      <c r="Q37" s="79" t="s">
        <v>179</v>
      </c>
      <c r="R37" s="78" t="s">
        <v>95</v>
      </c>
      <c r="S37">
        <v>20.504643000000002</v>
      </c>
      <c r="T37">
        <v>2.1074470000000001</v>
      </c>
      <c r="U37">
        <v>0.24135200000000001</v>
      </c>
      <c r="V37">
        <v>5.5076E-2</v>
      </c>
      <c r="W37">
        <v>4.5294999999999996</v>
      </c>
      <c r="X37">
        <v>0.26677200000000001</v>
      </c>
      <c r="Y37">
        <v>3.1570000000000001E-2</v>
      </c>
      <c r="Z37">
        <v>1.314813</v>
      </c>
      <c r="AA37">
        <v>6.979965</v>
      </c>
      <c r="AB37">
        <v>0</v>
      </c>
      <c r="AD37" s="193"/>
      <c r="AE37" s="195"/>
      <c r="AF37" s="197"/>
      <c r="AG37" s="197"/>
      <c r="AH37" s="199"/>
      <c r="AI37" s="201"/>
      <c r="AJ37" s="201"/>
      <c r="AK37" s="203"/>
      <c r="AL37" s="205"/>
      <c r="AN37" s="193"/>
      <c r="AO37" s="195"/>
      <c r="AP37" s="197"/>
      <c r="AQ37" s="197"/>
      <c r="AR37" s="199"/>
      <c r="AS37" s="201"/>
      <c r="AT37" s="201"/>
      <c r="AU37" s="203"/>
      <c r="AV37" s="205"/>
    </row>
    <row r="38" spans="1:48" x14ac:dyDescent="0.25">
      <c r="A38" s="47" t="s">
        <v>54</v>
      </c>
      <c r="B38" s="48">
        <f>AA62</f>
        <v>36.504399999999997</v>
      </c>
      <c r="C38" s="48">
        <f>AA37</f>
        <v>6.979965</v>
      </c>
      <c r="D38" s="75">
        <f>C38/4</f>
        <v>1.74499125</v>
      </c>
      <c r="E38" s="75">
        <f>B38-C38+D38</f>
        <v>31.269426249999995</v>
      </c>
      <c r="F38" s="75">
        <f>C38-D38</f>
        <v>5.23497375</v>
      </c>
      <c r="G38" s="47" t="s">
        <v>54</v>
      </c>
      <c r="H38" s="48">
        <f>F38</f>
        <v>5.23497375</v>
      </c>
      <c r="I38" s="49" t="s">
        <v>0</v>
      </c>
      <c r="J38" s="51">
        <v>60.084800000000001</v>
      </c>
      <c r="K38" s="58">
        <f>H38*1</f>
        <v>5.23497375</v>
      </c>
      <c r="L38" s="38">
        <f>K38*100/K58</f>
        <v>61.135357601155633</v>
      </c>
      <c r="M38" s="38">
        <f>K38*J38</f>
        <v>314.542350774</v>
      </c>
      <c r="N38" s="38">
        <f>M38*100/M58</f>
        <v>65.55999481680611</v>
      </c>
      <c r="O38" s="62">
        <f>N38*100/N59</f>
        <v>70.026172199755365</v>
      </c>
      <c r="S38">
        <v>0</v>
      </c>
      <c r="AD38" s="47" t="s">
        <v>54</v>
      </c>
      <c r="AE38" s="48">
        <f>E38</f>
        <v>31.269426249999995</v>
      </c>
      <c r="AF38" s="49" t="s">
        <v>0</v>
      </c>
      <c r="AG38" s="51">
        <v>60.084800000000001</v>
      </c>
      <c r="AH38" s="58">
        <f>AE38*1</f>
        <v>31.269426249999995</v>
      </c>
      <c r="AI38" s="38">
        <f>AH38*100/AH58</f>
        <v>47.563649748409411</v>
      </c>
      <c r="AJ38" s="38">
        <f>AH38*AG38</f>
        <v>1878.8172223459997</v>
      </c>
      <c r="AK38" s="38">
        <f>AJ38*100/AJ58</f>
        <v>44.873006818178737</v>
      </c>
      <c r="AL38" s="62">
        <f>AK38*100/AK59</f>
        <v>44.98258892085186</v>
      </c>
      <c r="AN38" s="47" t="s">
        <v>54</v>
      </c>
      <c r="AO38" s="48">
        <f>F38+AO7</f>
        <v>11.06382825</v>
      </c>
      <c r="AP38" s="49" t="s">
        <v>0</v>
      </c>
      <c r="AQ38" s="51">
        <v>60.084800000000001</v>
      </c>
      <c r="AR38" s="58">
        <f>AO38*1</f>
        <v>11.06382825</v>
      </c>
      <c r="AS38" s="38">
        <f>AR38*100/AR58</f>
        <v>58.513645449561295</v>
      </c>
      <c r="AT38" s="38">
        <f>AR38*AQ38</f>
        <v>664.76790763560007</v>
      </c>
      <c r="AU38" s="38">
        <f>AT38*100/AT58</f>
        <v>64.759504567912927</v>
      </c>
      <c r="AV38" s="62">
        <f>AU38*100/AU59</f>
        <v>70.323207382821607</v>
      </c>
    </row>
    <row r="39" spans="1:48" x14ac:dyDescent="0.25">
      <c r="A39" s="40" t="s">
        <v>55</v>
      </c>
      <c r="B39" s="43">
        <f>AB62</f>
        <v>0.95830000000000004</v>
      </c>
      <c r="C39" s="43">
        <f>AB37</f>
        <v>0</v>
      </c>
      <c r="D39" s="76">
        <f t="shared" ref="D39:D57" si="12">C39/4</f>
        <v>0</v>
      </c>
      <c r="E39" s="76">
        <f t="shared" ref="E39:E57" si="13">B39-C39+D39</f>
        <v>0.95830000000000004</v>
      </c>
      <c r="F39" s="76">
        <f t="shared" ref="F39:F57" si="14">C39-D39</f>
        <v>0</v>
      </c>
      <c r="G39" s="40" t="s">
        <v>55</v>
      </c>
      <c r="H39" s="48">
        <f t="shared" ref="H39:H57" si="15">F39</f>
        <v>0</v>
      </c>
      <c r="I39" s="50" t="s">
        <v>1</v>
      </c>
      <c r="J39" s="52">
        <v>79.898799999999994</v>
      </c>
      <c r="K39" s="59">
        <f>H39*1</f>
        <v>0</v>
      </c>
      <c r="L39" s="14">
        <f>K39*100/K58</f>
        <v>0</v>
      </c>
      <c r="M39" s="14">
        <f t="shared" ref="M39:M57" si="16">K39*J39</f>
        <v>0</v>
      </c>
      <c r="N39" s="14">
        <f>M39*100/M58</f>
        <v>0</v>
      </c>
      <c r="O39" s="63">
        <f>N39*100/N59</f>
        <v>0</v>
      </c>
      <c r="R39" s="78" t="s">
        <v>101</v>
      </c>
      <c r="S39">
        <v>30.179645000000001</v>
      </c>
      <c r="T39">
        <v>0.90482799999999997</v>
      </c>
      <c r="U39">
        <v>3.0465070000000001</v>
      </c>
      <c r="V39">
        <v>1.4190469999999999</v>
      </c>
      <c r="W39">
        <v>0</v>
      </c>
      <c r="X39">
        <v>0</v>
      </c>
      <c r="Y39">
        <v>2.9435410000000002</v>
      </c>
      <c r="Z39">
        <v>1.748181</v>
      </c>
      <c r="AA39">
        <v>10.057658999999999</v>
      </c>
      <c r="AB39">
        <v>0</v>
      </c>
      <c r="AD39" s="40" t="s">
        <v>55</v>
      </c>
      <c r="AE39" s="48">
        <f t="shared" ref="AE39:AE57" si="17">E39</f>
        <v>0.95830000000000004</v>
      </c>
      <c r="AF39" s="50" t="s">
        <v>1</v>
      </c>
      <c r="AG39" s="52">
        <v>79.898799999999994</v>
      </c>
      <c r="AH39" s="59">
        <f>AE39*1</f>
        <v>0.95830000000000004</v>
      </c>
      <c r="AI39" s="14">
        <f>AH39*100/AH58</f>
        <v>1.4576617168951331</v>
      </c>
      <c r="AJ39" s="14">
        <f t="shared" ref="AJ39:AJ57" si="18">AH39*AG39</f>
        <v>76.567020040000003</v>
      </c>
      <c r="AK39" s="14">
        <f>AJ39*100/AJ58</f>
        <v>1.8286996581883681</v>
      </c>
      <c r="AL39" s="63">
        <f>AK39*100/AK59</f>
        <v>1.8331654332257727</v>
      </c>
      <c r="AN39" s="40" t="s">
        <v>55</v>
      </c>
      <c r="AO39" s="48">
        <f t="shared" ref="AO39:AO57" si="19">F39+AO8</f>
        <v>0</v>
      </c>
      <c r="AP39" s="50" t="s">
        <v>1</v>
      </c>
      <c r="AQ39" s="52">
        <v>79.898799999999994</v>
      </c>
      <c r="AR39" s="59">
        <f>AO39*1</f>
        <v>0</v>
      </c>
      <c r="AS39" s="14">
        <f>AR39*100/AR58</f>
        <v>0</v>
      </c>
      <c r="AT39" s="14">
        <f t="shared" ref="AT39:AT57" si="20">AR39*AQ39</f>
        <v>0</v>
      </c>
      <c r="AU39" s="14">
        <f>AT39*100/AT58</f>
        <v>0</v>
      </c>
      <c r="AV39" s="63">
        <f>AU39*100/AU59</f>
        <v>0</v>
      </c>
    </row>
    <row r="40" spans="1:48" x14ac:dyDescent="0.25">
      <c r="A40" s="40" t="s">
        <v>56</v>
      </c>
      <c r="B40" s="43">
        <f>T62</f>
        <v>13.614699999999999</v>
      </c>
      <c r="C40" s="43">
        <f>T37</f>
        <v>2.1074470000000001</v>
      </c>
      <c r="D40" s="76">
        <f t="shared" si="12"/>
        <v>0.52686175000000002</v>
      </c>
      <c r="E40" s="76">
        <f t="shared" si="13"/>
        <v>12.034114749999999</v>
      </c>
      <c r="F40" s="76">
        <f t="shared" si="14"/>
        <v>1.5805852499999999</v>
      </c>
      <c r="G40" s="40" t="s">
        <v>56</v>
      </c>
      <c r="H40" s="48">
        <f t="shared" si="15"/>
        <v>1.5805852499999999</v>
      </c>
      <c r="I40" s="50" t="s">
        <v>2</v>
      </c>
      <c r="J40" s="52">
        <v>101.96120000000001</v>
      </c>
      <c r="K40" s="59">
        <f>H40*1/2</f>
        <v>0.79029262499999997</v>
      </c>
      <c r="L40" s="14">
        <f>K40*100/K58</f>
        <v>9.2292386831798314</v>
      </c>
      <c r="M40" s="14">
        <f t="shared" si="16"/>
        <v>80.579184396149998</v>
      </c>
      <c r="N40" s="14">
        <f>M40*100/M58</f>
        <v>16.79510214873974</v>
      </c>
      <c r="O40" s="63">
        <f>N40*100/N59</f>
        <v>17.939243565630079</v>
      </c>
      <c r="S40">
        <v>0</v>
      </c>
      <c r="AD40" s="40" t="s">
        <v>56</v>
      </c>
      <c r="AE40" s="48">
        <f t="shared" si="17"/>
        <v>12.034114749999999</v>
      </c>
      <c r="AF40" s="50" t="s">
        <v>2</v>
      </c>
      <c r="AG40" s="52">
        <v>101.96120000000001</v>
      </c>
      <c r="AH40" s="59">
        <f>AE40*1/2</f>
        <v>6.0170573749999994</v>
      </c>
      <c r="AI40" s="14">
        <f>AH40*100/AH58</f>
        <v>9.1524931481780474</v>
      </c>
      <c r="AJ40" s="14">
        <f t="shared" si="18"/>
        <v>613.50639042385001</v>
      </c>
      <c r="AK40" s="14">
        <f>AJ40*100/AJ58</f>
        <v>14.652769898558976</v>
      </c>
      <c r="AL40" s="63">
        <f>AK40*100/AK59</f>
        <v>14.688552687574557</v>
      </c>
      <c r="AN40" s="40" t="s">
        <v>56</v>
      </c>
      <c r="AO40" s="48">
        <f t="shared" si="19"/>
        <v>3.28662075</v>
      </c>
      <c r="AP40" s="50" t="s">
        <v>2</v>
      </c>
      <c r="AQ40" s="52">
        <v>101.96120000000001</v>
      </c>
      <c r="AR40" s="59">
        <f>AO40*1/2</f>
        <v>1.643310375</v>
      </c>
      <c r="AS40" s="14">
        <f>AR40*100/AR58</f>
        <v>8.6910315736630857</v>
      </c>
      <c r="AT40" s="14">
        <f t="shared" si="20"/>
        <v>167.55389780745</v>
      </c>
      <c r="AU40" s="14">
        <f>AT40*100/AT58</f>
        <v>16.322549999482092</v>
      </c>
      <c r="AV40" s="63">
        <f>AU40*100/AU59</f>
        <v>17.72487415227684</v>
      </c>
    </row>
    <row r="41" spans="1:48" x14ac:dyDescent="0.25">
      <c r="A41" s="40" t="s">
        <v>57</v>
      </c>
      <c r="B41" s="43">
        <v>0</v>
      </c>
      <c r="C41" s="43">
        <v>0</v>
      </c>
      <c r="D41" s="76">
        <f t="shared" si="12"/>
        <v>0</v>
      </c>
      <c r="E41" s="76">
        <f t="shared" si="13"/>
        <v>0</v>
      </c>
      <c r="F41" s="76">
        <f t="shared" si="14"/>
        <v>0</v>
      </c>
      <c r="G41" s="40" t="s">
        <v>57</v>
      </c>
      <c r="H41" s="48">
        <f t="shared" si="15"/>
        <v>0</v>
      </c>
      <c r="I41" s="50" t="s">
        <v>3</v>
      </c>
      <c r="J41" s="52">
        <v>151.99019999999999</v>
      </c>
      <c r="K41" s="59">
        <f>H41*1/2</f>
        <v>0</v>
      </c>
      <c r="L41" s="14">
        <f>K41*100/K58</f>
        <v>0</v>
      </c>
      <c r="M41" s="14">
        <f t="shared" si="16"/>
        <v>0</v>
      </c>
      <c r="N41" s="14">
        <f>M41*100/M58</f>
        <v>0</v>
      </c>
      <c r="O41" s="63">
        <f>N41*100/N59</f>
        <v>0</v>
      </c>
      <c r="R41" s="78" t="s">
        <v>207</v>
      </c>
      <c r="S41">
        <v>64.414250999999993</v>
      </c>
      <c r="T41">
        <v>9.7819070000000004</v>
      </c>
      <c r="U41">
        <v>4.4819990000000001</v>
      </c>
      <c r="V41">
        <v>6.8671769999999999</v>
      </c>
      <c r="W41">
        <v>0</v>
      </c>
      <c r="X41">
        <v>0</v>
      </c>
      <c r="Y41">
        <v>5.708189</v>
      </c>
      <c r="Z41">
        <v>0</v>
      </c>
      <c r="AA41">
        <v>16.103563000000001</v>
      </c>
      <c r="AB41">
        <v>0</v>
      </c>
      <c r="AD41" s="40" t="s">
        <v>57</v>
      </c>
      <c r="AE41" s="48">
        <f t="shared" si="17"/>
        <v>0</v>
      </c>
      <c r="AF41" s="50" t="s">
        <v>3</v>
      </c>
      <c r="AG41" s="52">
        <v>151.99019999999999</v>
      </c>
      <c r="AH41" s="59">
        <f>AE41*1/2</f>
        <v>0</v>
      </c>
      <c r="AI41" s="14">
        <f>AH41*100/AH58</f>
        <v>0</v>
      </c>
      <c r="AJ41" s="14">
        <f t="shared" si="18"/>
        <v>0</v>
      </c>
      <c r="AK41" s="14">
        <f>AJ41*100/AJ58</f>
        <v>0</v>
      </c>
      <c r="AL41" s="63">
        <f>AK41*100/AK59</f>
        <v>0</v>
      </c>
      <c r="AN41" s="40" t="s">
        <v>57</v>
      </c>
      <c r="AO41" s="48">
        <f t="shared" si="19"/>
        <v>0</v>
      </c>
      <c r="AP41" s="50" t="s">
        <v>3</v>
      </c>
      <c r="AQ41" s="52">
        <v>151.99019999999999</v>
      </c>
      <c r="AR41" s="59">
        <f>AO41*1/2</f>
        <v>0</v>
      </c>
      <c r="AS41" s="14">
        <f>AR41*100/AR58</f>
        <v>0</v>
      </c>
      <c r="AT41" s="14">
        <f t="shared" si="20"/>
        <v>0</v>
      </c>
      <c r="AU41" s="14">
        <f>AT41*100/AT58</f>
        <v>0</v>
      </c>
      <c r="AV41" s="63">
        <f>AU41*100/AU59</f>
        <v>0</v>
      </c>
    </row>
    <row r="42" spans="1:48" x14ac:dyDescent="0.25">
      <c r="A42" s="40" t="s">
        <v>58</v>
      </c>
      <c r="B42" s="43">
        <f>Y62</f>
        <v>8.6832999999999991</v>
      </c>
      <c r="C42" s="43">
        <f>Y37</f>
        <v>3.1570000000000001E-2</v>
      </c>
      <c r="D42" s="76">
        <f t="shared" si="12"/>
        <v>7.8925000000000002E-3</v>
      </c>
      <c r="E42" s="76">
        <f t="shared" si="13"/>
        <v>8.6596224999999993</v>
      </c>
      <c r="F42" s="76">
        <f t="shared" si="14"/>
        <v>2.3677500000000001E-2</v>
      </c>
      <c r="G42" s="40" t="s">
        <v>58</v>
      </c>
      <c r="H42" s="48">
        <f t="shared" si="15"/>
        <v>2.3677500000000001E-2</v>
      </c>
      <c r="I42" s="50" t="s">
        <v>4</v>
      </c>
      <c r="J42" s="52">
        <v>40.311399999999999</v>
      </c>
      <c r="K42" s="59">
        <f>H42*1</f>
        <v>2.3677500000000001E-2</v>
      </c>
      <c r="L42" s="14">
        <f>K42*100/K58</f>
        <v>0.2765118792814123</v>
      </c>
      <c r="M42" s="14">
        <f t="shared" si="16"/>
        <v>0.95447317350000005</v>
      </c>
      <c r="N42" s="14">
        <f>M42*100/M58</f>
        <v>0.19894063916499771</v>
      </c>
      <c r="O42" s="63">
        <f>N42*100/N59</f>
        <v>0.21249317506239859</v>
      </c>
      <c r="S42">
        <v>0</v>
      </c>
      <c r="AD42" s="40" t="s">
        <v>58</v>
      </c>
      <c r="AE42" s="48">
        <f t="shared" si="17"/>
        <v>8.6596224999999993</v>
      </c>
      <c r="AF42" s="50" t="s">
        <v>4</v>
      </c>
      <c r="AG42" s="52">
        <v>40.311399999999999</v>
      </c>
      <c r="AH42" s="59">
        <f>AE42*1</f>
        <v>8.6596224999999993</v>
      </c>
      <c r="AI42" s="14">
        <f>AH42*100/AH58</f>
        <v>13.172075760214677</v>
      </c>
      <c r="AJ42" s="14">
        <f t="shared" si="18"/>
        <v>349.08150644649999</v>
      </c>
      <c r="AK42" s="14">
        <f>AJ42*100/AJ58</f>
        <v>8.3373393816959513</v>
      </c>
      <c r="AL42" s="63">
        <f>AK42*100/AK59</f>
        <v>8.357699576943121</v>
      </c>
      <c r="AN42" s="40" t="s">
        <v>58</v>
      </c>
      <c r="AO42" s="48">
        <f t="shared" si="19"/>
        <v>3.392775E-2</v>
      </c>
      <c r="AP42" s="50" t="s">
        <v>4</v>
      </c>
      <c r="AQ42" s="52">
        <v>40.311399999999999</v>
      </c>
      <c r="AR42" s="59">
        <f>AO42*1</f>
        <v>3.392775E-2</v>
      </c>
      <c r="AS42" s="14">
        <f>AR42*100/AR58</f>
        <v>0.17943484746352176</v>
      </c>
      <c r="AT42" s="14">
        <f t="shared" si="20"/>
        <v>1.3676751013499999</v>
      </c>
      <c r="AU42" s="14">
        <f>AT42*100/AT58</f>
        <v>0.13323441302742114</v>
      </c>
      <c r="AV42" s="63">
        <f>AU42*100/AU59</f>
        <v>0.14468102127047827</v>
      </c>
    </row>
    <row r="43" spans="1:48" x14ac:dyDescent="0.25">
      <c r="A43" s="40" t="s">
        <v>59</v>
      </c>
      <c r="B43" s="43">
        <f>U62</f>
        <v>7.8914</v>
      </c>
      <c r="C43" s="43">
        <f>U37</f>
        <v>0.24135200000000001</v>
      </c>
      <c r="D43" s="76">
        <f t="shared" si="12"/>
        <v>6.0338000000000003E-2</v>
      </c>
      <c r="E43" s="76">
        <f t="shared" si="13"/>
        <v>7.7103859999999997</v>
      </c>
      <c r="F43" s="76">
        <f t="shared" si="14"/>
        <v>0.18101400000000001</v>
      </c>
      <c r="G43" s="40" t="s">
        <v>59</v>
      </c>
      <c r="H43" s="48">
        <f t="shared" si="15"/>
        <v>0.18101400000000001</v>
      </c>
      <c r="I43" s="50" t="s">
        <v>5</v>
      </c>
      <c r="J43" s="52">
        <v>56.0794</v>
      </c>
      <c r="K43" s="59">
        <f>H43*1</f>
        <v>0.18101400000000001</v>
      </c>
      <c r="L43" s="14">
        <f>K43*100/K58</f>
        <v>2.1139276239571565</v>
      </c>
      <c r="M43" s="14">
        <f t="shared" si="16"/>
        <v>10.1511565116</v>
      </c>
      <c r="N43" s="14">
        <f>M43*100/M58</f>
        <v>2.1158033779789962</v>
      </c>
      <c r="O43" s="63">
        <f>N43*100/N59</f>
        <v>2.259939344125764</v>
      </c>
      <c r="R43" s="78" t="s">
        <v>214</v>
      </c>
      <c r="S43">
        <v>5.5918070000000002</v>
      </c>
      <c r="T43">
        <v>0.82051799999999997</v>
      </c>
      <c r="U43">
        <v>0.121542</v>
      </c>
      <c r="V43">
        <v>0</v>
      </c>
      <c r="W43">
        <v>0</v>
      </c>
      <c r="X43">
        <v>5.1327999999999999E-2</v>
      </c>
      <c r="Y43">
        <v>0</v>
      </c>
      <c r="Z43">
        <v>0.52610599999999996</v>
      </c>
      <c r="AA43">
        <v>1.9753849999999999</v>
      </c>
      <c r="AB43">
        <v>0</v>
      </c>
      <c r="AD43" s="40" t="s">
        <v>59</v>
      </c>
      <c r="AE43" s="48">
        <f t="shared" si="17"/>
        <v>7.7103859999999997</v>
      </c>
      <c r="AF43" s="50" t="s">
        <v>5</v>
      </c>
      <c r="AG43" s="52">
        <v>56.0794</v>
      </c>
      <c r="AH43" s="59">
        <f>AE43*1</f>
        <v>7.7103859999999997</v>
      </c>
      <c r="AI43" s="14">
        <f>AH43*100/AH58</f>
        <v>11.728200453599289</v>
      </c>
      <c r="AJ43" s="14">
        <f t="shared" si="18"/>
        <v>432.39382064839998</v>
      </c>
      <c r="AK43" s="14">
        <f>AJ43*100/AJ58</f>
        <v>10.327141262770915</v>
      </c>
      <c r="AL43" s="63">
        <f>AK43*100/AK59</f>
        <v>10.352360652654063</v>
      </c>
      <c r="AN43" s="40" t="s">
        <v>59</v>
      </c>
      <c r="AO43" s="48">
        <f t="shared" si="19"/>
        <v>0.34392824999999999</v>
      </c>
      <c r="AP43" s="50" t="s">
        <v>5</v>
      </c>
      <c r="AQ43" s="52">
        <v>56.0794</v>
      </c>
      <c r="AR43" s="59">
        <f>AO43*1</f>
        <v>0.34392824999999999</v>
      </c>
      <c r="AS43" s="14">
        <f>AR43*100/AR58</f>
        <v>1.8189450546277304</v>
      </c>
      <c r="AT43" s="14">
        <f t="shared" si="20"/>
        <v>19.287289903049999</v>
      </c>
      <c r="AU43" s="14">
        <f>AT43*100/AT58</f>
        <v>1.8789043878813414</v>
      </c>
      <c r="AV43" s="63">
        <f>AU43*100/AU59</f>
        <v>2.040327266291984</v>
      </c>
    </row>
    <row r="44" spans="1:48" x14ac:dyDescent="0.25">
      <c r="A44" s="40" t="s">
        <v>60</v>
      </c>
      <c r="B44" s="43">
        <v>0</v>
      </c>
      <c r="C44" s="43">
        <v>0</v>
      </c>
      <c r="D44" s="76">
        <f t="shared" si="12"/>
        <v>0</v>
      </c>
      <c r="E44" s="76">
        <f t="shared" si="13"/>
        <v>0</v>
      </c>
      <c r="F44" s="76">
        <f t="shared" si="14"/>
        <v>0</v>
      </c>
      <c r="G44" s="40" t="s">
        <v>60</v>
      </c>
      <c r="H44" s="48">
        <f t="shared" si="15"/>
        <v>0</v>
      </c>
      <c r="I44" s="50" t="s">
        <v>6</v>
      </c>
      <c r="J44" s="52">
        <v>70.9375</v>
      </c>
      <c r="K44" s="59">
        <f t="shared" ref="K44:K45" si="21">H44*1</f>
        <v>0</v>
      </c>
      <c r="L44" s="14">
        <f>K44*100/K58</f>
        <v>0</v>
      </c>
      <c r="M44" s="14">
        <f t="shared" si="16"/>
        <v>0</v>
      </c>
      <c r="N44" s="14">
        <f>M44*100/M58</f>
        <v>0</v>
      </c>
      <c r="O44" s="63">
        <f>N44*100/N59</f>
        <v>0</v>
      </c>
      <c r="S44">
        <v>0</v>
      </c>
      <c r="AD44" s="40" t="s">
        <v>60</v>
      </c>
      <c r="AE44" s="48">
        <f t="shared" si="17"/>
        <v>0</v>
      </c>
      <c r="AF44" s="50" t="s">
        <v>6</v>
      </c>
      <c r="AG44" s="52">
        <v>70.9375</v>
      </c>
      <c r="AH44" s="59">
        <f t="shared" ref="AH44:AH45" si="22">AE44*1</f>
        <v>0</v>
      </c>
      <c r="AI44" s="14">
        <f>AH44*100/AH58</f>
        <v>0</v>
      </c>
      <c r="AJ44" s="14">
        <f t="shared" si="18"/>
        <v>0</v>
      </c>
      <c r="AK44" s="14">
        <f>AJ44*100/AJ58</f>
        <v>0</v>
      </c>
      <c r="AL44" s="63">
        <f>AK44*100/AK59</f>
        <v>0</v>
      </c>
      <c r="AN44" s="40" t="s">
        <v>60</v>
      </c>
      <c r="AO44" s="48">
        <f t="shared" si="19"/>
        <v>0</v>
      </c>
      <c r="AP44" s="50" t="s">
        <v>6</v>
      </c>
      <c r="AQ44" s="52">
        <v>70.9375</v>
      </c>
      <c r="AR44" s="59">
        <f t="shared" ref="AR44:AR45" si="23">AO44*1</f>
        <v>0</v>
      </c>
      <c r="AS44" s="14">
        <f>AR44*100/AR58</f>
        <v>0</v>
      </c>
      <c r="AT44" s="14">
        <f t="shared" si="20"/>
        <v>0</v>
      </c>
      <c r="AU44" s="14">
        <f>AT44*100/AT58</f>
        <v>0</v>
      </c>
      <c r="AV44" s="63">
        <f>AU44*100/AU59</f>
        <v>0</v>
      </c>
    </row>
    <row r="45" spans="1:48" x14ac:dyDescent="0.25">
      <c r="A45" s="40" t="s">
        <v>64</v>
      </c>
      <c r="B45" s="43">
        <f>V62</f>
        <v>8.3413000000000004</v>
      </c>
      <c r="C45" s="43">
        <f>V37</f>
        <v>5.5076E-2</v>
      </c>
      <c r="D45" s="76">
        <f t="shared" si="12"/>
        <v>1.3769E-2</v>
      </c>
      <c r="E45" s="76">
        <f t="shared" si="13"/>
        <v>8.2999930000000006</v>
      </c>
      <c r="F45" s="76">
        <f t="shared" si="14"/>
        <v>4.1306999999999996E-2</v>
      </c>
      <c r="G45" s="40" t="s">
        <v>64</v>
      </c>
      <c r="H45" s="48">
        <f t="shared" si="15"/>
        <v>4.1306999999999996E-2</v>
      </c>
      <c r="I45" s="50" t="s">
        <v>7</v>
      </c>
      <c r="J45" s="52">
        <v>71.846400000000003</v>
      </c>
      <c r="K45" s="59">
        <f t="shared" si="21"/>
        <v>4.1306999999999996E-2</v>
      </c>
      <c r="L45" s="14">
        <f>K45*100/K58</f>
        <v>0.4823936732120071</v>
      </c>
      <c r="M45" s="14">
        <f t="shared" si="16"/>
        <v>2.9677592447999999</v>
      </c>
      <c r="N45" s="14">
        <f>M45*100/M58</f>
        <v>0.61856942388789182</v>
      </c>
      <c r="O45" s="63">
        <f>N45*100/N59</f>
        <v>0.66070854818879632</v>
      </c>
      <c r="R45" s="78" t="s">
        <v>208</v>
      </c>
      <c r="S45">
        <v>2.775655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1.3878280000000001</v>
      </c>
      <c r="AB45">
        <v>0</v>
      </c>
      <c r="AD45" s="40" t="s">
        <v>64</v>
      </c>
      <c r="AE45" s="48">
        <f t="shared" si="17"/>
        <v>8.2999930000000006</v>
      </c>
      <c r="AF45" s="50" t="s">
        <v>7</v>
      </c>
      <c r="AG45" s="52">
        <v>71.846400000000003</v>
      </c>
      <c r="AH45" s="59">
        <f t="shared" si="22"/>
        <v>8.2999930000000006</v>
      </c>
      <c r="AI45" s="14">
        <f>AH45*100/AH58</f>
        <v>12.625046485023049</v>
      </c>
      <c r="AJ45" s="14">
        <f t="shared" si="18"/>
        <v>596.32461707520008</v>
      </c>
      <c r="AK45" s="14">
        <f>AJ45*100/AJ58</f>
        <v>14.242406493618681</v>
      </c>
      <c r="AL45" s="63">
        <f>AK45*100/AK59</f>
        <v>14.277187154897296</v>
      </c>
      <c r="AN45" s="40" t="s">
        <v>64</v>
      </c>
      <c r="AO45" s="48">
        <f t="shared" si="19"/>
        <v>6.0551999999999995E-2</v>
      </c>
      <c r="AP45" s="50" t="s">
        <v>7</v>
      </c>
      <c r="AQ45" s="52">
        <v>71.846400000000003</v>
      </c>
      <c r="AR45" s="59">
        <f t="shared" si="23"/>
        <v>6.0551999999999995E-2</v>
      </c>
      <c r="AS45" s="14">
        <f>AR45*100/AR58</f>
        <v>0.32024342562094948</v>
      </c>
      <c r="AT45" s="14">
        <f t="shared" si="20"/>
        <v>4.3504432128000001</v>
      </c>
      <c r="AU45" s="14">
        <f>AT45*100/AT58</f>
        <v>0.42380587852655821</v>
      </c>
      <c r="AV45" s="63">
        <f>AU45*100/AU59</f>
        <v>0.46021644057556693</v>
      </c>
    </row>
    <row r="46" spans="1:48" x14ac:dyDescent="0.25">
      <c r="A46" s="40" t="s">
        <v>63</v>
      </c>
      <c r="B46" s="44">
        <v>0</v>
      </c>
      <c r="C46" s="44">
        <v>0</v>
      </c>
      <c r="D46" s="44">
        <f t="shared" si="12"/>
        <v>0</v>
      </c>
      <c r="E46" s="44">
        <f t="shared" si="13"/>
        <v>0</v>
      </c>
      <c r="F46" s="44">
        <f t="shared" si="14"/>
        <v>0</v>
      </c>
      <c r="G46" s="40" t="s">
        <v>63</v>
      </c>
      <c r="H46" s="48">
        <f t="shared" si="15"/>
        <v>0</v>
      </c>
      <c r="I46" s="50" t="s">
        <v>8</v>
      </c>
      <c r="J46" s="52">
        <v>159.69220000000001</v>
      </c>
      <c r="K46" s="59">
        <f>K57</f>
        <v>1.5000000033182914E-6</v>
      </c>
      <c r="L46" s="19">
        <f>K46*100/K58</f>
        <v>1.7517382318220483E-5</v>
      </c>
      <c r="M46" s="14">
        <f t="shared" si="16"/>
        <v>2.3953830052990527E-4</v>
      </c>
      <c r="N46" s="14">
        <f>M46*100/M58</f>
        <v>4.9926916685539158E-5</v>
      </c>
      <c r="O46" s="63">
        <f>N46*100/N59</f>
        <v>5.3328113813824862E-5</v>
      </c>
      <c r="S46">
        <v>0</v>
      </c>
      <c r="AD46" s="40" t="s">
        <v>63</v>
      </c>
      <c r="AE46" s="48">
        <f t="shared" si="17"/>
        <v>0</v>
      </c>
      <c r="AF46" s="50" t="s">
        <v>8</v>
      </c>
      <c r="AG46" s="52">
        <v>159.69220000000001</v>
      </c>
      <c r="AH46" s="59">
        <f>AH57</f>
        <v>0.90079850000000761</v>
      </c>
      <c r="AI46" s="19">
        <f>AH46*100/AH58</f>
        <v>1.370196690062164</v>
      </c>
      <c r="AJ46" s="14">
        <f t="shared" si="18"/>
        <v>143.85049422170124</v>
      </c>
      <c r="AK46" s="14">
        <f>AJ46*100/AJ58</f>
        <v>3.4356743866487931</v>
      </c>
      <c r="AL46" s="63">
        <f>AK46*100/AK59</f>
        <v>3.4440644734757062</v>
      </c>
      <c r="AN46" s="40" t="s">
        <v>63</v>
      </c>
      <c r="AO46" s="48">
        <f t="shared" si="19"/>
        <v>0</v>
      </c>
      <c r="AP46" s="50" t="s">
        <v>8</v>
      </c>
      <c r="AQ46" s="52">
        <v>159.69220000000001</v>
      </c>
      <c r="AR46" s="59">
        <f>AR57</f>
        <v>1.5000000033182914E-6</v>
      </c>
      <c r="AS46" s="19">
        <f>AR46*100/AR58</f>
        <v>7.9331011278584576E-6</v>
      </c>
      <c r="AT46" s="14">
        <f t="shared" si="20"/>
        <v>2.3953830052990527E-4</v>
      </c>
      <c r="AU46" s="14">
        <f>AT46*100/AT58</f>
        <v>2.333503391060175E-5</v>
      </c>
      <c r="AV46" s="63">
        <f>AU46*100/AU59</f>
        <v>2.5339823705098296E-5</v>
      </c>
    </row>
    <row r="47" spans="1:48" x14ac:dyDescent="0.25">
      <c r="A47" s="40" t="s">
        <v>61</v>
      </c>
      <c r="B47" s="43">
        <v>0</v>
      </c>
      <c r="C47" s="43">
        <v>0</v>
      </c>
      <c r="D47" s="76">
        <f t="shared" si="12"/>
        <v>0</v>
      </c>
      <c r="E47" s="76">
        <f t="shared" si="13"/>
        <v>0</v>
      </c>
      <c r="F47" s="76">
        <f t="shared" si="14"/>
        <v>0</v>
      </c>
      <c r="G47" s="40" t="s">
        <v>61</v>
      </c>
      <c r="H47" s="48">
        <f t="shared" si="15"/>
        <v>0</v>
      </c>
      <c r="I47" s="50" t="s">
        <v>9</v>
      </c>
      <c r="J47" s="52">
        <v>153.33940000000001</v>
      </c>
      <c r="K47" s="59">
        <f>H47*1</f>
        <v>0</v>
      </c>
      <c r="L47" s="14">
        <f>K47*100/K58</f>
        <v>0</v>
      </c>
      <c r="M47" s="14">
        <f t="shared" si="16"/>
        <v>0</v>
      </c>
      <c r="N47" s="14">
        <f>M47*100/M58</f>
        <v>0</v>
      </c>
      <c r="O47" s="63">
        <f>N47*100/N59</f>
        <v>0</v>
      </c>
      <c r="R47" s="78" t="s">
        <v>102</v>
      </c>
      <c r="S47">
        <v>1.9166000000000001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0.95830000000000004</v>
      </c>
      <c r="AD47" s="40" t="s">
        <v>61</v>
      </c>
      <c r="AE47" s="48">
        <f t="shared" si="17"/>
        <v>0</v>
      </c>
      <c r="AF47" s="50" t="s">
        <v>9</v>
      </c>
      <c r="AG47" s="52">
        <v>153.33940000000001</v>
      </c>
      <c r="AH47" s="59">
        <f>AE47*1</f>
        <v>0</v>
      </c>
      <c r="AI47" s="14">
        <f>AH47*100/AH58</f>
        <v>0</v>
      </c>
      <c r="AJ47" s="14">
        <f t="shared" si="18"/>
        <v>0</v>
      </c>
      <c r="AK47" s="14">
        <f>AJ47*100/AJ58</f>
        <v>0</v>
      </c>
      <c r="AL47" s="63">
        <f>AK47*100/AK59</f>
        <v>0</v>
      </c>
      <c r="AN47" s="40" t="s">
        <v>61</v>
      </c>
      <c r="AO47" s="48">
        <f t="shared" si="19"/>
        <v>0</v>
      </c>
      <c r="AP47" s="50" t="s">
        <v>9</v>
      </c>
      <c r="AQ47" s="52">
        <v>153.33940000000001</v>
      </c>
      <c r="AR47" s="59">
        <f>AO47*1</f>
        <v>0</v>
      </c>
      <c r="AS47" s="14">
        <f>AR47*100/AR58</f>
        <v>0</v>
      </c>
      <c r="AT47" s="14">
        <f t="shared" si="20"/>
        <v>0</v>
      </c>
      <c r="AU47" s="14">
        <f>AT47*100/AT58</f>
        <v>0</v>
      </c>
      <c r="AV47" s="63">
        <f>AU47*100/AU59</f>
        <v>0</v>
      </c>
    </row>
    <row r="48" spans="1:48" x14ac:dyDescent="0.25">
      <c r="A48" s="40" t="s">
        <v>62</v>
      </c>
      <c r="B48" s="43">
        <f>Z62</f>
        <v>3.5891000000000002</v>
      </c>
      <c r="C48" s="43">
        <f>Z37</f>
        <v>1.314813</v>
      </c>
      <c r="D48" s="76">
        <f t="shared" si="12"/>
        <v>0.32870325</v>
      </c>
      <c r="E48" s="76">
        <f t="shared" si="13"/>
        <v>2.6029902500000004</v>
      </c>
      <c r="F48" s="76">
        <f t="shared" si="14"/>
        <v>0.98610975000000001</v>
      </c>
      <c r="G48" s="40" t="s">
        <v>62</v>
      </c>
      <c r="H48" s="48">
        <f t="shared" si="15"/>
        <v>0.98610975000000001</v>
      </c>
      <c r="I48" s="50" t="s">
        <v>10</v>
      </c>
      <c r="J48" s="52">
        <v>61.978999999999999</v>
      </c>
      <c r="K48" s="59">
        <f>H48/2</f>
        <v>0.493054875</v>
      </c>
      <c r="L48" s="14">
        <f>K48*100/K58</f>
        <v>5.7580204867537468</v>
      </c>
      <c r="M48" s="14">
        <f t="shared" si="16"/>
        <v>30.559048097624999</v>
      </c>
      <c r="N48" s="14">
        <f>M48*100/M58</f>
        <v>6.3694158511783723</v>
      </c>
      <c r="O48" s="63">
        <f>N48*100/N59</f>
        <v>6.8033228564583519</v>
      </c>
      <c r="S48">
        <v>0</v>
      </c>
      <c r="AD48" s="40" t="s">
        <v>62</v>
      </c>
      <c r="AE48" s="48">
        <f t="shared" si="17"/>
        <v>2.6029902500000004</v>
      </c>
      <c r="AF48" s="50" t="s">
        <v>10</v>
      </c>
      <c r="AG48" s="52">
        <v>61.978999999999999</v>
      </c>
      <c r="AH48" s="59">
        <f>AE48/2</f>
        <v>1.3014951250000002</v>
      </c>
      <c r="AI48" s="14">
        <f>AH48*100/AH58</f>
        <v>1.9796928085548848</v>
      </c>
      <c r="AJ48" s="14">
        <f t="shared" si="18"/>
        <v>80.665366352375017</v>
      </c>
      <c r="AK48" s="14">
        <f>AJ48*100/AJ58</f>
        <v>1.9265831137108944</v>
      </c>
      <c r="AL48" s="63">
        <f>AK48*100/AK59</f>
        <v>1.9312879249893187</v>
      </c>
      <c r="AN48" s="40" t="s">
        <v>62</v>
      </c>
      <c r="AO48" s="48">
        <f t="shared" si="19"/>
        <v>1.87404675</v>
      </c>
      <c r="AP48" s="50" t="s">
        <v>10</v>
      </c>
      <c r="AQ48" s="52">
        <v>61.978999999999999</v>
      </c>
      <c r="AR48" s="59">
        <f>AO48/2</f>
        <v>0.93702337499999999</v>
      </c>
      <c r="AS48" s="14">
        <f>AR48*100/AR58</f>
        <v>4.955667451065259</v>
      </c>
      <c r="AT48" s="14">
        <f t="shared" si="20"/>
        <v>58.075771759124997</v>
      </c>
      <c r="AU48" s="14">
        <f>AT48*100/AT58</f>
        <v>5.6575507982881375</v>
      </c>
      <c r="AV48" s="63">
        <f>AU48*100/AU59</f>
        <v>6.1436096634994186</v>
      </c>
    </row>
    <row r="49" spans="1:48" x14ac:dyDescent="0.25">
      <c r="A49" s="40" t="s">
        <v>52</v>
      </c>
      <c r="B49" s="43">
        <f>X62</f>
        <v>0.31809999999999999</v>
      </c>
      <c r="C49" s="43">
        <f>X37</f>
        <v>0.26677200000000001</v>
      </c>
      <c r="D49" s="76">
        <f t="shared" si="12"/>
        <v>6.6693000000000002E-2</v>
      </c>
      <c r="E49" s="76">
        <f t="shared" si="13"/>
        <v>0.11802099999999999</v>
      </c>
      <c r="F49" s="76">
        <f t="shared" si="14"/>
        <v>0.20007900000000001</v>
      </c>
      <c r="G49" s="40" t="s">
        <v>52</v>
      </c>
      <c r="H49" s="48">
        <f t="shared" si="15"/>
        <v>0.20007900000000001</v>
      </c>
      <c r="I49" s="50" t="s">
        <v>11</v>
      </c>
      <c r="J49" s="52">
        <v>94.203400000000002</v>
      </c>
      <c r="K49" s="59">
        <f>H49/2</f>
        <v>0.1000395</v>
      </c>
      <c r="L49" s="14">
        <f>K49*100/K58</f>
        <v>1.1682867763646012</v>
      </c>
      <c r="M49" s="14">
        <f t="shared" si="16"/>
        <v>9.4240610343000011</v>
      </c>
      <c r="N49" s="14">
        <f>M49*100/M58</f>
        <v>1.9642550233430858</v>
      </c>
      <c r="O49" s="63">
        <f>N49*100/N59</f>
        <v>2.098066982665427</v>
      </c>
      <c r="R49" s="78" t="s">
        <v>97</v>
      </c>
      <c r="S49">
        <v>125.3826</v>
      </c>
      <c r="T49">
        <v>13.614699999999999</v>
      </c>
      <c r="U49">
        <v>7.8914</v>
      </c>
      <c r="V49">
        <v>8.3413000000000004</v>
      </c>
      <c r="W49">
        <v>4.5294999999999996</v>
      </c>
      <c r="X49">
        <v>0.31809999999999999</v>
      </c>
      <c r="Y49">
        <v>8.6832999999999991</v>
      </c>
      <c r="Z49">
        <v>3.5891000000000002</v>
      </c>
      <c r="AA49">
        <v>36.504399999999997</v>
      </c>
      <c r="AB49">
        <v>0.95830000000000004</v>
      </c>
      <c r="AD49" s="40" t="s">
        <v>52</v>
      </c>
      <c r="AE49" s="48">
        <f t="shared" si="17"/>
        <v>0.11802099999999999</v>
      </c>
      <c r="AF49" s="50" t="s">
        <v>11</v>
      </c>
      <c r="AG49" s="52">
        <v>94.203400000000002</v>
      </c>
      <c r="AH49" s="59">
        <f>AE49/2</f>
        <v>5.9010499999999994E-2</v>
      </c>
      <c r="AI49" s="14">
        <f>AH49*100/AH58</f>
        <v>8.9760353485171918E-2</v>
      </c>
      <c r="AJ49" s="14">
        <f t="shared" si="18"/>
        <v>5.5589897356999991</v>
      </c>
      <c r="AK49" s="14">
        <f>AJ49*100/AJ58</f>
        <v>0.13276894705104728</v>
      </c>
      <c r="AL49" s="63">
        <f>AK49*100/AK59</f>
        <v>0.13309317538828577</v>
      </c>
      <c r="AN49" s="40" t="s">
        <v>52</v>
      </c>
      <c r="AO49" s="48">
        <f t="shared" si="19"/>
        <v>0.63480749999999997</v>
      </c>
      <c r="AP49" s="50" t="s">
        <v>11</v>
      </c>
      <c r="AQ49" s="52">
        <v>94.203400000000002</v>
      </c>
      <c r="AR49" s="59">
        <f>AO49/2</f>
        <v>0.31740374999999998</v>
      </c>
      <c r="AS49" s="14">
        <f>AR49*100/AR58</f>
        <v>1.6786640276941382</v>
      </c>
      <c r="AT49" s="14">
        <f t="shared" si="20"/>
        <v>29.900512422749998</v>
      </c>
      <c r="AU49" s="14">
        <f>AT49*100/AT58</f>
        <v>2.91280964165533</v>
      </c>
      <c r="AV49" s="63">
        <f>AU49*100/AU59</f>
        <v>3.1630587334403937</v>
      </c>
    </row>
    <row r="50" spans="1:48" x14ac:dyDescent="0.25">
      <c r="A50" s="40" t="s">
        <v>65</v>
      </c>
      <c r="B50" s="43">
        <v>0</v>
      </c>
      <c r="C50" s="43">
        <v>0</v>
      </c>
      <c r="D50" s="76">
        <f t="shared" si="12"/>
        <v>0</v>
      </c>
      <c r="E50" s="76">
        <f t="shared" si="13"/>
        <v>0</v>
      </c>
      <c r="F50" s="76">
        <f t="shared" si="14"/>
        <v>0</v>
      </c>
      <c r="G50" s="40" t="s">
        <v>65</v>
      </c>
      <c r="H50" s="48">
        <f t="shared" si="15"/>
        <v>0</v>
      </c>
      <c r="I50" s="50" t="s">
        <v>12</v>
      </c>
      <c r="J50" s="52">
        <v>80.063999999999993</v>
      </c>
      <c r="K50" s="59">
        <f>H50*1</f>
        <v>0</v>
      </c>
      <c r="L50" s="14">
        <f>K50*100/K58</f>
        <v>0</v>
      </c>
      <c r="M50" s="14">
        <f t="shared" si="16"/>
        <v>0</v>
      </c>
      <c r="N50" s="14">
        <f>M50*100/M58</f>
        <v>0</v>
      </c>
      <c r="O50" s="63">
        <f>N50*100/N59</f>
        <v>0</v>
      </c>
      <c r="S50">
        <v>0</v>
      </c>
      <c r="AD50" s="40" t="s">
        <v>65</v>
      </c>
      <c r="AE50" s="48">
        <f t="shared" si="17"/>
        <v>0</v>
      </c>
      <c r="AF50" s="50" t="s">
        <v>12</v>
      </c>
      <c r="AG50" s="52">
        <v>80.063999999999993</v>
      </c>
      <c r="AH50" s="59">
        <f>AE50*1</f>
        <v>0</v>
      </c>
      <c r="AI50" s="14">
        <f>AH50*100/AH58</f>
        <v>0</v>
      </c>
      <c r="AJ50" s="14">
        <f t="shared" si="18"/>
        <v>0</v>
      </c>
      <c r="AK50" s="14">
        <f>AJ50*100/AJ58</f>
        <v>0</v>
      </c>
      <c r="AL50" s="63">
        <f>AK50*100/AK59</f>
        <v>0</v>
      </c>
      <c r="AN50" s="40" t="s">
        <v>65</v>
      </c>
      <c r="AO50" s="48">
        <f t="shared" si="19"/>
        <v>0</v>
      </c>
      <c r="AP50" s="50" t="s">
        <v>12</v>
      </c>
      <c r="AQ50" s="52">
        <v>80.063999999999993</v>
      </c>
      <c r="AR50" s="59">
        <f>AO50*1</f>
        <v>0</v>
      </c>
      <c r="AS50" s="14">
        <f>AR50*100/AR58</f>
        <v>0</v>
      </c>
      <c r="AT50" s="14">
        <f t="shared" si="20"/>
        <v>0</v>
      </c>
      <c r="AU50" s="14">
        <f>AT50*100/AT58</f>
        <v>0</v>
      </c>
      <c r="AV50" s="63">
        <f>AU50*100/AU59</f>
        <v>0</v>
      </c>
    </row>
    <row r="51" spans="1:48" x14ac:dyDescent="0.25">
      <c r="A51" s="41"/>
      <c r="B51" s="44">
        <v>0</v>
      </c>
      <c r="C51" s="44"/>
      <c r="D51" s="44">
        <f t="shared" si="12"/>
        <v>0</v>
      </c>
      <c r="E51" s="44">
        <f t="shared" si="13"/>
        <v>0</v>
      </c>
      <c r="F51" s="44">
        <f t="shared" si="14"/>
        <v>0</v>
      </c>
      <c r="G51" s="41"/>
      <c r="H51" s="48">
        <f t="shared" si="15"/>
        <v>0</v>
      </c>
      <c r="I51" s="50" t="s">
        <v>13</v>
      </c>
      <c r="J51" s="52">
        <v>32</v>
      </c>
      <c r="K51" s="59">
        <f>H51*1</f>
        <v>0</v>
      </c>
      <c r="L51" s="14">
        <f>K51*100/K58</f>
        <v>0</v>
      </c>
      <c r="M51" s="14">
        <f t="shared" si="16"/>
        <v>0</v>
      </c>
      <c r="N51" s="14">
        <f>M51*100/M58</f>
        <v>0</v>
      </c>
      <c r="O51" s="63">
        <f>N51*100/N59</f>
        <v>0</v>
      </c>
      <c r="AD51" s="41"/>
      <c r="AE51" s="48">
        <f t="shared" si="17"/>
        <v>0</v>
      </c>
      <c r="AF51" s="50" t="s">
        <v>13</v>
      </c>
      <c r="AG51" s="52">
        <v>32</v>
      </c>
      <c r="AH51" s="59">
        <f>AE51*1</f>
        <v>0</v>
      </c>
      <c r="AI51" s="14">
        <f>AH51*100/AH58</f>
        <v>0</v>
      </c>
      <c r="AJ51" s="14">
        <f t="shared" si="18"/>
        <v>0</v>
      </c>
      <c r="AK51" s="14">
        <f>AJ51*100/AJ58</f>
        <v>0</v>
      </c>
      <c r="AL51" s="63">
        <f>AK51*100/AK59</f>
        <v>0</v>
      </c>
      <c r="AN51" s="41"/>
      <c r="AO51" s="48">
        <f t="shared" si="19"/>
        <v>0</v>
      </c>
      <c r="AP51" s="50" t="s">
        <v>13</v>
      </c>
      <c r="AQ51" s="52">
        <v>32</v>
      </c>
      <c r="AR51" s="59">
        <f>AO51*1</f>
        <v>0</v>
      </c>
      <c r="AS51" s="14">
        <f>AR51*100/AR58</f>
        <v>0</v>
      </c>
      <c r="AT51" s="14">
        <f t="shared" si="20"/>
        <v>0</v>
      </c>
      <c r="AU51" s="14">
        <f>AT51*100/AT58</f>
        <v>0</v>
      </c>
      <c r="AV51" s="63">
        <f>AU51*100/AU59</f>
        <v>0</v>
      </c>
    </row>
    <row r="52" spans="1:48" x14ac:dyDescent="0.25">
      <c r="A52" s="40" t="s">
        <v>51</v>
      </c>
      <c r="B52" s="43">
        <f>W62</f>
        <v>4.5294999999999996</v>
      </c>
      <c r="C52" s="43">
        <f>W37</f>
        <v>4.5294999999999996</v>
      </c>
      <c r="D52" s="76">
        <f t="shared" si="12"/>
        <v>1.1323749999999999</v>
      </c>
      <c r="E52" s="76">
        <f t="shared" si="13"/>
        <v>1.1323749999999999</v>
      </c>
      <c r="F52" s="76">
        <f t="shared" si="14"/>
        <v>3.397125</v>
      </c>
      <c r="G52" s="40" t="s">
        <v>51</v>
      </c>
      <c r="H52" s="48">
        <f t="shared" si="15"/>
        <v>3.397125</v>
      </c>
      <c r="I52" s="50" t="s">
        <v>22</v>
      </c>
      <c r="J52" s="52">
        <v>18.015000000000001</v>
      </c>
      <c r="K52" s="59">
        <f>H52*1/2</f>
        <v>1.6985625</v>
      </c>
      <c r="L52" s="14">
        <f>K52*100/K58</f>
        <v>19.836245758713289</v>
      </c>
      <c r="M52" s="14">
        <f t="shared" si="16"/>
        <v>30.599603437500001</v>
      </c>
      <c r="N52" s="14">
        <f>M52*100/M58</f>
        <v>6.3778687919841373</v>
      </c>
      <c r="O52" s="64"/>
      <c r="AD52" s="40" t="s">
        <v>51</v>
      </c>
      <c r="AE52" s="48">
        <f t="shared" si="17"/>
        <v>1.1323749999999999</v>
      </c>
      <c r="AF52" s="50" t="s">
        <v>22</v>
      </c>
      <c r="AG52" s="52">
        <v>18.015000000000001</v>
      </c>
      <c r="AH52" s="59">
        <f>AE52*1/2</f>
        <v>0.56618749999999995</v>
      </c>
      <c r="AI52" s="14">
        <f>AH52*100/AH58</f>
        <v>0.86122283557817303</v>
      </c>
      <c r="AJ52" s="14">
        <f t="shared" si="18"/>
        <v>10.199867812499999</v>
      </c>
      <c r="AK52" s="14">
        <f>AJ52*100/AJ58</f>
        <v>0.243610039577626</v>
      </c>
      <c r="AL52" s="64"/>
      <c r="AN52" s="40" t="s">
        <v>51</v>
      </c>
      <c r="AO52" s="48">
        <f t="shared" si="19"/>
        <v>9.0162824999999991</v>
      </c>
      <c r="AP52" s="50" t="s">
        <v>22</v>
      </c>
      <c r="AQ52" s="52">
        <v>18.015000000000001</v>
      </c>
      <c r="AR52" s="59">
        <f>AO52*1/2</f>
        <v>4.5081412499999995</v>
      </c>
      <c r="AS52" s="14">
        <f>AR52*100/AR58</f>
        <v>23.842360237202886</v>
      </c>
      <c r="AT52" s="14">
        <f t="shared" si="20"/>
        <v>81.21416461874999</v>
      </c>
      <c r="AU52" s="14">
        <f>AT52*100/AT58</f>
        <v>7.9116169781922823</v>
      </c>
      <c r="AV52" s="64"/>
    </row>
    <row r="53" spans="1:48" x14ac:dyDescent="0.25">
      <c r="A53" s="40" t="s">
        <v>66</v>
      </c>
      <c r="B53" s="43">
        <v>0</v>
      </c>
      <c r="C53" s="43">
        <v>0</v>
      </c>
      <c r="D53" s="76">
        <f t="shared" si="12"/>
        <v>0</v>
      </c>
      <c r="E53" s="76">
        <f t="shared" si="13"/>
        <v>0</v>
      </c>
      <c r="F53" s="76">
        <f t="shared" si="14"/>
        <v>0</v>
      </c>
      <c r="G53" s="40" t="s">
        <v>66</v>
      </c>
      <c r="H53" s="48">
        <f t="shared" si="15"/>
        <v>0</v>
      </c>
      <c r="I53" s="50" t="s">
        <v>14</v>
      </c>
      <c r="J53" s="52">
        <v>44.01</v>
      </c>
      <c r="K53" s="59">
        <f>H53*1</f>
        <v>0</v>
      </c>
      <c r="L53" s="14">
        <f>K53*100/K58</f>
        <v>0</v>
      </c>
      <c r="M53" s="14">
        <f t="shared" si="16"/>
        <v>0</v>
      </c>
      <c r="N53" s="14">
        <f>M53*100/M58</f>
        <v>0</v>
      </c>
      <c r="O53" s="63">
        <f>N53*100/N59</f>
        <v>0</v>
      </c>
      <c r="AD53" s="40" t="s">
        <v>66</v>
      </c>
      <c r="AE53" s="48">
        <f t="shared" si="17"/>
        <v>0</v>
      </c>
      <c r="AF53" s="50" t="s">
        <v>14</v>
      </c>
      <c r="AG53" s="52">
        <v>44.01</v>
      </c>
      <c r="AH53" s="59">
        <f>AE53*1</f>
        <v>0</v>
      </c>
      <c r="AI53" s="14">
        <f>AH53*100/AH58</f>
        <v>0</v>
      </c>
      <c r="AJ53" s="14">
        <f t="shared" si="18"/>
        <v>0</v>
      </c>
      <c r="AK53" s="14">
        <f>AJ53*100/AJ58</f>
        <v>0</v>
      </c>
      <c r="AL53" s="63">
        <f>AK53*100/AK59</f>
        <v>0</v>
      </c>
      <c r="AN53" s="40" t="s">
        <v>66</v>
      </c>
      <c r="AO53" s="48">
        <f t="shared" si="19"/>
        <v>0</v>
      </c>
      <c r="AP53" s="50" t="s">
        <v>14</v>
      </c>
      <c r="AQ53" s="52">
        <v>44.01</v>
      </c>
      <c r="AR53" s="59">
        <f>AO53*1</f>
        <v>0</v>
      </c>
      <c r="AS53" s="14">
        <f>AR53*100/AR58</f>
        <v>0</v>
      </c>
      <c r="AT53" s="14">
        <f t="shared" si="20"/>
        <v>0</v>
      </c>
      <c r="AU53" s="14">
        <f>AT53*100/AT58</f>
        <v>0</v>
      </c>
      <c r="AV53" s="63">
        <f>AU53*100/AU59</f>
        <v>0</v>
      </c>
    </row>
    <row r="54" spans="1:48" x14ac:dyDescent="0.25">
      <c r="A54" s="40" t="s">
        <v>67</v>
      </c>
      <c r="B54" s="43">
        <v>0</v>
      </c>
      <c r="C54" s="43">
        <v>0</v>
      </c>
      <c r="D54" s="76">
        <f t="shared" si="12"/>
        <v>0</v>
      </c>
      <c r="E54" s="76">
        <f t="shared" si="13"/>
        <v>0</v>
      </c>
      <c r="F54" s="76">
        <f t="shared" si="14"/>
        <v>0</v>
      </c>
      <c r="G54" s="40" t="s">
        <v>67</v>
      </c>
      <c r="H54" s="48">
        <f t="shared" si="15"/>
        <v>0</v>
      </c>
      <c r="I54" s="50" t="s">
        <v>15</v>
      </c>
      <c r="J54" s="52">
        <v>69.62</v>
      </c>
      <c r="K54" s="59">
        <f>H54*1</f>
        <v>0</v>
      </c>
      <c r="L54" s="14">
        <f>K54*100/K58</f>
        <v>0</v>
      </c>
      <c r="M54" s="14">
        <f t="shared" si="16"/>
        <v>0</v>
      </c>
      <c r="N54" s="14">
        <f>M54*100/M58</f>
        <v>0</v>
      </c>
      <c r="O54" s="63">
        <f>N54*100/N59</f>
        <v>0</v>
      </c>
      <c r="AD54" s="40" t="s">
        <v>67</v>
      </c>
      <c r="AE54" s="48">
        <f t="shared" si="17"/>
        <v>0</v>
      </c>
      <c r="AF54" s="50" t="s">
        <v>15</v>
      </c>
      <c r="AG54" s="52">
        <v>69.62</v>
      </c>
      <c r="AH54" s="59">
        <f>AE54*1</f>
        <v>0</v>
      </c>
      <c r="AI54" s="14">
        <f>AH54*100/AH58</f>
        <v>0</v>
      </c>
      <c r="AJ54" s="14">
        <f t="shared" si="18"/>
        <v>0</v>
      </c>
      <c r="AK54" s="14">
        <f>AJ54*100/AJ58</f>
        <v>0</v>
      </c>
      <c r="AL54" s="63">
        <f>AK54*100/AK59</f>
        <v>0</v>
      </c>
      <c r="AN54" s="40" t="s">
        <v>67</v>
      </c>
      <c r="AO54" s="48">
        <f t="shared" si="19"/>
        <v>0</v>
      </c>
      <c r="AP54" s="50" t="s">
        <v>15</v>
      </c>
      <c r="AQ54" s="52">
        <v>69.62</v>
      </c>
      <c r="AR54" s="59">
        <f>AO54*1</f>
        <v>0</v>
      </c>
      <c r="AS54" s="14">
        <f>AR54*100/AR58</f>
        <v>0</v>
      </c>
      <c r="AT54" s="14">
        <f t="shared" si="20"/>
        <v>0</v>
      </c>
      <c r="AU54" s="14">
        <f>AT54*100/AT58</f>
        <v>0</v>
      </c>
      <c r="AV54" s="63">
        <f>AU54*100/AU59</f>
        <v>0</v>
      </c>
    </row>
    <row r="55" spans="1:48" x14ac:dyDescent="0.25">
      <c r="A55" s="40" t="s">
        <v>68</v>
      </c>
      <c r="B55" s="43">
        <v>0</v>
      </c>
      <c r="C55" s="43">
        <v>0</v>
      </c>
      <c r="D55" s="76">
        <f t="shared" si="12"/>
        <v>0</v>
      </c>
      <c r="E55" s="76">
        <f t="shared" si="13"/>
        <v>0</v>
      </c>
      <c r="F55" s="76">
        <f t="shared" si="14"/>
        <v>0</v>
      </c>
      <c r="G55" s="40" t="s">
        <v>68</v>
      </c>
      <c r="H55" s="48">
        <f t="shared" si="15"/>
        <v>0</v>
      </c>
      <c r="I55" s="50" t="s">
        <v>16</v>
      </c>
      <c r="J55" s="52">
        <v>141.94</v>
      </c>
      <c r="K55" s="59">
        <f>H55*1/2</f>
        <v>0</v>
      </c>
      <c r="L55" s="14">
        <f>K55*100/K58</f>
        <v>0</v>
      </c>
      <c r="M55" s="14">
        <f t="shared" si="16"/>
        <v>0</v>
      </c>
      <c r="N55" s="14">
        <f>M55*100/M58</f>
        <v>0</v>
      </c>
      <c r="O55" s="63">
        <f>N55*100/N59</f>
        <v>0</v>
      </c>
      <c r="AD55" s="40" t="s">
        <v>68</v>
      </c>
      <c r="AE55" s="48">
        <f t="shared" si="17"/>
        <v>0</v>
      </c>
      <c r="AF55" s="50" t="s">
        <v>16</v>
      </c>
      <c r="AG55" s="52">
        <v>141.94</v>
      </c>
      <c r="AH55" s="59">
        <f>AE55*1/2</f>
        <v>0</v>
      </c>
      <c r="AI55" s="14">
        <f>AH55*100/AH58</f>
        <v>0</v>
      </c>
      <c r="AJ55" s="14">
        <f t="shared" si="18"/>
        <v>0</v>
      </c>
      <c r="AK55" s="14">
        <f>AJ55*100/AJ58</f>
        <v>0</v>
      </c>
      <c r="AL55" s="63">
        <f>AK55*100/AK59</f>
        <v>0</v>
      </c>
      <c r="AN55" s="40" t="s">
        <v>68</v>
      </c>
      <c r="AO55" s="48">
        <f t="shared" si="19"/>
        <v>0</v>
      </c>
      <c r="AP55" s="50" t="s">
        <v>16</v>
      </c>
      <c r="AQ55" s="52">
        <v>141.94</v>
      </c>
      <c r="AR55" s="59">
        <f>AO55*1/2</f>
        <v>0</v>
      </c>
      <c r="AS55" s="14">
        <f>AR55*100/AR58</f>
        <v>0</v>
      </c>
      <c r="AT55" s="14">
        <f t="shared" si="20"/>
        <v>0</v>
      </c>
      <c r="AU55" s="14">
        <f>AT55*100/AT58</f>
        <v>0</v>
      </c>
      <c r="AV55" s="63">
        <f>AU55*100/AU59</f>
        <v>0</v>
      </c>
    </row>
    <row r="56" spans="1:48" x14ac:dyDescent="0.25">
      <c r="A56" s="40" t="s">
        <v>69</v>
      </c>
      <c r="B56" s="43">
        <v>0</v>
      </c>
      <c r="C56" s="43">
        <v>0</v>
      </c>
      <c r="D56" s="76">
        <f t="shared" si="12"/>
        <v>0</v>
      </c>
      <c r="E56" s="76">
        <f t="shared" si="13"/>
        <v>0</v>
      </c>
      <c r="F56" s="76">
        <f t="shared" si="14"/>
        <v>0</v>
      </c>
      <c r="G56" s="40" t="s">
        <v>69</v>
      </c>
      <c r="H56" s="48">
        <f t="shared" si="15"/>
        <v>0</v>
      </c>
      <c r="I56" s="50" t="s">
        <v>17</v>
      </c>
      <c r="J56" s="52">
        <v>29.88</v>
      </c>
      <c r="K56" s="59">
        <f>H56*1/2</f>
        <v>0</v>
      </c>
      <c r="L56" s="14">
        <f>K56*100/K58</f>
        <v>0</v>
      </c>
      <c r="M56" s="14">
        <f t="shared" si="16"/>
        <v>0</v>
      </c>
      <c r="N56" s="14">
        <f>M56*100/M58</f>
        <v>0</v>
      </c>
      <c r="O56" s="63">
        <f>N56*100/N59</f>
        <v>0</v>
      </c>
      <c r="AD56" s="40" t="s">
        <v>69</v>
      </c>
      <c r="AE56" s="48">
        <f t="shared" si="17"/>
        <v>0</v>
      </c>
      <c r="AF56" s="50" t="s">
        <v>17</v>
      </c>
      <c r="AG56" s="52">
        <v>29.88</v>
      </c>
      <c r="AH56" s="59">
        <f>AE56*1/2</f>
        <v>0</v>
      </c>
      <c r="AI56" s="14">
        <f>AH56*100/AH58</f>
        <v>0</v>
      </c>
      <c r="AJ56" s="14">
        <f t="shared" si="18"/>
        <v>0</v>
      </c>
      <c r="AK56" s="14">
        <f>AJ56*100/AJ58</f>
        <v>0</v>
      </c>
      <c r="AL56" s="63">
        <f>AK56*100/AK59</f>
        <v>0</v>
      </c>
      <c r="AN56" s="40" t="s">
        <v>69</v>
      </c>
      <c r="AO56" s="48">
        <f t="shared" si="19"/>
        <v>0</v>
      </c>
      <c r="AP56" s="50" t="s">
        <v>17</v>
      </c>
      <c r="AQ56" s="52">
        <v>29.88</v>
      </c>
      <c r="AR56" s="59">
        <f>AO56*1/2</f>
        <v>0</v>
      </c>
      <c r="AS56" s="14">
        <f>AR56*100/AR58</f>
        <v>0</v>
      </c>
      <c r="AT56" s="14">
        <f t="shared" si="20"/>
        <v>0</v>
      </c>
      <c r="AU56" s="14">
        <f>AT56*100/AT58</f>
        <v>0</v>
      </c>
      <c r="AV56" s="63">
        <f>AU56*100/AU59</f>
        <v>0</v>
      </c>
    </row>
    <row r="57" spans="1:48" ht="15.75" thickBot="1" x14ac:dyDescent="0.3">
      <c r="A57" s="42" t="s">
        <v>18</v>
      </c>
      <c r="B57" s="46">
        <f>S62</f>
        <v>125.3826</v>
      </c>
      <c r="C57" s="73">
        <f>S37</f>
        <v>20.504643000000002</v>
      </c>
      <c r="D57" s="77">
        <f t="shared" si="12"/>
        <v>5.1261607500000004</v>
      </c>
      <c r="E57" s="77">
        <f t="shared" si="13"/>
        <v>110.00411774999999</v>
      </c>
      <c r="F57" s="77">
        <f t="shared" si="14"/>
        <v>15.378482250000001</v>
      </c>
      <c r="G57" s="42" t="s">
        <v>18</v>
      </c>
      <c r="H57" s="48">
        <f t="shared" si="15"/>
        <v>15.378482250000001</v>
      </c>
      <c r="I57" s="54" t="s">
        <v>18</v>
      </c>
      <c r="J57" s="55">
        <f>J51/2</f>
        <v>16</v>
      </c>
      <c r="K57" s="60">
        <f>H59*1</f>
        <v>1.5000000033182914E-6</v>
      </c>
      <c r="L57" s="65">
        <f>K57*100/K58</f>
        <v>1.7517382318220483E-5</v>
      </c>
      <c r="M57" s="69">
        <f t="shared" si="16"/>
        <v>2.4000000053092663E-5</v>
      </c>
      <c r="N57" s="69"/>
      <c r="O57" s="67">
        <f>N57*100/N59</f>
        <v>0</v>
      </c>
      <c r="AD57" s="42" t="s">
        <v>18</v>
      </c>
      <c r="AE57" s="48">
        <f t="shared" si="17"/>
        <v>110.00411774999999</v>
      </c>
      <c r="AF57" s="54" t="s">
        <v>18</v>
      </c>
      <c r="AG57" s="55">
        <f>AG51/2</f>
        <v>16</v>
      </c>
      <c r="AH57" s="60">
        <f>AE59*1</f>
        <v>0.90079850000000761</v>
      </c>
      <c r="AI57" s="65">
        <f>AH57*100/AH58</f>
        <v>1.370196690062164</v>
      </c>
      <c r="AJ57" s="69">
        <f t="shared" si="18"/>
        <v>14.412776000000122</v>
      </c>
      <c r="AK57" s="69"/>
      <c r="AL57" s="67">
        <f>AK57*100/AK59</f>
        <v>0</v>
      </c>
      <c r="AN57" s="42" t="s">
        <v>18</v>
      </c>
      <c r="AO57" s="48">
        <f t="shared" si="19"/>
        <v>33.258565500000003</v>
      </c>
      <c r="AP57" s="54" t="s">
        <v>18</v>
      </c>
      <c r="AQ57" s="55">
        <f>AQ51/2</f>
        <v>16</v>
      </c>
      <c r="AR57" s="60">
        <f>AO59*1</f>
        <v>1.5000000033182914E-6</v>
      </c>
      <c r="AS57" s="65">
        <f>AR57*100/AR58</f>
        <v>7.9331011278584576E-6</v>
      </c>
      <c r="AT57" s="69">
        <f t="shared" si="20"/>
        <v>2.4000000053092663E-5</v>
      </c>
      <c r="AU57" s="69"/>
      <c r="AV57" s="67">
        <f>AU57*100/AU59</f>
        <v>0</v>
      </c>
    </row>
    <row r="58" spans="1:48" ht="15.75" thickBot="1" x14ac:dyDescent="0.3">
      <c r="A58" t="s">
        <v>71</v>
      </c>
      <c r="B58" s="53">
        <f>(B38*2)+(B39*2)+(B40*3/2)+(B41*3/2)+(B42*1)+(B43*1)+(B44*1)+(B45*1)+(B46*3/2)+(B47*1)+(B48*1/2)+(B49*1/2)+(B50*3)+(B52*1/2)+(B53*2)+(B54*3/2)+(B55*3/5)+(B56*1/2)</f>
        <v>124.48180000000001</v>
      </c>
      <c r="C58" s="74">
        <f>(C38*2)+(C39*2)+(C40*3/2)+(C41*3/2)+(C42*1)+(C43*1)+(C44*1)+(C45*1)+(C46*3/2)+(C47*1)+(C48*1/2)+(C49*1/2)+(C50*3)+(C52*1/2)+(C53*2)+(C54*3/2)+(C55*3/5)+(C56*1/2)</f>
        <v>20.504640999999999</v>
      </c>
      <c r="D58" s="74">
        <f>(D38*2)+(D39*2)+(D40*3/2)+(D41*3/2)+(D42*1)+(D43*1)+(D44*1)+(D45*1)+(D46*3/2)+(D47*1)+(D48*1/2)+(D49*1/2)+(D50*3)+(D52*1/2)+(D53*2)+(D54*3/2)+(D55*3/5)+(D56*1/2)</f>
        <v>5.1261602499999999</v>
      </c>
      <c r="E58" s="74">
        <f>(E38*2)+(E39*2)+(E40*3/2)+(E41*3/2)+(E42*1)+(E43*1)+(E44*1)+(E45*1)+(E46*3/2)+(E47*1)+(E48*1/2)+(E49*1/2)+(E50*3)+(E52*1/2)+(E53*2)+(E54*3/2)+(E55*3/5)+(E56*1/2)</f>
        <v>109.10331924999998</v>
      </c>
      <c r="F58" s="74">
        <f>(F38*2)+(F39*2)+(F40*3/2)+(F41*3/2)+(F42*1)+(F43*1)+(F44*1)+(F45*1)+(F46*3/2)+(F47*1)+(F48*1/2)+(F49*1/2)+(F50*3)+(F52*1/2)+(F53*2)+(F54*3/2)+(F55*3/5)+(F56*1/2)</f>
        <v>15.378480749999998</v>
      </c>
      <c r="G58" t="s">
        <v>71</v>
      </c>
      <c r="H58" s="53">
        <f>(H38*2)+(H39*2)+(H40*3/2)+(H41*3/2)+(H42*1)+(H43*1)+(H44*1)+(H45*1)+(H46*3/2)+(H47*1)+(H48*1/2)+(H49*1/2)+(H50*3)+(H52*1/2)+(H53*2)+(H54*3/2)+(H55*3/5)+(H56*1/2)</f>
        <v>15.378480749999998</v>
      </c>
      <c r="I58" s="187" t="s">
        <v>19</v>
      </c>
      <c r="J58" s="188"/>
      <c r="K58" s="61">
        <f>SUM(K38:K45,K47:K57)</f>
        <v>8.5629232500000043</v>
      </c>
      <c r="L58" s="66">
        <f>SUM(L38:L45,L47:L57)</f>
        <v>99.999999999999986</v>
      </c>
      <c r="M58" s="70">
        <f>SUM(M38:M56)</f>
        <v>479.77787620777548</v>
      </c>
      <c r="N58" s="70">
        <f>SUM(N38:N56)</f>
        <v>100.00000000000003</v>
      </c>
      <c r="O58" s="68">
        <f>SUM(O38:O56)</f>
        <v>99.999999999999986</v>
      </c>
      <c r="AD58" t="s">
        <v>71</v>
      </c>
      <c r="AE58" s="53">
        <f>(AE38*2)+(AE39*2)+(AE40*3/2)+(AE41*3/2)+(AE42*1)+(AE43*1)+(AE44*1)+(AE45*1)+(AE46*3/2)+(AE47*1)+(AE48*1/2)+(AE49*1/2)+(AE50*3)+(AE52*1/2)+(AE53*2)+(AE54*3/2)+(AE55*3/5)+(AE56*1/2)</f>
        <v>109.10331924999998</v>
      </c>
      <c r="AF58" s="187" t="s">
        <v>19</v>
      </c>
      <c r="AG58" s="188"/>
      <c r="AH58" s="61">
        <f>SUM(AH38:AH45,AH47:AH57)</f>
        <v>65.742276750000002</v>
      </c>
      <c r="AI58" s="66">
        <f>SUM(AI38:AI45,AI47:AI57)</f>
        <v>100</v>
      </c>
      <c r="AJ58" s="70">
        <f>SUM(AJ38:AJ56)</f>
        <v>4186.9652951022263</v>
      </c>
      <c r="AK58" s="70">
        <f>SUM(AK38:AK56)</f>
        <v>100.00000000000001</v>
      </c>
      <c r="AL58" s="68">
        <f>SUM(AL38:AL56)</f>
        <v>99.999999999999986</v>
      </c>
      <c r="AN58" t="s">
        <v>71</v>
      </c>
      <c r="AO58" s="53">
        <f>(AO38*2)+(AO39*2)+(AO40*3/2)+(AO41*3/2)+(AO42*1)+(AO43*1)+(AO44*1)+(AO45*1)+(AO46*3/2)+(AO47*1)+(AO48*1/2)+(AO49*1/2)+(AO50*3)+(AO52*1/2)+(AO53*2)+(AO54*3/2)+(AO55*3/5)+(AO56*1/2)</f>
        <v>33.258564</v>
      </c>
      <c r="AP58" s="187" t="s">
        <v>19</v>
      </c>
      <c r="AQ58" s="188"/>
      <c r="AR58" s="61">
        <f>SUM(AR38:AR45,AR47:AR57)</f>
        <v>18.908116500000006</v>
      </c>
      <c r="AS58" s="66">
        <f>SUM(AS38:AS45,AS47:AS57)</f>
        <v>99.999999999999986</v>
      </c>
      <c r="AT58" s="70">
        <f>SUM(AT38:AT56)</f>
        <v>1026.5179019991756</v>
      </c>
      <c r="AU58" s="70">
        <f>SUM(AU38:AU56)</f>
        <v>100.00000000000001</v>
      </c>
      <c r="AV58" s="68">
        <f>SUM(AV38:AV56)</f>
        <v>99.999999999999986</v>
      </c>
    </row>
    <row r="59" spans="1:48" ht="15.75" thickBot="1" x14ac:dyDescent="0.3">
      <c r="A59" t="s">
        <v>53</v>
      </c>
      <c r="B59" s="72">
        <f>B57-B58</f>
        <v>0.90079999999998961</v>
      </c>
      <c r="C59" s="45">
        <f>C57-C58</f>
        <v>2.0000000020559128E-6</v>
      </c>
      <c r="D59" s="45">
        <f>D57-D58</f>
        <v>5.0000000051397819E-7</v>
      </c>
      <c r="E59" s="45">
        <f>E57-E58</f>
        <v>0.90079850000000761</v>
      </c>
      <c r="F59" s="45">
        <f>F57-F58</f>
        <v>1.5000000033182914E-6</v>
      </c>
      <c r="G59" t="s">
        <v>53</v>
      </c>
      <c r="H59" s="45">
        <f>H57-H58</f>
        <v>1.5000000033182914E-6</v>
      </c>
      <c r="I59" s="56"/>
      <c r="J59" s="57"/>
      <c r="K59" s="4"/>
      <c r="L59" s="189" t="s">
        <v>80</v>
      </c>
      <c r="M59" s="190"/>
      <c r="N59" s="68">
        <f>SUM(N38:N51,N53:N56)</f>
        <v>93.622131208015887</v>
      </c>
      <c r="AD59" t="s">
        <v>53</v>
      </c>
      <c r="AE59" s="45">
        <f>AE57-AE58</f>
        <v>0.90079850000000761</v>
      </c>
      <c r="AF59" s="56"/>
      <c r="AG59" s="57"/>
      <c r="AH59" s="4"/>
      <c r="AI59" s="189" t="s">
        <v>80</v>
      </c>
      <c r="AJ59" s="190"/>
      <c r="AK59" s="68">
        <f>SUM(AK38:AK51,AK53:AK56)</f>
        <v>99.756389960422382</v>
      </c>
      <c r="AN59" t="s">
        <v>53</v>
      </c>
      <c r="AO59" s="45">
        <f>AO57-AO58</f>
        <v>1.5000000033182914E-6</v>
      </c>
      <c r="AP59" s="56"/>
      <c r="AQ59" s="57"/>
      <c r="AR59" s="4"/>
      <c r="AS59" s="189" t="s">
        <v>80</v>
      </c>
      <c r="AT59" s="190"/>
      <c r="AU59" s="68">
        <f>SUM(AU38:AU51,AU53:AU56)</f>
        <v>92.088383021807729</v>
      </c>
    </row>
    <row r="60" spans="1:48" x14ac:dyDescent="0.25">
      <c r="E60" s="25">
        <f>E57-(E52/2)</f>
        <v>109.43793024999999</v>
      </c>
      <c r="F60" s="84" t="s">
        <v>46</v>
      </c>
    </row>
    <row r="61" spans="1:48" ht="15.75" thickBot="1" x14ac:dyDescent="0.3"/>
    <row r="62" spans="1:48" ht="15.75" thickBot="1" x14ac:dyDescent="0.3">
      <c r="B62" s="228" t="s">
        <v>99</v>
      </c>
      <c r="C62" s="229"/>
      <c r="D62" s="229"/>
      <c r="E62" s="229"/>
      <c r="F62" s="229"/>
      <c r="G62" s="229"/>
      <c r="H62" s="229"/>
      <c r="I62" s="230"/>
      <c r="Q62" s="79" t="s">
        <v>180</v>
      </c>
      <c r="R62" s="78" t="s">
        <v>97</v>
      </c>
      <c r="S62">
        <v>125.3826</v>
      </c>
      <c r="T62">
        <v>13.614699999999999</v>
      </c>
      <c r="U62">
        <v>7.8914</v>
      </c>
      <c r="V62">
        <v>8.3413000000000004</v>
      </c>
      <c r="W62">
        <v>4.5294999999999996</v>
      </c>
      <c r="X62">
        <v>0.31809999999999999</v>
      </c>
      <c r="Y62">
        <v>8.6832999999999991</v>
      </c>
      <c r="Z62">
        <v>3.5891000000000002</v>
      </c>
      <c r="AA62">
        <v>36.504399999999997</v>
      </c>
      <c r="AB62">
        <v>0.95830000000000004</v>
      </c>
    </row>
    <row r="63" spans="1:48" ht="16.5" thickBot="1" x14ac:dyDescent="0.3">
      <c r="B63" s="222" t="str">
        <f>"SI("&amp;ROUND(E38,4)&amp;")AL("&amp;ROUND(E40,4)&amp;")TI("&amp;ROUND(E39,4)&amp;")MN("&amp;ROUND(E44,4)&amp;")FE("&amp;ROUND(E45,4)&amp;")MG("&amp;ROUND(E42,4)&amp;")CA("&amp;ROUND(E43,4)&amp;")NA("&amp;ROUND(E48,4)&amp;")K("&amp;ROUND(E49,4)&amp;")O("&amp;ROUND(E60,4)&amp;")H("&amp;ROUND(E52,4)&amp;")O("&amp;ROUND(E52/2,4)&amp;")"</f>
        <v>SI(31.2694)AL(12.0341)TI(0.9583)MN(0)FE(8.3)MG(8.6596)CA(7.7104)NA(2.603)K(0.118)O(109.4379)H(1.1324)O(0.5662)</v>
      </c>
      <c r="C63" s="223"/>
      <c r="D63" s="223"/>
      <c r="E63" s="223"/>
      <c r="F63" s="223"/>
      <c r="G63" s="223"/>
      <c r="H63" s="223"/>
      <c r="I63" s="224"/>
      <c r="S63">
        <v>0</v>
      </c>
    </row>
    <row r="67" spans="1:53" s="206" customFormat="1" x14ac:dyDescent="0.25">
      <c r="A67" s="206" t="s">
        <v>185</v>
      </c>
    </row>
    <row r="68" spans="1:53" s="206" customFormat="1" x14ac:dyDescent="0.25"/>
    <row r="69" spans="1:53" ht="15.75" thickBot="1" x14ac:dyDescent="0.3"/>
    <row r="70" spans="1:53" s="101" customFormat="1" ht="15.75" thickBot="1" x14ac:dyDescent="0.3">
      <c r="A70" s="207" t="s">
        <v>104</v>
      </c>
      <c r="B70" s="98" t="s">
        <v>186</v>
      </c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100"/>
      <c r="S70" s="207" t="s">
        <v>104</v>
      </c>
      <c r="T70" s="98" t="s">
        <v>187</v>
      </c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100"/>
      <c r="AK70" s="209" t="s">
        <v>104</v>
      </c>
      <c r="AL70" s="98" t="s">
        <v>188</v>
      </c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100"/>
    </row>
    <row r="71" spans="1:53" s="107" customFormat="1" ht="15.75" thickBot="1" x14ac:dyDescent="0.3">
      <c r="A71" s="208"/>
      <c r="B71" s="102">
        <v>1</v>
      </c>
      <c r="C71" s="103">
        <v>2</v>
      </c>
      <c r="D71" s="104">
        <v>3</v>
      </c>
      <c r="E71" s="104">
        <v>4</v>
      </c>
      <c r="F71" s="104">
        <v>5</v>
      </c>
      <c r="G71" s="105">
        <v>6</v>
      </c>
      <c r="H71" s="102">
        <v>7</v>
      </c>
      <c r="I71" s="102">
        <v>8</v>
      </c>
      <c r="J71" s="102">
        <v>9</v>
      </c>
      <c r="K71" s="102">
        <v>10</v>
      </c>
      <c r="L71" s="102">
        <v>11</v>
      </c>
      <c r="M71" s="106">
        <v>12</v>
      </c>
      <c r="N71" s="102">
        <v>13</v>
      </c>
      <c r="O71" s="106">
        <v>14</v>
      </c>
      <c r="P71" s="102">
        <v>15</v>
      </c>
      <c r="S71" s="208"/>
      <c r="T71" s="102">
        <v>1</v>
      </c>
      <c r="U71" s="103">
        <v>2</v>
      </c>
      <c r="V71" s="104">
        <v>3</v>
      </c>
      <c r="W71" s="104">
        <v>4</v>
      </c>
      <c r="X71" s="104">
        <v>5</v>
      </c>
      <c r="Y71" s="105">
        <v>6</v>
      </c>
      <c r="Z71" s="102">
        <v>7</v>
      </c>
      <c r="AA71" s="102">
        <v>8</v>
      </c>
      <c r="AB71" s="102">
        <v>9</v>
      </c>
      <c r="AC71" s="102">
        <v>10</v>
      </c>
      <c r="AD71" s="102">
        <v>11</v>
      </c>
      <c r="AE71" s="106">
        <v>12</v>
      </c>
      <c r="AF71" s="102">
        <v>13</v>
      </c>
      <c r="AG71" s="106">
        <v>14</v>
      </c>
      <c r="AH71" s="102">
        <v>15</v>
      </c>
      <c r="AK71" s="208"/>
      <c r="AL71" s="102" t="s">
        <v>189</v>
      </c>
      <c r="AM71" s="108">
        <v>1</v>
      </c>
      <c r="AN71" s="108">
        <v>2</v>
      </c>
      <c r="AO71" s="109">
        <v>3</v>
      </c>
      <c r="AP71" s="108">
        <v>4</v>
      </c>
      <c r="AQ71" s="109">
        <v>5</v>
      </c>
      <c r="AR71" s="102">
        <v>6</v>
      </c>
      <c r="AS71" s="102">
        <v>7</v>
      </c>
      <c r="AT71" s="102">
        <v>8</v>
      </c>
      <c r="AU71" s="102">
        <v>9</v>
      </c>
      <c r="AV71" s="102">
        <v>10</v>
      </c>
      <c r="AW71" s="106">
        <v>11</v>
      </c>
      <c r="AX71" s="110">
        <v>12</v>
      </c>
      <c r="AY71" s="102">
        <v>13</v>
      </c>
      <c r="AZ71" s="106">
        <v>14</v>
      </c>
      <c r="BA71" s="102">
        <v>15</v>
      </c>
    </row>
    <row r="72" spans="1:53" s="23" customFormat="1" x14ac:dyDescent="0.25">
      <c r="A72" s="111" t="s">
        <v>190</v>
      </c>
      <c r="B72" s="112">
        <v>8895</v>
      </c>
      <c r="C72" s="112">
        <v>9550</v>
      </c>
      <c r="D72" s="112">
        <v>10338</v>
      </c>
      <c r="E72" s="112">
        <v>11026</v>
      </c>
      <c r="F72" s="112">
        <v>11682</v>
      </c>
      <c r="G72" s="112"/>
      <c r="H72" s="112"/>
      <c r="I72" s="112"/>
      <c r="J72" s="112"/>
      <c r="K72" s="112"/>
      <c r="L72" s="112"/>
      <c r="M72" s="114"/>
      <c r="N72" s="114"/>
      <c r="O72" s="114"/>
      <c r="P72" s="114"/>
      <c r="S72" s="111" t="s">
        <v>190</v>
      </c>
      <c r="T72" s="112">
        <v>8895</v>
      </c>
      <c r="U72" s="112">
        <v>9550</v>
      </c>
      <c r="V72" s="112">
        <v>10338</v>
      </c>
      <c r="W72" s="112">
        <v>11026</v>
      </c>
      <c r="X72" s="112">
        <v>11682</v>
      </c>
      <c r="Y72" s="112"/>
      <c r="Z72" s="112"/>
      <c r="AA72" s="112"/>
      <c r="AB72" s="112"/>
      <c r="AC72" s="112"/>
      <c r="AD72" s="112"/>
      <c r="AE72" s="114"/>
      <c r="AF72" s="114"/>
      <c r="AG72" s="114"/>
      <c r="AH72" s="114"/>
      <c r="AK72" s="111" t="s">
        <v>190</v>
      </c>
      <c r="AL72" s="112">
        <v>4595.3333333333303</v>
      </c>
      <c r="AM72" s="112">
        <v>8895</v>
      </c>
      <c r="AN72" s="112">
        <v>9550</v>
      </c>
      <c r="AO72" s="112">
        <v>10338</v>
      </c>
      <c r="AP72" s="112">
        <v>11026</v>
      </c>
      <c r="AQ72" s="113">
        <v>11682</v>
      </c>
      <c r="AR72" s="112"/>
      <c r="AS72" s="112"/>
      <c r="AT72" s="112"/>
      <c r="AU72" s="112"/>
      <c r="AV72" s="112"/>
      <c r="AW72" s="114"/>
      <c r="AX72" s="111"/>
      <c r="AY72" s="114"/>
      <c r="AZ72" s="114"/>
      <c r="BA72" s="114"/>
    </row>
    <row r="73" spans="1:53" s="23" customFormat="1" ht="15.75" thickBot="1" x14ac:dyDescent="0.3">
      <c r="A73" s="115" t="s">
        <v>191</v>
      </c>
      <c r="B73" s="116">
        <v>889.5</v>
      </c>
      <c r="C73" s="116">
        <v>955</v>
      </c>
      <c r="D73" s="116">
        <v>1033.8</v>
      </c>
      <c r="E73" s="116">
        <v>1102.5999999999999</v>
      </c>
      <c r="F73" s="116">
        <v>1168.2</v>
      </c>
      <c r="G73" s="134" t="s">
        <v>200</v>
      </c>
      <c r="H73" s="134" t="s">
        <v>201</v>
      </c>
      <c r="I73" s="134" t="s">
        <v>202</v>
      </c>
      <c r="J73" s="134" t="s">
        <v>203</v>
      </c>
      <c r="K73" s="116"/>
      <c r="L73" s="116"/>
      <c r="M73" s="118"/>
      <c r="N73" s="118"/>
      <c r="O73" s="118"/>
      <c r="P73" s="118"/>
      <c r="S73" s="115" t="s">
        <v>191</v>
      </c>
      <c r="T73" s="116">
        <v>889.5</v>
      </c>
      <c r="U73" s="116">
        <v>955</v>
      </c>
      <c r="V73" s="116">
        <v>1033.8</v>
      </c>
      <c r="W73" s="116">
        <v>1102.5999999999999</v>
      </c>
      <c r="X73" s="116">
        <v>1168.2</v>
      </c>
      <c r="Y73" s="134" t="s">
        <v>200</v>
      </c>
      <c r="Z73" s="134" t="s">
        <v>201</v>
      </c>
      <c r="AA73" s="134" t="s">
        <v>202</v>
      </c>
      <c r="AB73" s="134" t="s">
        <v>203</v>
      </c>
      <c r="AC73" s="116"/>
      <c r="AD73" s="116"/>
      <c r="AE73" s="118"/>
      <c r="AF73" s="118"/>
      <c r="AG73" s="118"/>
      <c r="AH73" s="118"/>
      <c r="AK73" s="115" t="s">
        <v>191</v>
      </c>
      <c r="AL73" s="116">
        <v>689.3</v>
      </c>
      <c r="AM73" s="116">
        <v>889.5</v>
      </c>
      <c r="AN73" s="116">
        <v>955</v>
      </c>
      <c r="AO73" s="116">
        <v>1033.8</v>
      </c>
      <c r="AP73" s="116">
        <v>1102.5999999999999</v>
      </c>
      <c r="AQ73" s="117">
        <v>1168.2</v>
      </c>
      <c r="AR73" s="116"/>
      <c r="AS73" s="116"/>
      <c r="AT73" s="116"/>
      <c r="AU73" s="116"/>
      <c r="AV73" s="116"/>
      <c r="AW73" s="118"/>
      <c r="AX73" s="115"/>
      <c r="AY73" s="118"/>
      <c r="AZ73" s="118"/>
      <c r="BA73" s="118"/>
    </row>
    <row r="74" spans="1:53" s="23" customFormat="1" x14ac:dyDescent="0.25">
      <c r="A74" s="119" t="s">
        <v>192</v>
      </c>
      <c r="B74" s="120">
        <f>100*(0.85^B71)</f>
        <v>85</v>
      </c>
      <c r="C74" s="120">
        <f t="shared" ref="C74:F74" si="24">100*(0.85^C71)</f>
        <v>72.249999999999986</v>
      </c>
      <c r="D74" s="120">
        <f t="shared" si="24"/>
        <v>61.412499999999994</v>
      </c>
      <c r="E74" s="120">
        <f t="shared" si="24"/>
        <v>52.200624999999988</v>
      </c>
      <c r="F74" s="120">
        <f t="shared" si="24"/>
        <v>44.370531249999992</v>
      </c>
      <c r="G74" s="120"/>
      <c r="H74" s="120"/>
      <c r="I74" s="120"/>
      <c r="J74" s="120"/>
      <c r="K74" s="120"/>
      <c r="L74" s="120"/>
      <c r="M74" s="120"/>
      <c r="N74" s="122"/>
      <c r="O74" s="122"/>
      <c r="P74" s="122"/>
      <c r="S74" s="119" t="s">
        <v>192</v>
      </c>
      <c r="T74" s="120">
        <f>100*(0.85^T71)</f>
        <v>85</v>
      </c>
      <c r="U74" s="120">
        <f t="shared" ref="U74:X74" si="25">100*(0.85^U71)</f>
        <v>72.249999999999986</v>
      </c>
      <c r="V74" s="120">
        <f t="shared" si="25"/>
        <v>61.412499999999994</v>
      </c>
      <c r="W74" s="120">
        <f t="shared" si="25"/>
        <v>52.200624999999988</v>
      </c>
      <c r="X74" s="120">
        <f t="shared" si="25"/>
        <v>44.370531249999992</v>
      </c>
      <c r="Y74" s="120"/>
      <c r="Z74" s="120"/>
      <c r="AA74" s="120"/>
      <c r="AB74" s="120"/>
      <c r="AC74" s="120"/>
      <c r="AD74" s="120"/>
      <c r="AE74" s="122"/>
      <c r="AF74" s="122"/>
      <c r="AG74" s="122"/>
      <c r="AH74" s="122"/>
      <c r="AK74" s="119" t="s">
        <v>193</v>
      </c>
      <c r="AL74" s="120">
        <v>100</v>
      </c>
      <c r="AM74" s="120">
        <v>85</v>
      </c>
      <c r="AN74" s="120">
        <v>72.249999999999986</v>
      </c>
      <c r="AO74" s="120">
        <v>61.412499999999994</v>
      </c>
      <c r="AP74" s="120">
        <v>52.200624999999988</v>
      </c>
      <c r="AQ74" s="121">
        <v>44.370531249999992</v>
      </c>
      <c r="AR74" s="120"/>
      <c r="AS74" s="120"/>
      <c r="AT74" s="120"/>
      <c r="AU74" s="120"/>
      <c r="AV74" s="120"/>
      <c r="AW74" s="122"/>
      <c r="AX74" s="119"/>
      <c r="AY74" s="122"/>
      <c r="AZ74" s="122"/>
      <c r="BA74" s="122"/>
    </row>
    <row r="75" spans="1:53" s="23" customFormat="1" ht="15.75" thickBot="1" x14ac:dyDescent="0.3">
      <c r="A75" s="115" t="s">
        <v>194</v>
      </c>
      <c r="B75" s="116">
        <f>100- B74</f>
        <v>15</v>
      </c>
      <c r="C75" s="116">
        <f>100- C74</f>
        <v>27.750000000000014</v>
      </c>
      <c r="D75" s="116">
        <f t="shared" ref="D75:F75" si="26">100- D74</f>
        <v>38.587500000000006</v>
      </c>
      <c r="E75" s="116">
        <f t="shared" si="26"/>
        <v>47.799375000000012</v>
      </c>
      <c r="F75" s="116">
        <f t="shared" si="26"/>
        <v>55.629468750000008</v>
      </c>
      <c r="G75" s="116"/>
      <c r="H75" s="116"/>
      <c r="I75" s="116"/>
      <c r="J75" s="116"/>
      <c r="K75" s="116"/>
      <c r="L75" s="116"/>
      <c r="M75" s="118"/>
      <c r="N75" s="118"/>
      <c r="O75" s="118"/>
      <c r="P75" s="118"/>
      <c r="S75" s="115" t="s">
        <v>194</v>
      </c>
      <c r="T75" s="116">
        <f>100- T74</f>
        <v>15</v>
      </c>
      <c r="U75" s="116">
        <f>100- U74</f>
        <v>27.750000000000014</v>
      </c>
      <c r="V75" s="116">
        <f t="shared" ref="V75:X75" si="27">100- V74</f>
        <v>38.587500000000006</v>
      </c>
      <c r="W75" s="116">
        <f t="shared" si="27"/>
        <v>47.799375000000012</v>
      </c>
      <c r="X75" s="116">
        <f t="shared" si="27"/>
        <v>55.629468750000008</v>
      </c>
      <c r="Y75" s="116"/>
      <c r="Z75" s="116"/>
      <c r="AA75" s="116"/>
      <c r="AB75" s="116"/>
      <c r="AC75" s="116"/>
      <c r="AD75" s="116"/>
      <c r="AE75" s="118"/>
      <c r="AF75" s="118"/>
      <c r="AG75" s="118"/>
      <c r="AH75" s="118"/>
      <c r="AK75" s="115" t="s">
        <v>195</v>
      </c>
      <c r="AL75" s="116">
        <v>0</v>
      </c>
      <c r="AM75" s="116">
        <v>15</v>
      </c>
      <c r="AN75" s="116">
        <v>27.750000000000014</v>
      </c>
      <c r="AO75" s="116">
        <v>38.587500000000006</v>
      </c>
      <c r="AP75" s="116">
        <v>47.799375000000012</v>
      </c>
      <c r="AQ75" s="117">
        <v>55.629468750000008</v>
      </c>
      <c r="AR75" s="116"/>
      <c r="AS75" s="116"/>
      <c r="AT75" s="116"/>
      <c r="AU75" s="116"/>
      <c r="AV75" s="116"/>
      <c r="AW75" s="118"/>
      <c r="AX75" s="115"/>
      <c r="AY75" s="118"/>
      <c r="AZ75" s="118"/>
      <c r="BA75" s="118"/>
    </row>
    <row r="76" spans="1:53" s="23" customFormat="1" x14ac:dyDescent="0.25">
      <c r="A76" s="123" t="s">
        <v>0</v>
      </c>
      <c r="B76" s="120">
        <v>69.958171300642135</v>
      </c>
      <c r="C76" s="120">
        <v>65.17018591563648</v>
      </c>
      <c r="D76" s="120">
        <v>58.196075496805591</v>
      </c>
      <c r="E76" s="120">
        <v>53.663968207963315</v>
      </c>
      <c r="F76" s="120">
        <v>50.235272533501231</v>
      </c>
      <c r="G76" s="120">
        <v>69.150000000000006</v>
      </c>
      <c r="H76" s="120">
        <v>71.12</v>
      </c>
      <c r="I76" s="120">
        <v>68.290000000000006</v>
      </c>
      <c r="J76" s="120">
        <v>68.81</v>
      </c>
      <c r="K76" s="120"/>
      <c r="L76" s="120"/>
      <c r="M76" s="122"/>
      <c r="N76" s="122"/>
      <c r="O76" s="122"/>
      <c r="P76" s="122"/>
      <c r="S76" s="123" t="s">
        <v>0</v>
      </c>
      <c r="T76" s="120">
        <v>69.958171300642135</v>
      </c>
      <c r="U76" s="120">
        <v>67.716922155016448</v>
      </c>
      <c r="V76" s="120">
        <v>64.842314037140682</v>
      </c>
      <c r="W76" s="120">
        <v>62.416431409991375</v>
      </c>
      <c r="X76" s="120">
        <v>60.412036008955468</v>
      </c>
      <c r="Y76" s="120">
        <v>69.150000000000006</v>
      </c>
      <c r="Z76" s="120">
        <v>71.12</v>
      </c>
      <c r="AA76" s="120">
        <v>68.290000000000006</v>
      </c>
      <c r="AB76" s="120">
        <v>68.81</v>
      </c>
      <c r="AC76" s="120"/>
      <c r="AD76" s="120"/>
      <c r="AE76" s="122"/>
      <c r="AF76" s="122"/>
      <c r="AG76" s="122"/>
      <c r="AH76" s="122"/>
      <c r="AK76" s="123" t="s">
        <v>0</v>
      </c>
      <c r="AL76" s="120">
        <v>48.94539997883362</v>
      </c>
      <c r="AM76" s="120">
        <v>48.571891068888334</v>
      </c>
      <c r="AN76" s="120">
        <v>48.214783623720095</v>
      </c>
      <c r="AO76" s="120">
        <v>47.775769957879483</v>
      </c>
      <c r="AP76" s="120">
        <v>47.292906881715581</v>
      </c>
      <c r="AQ76" s="121">
        <v>46.783210800165222</v>
      </c>
      <c r="AR76" s="120"/>
      <c r="AS76" s="120"/>
      <c r="AT76" s="120"/>
      <c r="AU76" s="120"/>
      <c r="AV76" s="120"/>
      <c r="AW76" s="122"/>
      <c r="AX76" s="123"/>
      <c r="AY76" s="122"/>
      <c r="AZ76" s="122"/>
      <c r="BA76" s="122"/>
    </row>
    <row r="77" spans="1:53" s="23" customFormat="1" x14ac:dyDescent="0.25">
      <c r="A77" s="124" t="s">
        <v>1</v>
      </c>
      <c r="B77" s="125">
        <v>0</v>
      </c>
      <c r="C77" s="125">
        <v>0</v>
      </c>
      <c r="D77" s="125">
        <v>0</v>
      </c>
      <c r="E77" s="125">
        <v>0</v>
      </c>
      <c r="F77" s="125">
        <v>0</v>
      </c>
      <c r="G77" s="125">
        <v>0.36</v>
      </c>
      <c r="H77" s="125">
        <v>0.25</v>
      </c>
      <c r="I77" s="125">
        <v>0.4</v>
      </c>
      <c r="J77" s="125">
        <v>0.42</v>
      </c>
      <c r="K77" s="125"/>
      <c r="L77" s="125"/>
      <c r="M77" s="127"/>
      <c r="N77" s="127"/>
      <c r="O77" s="127"/>
      <c r="P77" s="127"/>
      <c r="S77" s="124" t="s">
        <v>1</v>
      </c>
      <c r="T77" s="125">
        <v>0</v>
      </c>
      <c r="U77" s="125">
        <v>0</v>
      </c>
      <c r="V77" s="125">
        <v>0</v>
      </c>
      <c r="W77" s="125">
        <v>0</v>
      </c>
      <c r="X77" s="125">
        <v>0</v>
      </c>
      <c r="Y77" s="125">
        <v>0.36</v>
      </c>
      <c r="Z77" s="125">
        <v>0.25</v>
      </c>
      <c r="AA77" s="125">
        <v>0.4</v>
      </c>
      <c r="AB77" s="125">
        <v>0.42</v>
      </c>
      <c r="AC77" s="125"/>
      <c r="AD77" s="125"/>
      <c r="AE77" s="127"/>
      <c r="AF77" s="127"/>
      <c r="AG77" s="127"/>
      <c r="AH77" s="127"/>
      <c r="AK77" s="124" t="s">
        <v>1</v>
      </c>
      <c r="AL77" s="125">
        <v>1.4732994494471165</v>
      </c>
      <c r="AM77" s="125">
        <v>1.4929437484462256</v>
      </c>
      <c r="AN77" s="125">
        <v>1.5280909884623057</v>
      </c>
      <c r="AO77" s="125">
        <v>1.567545593187551</v>
      </c>
      <c r="AP77" s="125">
        <v>1.6093702266924919</v>
      </c>
      <c r="AQ77" s="126">
        <v>1.6527947919389254</v>
      </c>
      <c r="AR77" s="125"/>
      <c r="AS77" s="125"/>
      <c r="AT77" s="125"/>
      <c r="AU77" s="125"/>
      <c r="AV77" s="125"/>
      <c r="AW77" s="127"/>
      <c r="AX77" s="124"/>
      <c r="AY77" s="127"/>
      <c r="AZ77" s="127"/>
      <c r="BA77" s="127"/>
    </row>
    <row r="78" spans="1:53" s="23" customFormat="1" x14ac:dyDescent="0.25">
      <c r="A78" s="124" t="s">
        <v>2</v>
      </c>
      <c r="B78" s="125">
        <v>15.175310860527881</v>
      </c>
      <c r="C78" s="125">
        <v>16.085935393616477</v>
      </c>
      <c r="D78" s="125">
        <v>15.744964734460591</v>
      </c>
      <c r="E78" s="125">
        <v>15.268966060580464</v>
      </c>
      <c r="F78" s="125">
        <v>15.241498180886556</v>
      </c>
      <c r="G78" s="125">
        <v>15.53</v>
      </c>
      <c r="H78" s="125">
        <v>15.55</v>
      </c>
      <c r="I78" s="125">
        <v>15.65</v>
      </c>
      <c r="J78" s="125">
        <v>15.21</v>
      </c>
      <c r="K78" s="125"/>
      <c r="L78" s="125"/>
      <c r="M78" s="127"/>
      <c r="N78" s="127"/>
      <c r="O78" s="127"/>
      <c r="P78" s="127"/>
      <c r="S78" s="124" t="s">
        <v>2</v>
      </c>
      <c r="T78" s="125">
        <v>15.175310860527881</v>
      </c>
      <c r="U78" s="125">
        <v>15.601572908687432</v>
      </c>
      <c r="V78" s="125">
        <v>15.644866884654286</v>
      </c>
      <c r="W78" s="125">
        <v>15.563290299657998</v>
      </c>
      <c r="X78" s="125">
        <v>15.510339784071164</v>
      </c>
      <c r="Y78" s="125">
        <v>15.53</v>
      </c>
      <c r="Z78" s="125">
        <v>15.55</v>
      </c>
      <c r="AA78" s="125">
        <v>15.65</v>
      </c>
      <c r="AB78" s="125">
        <v>15.21</v>
      </c>
      <c r="AC78" s="125"/>
      <c r="AD78" s="125"/>
      <c r="AE78" s="127"/>
      <c r="AF78" s="127"/>
      <c r="AG78" s="127"/>
      <c r="AH78" s="127"/>
      <c r="AK78" s="124" t="s">
        <v>2</v>
      </c>
      <c r="AL78" s="125">
        <v>15.029682316481752</v>
      </c>
      <c r="AM78" s="125">
        <v>15.002251184116266</v>
      </c>
      <c r="AN78" s="125">
        <v>15.009226461646827</v>
      </c>
      <c r="AO78" s="125">
        <v>15.010417102515744</v>
      </c>
      <c r="AP78" s="125">
        <v>15.008064014514366</v>
      </c>
      <c r="AQ78" s="126">
        <v>15.003099321277606</v>
      </c>
      <c r="AR78" s="125"/>
      <c r="AS78" s="125"/>
      <c r="AT78" s="125"/>
      <c r="AU78" s="125"/>
      <c r="AV78" s="125"/>
      <c r="AW78" s="127"/>
      <c r="AX78" s="124"/>
      <c r="AY78" s="127"/>
      <c r="AZ78" s="127"/>
      <c r="BA78" s="127"/>
    </row>
    <row r="79" spans="1:53" s="23" customFormat="1" x14ac:dyDescent="0.25">
      <c r="A79" s="124" t="s">
        <v>3</v>
      </c>
      <c r="B79" s="125">
        <v>0</v>
      </c>
      <c r="C79" s="125">
        <v>0</v>
      </c>
      <c r="D79" s="125">
        <v>0</v>
      </c>
      <c r="E79" s="125">
        <v>0</v>
      </c>
      <c r="F79" s="125">
        <v>0</v>
      </c>
      <c r="G79" s="125">
        <v>0</v>
      </c>
      <c r="H79" s="125">
        <v>0</v>
      </c>
      <c r="I79" s="125">
        <v>0</v>
      </c>
      <c r="J79" s="125">
        <v>0</v>
      </c>
      <c r="K79" s="125"/>
      <c r="L79" s="125"/>
      <c r="M79" s="127"/>
      <c r="N79" s="127"/>
      <c r="O79" s="127"/>
      <c r="P79" s="127"/>
      <c r="S79" s="124" t="s">
        <v>3</v>
      </c>
      <c r="T79" s="125">
        <v>0</v>
      </c>
      <c r="U79" s="125">
        <v>0</v>
      </c>
      <c r="V79" s="125">
        <v>0</v>
      </c>
      <c r="W79" s="125">
        <v>0</v>
      </c>
      <c r="X79" s="125">
        <v>0</v>
      </c>
      <c r="Y79" s="125">
        <v>0</v>
      </c>
      <c r="Z79" s="125">
        <v>0</v>
      </c>
      <c r="AA79" s="125">
        <v>0</v>
      </c>
      <c r="AB79" s="125">
        <v>0</v>
      </c>
      <c r="AC79" s="125"/>
      <c r="AD79" s="125"/>
      <c r="AE79" s="127"/>
      <c r="AF79" s="127"/>
      <c r="AG79" s="127"/>
      <c r="AH79" s="127"/>
      <c r="AK79" s="124" t="s">
        <v>3</v>
      </c>
      <c r="AL79" s="125">
        <v>0</v>
      </c>
      <c r="AM79" s="125">
        <v>0</v>
      </c>
      <c r="AN79" s="125">
        <v>0</v>
      </c>
      <c r="AO79" s="125">
        <v>0</v>
      </c>
      <c r="AP79" s="125">
        <v>0</v>
      </c>
      <c r="AQ79" s="126">
        <v>0</v>
      </c>
      <c r="AR79" s="125"/>
      <c r="AS79" s="125"/>
      <c r="AT79" s="125"/>
      <c r="AU79" s="125"/>
      <c r="AV79" s="125"/>
      <c r="AW79" s="127"/>
      <c r="AX79" s="124"/>
      <c r="AY79" s="127"/>
      <c r="AZ79" s="127"/>
      <c r="BA79" s="127"/>
    </row>
    <row r="80" spans="1:53" s="23" customFormat="1" x14ac:dyDescent="0.25">
      <c r="A80" s="124" t="s">
        <v>4</v>
      </c>
      <c r="B80" s="125">
        <v>0.81740748202566871</v>
      </c>
      <c r="C80" s="125">
        <v>1.8572205299098616</v>
      </c>
      <c r="D80" s="125">
        <v>4.3344294977640203</v>
      </c>
      <c r="E80" s="125">
        <v>6.4728591892619827</v>
      </c>
      <c r="F80" s="125">
        <v>7.7446367450063001</v>
      </c>
      <c r="G80" s="125">
        <v>1.1599999999999999</v>
      </c>
      <c r="H80" s="125">
        <v>0.79</v>
      </c>
      <c r="I80" s="125">
        <v>1.33</v>
      </c>
      <c r="J80" s="125">
        <v>1.29</v>
      </c>
      <c r="K80" s="125"/>
      <c r="L80" s="125"/>
      <c r="M80" s="127"/>
      <c r="N80" s="127"/>
      <c r="O80" s="127"/>
      <c r="P80" s="127"/>
      <c r="S80" s="124" t="s">
        <v>4</v>
      </c>
      <c r="T80" s="125">
        <v>0.81740748202566871</v>
      </c>
      <c r="U80" s="125">
        <v>1.304142490131396</v>
      </c>
      <c r="V80" s="125">
        <v>2.2190703263151716</v>
      </c>
      <c r="W80" s="125">
        <v>3.1422116085654488</v>
      </c>
      <c r="X80" s="125">
        <v>3.8995352647652144</v>
      </c>
      <c r="Y80" s="125">
        <v>1.1599999999999999</v>
      </c>
      <c r="Z80" s="125">
        <v>0.79</v>
      </c>
      <c r="AA80" s="125">
        <v>1.33</v>
      </c>
      <c r="AB80" s="125">
        <v>1.29</v>
      </c>
      <c r="AC80" s="125"/>
      <c r="AD80" s="125"/>
      <c r="AE80" s="127"/>
      <c r="AF80" s="127"/>
      <c r="AG80" s="127"/>
      <c r="AH80" s="127"/>
      <c r="AK80" s="124" t="s">
        <v>4</v>
      </c>
      <c r="AL80" s="125">
        <v>6.743590786890004</v>
      </c>
      <c r="AM80" s="125">
        <v>6.8339275613469752</v>
      </c>
      <c r="AN80" s="125">
        <v>6.9942854185419474</v>
      </c>
      <c r="AO80" s="125">
        <v>7.172614761506158</v>
      </c>
      <c r="AP80" s="125">
        <v>7.3600497156123206</v>
      </c>
      <c r="AQ80" s="126">
        <v>7.5527622803599979</v>
      </c>
      <c r="AR80" s="125"/>
      <c r="AS80" s="125"/>
      <c r="AT80" s="125"/>
      <c r="AU80" s="125"/>
      <c r="AV80" s="125"/>
      <c r="AW80" s="127"/>
      <c r="AX80" s="124"/>
      <c r="AY80" s="127"/>
      <c r="AZ80" s="127"/>
      <c r="BA80" s="127"/>
    </row>
    <row r="81" spans="1:53" s="23" customFormat="1" x14ac:dyDescent="0.25">
      <c r="A81" s="124" t="s">
        <v>5</v>
      </c>
      <c r="B81" s="125">
        <v>3.0202838325558963</v>
      </c>
      <c r="C81" s="125">
        <v>3.140929842054796</v>
      </c>
      <c r="D81" s="125">
        <v>3.153703830127673</v>
      </c>
      <c r="E81" s="125">
        <v>3.7395759642980217</v>
      </c>
      <c r="F81" s="125">
        <v>4.7715789863851876</v>
      </c>
      <c r="G81" s="125">
        <v>3.14</v>
      </c>
      <c r="H81" s="125">
        <v>2.63</v>
      </c>
      <c r="I81" s="125">
        <v>3.44</v>
      </c>
      <c r="J81" s="125">
        <v>3.24</v>
      </c>
      <c r="K81" s="125"/>
      <c r="L81" s="125"/>
      <c r="M81" s="127"/>
      <c r="N81" s="127"/>
      <c r="O81" s="127"/>
      <c r="P81" s="127"/>
      <c r="S81" s="124" t="s">
        <v>5</v>
      </c>
      <c r="T81" s="125">
        <v>3.0202838325558963</v>
      </c>
      <c r="U81" s="125">
        <v>3.0767580579282905</v>
      </c>
      <c r="V81" s="125">
        <v>3.0999901242918257</v>
      </c>
      <c r="W81" s="125">
        <v>3.2387906410723932</v>
      </c>
      <c r="X81" s="125">
        <v>3.4910091648809836</v>
      </c>
      <c r="Y81" s="125">
        <v>3.14</v>
      </c>
      <c r="Z81" s="125">
        <v>2.63</v>
      </c>
      <c r="AA81" s="125">
        <v>3.44</v>
      </c>
      <c r="AB81" s="125">
        <v>3.24</v>
      </c>
      <c r="AC81" s="125"/>
      <c r="AD81" s="125"/>
      <c r="AE81" s="127"/>
      <c r="AF81" s="127"/>
      <c r="AG81" s="127"/>
      <c r="AH81" s="127"/>
      <c r="AK81" s="124" t="s">
        <v>5</v>
      </c>
      <c r="AL81" s="125">
        <v>8.691507642055738</v>
      </c>
      <c r="AM81" s="125">
        <v>8.5695309723607238</v>
      </c>
      <c r="AN81" s="125">
        <v>8.7329985937130523</v>
      </c>
      <c r="AO81" s="125">
        <v>8.9093620394682702</v>
      </c>
      <c r="AP81" s="125">
        <v>9.0910641997836397</v>
      </c>
      <c r="AQ81" s="126">
        <v>9.2788643490059286</v>
      </c>
      <c r="AR81" s="125"/>
      <c r="AS81" s="125"/>
      <c r="AT81" s="125"/>
      <c r="AU81" s="125"/>
      <c r="AV81" s="125"/>
      <c r="AW81" s="127"/>
      <c r="AX81" s="124"/>
      <c r="AY81" s="127"/>
      <c r="AZ81" s="127"/>
      <c r="BA81" s="127"/>
    </row>
    <row r="82" spans="1:53" s="23" customFormat="1" x14ac:dyDescent="0.25">
      <c r="A82" s="124" t="s">
        <v>6</v>
      </c>
      <c r="B82" s="125">
        <v>0</v>
      </c>
      <c r="C82" s="125">
        <v>0</v>
      </c>
      <c r="D82" s="125">
        <v>0</v>
      </c>
      <c r="E82" s="125">
        <v>0</v>
      </c>
      <c r="F82" s="125">
        <v>0</v>
      </c>
      <c r="G82" s="125">
        <v>0</v>
      </c>
      <c r="H82" s="125">
        <v>0</v>
      </c>
      <c r="I82" s="125">
        <v>0</v>
      </c>
      <c r="J82" s="125">
        <v>0</v>
      </c>
      <c r="K82" s="125"/>
      <c r="L82" s="125"/>
      <c r="M82" s="127"/>
      <c r="N82" s="127"/>
      <c r="O82" s="127"/>
      <c r="P82" s="127"/>
      <c r="S82" s="124" t="s">
        <v>6</v>
      </c>
      <c r="T82" s="125">
        <v>0</v>
      </c>
      <c r="U82" s="125">
        <v>0</v>
      </c>
      <c r="V82" s="125">
        <v>0</v>
      </c>
      <c r="W82" s="125">
        <v>0</v>
      </c>
      <c r="X82" s="125">
        <v>0</v>
      </c>
      <c r="Y82" s="125">
        <v>0</v>
      </c>
      <c r="Z82" s="125">
        <v>0</v>
      </c>
      <c r="AA82" s="125">
        <v>0</v>
      </c>
      <c r="AB82" s="125">
        <v>0</v>
      </c>
      <c r="AC82" s="125"/>
      <c r="AD82" s="125"/>
      <c r="AE82" s="127"/>
      <c r="AF82" s="127"/>
      <c r="AG82" s="127"/>
      <c r="AH82" s="127"/>
      <c r="AK82" s="124" t="s">
        <v>6</v>
      </c>
      <c r="AL82" s="125">
        <v>0</v>
      </c>
      <c r="AM82" s="125">
        <v>0</v>
      </c>
      <c r="AN82" s="125">
        <v>0</v>
      </c>
      <c r="AO82" s="125">
        <v>0</v>
      </c>
      <c r="AP82" s="125">
        <v>0</v>
      </c>
      <c r="AQ82" s="126">
        <v>0</v>
      </c>
      <c r="AR82" s="125"/>
      <c r="AS82" s="125"/>
      <c r="AT82" s="125"/>
      <c r="AU82" s="125"/>
      <c r="AV82" s="125"/>
      <c r="AW82" s="127"/>
      <c r="AX82" s="124"/>
      <c r="AY82" s="127"/>
      <c r="AZ82" s="127"/>
      <c r="BA82" s="127"/>
    </row>
    <row r="83" spans="1:53" s="23" customFormat="1" x14ac:dyDescent="0.25">
      <c r="A83" s="124" t="s">
        <v>7</v>
      </c>
      <c r="B83" s="125">
        <v>3.9052813044340029</v>
      </c>
      <c r="C83" s="125">
        <v>6.6811280919994314</v>
      </c>
      <c r="D83" s="125">
        <v>11.819822488023721</v>
      </c>
      <c r="E83" s="125">
        <v>15.068359867840027</v>
      </c>
      <c r="F83" s="125">
        <v>17.471782783582633</v>
      </c>
      <c r="G83" s="125">
        <v>2.73</v>
      </c>
      <c r="H83" s="125">
        <v>1.83</v>
      </c>
      <c r="I83" s="125">
        <v>3.02</v>
      </c>
      <c r="J83" s="125">
        <v>3.31</v>
      </c>
      <c r="K83" s="125"/>
      <c r="L83" s="125"/>
      <c r="M83" s="127"/>
      <c r="N83" s="127"/>
      <c r="O83" s="127"/>
      <c r="P83" s="127"/>
      <c r="S83" s="124" t="s">
        <v>7</v>
      </c>
      <c r="T83" s="125">
        <v>3.9052813044340029</v>
      </c>
      <c r="U83" s="125">
        <v>5.2046512357838086</v>
      </c>
      <c r="V83" s="125">
        <v>7.2019552220241589</v>
      </c>
      <c r="W83" s="125">
        <v>8.9090928128653246</v>
      </c>
      <c r="X83" s="125">
        <v>10.318073400987059</v>
      </c>
      <c r="Y83" s="125">
        <v>2.73</v>
      </c>
      <c r="Z83" s="125">
        <v>1.83</v>
      </c>
      <c r="AA83" s="125">
        <v>3.02</v>
      </c>
      <c r="AB83" s="125">
        <v>3.31</v>
      </c>
      <c r="AC83" s="125"/>
      <c r="AD83" s="125"/>
      <c r="AE83" s="127"/>
      <c r="AF83" s="127"/>
      <c r="AG83" s="127"/>
      <c r="AH83" s="127"/>
      <c r="AK83" s="124" t="s">
        <v>7</v>
      </c>
      <c r="AL83" s="125">
        <v>11.558512970005907</v>
      </c>
      <c r="AM83" s="125">
        <v>11.712777126619322</v>
      </c>
      <c r="AN83" s="125">
        <v>11.985671042738685</v>
      </c>
      <c r="AO83" s="125">
        <v>12.2848105148825</v>
      </c>
      <c r="AP83" s="125">
        <v>12.595798971275679</v>
      </c>
      <c r="AQ83" s="126">
        <v>12.909122002643818</v>
      </c>
      <c r="AR83" s="125"/>
      <c r="AS83" s="125"/>
      <c r="AT83" s="125"/>
      <c r="AU83" s="125"/>
      <c r="AV83" s="125"/>
      <c r="AW83" s="127"/>
      <c r="AX83" s="124"/>
      <c r="AY83" s="127"/>
      <c r="AZ83" s="127"/>
      <c r="BA83" s="127"/>
    </row>
    <row r="84" spans="1:53" s="23" customFormat="1" x14ac:dyDescent="0.25">
      <c r="A84" s="124" t="s">
        <v>8</v>
      </c>
      <c r="B84" s="125">
        <v>1.0106400414887385E-5</v>
      </c>
      <c r="C84" s="125">
        <v>1.1483924485892741E-5</v>
      </c>
      <c r="D84" s="125">
        <v>0</v>
      </c>
      <c r="E84" s="125">
        <v>0</v>
      </c>
      <c r="F84" s="125">
        <v>1.4917877775119403E-5</v>
      </c>
      <c r="G84" s="125">
        <v>0</v>
      </c>
      <c r="H84" s="125">
        <v>0</v>
      </c>
      <c r="I84" s="125">
        <v>0</v>
      </c>
      <c r="J84" s="125">
        <v>0</v>
      </c>
      <c r="K84" s="125"/>
      <c r="L84" s="125"/>
      <c r="M84" s="127"/>
      <c r="N84" s="127"/>
      <c r="O84" s="127"/>
      <c r="P84" s="127"/>
      <c r="S84" s="124" t="s">
        <v>8</v>
      </c>
      <c r="T84" s="125">
        <v>1.0106400414887385E-5</v>
      </c>
      <c r="U84" s="125">
        <v>1.0751217523295982E-5</v>
      </c>
      <c r="V84" s="125">
        <v>7.5051261875195164E-6</v>
      </c>
      <c r="W84" s="125">
        <v>5.8763918907736911E-6</v>
      </c>
      <c r="X84" s="125">
        <v>7.3641579126209678E-6</v>
      </c>
      <c r="Y84" s="125">
        <v>0</v>
      </c>
      <c r="Z84" s="125">
        <v>0</v>
      </c>
      <c r="AA84" s="125">
        <v>0</v>
      </c>
      <c r="AB84" s="125">
        <v>0</v>
      </c>
      <c r="AC84" s="125"/>
      <c r="AD84" s="125"/>
      <c r="AE84" s="127"/>
      <c r="AF84" s="127"/>
      <c r="AG84" s="127"/>
      <c r="AH84" s="127"/>
      <c r="AK84" s="124" t="s">
        <v>8</v>
      </c>
      <c r="AL84" s="125">
        <v>2.7683625926201212</v>
      </c>
      <c r="AM84" s="125">
        <v>2.8135873400649278</v>
      </c>
      <c r="AN84" s="125">
        <v>2.878207084788333</v>
      </c>
      <c r="AO84" s="125">
        <v>2.9492092006029176</v>
      </c>
      <c r="AP84" s="125">
        <v>3.0330035542276454</v>
      </c>
      <c r="AQ84" s="126">
        <v>3.1183315490512253</v>
      </c>
      <c r="AR84" s="125"/>
      <c r="AS84" s="125"/>
      <c r="AT84" s="125"/>
      <c r="AU84" s="125"/>
      <c r="AV84" s="125"/>
      <c r="AW84" s="127"/>
      <c r="AX84" s="124"/>
      <c r="AY84" s="127"/>
      <c r="AZ84" s="127"/>
      <c r="BA84" s="127"/>
    </row>
    <row r="85" spans="1:53" s="23" customFormat="1" x14ac:dyDescent="0.25">
      <c r="A85" s="124" t="s">
        <v>9</v>
      </c>
      <c r="B85" s="125">
        <v>0</v>
      </c>
      <c r="C85" s="125">
        <v>0</v>
      </c>
      <c r="D85" s="125">
        <v>0</v>
      </c>
      <c r="E85" s="125">
        <v>0</v>
      </c>
      <c r="F85" s="125">
        <v>0</v>
      </c>
      <c r="G85" s="125">
        <v>0</v>
      </c>
      <c r="H85" s="125">
        <v>0</v>
      </c>
      <c r="I85" s="125">
        <v>0</v>
      </c>
      <c r="J85" s="125">
        <v>0</v>
      </c>
      <c r="K85" s="125"/>
      <c r="L85" s="125"/>
      <c r="M85" s="127"/>
      <c r="N85" s="127"/>
      <c r="O85" s="127"/>
      <c r="P85" s="127"/>
      <c r="S85" s="124" t="s">
        <v>9</v>
      </c>
      <c r="T85" s="125">
        <v>0</v>
      </c>
      <c r="U85" s="125">
        <v>0</v>
      </c>
      <c r="V85" s="125">
        <v>0</v>
      </c>
      <c r="W85" s="125">
        <v>0</v>
      </c>
      <c r="X85" s="125">
        <v>0</v>
      </c>
      <c r="Y85" s="125">
        <v>0</v>
      </c>
      <c r="Z85" s="125">
        <v>0</v>
      </c>
      <c r="AA85" s="125">
        <v>0</v>
      </c>
      <c r="AB85" s="125">
        <v>0</v>
      </c>
      <c r="AC85" s="125"/>
      <c r="AD85" s="125"/>
      <c r="AE85" s="127"/>
      <c r="AF85" s="127"/>
      <c r="AG85" s="127"/>
      <c r="AH85" s="127"/>
      <c r="AK85" s="124" t="s">
        <v>9</v>
      </c>
      <c r="AL85" s="125">
        <v>0</v>
      </c>
      <c r="AM85" s="125">
        <v>0</v>
      </c>
      <c r="AN85" s="125">
        <v>0</v>
      </c>
      <c r="AO85" s="125">
        <v>0</v>
      </c>
      <c r="AP85" s="125">
        <v>0</v>
      </c>
      <c r="AQ85" s="126">
        <v>0</v>
      </c>
      <c r="AR85" s="125"/>
      <c r="AS85" s="125"/>
      <c r="AT85" s="125"/>
      <c r="AU85" s="125"/>
      <c r="AV85" s="125"/>
      <c r="AW85" s="127"/>
      <c r="AX85" s="124"/>
      <c r="AY85" s="127"/>
      <c r="AZ85" s="127"/>
      <c r="BA85" s="127"/>
    </row>
    <row r="86" spans="1:53" s="23" customFormat="1" x14ac:dyDescent="0.25">
      <c r="A86" s="124" t="s">
        <v>10</v>
      </c>
      <c r="B86" s="125">
        <v>3.7498146696785768</v>
      </c>
      <c r="C86" s="125">
        <v>5.2887581565650503</v>
      </c>
      <c r="D86" s="125">
        <v>5.9309107603593381</v>
      </c>
      <c r="E86" s="125">
        <v>5.384288391901749</v>
      </c>
      <c r="F86" s="125">
        <v>4.344419869816174</v>
      </c>
      <c r="G86" s="125">
        <v>4.84</v>
      </c>
      <c r="H86" s="125">
        <v>5.24</v>
      </c>
      <c r="I86" s="125">
        <v>4.7</v>
      </c>
      <c r="J86" s="125">
        <v>4.47</v>
      </c>
      <c r="K86" s="125"/>
      <c r="L86" s="125"/>
      <c r="M86" s="127"/>
      <c r="N86" s="127"/>
      <c r="O86" s="127"/>
      <c r="P86" s="127"/>
      <c r="S86" s="124" t="s">
        <v>10</v>
      </c>
      <c r="T86" s="125">
        <v>3.7498146696785768</v>
      </c>
      <c r="U86" s="125">
        <v>4.4701919260403065</v>
      </c>
      <c r="V86" s="125">
        <v>4.9112235243642219</v>
      </c>
      <c r="W86" s="125">
        <v>5.0138862851350092</v>
      </c>
      <c r="X86" s="125">
        <v>4.9037263719757664</v>
      </c>
      <c r="Y86" s="125">
        <v>4.84</v>
      </c>
      <c r="Z86" s="125">
        <v>5.24</v>
      </c>
      <c r="AA86" s="125">
        <v>4.7</v>
      </c>
      <c r="AB86" s="125">
        <v>4.47</v>
      </c>
      <c r="AC86" s="125"/>
      <c r="AD86" s="125"/>
      <c r="AE86" s="127"/>
      <c r="AF86" s="127"/>
      <c r="AG86" s="127"/>
      <c r="AH86" s="127"/>
      <c r="AK86" s="124" t="s">
        <v>10</v>
      </c>
      <c r="AL86" s="125">
        <v>2.6697415405982428</v>
      </c>
      <c r="AM86" s="125">
        <v>2.6163161852271681</v>
      </c>
      <c r="AN86" s="125">
        <v>2.5778515338025967</v>
      </c>
      <c r="AO86" s="125">
        <v>2.5447343449711548</v>
      </c>
      <c r="AP86" s="125">
        <v>2.5044182475700709</v>
      </c>
      <c r="AQ86" s="126">
        <v>2.44726154213406</v>
      </c>
      <c r="AR86" s="125"/>
      <c r="AS86" s="125"/>
      <c r="AT86" s="125"/>
      <c r="AU86" s="125"/>
      <c r="AV86" s="125"/>
      <c r="AW86" s="127"/>
      <c r="AX86" s="124"/>
      <c r="AY86" s="127"/>
      <c r="AZ86" s="127"/>
      <c r="BA86" s="127"/>
    </row>
    <row r="87" spans="1:53" s="23" customFormat="1" x14ac:dyDescent="0.25">
      <c r="A87" s="124" t="s">
        <v>11</v>
      </c>
      <c r="B87" s="125">
        <v>3.3737204437354293</v>
      </c>
      <c r="C87" s="125">
        <v>1.7758305862934263</v>
      </c>
      <c r="D87" s="125">
        <v>0.82009319245905288</v>
      </c>
      <c r="E87" s="125">
        <v>0.40198231815443902</v>
      </c>
      <c r="F87" s="125">
        <v>0.19079598294416056</v>
      </c>
      <c r="G87" s="125">
        <v>1.7</v>
      </c>
      <c r="H87" s="125">
        <v>1.71</v>
      </c>
      <c r="I87" s="125">
        <v>1.64</v>
      </c>
      <c r="J87" s="125">
        <v>1.76</v>
      </c>
      <c r="K87" s="125"/>
      <c r="L87" s="125"/>
      <c r="M87" s="127"/>
      <c r="N87" s="127"/>
      <c r="O87" s="127"/>
      <c r="P87" s="127"/>
      <c r="S87" s="124" t="s">
        <v>11</v>
      </c>
      <c r="T87" s="125">
        <v>3.3737204437354293</v>
      </c>
      <c r="U87" s="125">
        <v>2.62575047519478</v>
      </c>
      <c r="V87" s="125">
        <v>2.0805723760834662</v>
      </c>
      <c r="W87" s="125">
        <v>1.7162910663205506</v>
      </c>
      <c r="X87" s="125">
        <v>1.4652726402064427</v>
      </c>
      <c r="Y87" s="125">
        <v>1.7</v>
      </c>
      <c r="Z87" s="125">
        <v>1.71</v>
      </c>
      <c r="AA87" s="125">
        <v>1.64</v>
      </c>
      <c r="AB87" s="125">
        <v>1.76</v>
      </c>
      <c r="AC87" s="125"/>
      <c r="AD87" s="125"/>
      <c r="AE87" s="127"/>
      <c r="AF87" s="127"/>
      <c r="AG87" s="127"/>
      <c r="AH87" s="127"/>
      <c r="AK87" s="124" t="s">
        <v>11</v>
      </c>
      <c r="AL87" s="125">
        <v>0.68228660979589584</v>
      </c>
      <c r="AM87" s="125">
        <v>0.64412587522090947</v>
      </c>
      <c r="AN87" s="125">
        <v>0.55401987864854985</v>
      </c>
      <c r="AO87" s="125">
        <v>0.44567379314979605</v>
      </c>
      <c r="AP87" s="125">
        <v>0.34130969452518534</v>
      </c>
      <c r="AQ87" s="126">
        <v>0.25723091503398687</v>
      </c>
      <c r="AR87" s="125"/>
      <c r="AS87" s="125"/>
      <c r="AT87" s="125"/>
      <c r="AU87" s="125"/>
      <c r="AV87" s="125"/>
      <c r="AW87" s="127"/>
      <c r="AX87" s="124"/>
      <c r="AY87" s="127"/>
      <c r="AZ87" s="127"/>
      <c r="BA87" s="127"/>
    </row>
    <row r="88" spans="1:53" s="23" customFormat="1" x14ac:dyDescent="0.25">
      <c r="A88" s="124" t="s">
        <v>12</v>
      </c>
      <c r="B88" s="125">
        <v>0</v>
      </c>
      <c r="C88" s="125">
        <v>0</v>
      </c>
      <c r="D88" s="125">
        <v>0</v>
      </c>
      <c r="E88" s="125">
        <v>0</v>
      </c>
      <c r="F88" s="125">
        <v>0</v>
      </c>
      <c r="G88" s="125">
        <v>0</v>
      </c>
      <c r="H88" s="125">
        <v>0</v>
      </c>
      <c r="I88" s="125">
        <v>0</v>
      </c>
      <c r="J88" s="125">
        <v>0</v>
      </c>
      <c r="K88" s="125"/>
      <c r="L88" s="125"/>
      <c r="M88" s="127"/>
      <c r="N88" s="127"/>
      <c r="O88" s="127"/>
      <c r="P88" s="127"/>
      <c r="S88" s="124" t="s">
        <v>12</v>
      </c>
      <c r="T88" s="125">
        <v>0</v>
      </c>
      <c r="U88" s="125">
        <v>0</v>
      </c>
      <c r="V88" s="125">
        <v>0</v>
      </c>
      <c r="W88" s="125">
        <v>0</v>
      </c>
      <c r="X88" s="125">
        <v>0</v>
      </c>
      <c r="Y88" s="125">
        <v>0</v>
      </c>
      <c r="Z88" s="125">
        <v>0</v>
      </c>
      <c r="AA88" s="125">
        <v>0</v>
      </c>
      <c r="AB88" s="125">
        <v>0</v>
      </c>
      <c r="AC88" s="125"/>
      <c r="AD88" s="125"/>
      <c r="AE88" s="127"/>
      <c r="AF88" s="127"/>
      <c r="AG88" s="127"/>
      <c r="AH88" s="127"/>
      <c r="AK88" s="124" t="s">
        <v>12</v>
      </c>
      <c r="AL88" s="125">
        <v>0</v>
      </c>
      <c r="AM88" s="125">
        <v>0</v>
      </c>
      <c r="AN88" s="125">
        <v>0</v>
      </c>
      <c r="AO88" s="125">
        <v>0</v>
      </c>
      <c r="AP88" s="125">
        <v>0</v>
      </c>
      <c r="AQ88" s="126">
        <v>0</v>
      </c>
      <c r="AR88" s="125"/>
      <c r="AS88" s="125"/>
      <c r="AT88" s="125"/>
      <c r="AU88" s="125"/>
      <c r="AV88" s="125"/>
      <c r="AW88" s="127"/>
      <c r="AX88" s="124"/>
      <c r="AY88" s="127"/>
      <c r="AZ88" s="127"/>
      <c r="BA88" s="127"/>
    </row>
    <row r="89" spans="1:53" s="23" customFormat="1" x14ac:dyDescent="0.25">
      <c r="A89" s="124" t="s">
        <v>13</v>
      </c>
      <c r="B89" s="125">
        <v>0</v>
      </c>
      <c r="C89" s="125">
        <v>0</v>
      </c>
      <c r="D89" s="125">
        <v>0</v>
      </c>
      <c r="E89" s="125">
        <v>0</v>
      </c>
      <c r="F89" s="125">
        <v>0</v>
      </c>
      <c r="G89" s="125">
        <v>0</v>
      </c>
      <c r="H89" s="125">
        <v>0</v>
      </c>
      <c r="I89" s="125">
        <v>0</v>
      </c>
      <c r="J89" s="125">
        <v>0</v>
      </c>
      <c r="K89" s="125"/>
      <c r="L89" s="125"/>
      <c r="M89" s="127"/>
      <c r="N89" s="127"/>
      <c r="O89" s="127"/>
      <c r="P89" s="127"/>
      <c r="S89" s="124" t="s">
        <v>13</v>
      </c>
      <c r="T89" s="125">
        <v>0</v>
      </c>
      <c r="U89" s="125">
        <v>0</v>
      </c>
      <c r="V89" s="125">
        <v>0</v>
      </c>
      <c r="W89" s="125">
        <v>0</v>
      </c>
      <c r="X89" s="125">
        <v>0</v>
      </c>
      <c r="Y89" s="125">
        <v>0</v>
      </c>
      <c r="Z89" s="125">
        <v>0</v>
      </c>
      <c r="AA89" s="125">
        <v>0</v>
      </c>
      <c r="AB89" s="125">
        <v>0</v>
      </c>
      <c r="AC89" s="125"/>
      <c r="AD89" s="125"/>
      <c r="AE89" s="127"/>
      <c r="AF89" s="127"/>
      <c r="AG89" s="127"/>
      <c r="AH89" s="127"/>
      <c r="AK89" s="124" t="s">
        <v>13</v>
      </c>
      <c r="AL89" s="125">
        <v>0</v>
      </c>
      <c r="AM89" s="125">
        <v>0</v>
      </c>
      <c r="AN89" s="125">
        <v>0</v>
      </c>
      <c r="AO89" s="125">
        <v>0</v>
      </c>
      <c r="AP89" s="125">
        <v>0</v>
      </c>
      <c r="AQ89" s="126">
        <v>0</v>
      </c>
      <c r="AR89" s="125"/>
      <c r="AS89" s="125"/>
      <c r="AT89" s="125"/>
      <c r="AU89" s="125"/>
      <c r="AV89" s="125"/>
      <c r="AW89" s="127"/>
      <c r="AX89" s="124"/>
      <c r="AY89" s="127"/>
      <c r="AZ89" s="127"/>
      <c r="BA89" s="127"/>
    </row>
    <row r="90" spans="1:53" s="23" customFormat="1" x14ac:dyDescent="0.25">
      <c r="A90" s="124" t="s">
        <v>22</v>
      </c>
      <c r="B90" s="125"/>
      <c r="C90" s="125"/>
      <c r="D90" s="125"/>
      <c r="E90" s="125"/>
      <c r="F90" s="125"/>
      <c r="G90" s="125">
        <v>0</v>
      </c>
      <c r="H90" s="125">
        <v>0</v>
      </c>
      <c r="I90" s="125">
        <v>0</v>
      </c>
      <c r="J90" s="125">
        <v>0</v>
      </c>
      <c r="K90" s="125"/>
      <c r="L90" s="125"/>
      <c r="M90" s="127"/>
      <c r="N90" s="127"/>
      <c r="O90" s="127"/>
      <c r="P90" s="127"/>
      <c r="S90" s="124" t="s">
        <v>22</v>
      </c>
      <c r="T90" s="125"/>
      <c r="U90" s="125"/>
      <c r="V90" s="125"/>
      <c r="W90" s="125"/>
      <c r="X90" s="125"/>
      <c r="Y90" s="125">
        <v>0</v>
      </c>
      <c r="Z90" s="125">
        <v>0</v>
      </c>
      <c r="AA90" s="125">
        <v>0</v>
      </c>
      <c r="AB90" s="125">
        <v>0</v>
      </c>
      <c r="AC90" s="125"/>
      <c r="AD90" s="125"/>
      <c r="AE90" s="127"/>
      <c r="AF90" s="127"/>
      <c r="AG90" s="127"/>
      <c r="AH90" s="127"/>
      <c r="AK90" s="124" t="s">
        <v>22</v>
      </c>
      <c r="AL90" s="125">
        <v>1.4376161132716017</v>
      </c>
      <c r="AM90" s="125">
        <v>1.7426489377091423</v>
      </c>
      <c r="AN90" s="125">
        <v>1.5248653739376172</v>
      </c>
      <c r="AO90" s="125">
        <v>1.3398626918364502</v>
      </c>
      <c r="AP90" s="125">
        <v>1.1640144940830168</v>
      </c>
      <c r="AQ90" s="126">
        <v>0.997322448389243</v>
      </c>
      <c r="AR90" s="125"/>
      <c r="AS90" s="125"/>
      <c r="AT90" s="125"/>
      <c r="AU90" s="125"/>
      <c r="AV90" s="125"/>
      <c r="AW90" s="127"/>
      <c r="AX90" s="124"/>
      <c r="AY90" s="127"/>
      <c r="AZ90" s="127"/>
      <c r="BA90" s="127"/>
    </row>
    <row r="91" spans="1:53" s="23" customFormat="1" x14ac:dyDescent="0.25">
      <c r="A91" s="124" t="s">
        <v>14</v>
      </c>
      <c r="B91" s="125">
        <v>0</v>
      </c>
      <c r="C91" s="125">
        <v>0</v>
      </c>
      <c r="D91" s="125">
        <v>0</v>
      </c>
      <c r="E91" s="125">
        <v>0</v>
      </c>
      <c r="F91" s="125">
        <v>0</v>
      </c>
      <c r="G91" s="125">
        <v>0</v>
      </c>
      <c r="H91" s="125">
        <v>0</v>
      </c>
      <c r="I91" s="125">
        <v>0</v>
      </c>
      <c r="J91" s="125">
        <v>0</v>
      </c>
      <c r="K91" s="125"/>
      <c r="L91" s="125"/>
      <c r="M91" s="127"/>
      <c r="N91" s="127"/>
      <c r="O91" s="127"/>
      <c r="P91" s="127"/>
      <c r="S91" s="124" t="s">
        <v>14</v>
      </c>
      <c r="T91" s="125">
        <v>0</v>
      </c>
      <c r="U91" s="125">
        <v>0</v>
      </c>
      <c r="V91" s="125">
        <v>0</v>
      </c>
      <c r="W91" s="125">
        <v>0</v>
      </c>
      <c r="X91" s="125">
        <v>0</v>
      </c>
      <c r="Y91" s="125">
        <v>0</v>
      </c>
      <c r="Z91" s="125">
        <v>0</v>
      </c>
      <c r="AA91" s="125">
        <v>0</v>
      </c>
      <c r="AB91" s="125">
        <v>0</v>
      </c>
      <c r="AC91" s="125"/>
      <c r="AD91" s="125"/>
      <c r="AE91" s="127"/>
      <c r="AF91" s="127"/>
      <c r="AG91" s="127"/>
      <c r="AH91" s="127"/>
      <c r="AK91" s="124" t="s">
        <v>14</v>
      </c>
      <c r="AL91" s="125">
        <v>0</v>
      </c>
      <c r="AM91" s="125">
        <v>0</v>
      </c>
      <c r="AN91" s="125">
        <v>0</v>
      </c>
      <c r="AO91" s="125">
        <v>0</v>
      </c>
      <c r="AP91" s="125">
        <v>0</v>
      </c>
      <c r="AQ91" s="126">
        <v>0</v>
      </c>
      <c r="AR91" s="125"/>
      <c r="AS91" s="125"/>
      <c r="AT91" s="125"/>
      <c r="AU91" s="125"/>
      <c r="AV91" s="125"/>
      <c r="AW91" s="127"/>
      <c r="AX91" s="124"/>
      <c r="AY91" s="127"/>
      <c r="AZ91" s="127"/>
      <c r="BA91" s="127"/>
    </row>
    <row r="92" spans="1:53" s="23" customFormat="1" x14ac:dyDescent="0.25">
      <c r="A92" s="124" t="s">
        <v>15</v>
      </c>
      <c r="B92" s="125">
        <v>0</v>
      </c>
      <c r="C92" s="125">
        <v>0</v>
      </c>
      <c r="D92" s="125">
        <v>0</v>
      </c>
      <c r="E92" s="125">
        <v>0</v>
      </c>
      <c r="F92" s="125">
        <v>0</v>
      </c>
      <c r="G92" s="125">
        <v>0</v>
      </c>
      <c r="H92" s="125">
        <v>0</v>
      </c>
      <c r="I92" s="125">
        <v>0</v>
      </c>
      <c r="J92" s="125">
        <v>0</v>
      </c>
      <c r="K92" s="125"/>
      <c r="L92" s="125"/>
      <c r="M92" s="127"/>
      <c r="N92" s="127"/>
      <c r="O92" s="127"/>
      <c r="P92" s="127"/>
      <c r="S92" s="124" t="s">
        <v>15</v>
      </c>
      <c r="T92" s="125">
        <v>0</v>
      </c>
      <c r="U92" s="125">
        <v>0</v>
      </c>
      <c r="V92" s="125">
        <v>0</v>
      </c>
      <c r="W92" s="125">
        <v>0</v>
      </c>
      <c r="X92" s="125">
        <v>0</v>
      </c>
      <c r="Y92" s="125">
        <v>0</v>
      </c>
      <c r="Z92" s="125">
        <v>0</v>
      </c>
      <c r="AA92" s="125">
        <v>0</v>
      </c>
      <c r="AB92" s="125">
        <v>0</v>
      </c>
      <c r="AC92" s="125"/>
      <c r="AD92" s="125"/>
      <c r="AE92" s="127"/>
      <c r="AF92" s="127"/>
      <c r="AG92" s="127"/>
      <c r="AH92" s="127"/>
      <c r="AK92" s="124" t="s">
        <v>15</v>
      </c>
      <c r="AL92" s="125">
        <v>0</v>
      </c>
      <c r="AM92" s="125">
        <v>0</v>
      </c>
      <c r="AN92" s="125">
        <v>0</v>
      </c>
      <c r="AO92" s="125">
        <v>0</v>
      </c>
      <c r="AP92" s="125">
        <v>0</v>
      </c>
      <c r="AQ92" s="126">
        <v>0</v>
      </c>
      <c r="AR92" s="125"/>
      <c r="AS92" s="125"/>
      <c r="AT92" s="125"/>
      <c r="AU92" s="125"/>
      <c r="AV92" s="125"/>
      <c r="AW92" s="127"/>
      <c r="AX92" s="124"/>
      <c r="AY92" s="127"/>
      <c r="AZ92" s="127"/>
      <c r="BA92" s="127"/>
    </row>
    <row r="93" spans="1:53" s="23" customFormat="1" x14ac:dyDescent="0.25">
      <c r="A93" s="124" t="s">
        <v>16</v>
      </c>
      <c r="B93" s="125">
        <v>0</v>
      </c>
      <c r="C93" s="125">
        <v>0</v>
      </c>
      <c r="D93" s="125">
        <v>0</v>
      </c>
      <c r="E93" s="125">
        <v>0</v>
      </c>
      <c r="F93" s="125">
        <v>0</v>
      </c>
      <c r="G93" s="125">
        <v>0</v>
      </c>
      <c r="H93" s="125">
        <v>0</v>
      </c>
      <c r="I93" s="125">
        <v>0</v>
      </c>
      <c r="J93" s="125">
        <v>0</v>
      </c>
      <c r="K93" s="125"/>
      <c r="L93" s="125"/>
      <c r="M93" s="127"/>
      <c r="N93" s="127"/>
      <c r="O93" s="127"/>
      <c r="P93" s="127"/>
      <c r="S93" s="124" t="s">
        <v>16</v>
      </c>
      <c r="T93" s="125">
        <v>0</v>
      </c>
      <c r="U93" s="125">
        <v>0</v>
      </c>
      <c r="V93" s="125">
        <v>0</v>
      </c>
      <c r="W93" s="125">
        <v>0</v>
      </c>
      <c r="X93" s="125">
        <v>0</v>
      </c>
      <c r="Y93" s="125">
        <v>0</v>
      </c>
      <c r="Z93" s="125">
        <v>0</v>
      </c>
      <c r="AA93" s="125">
        <v>0</v>
      </c>
      <c r="AB93" s="125">
        <v>0</v>
      </c>
      <c r="AC93" s="125"/>
      <c r="AD93" s="125"/>
      <c r="AE93" s="127"/>
      <c r="AF93" s="127"/>
      <c r="AG93" s="127"/>
      <c r="AH93" s="127"/>
      <c r="AK93" s="124" t="s">
        <v>16</v>
      </c>
      <c r="AL93" s="125">
        <v>0</v>
      </c>
      <c r="AM93" s="125">
        <v>0</v>
      </c>
      <c r="AN93" s="125">
        <v>0</v>
      </c>
      <c r="AO93" s="125">
        <v>0</v>
      </c>
      <c r="AP93" s="125">
        <v>0</v>
      </c>
      <c r="AQ93" s="126">
        <v>0</v>
      </c>
      <c r="AR93" s="125"/>
      <c r="AS93" s="125"/>
      <c r="AT93" s="125"/>
      <c r="AU93" s="125"/>
      <c r="AV93" s="125"/>
      <c r="AW93" s="127"/>
      <c r="AX93" s="124"/>
      <c r="AY93" s="127"/>
      <c r="AZ93" s="127"/>
      <c r="BA93" s="127"/>
    </row>
    <row r="94" spans="1:53" s="23" customFormat="1" x14ac:dyDescent="0.25">
      <c r="A94" s="124" t="s">
        <v>17</v>
      </c>
      <c r="B94" s="125">
        <v>0</v>
      </c>
      <c r="C94" s="125">
        <v>0</v>
      </c>
      <c r="D94" s="125">
        <v>0</v>
      </c>
      <c r="E94" s="125">
        <v>0</v>
      </c>
      <c r="F94" s="125">
        <v>0</v>
      </c>
      <c r="G94" s="125">
        <v>0</v>
      </c>
      <c r="H94" s="125">
        <v>0</v>
      </c>
      <c r="I94" s="125">
        <v>0</v>
      </c>
      <c r="J94" s="125">
        <v>0</v>
      </c>
      <c r="K94" s="125"/>
      <c r="L94" s="125"/>
      <c r="M94" s="127"/>
      <c r="N94" s="127"/>
      <c r="O94" s="127"/>
      <c r="P94" s="127"/>
      <c r="S94" s="124" t="s">
        <v>17</v>
      </c>
      <c r="T94" s="125">
        <v>0</v>
      </c>
      <c r="U94" s="125">
        <v>0</v>
      </c>
      <c r="V94" s="125">
        <v>0</v>
      </c>
      <c r="W94" s="125">
        <v>0</v>
      </c>
      <c r="X94" s="125">
        <v>0</v>
      </c>
      <c r="Y94" s="125">
        <v>0</v>
      </c>
      <c r="Z94" s="125">
        <v>0</v>
      </c>
      <c r="AA94" s="125">
        <v>0</v>
      </c>
      <c r="AB94" s="125">
        <v>0</v>
      </c>
      <c r="AC94" s="125"/>
      <c r="AD94" s="125"/>
      <c r="AE94" s="127"/>
      <c r="AF94" s="127"/>
      <c r="AG94" s="127"/>
      <c r="AH94" s="127"/>
      <c r="AK94" s="124" t="s">
        <v>17</v>
      </c>
      <c r="AL94" s="125">
        <v>0</v>
      </c>
      <c r="AM94" s="125">
        <v>0</v>
      </c>
      <c r="AN94" s="125">
        <v>0</v>
      </c>
      <c r="AO94" s="125">
        <v>0</v>
      </c>
      <c r="AP94" s="125">
        <v>0</v>
      </c>
      <c r="AQ94" s="126">
        <v>0</v>
      </c>
      <c r="AR94" s="125"/>
      <c r="AS94" s="125"/>
      <c r="AT94" s="125"/>
      <c r="AU94" s="125"/>
      <c r="AV94" s="125"/>
      <c r="AW94" s="127"/>
      <c r="AX94" s="124"/>
      <c r="AY94" s="127"/>
      <c r="AZ94" s="127"/>
      <c r="BA94" s="127"/>
    </row>
    <row r="95" spans="1:53" s="23" customFormat="1" ht="15.75" thickBot="1" x14ac:dyDescent="0.3">
      <c r="A95" s="128" t="s">
        <v>18</v>
      </c>
      <c r="B95" s="129">
        <v>0</v>
      </c>
      <c r="C95" s="129">
        <v>0</v>
      </c>
      <c r="D95" s="129">
        <v>0</v>
      </c>
      <c r="E95" s="129">
        <v>0</v>
      </c>
      <c r="F95" s="129">
        <v>0</v>
      </c>
      <c r="G95" s="129">
        <v>0</v>
      </c>
      <c r="H95" s="129">
        <v>0</v>
      </c>
      <c r="I95" s="129">
        <v>0</v>
      </c>
      <c r="J95" s="129">
        <v>0</v>
      </c>
      <c r="K95" s="129"/>
      <c r="L95" s="129"/>
      <c r="M95" s="131"/>
      <c r="N95" s="131"/>
      <c r="O95" s="131"/>
      <c r="P95" s="131"/>
      <c r="S95" s="128" t="s">
        <v>18</v>
      </c>
      <c r="T95" s="129">
        <v>0</v>
      </c>
      <c r="U95" s="129">
        <v>0</v>
      </c>
      <c r="V95" s="129">
        <v>0</v>
      </c>
      <c r="W95" s="129">
        <v>0</v>
      </c>
      <c r="X95" s="129">
        <v>0</v>
      </c>
      <c r="Y95" s="129">
        <v>0</v>
      </c>
      <c r="Z95" s="129">
        <v>0</v>
      </c>
      <c r="AA95" s="129">
        <v>0</v>
      </c>
      <c r="AB95" s="129">
        <v>0</v>
      </c>
      <c r="AC95" s="129"/>
      <c r="AD95" s="129"/>
      <c r="AE95" s="131"/>
      <c r="AF95" s="131"/>
      <c r="AG95" s="131"/>
      <c r="AH95" s="131"/>
      <c r="AK95" s="128" t="s">
        <v>18</v>
      </c>
      <c r="AL95" s="129"/>
      <c r="AM95" s="129"/>
      <c r="AN95" s="129"/>
      <c r="AO95" s="129"/>
      <c r="AP95" s="129"/>
      <c r="AQ95" s="130"/>
      <c r="AR95" s="129"/>
      <c r="AS95" s="129"/>
      <c r="AT95" s="129"/>
      <c r="AU95" s="129"/>
      <c r="AV95" s="129"/>
      <c r="AW95" s="131"/>
      <c r="AX95" s="128"/>
      <c r="AY95" s="131"/>
      <c r="AZ95" s="131"/>
      <c r="BA95" s="131"/>
    </row>
    <row r="96" spans="1:53" s="23" customFormat="1" ht="15.75" thickBot="1" x14ac:dyDescent="0.3">
      <c r="A96" s="132" t="s">
        <v>196</v>
      </c>
      <c r="B96" s="70">
        <f>SUM(B76:B95)</f>
        <v>100</v>
      </c>
      <c r="C96" s="70">
        <f t="shared" ref="C96:M96" si="28">SUM(C76:C95)</f>
        <v>100.00000000000001</v>
      </c>
      <c r="D96" s="70">
        <f t="shared" si="28"/>
        <v>99.999999999999986</v>
      </c>
      <c r="E96" s="70">
        <f t="shared" si="28"/>
        <v>100</v>
      </c>
      <c r="F96" s="133">
        <f t="shared" si="28"/>
        <v>100.00000000000003</v>
      </c>
      <c r="G96" s="133">
        <f t="shared" si="28"/>
        <v>98.610000000000014</v>
      </c>
      <c r="H96" s="70">
        <f t="shared" si="28"/>
        <v>99.11999999999999</v>
      </c>
      <c r="I96" s="70">
        <f t="shared" si="28"/>
        <v>98.470000000000013</v>
      </c>
      <c r="J96" s="70">
        <f t="shared" si="28"/>
        <v>98.51</v>
      </c>
      <c r="K96" s="70">
        <f t="shared" si="28"/>
        <v>0</v>
      </c>
      <c r="L96" s="70">
        <f t="shared" si="28"/>
        <v>0</v>
      </c>
      <c r="M96" s="68">
        <f t="shared" si="28"/>
        <v>0</v>
      </c>
      <c r="N96" s="68"/>
      <c r="O96" s="68"/>
      <c r="P96" s="68"/>
      <c r="S96" s="132" t="s">
        <v>196</v>
      </c>
      <c r="T96" s="70">
        <f t="shared" ref="T96:AE96" si="29">SUM(T76:T95)</f>
        <v>100</v>
      </c>
      <c r="U96" s="70">
        <f t="shared" si="29"/>
        <v>99.999999999999972</v>
      </c>
      <c r="V96" s="70">
        <f t="shared" si="29"/>
        <v>100</v>
      </c>
      <c r="W96" s="70">
        <f t="shared" si="29"/>
        <v>100</v>
      </c>
      <c r="X96" s="70">
        <f t="shared" si="29"/>
        <v>100</v>
      </c>
      <c r="Y96" s="133">
        <f t="shared" si="29"/>
        <v>98.610000000000014</v>
      </c>
      <c r="Z96" s="70">
        <f t="shared" si="29"/>
        <v>99.11999999999999</v>
      </c>
      <c r="AA96" s="70">
        <f t="shared" si="29"/>
        <v>98.470000000000013</v>
      </c>
      <c r="AB96" s="70">
        <f t="shared" si="29"/>
        <v>98.51</v>
      </c>
      <c r="AC96" s="70">
        <f t="shared" si="29"/>
        <v>0</v>
      </c>
      <c r="AD96" s="70">
        <f t="shared" si="29"/>
        <v>0</v>
      </c>
      <c r="AE96" s="68">
        <f t="shared" si="29"/>
        <v>0</v>
      </c>
      <c r="AF96" s="68"/>
      <c r="AG96" s="68"/>
      <c r="AH96" s="68"/>
      <c r="AK96" s="132" t="s">
        <v>196</v>
      </c>
      <c r="AL96" s="70">
        <f t="shared" ref="AL96:AX96" si="30">SUM(AL76:AL95)</f>
        <v>100</v>
      </c>
      <c r="AM96" s="70">
        <f t="shared" si="30"/>
        <v>100</v>
      </c>
      <c r="AN96" s="70">
        <f t="shared" si="30"/>
        <v>100</v>
      </c>
      <c r="AO96" s="70">
        <f t="shared" si="30"/>
        <v>100.00000000000003</v>
      </c>
      <c r="AP96" s="70">
        <f t="shared" si="30"/>
        <v>100.00000000000001</v>
      </c>
      <c r="AQ96" s="133">
        <f t="shared" si="30"/>
        <v>100</v>
      </c>
      <c r="AR96" s="70">
        <f t="shared" si="30"/>
        <v>0</v>
      </c>
      <c r="AS96" s="70">
        <f t="shared" si="30"/>
        <v>0</v>
      </c>
      <c r="AT96" s="70">
        <f t="shared" si="30"/>
        <v>0</v>
      </c>
      <c r="AU96" s="70">
        <f t="shared" si="30"/>
        <v>0</v>
      </c>
      <c r="AV96" s="70">
        <f t="shared" si="30"/>
        <v>0</v>
      </c>
      <c r="AW96" s="68">
        <f t="shared" si="30"/>
        <v>0</v>
      </c>
      <c r="AX96" s="132">
        <f t="shared" si="30"/>
        <v>0</v>
      </c>
      <c r="AY96" s="68"/>
      <c r="AZ96" s="68"/>
      <c r="BA96" s="68"/>
    </row>
    <row r="97" spans="1:53" s="23" customFormat="1" x14ac:dyDescent="0.25">
      <c r="AK97" s="23" t="s">
        <v>197</v>
      </c>
      <c r="AL97" s="23">
        <v>3.016435</v>
      </c>
      <c r="AM97" s="23">
        <v>3.0533389999999998</v>
      </c>
      <c r="AN97" s="23">
        <v>3.1518480000000002</v>
      </c>
      <c r="AO97" s="23">
        <v>3.2582960000000001</v>
      </c>
      <c r="AP97" s="23">
        <v>3.3050570000000001</v>
      </c>
      <c r="AQ97" s="23">
        <v>3.3368639999999998</v>
      </c>
    </row>
    <row r="98" spans="1:53" ht="15.75" thickBot="1" x14ac:dyDescent="0.3"/>
    <row r="99" spans="1:53" s="101" customFormat="1" ht="15.75" thickBot="1" x14ac:dyDescent="0.3">
      <c r="A99" s="207" t="s">
        <v>104</v>
      </c>
      <c r="B99" s="98" t="s">
        <v>186</v>
      </c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100"/>
      <c r="S99" s="207" t="s">
        <v>104</v>
      </c>
      <c r="T99" s="98" t="s">
        <v>187</v>
      </c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100"/>
      <c r="AK99" s="209" t="s">
        <v>104</v>
      </c>
      <c r="AL99" s="98" t="s">
        <v>188</v>
      </c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100"/>
    </row>
    <row r="100" spans="1:53" s="107" customFormat="1" ht="15.75" thickBot="1" x14ac:dyDescent="0.3">
      <c r="A100" s="208"/>
      <c r="B100" s="102">
        <v>1</v>
      </c>
      <c r="C100" s="103">
        <v>2</v>
      </c>
      <c r="D100" s="104">
        <v>3</v>
      </c>
      <c r="E100" s="104">
        <v>4</v>
      </c>
      <c r="F100" s="104">
        <v>5</v>
      </c>
      <c r="G100" s="105">
        <v>6</v>
      </c>
      <c r="H100" s="102">
        <v>7</v>
      </c>
      <c r="I100" s="102">
        <v>8</v>
      </c>
      <c r="J100" s="102">
        <v>9</v>
      </c>
      <c r="K100" s="102">
        <v>10</v>
      </c>
      <c r="L100" s="102">
        <v>11</v>
      </c>
      <c r="M100" s="106">
        <v>12</v>
      </c>
      <c r="N100" s="102">
        <v>13</v>
      </c>
      <c r="O100" s="106">
        <v>14</v>
      </c>
      <c r="P100" s="102">
        <v>15</v>
      </c>
      <c r="S100" s="208"/>
      <c r="T100" s="102">
        <v>1</v>
      </c>
      <c r="U100" s="103">
        <v>2</v>
      </c>
      <c r="V100" s="104">
        <v>3</v>
      </c>
      <c r="W100" s="104">
        <v>4</v>
      </c>
      <c r="X100" s="104">
        <v>5</v>
      </c>
      <c r="Y100" s="105">
        <v>6</v>
      </c>
      <c r="Z100" s="102">
        <v>7</v>
      </c>
      <c r="AA100" s="102">
        <v>8</v>
      </c>
      <c r="AB100" s="102">
        <v>9</v>
      </c>
      <c r="AC100" s="102">
        <v>10</v>
      </c>
      <c r="AD100" s="102">
        <v>11</v>
      </c>
      <c r="AE100" s="106">
        <v>12</v>
      </c>
      <c r="AF100" s="102">
        <v>13</v>
      </c>
      <c r="AG100" s="106">
        <v>14</v>
      </c>
      <c r="AH100" s="102">
        <v>15</v>
      </c>
      <c r="AK100" s="208"/>
      <c r="AL100" s="102" t="s">
        <v>189</v>
      </c>
      <c r="AM100" s="108">
        <v>1</v>
      </c>
      <c r="AN100" s="108">
        <v>2</v>
      </c>
      <c r="AO100" s="109">
        <v>3</v>
      </c>
      <c r="AP100" s="108">
        <v>4</v>
      </c>
      <c r="AQ100" s="109">
        <v>5</v>
      </c>
      <c r="AR100" s="102">
        <v>6</v>
      </c>
      <c r="AS100" s="102">
        <v>7</v>
      </c>
      <c r="AT100" s="102">
        <v>8</v>
      </c>
      <c r="AU100" s="102">
        <v>9</v>
      </c>
      <c r="AV100" s="102">
        <v>10</v>
      </c>
      <c r="AW100" s="106">
        <v>11</v>
      </c>
      <c r="AX100" s="110">
        <v>12</v>
      </c>
      <c r="AY100" s="102">
        <v>13</v>
      </c>
      <c r="AZ100" s="106">
        <v>14</v>
      </c>
      <c r="BA100" s="102">
        <v>15</v>
      </c>
    </row>
    <row r="101" spans="1:53" s="23" customFormat="1" x14ac:dyDescent="0.25">
      <c r="A101" s="111" t="s">
        <v>190</v>
      </c>
      <c r="B101" s="112">
        <v>8895</v>
      </c>
      <c r="C101" s="112">
        <v>9550</v>
      </c>
      <c r="D101" s="112">
        <v>10338</v>
      </c>
      <c r="E101" s="112">
        <v>11026</v>
      </c>
      <c r="F101" s="112">
        <v>11682</v>
      </c>
      <c r="G101" s="112"/>
      <c r="H101" s="112"/>
      <c r="I101" s="112"/>
      <c r="J101" s="112"/>
      <c r="K101" s="112"/>
      <c r="L101" s="112"/>
      <c r="M101" s="114"/>
      <c r="N101" s="114"/>
      <c r="O101" s="114"/>
      <c r="P101" s="114"/>
      <c r="S101" s="111" t="s">
        <v>190</v>
      </c>
      <c r="T101" s="112">
        <v>8895</v>
      </c>
      <c r="U101" s="112">
        <v>9550</v>
      </c>
      <c r="V101" s="112">
        <v>10338</v>
      </c>
      <c r="W101" s="112">
        <v>11026</v>
      </c>
      <c r="X101" s="112">
        <v>11682</v>
      </c>
      <c r="Y101" s="112"/>
      <c r="Z101" s="112"/>
      <c r="AA101" s="112"/>
      <c r="AB101" s="112"/>
      <c r="AC101" s="112"/>
      <c r="AD101" s="112"/>
      <c r="AE101" s="114"/>
      <c r="AF101" s="114"/>
      <c r="AG101" s="114"/>
      <c r="AH101" s="114"/>
      <c r="AK101" s="111" t="s">
        <v>190</v>
      </c>
      <c r="AL101" s="112">
        <v>6665</v>
      </c>
      <c r="AM101" s="112">
        <v>8895</v>
      </c>
      <c r="AN101" s="112">
        <v>9550</v>
      </c>
      <c r="AO101" s="112">
        <v>10338</v>
      </c>
      <c r="AP101" s="112">
        <v>11026</v>
      </c>
      <c r="AQ101" s="113">
        <v>11682</v>
      </c>
      <c r="AR101" s="112"/>
      <c r="AS101" s="112"/>
      <c r="AT101" s="112"/>
      <c r="AU101" s="112"/>
      <c r="AV101" s="112"/>
      <c r="AW101" s="114"/>
      <c r="AX101" s="111"/>
      <c r="AY101" s="114"/>
      <c r="AZ101" s="114"/>
      <c r="BA101" s="114"/>
    </row>
    <row r="102" spans="1:53" s="23" customFormat="1" ht="15.75" thickBot="1" x14ac:dyDescent="0.3">
      <c r="A102" s="115" t="s">
        <v>191</v>
      </c>
      <c r="B102" s="116">
        <v>889.5</v>
      </c>
      <c r="C102" s="116">
        <v>955</v>
      </c>
      <c r="D102" s="116">
        <v>1033.8</v>
      </c>
      <c r="E102" s="116">
        <v>1102.5999999999999</v>
      </c>
      <c r="F102" s="116">
        <v>1168.2</v>
      </c>
      <c r="G102" s="134" t="s">
        <v>200</v>
      </c>
      <c r="H102" s="134" t="s">
        <v>201</v>
      </c>
      <c r="I102" s="134" t="s">
        <v>202</v>
      </c>
      <c r="J102" s="134" t="s">
        <v>203</v>
      </c>
      <c r="K102" s="116"/>
      <c r="L102" s="116"/>
      <c r="M102" s="118"/>
      <c r="N102" s="118"/>
      <c r="O102" s="118"/>
      <c r="P102" s="118"/>
      <c r="S102" s="115" t="s">
        <v>191</v>
      </c>
      <c r="T102" s="116">
        <v>889.5</v>
      </c>
      <c r="U102" s="116">
        <v>955</v>
      </c>
      <c r="V102" s="116">
        <v>1033.8</v>
      </c>
      <c r="W102" s="116">
        <v>1102.5999999999999</v>
      </c>
      <c r="X102" s="116">
        <v>1168.2</v>
      </c>
      <c r="Y102" s="134" t="s">
        <v>200</v>
      </c>
      <c r="Z102" s="134" t="s">
        <v>201</v>
      </c>
      <c r="AA102" s="134" t="s">
        <v>202</v>
      </c>
      <c r="AB102" s="134" t="s">
        <v>203</v>
      </c>
      <c r="AC102" s="116"/>
      <c r="AD102" s="116"/>
      <c r="AE102" s="118"/>
      <c r="AF102" s="118"/>
      <c r="AG102" s="118"/>
      <c r="AH102" s="118"/>
      <c r="AK102" s="115" t="s">
        <v>191</v>
      </c>
      <c r="AL102" s="116">
        <v>666.5</v>
      </c>
      <c r="AM102" s="116">
        <v>889.5</v>
      </c>
      <c r="AN102" s="116">
        <v>955</v>
      </c>
      <c r="AO102" s="116">
        <v>1033.8</v>
      </c>
      <c r="AP102" s="116">
        <v>1102.5999999999999</v>
      </c>
      <c r="AQ102" s="117">
        <v>1168.2</v>
      </c>
      <c r="AR102" s="116"/>
      <c r="AS102" s="116"/>
      <c r="AT102" s="116"/>
      <c r="AU102" s="116"/>
      <c r="AV102" s="116"/>
      <c r="AW102" s="118"/>
      <c r="AX102" s="115"/>
      <c r="AY102" s="118"/>
      <c r="AZ102" s="118"/>
      <c r="BA102" s="118"/>
    </row>
    <row r="103" spans="1:53" s="23" customFormat="1" x14ac:dyDescent="0.25">
      <c r="A103" s="119" t="s">
        <v>192</v>
      </c>
      <c r="B103" s="120">
        <f>100*(0.85^B100)</f>
        <v>85</v>
      </c>
      <c r="C103" s="120">
        <f t="shared" ref="C103:F103" si="31">100*(0.85^C100)</f>
        <v>72.249999999999986</v>
      </c>
      <c r="D103" s="120">
        <f t="shared" si="31"/>
        <v>61.412499999999994</v>
      </c>
      <c r="E103" s="120">
        <f t="shared" si="31"/>
        <v>52.200624999999988</v>
      </c>
      <c r="F103" s="120">
        <f t="shared" si="31"/>
        <v>44.370531249999992</v>
      </c>
      <c r="G103" s="120"/>
      <c r="H103" s="120"/>
      <c r="I103" s="120"/>
      <c r="J103" s="120"/>
      <c r="K103" s="120"/>
      <c r="L103" s="120"/>
      <c r="M103" s="120"/>
      <c r="N103" s="122"/>
      <c r="O103" s="122"/>
      <c r="P103" s="122"/>
      <c r="S103" s="119" t="s">
        <v>192</v>
      </c>
      <c r="T103" s="120">
        <f>100*(0.85^T100)</f>
        <v>85</v>
      </c>
      <c r="U103" s="120">
        <f t="shared" ref="U103:X103" si="32">100*(0.85^U100)</f>
        <v>72.249999999999986</v>
      </c>
      <c r="V103" s="120">
        <f t="shared" si="32"/>
        <v>61.412499999999994</v>
      </c>
      <c r="W103" s="120">
        <f t="shared" si="32"/>
        <v>52.200624999999988</v>
      </c>
      <c r="X103" s="120">
        <f t="shared" si="32"/>
        <v>44.370531249999992</v>
      </c>
      <c r="Y103" s="120"/>
      <c r="Z103" s="120"/>
      <c r="AA103" s="120"/>
      <c r="AB103" s="120"/>
      <c r="AC103" s="120"/>
      <c r="AD103" s="120"/>
      <c r="AE103" s="122"/>
      <c r="AF103" s="122"/>
      <c r="AG103" s="122"/>
      <c r="AH103" s="122"/>
      <c r="AK103" s="119" t="s">
        <v>193</v>
      </c>
      <c r="AL103" s="120">
        <v>100</v>
      </c>
      <c r="AM103" s="120">
        <v>85</v>
      </c>
      <c r="AN103" s="120">
        <v>72.249999999999986</v>
      </c>
      <c r="AO103" s="120">
        <v>61.412499999999994</v>
      </c>
      <c r="AP103" s="120">
        <v>52.200624999999988</v>
      </c>
      <c r="AQ103" s="121">
        <v>44.370531249999992</v>
      </c>
      <c r="AR103" s="120"/>
      <c r="AS103" s="120"/>
      <c r="AT103" s="120"/>
      <c r="AU103" s="120"/>
      <c r="AV103" s="120"/>
      <c r="AW103" s="122"/>
      <c r="AX103" s="119"/>
      <c r="AY103" s="122"/>
      <c r="AZ103" s="122"/>
      <c r="BA103" s="122"/>
    </row>
    <row r="104" spans="1:53" s="23" customFormat="1" ht="15.75" thickBot="1" x14ac:dyDescent="0.3">
      <c r="A104" s="115" t="s">
        <v>194</v>
      </c>
      <c r="B104" s="116">
        <f>100- B103</f>
        <v>15</v>
      </c>
      <c r="C104" s="116">
        <f>100- C103</f>
        <v>27.750000000000014</v>
      </c>
      <c r="D104" s="116">
        <f t="shared" ref="D104:F104" si="33">100- D103</f>
        <v>38.587500000000006</v>
      </c>
      <c r="E104" s="116">
        <f t="shared" si="33"/>
        <v>47.799375000000012</v>
      </c>
      <c r="F104" s="116">
        <f t="shared" si="33"/>
        <v>55.629468750000008</v>
      </c>
      <c r="G104" s="116"/>
      <c r="H104" s="116"/>
      <c r="I104" s="116"/>
      <c r="J104" s="116"/>
      <c r="K104" s="116"/>
      <c r="L104" s="116"/>
      <c r="M104" s="118"/>
      <c r="N104" s="118"/>
      <c r="O104" s="118"/>
      <c r="P104" s="118"/>
      <c r="S104" s="115" t="s">
        <v>194</v>
      </c>
      <c r="T104" s="116">
        <f>100- T103</f>
        <v>15</v>
      </c>
      <c r="U104" s="116">
        <f>100- U103</f>
        <v>27.750000000000014</v>
      </c>
      <c r="V104" s="116">
        <f t="shared" ref="V104:X104" si="34">100- V103</f>
        <v>38.587500000000006</v>
      </c>
      <c r="W104" s="116">
        <f t="shared" si="34"/>
        <v>47.799375000000012</v>
      </c>
      <c r="X104" s="116">
        <f t="shared" si="34"/>
        <v>55.629468750000008</v>
      </c>
      <c r="Y104" s="116"/>
      <c r="Z104" s="116"/>
      <c r="AA104" s="116"/>
      <c r="AB104" s="116"/>
      <c r="AC104" s="116"/>
      <c r="AD104" s="116"/>
      <c r="AE104" s="118"/>
      <c r="AF104" s="118"/>
      <c r="AG104" s="118"/>
      <c r="AH104" s="118"/>
      <c r="AK104" s="115" t="s">
        <v>195</v>
      </c>
      <c r="AL104" s="116">
        <v>0</v>
      </c>
      <c r="AM104" s="116">
        <v>15</v>
      </c>
      <c r="AN104" s="116">
        <v>27.750000000000014</v>
      </c>
      <c r="AO104" s="116">
        <v>38.587500000000006</v>
      </c>
      <c r="AP104" s="116">
        <v>47.799375000000012</v>
      </c>
      <c r="AQ104" s="117">
        <v>55.629468750000008</v>
      </c>
      <c r="AR104" s="116"/>
      <c r="AS104" s="116"/>
      <c r="AT104" s="116"/>
      <c r="AU104" s="116"/>
      <c r="AV104" s="116"/>
      <c r="AW104" s="118"/>
      <c r="AX104" s="115"/>
      <c r="AY104" s="118"/>
      <c r="AZ104" s="118"/>
      <c r="BA104" s="118"/>
    </row>
    <row r="105" spans="1:53" s="23" customFormat="1" x14ac:dyDescent="0.25">
      <c r="A105" s="123" t="s">
        <v>198</v>
      </c>
      <c r="B105" s="120">
        <f>B76/15</f>
        <v>4.6638780867094756</v>
      </c>
      <c r="C105" s="120">
        <f t="shared" ref="C105:J105" si="35">C76/15</f>
        <v>4.3446790610424317</v>
      </c>
      <c r="D105" s="120">
        <f t="shared" si="35"/>
        <v>3.8797383664537062</v>
      </c>
      <c r="E105" s="120">
        <f t="shared" si="35"/>
        <v>3.5775978805308877</v>
      </c>
      <c r="F105" s="120">
        <f t="shared" si="35"/>
        <v>3.349018168900082</v>
      </c>
      <c r="G105" s="120">
        <f t="shared" si="35"/>
        <v>4.6100000000000003</v>
      </c>
      <c r="H105" s="120">
        <f t="shared" si="35"/>
        <v>4.7413333333333334</v>
      </c>
      <c r="I105" s="120">
        <f t="shared" si="35"/>
        <v>4.5526666666666671</v>
      </c>
      <c r="J105" s="120">
        <f t="shared" si="35"/>
        <v>4.5873333333333335</v>
      </c>
      <c r="K105" s="120"/>
      <c r="L105" s="120"/>
      <c r="M105" s="122"/>
      <c r="N105" s="122"/>
      <c r="O105" s="122"/>
      <c r="P105" s="122"/>
      <c r="S105" s="123" t="s">
        <v>198</v>
      </c>
      <c r="T105" s="120">
        <f>T76/15</f>
        <v>4.6638780867094756</v>
      </c>
      <c r="U105" s="120">
        <f t="shared" ref="U105:AB105" si="36">U76/15</f>
        <v>4.5144614770010962</v>
      </c>
      <c r="V105" s="120">
        <f t="shared" si="36"/>
        <v>4.3228209358093785</v>
      </c>
      <c r="W105" s="120">
        <f t="shared" si="36"/>
        <v>4.1610954273327581</v>
      </c>
      <c r="X105" s="120">
        <f t="shared" si="36"/>
        <v>4.0274690672636977</v>
      </c>
      <c r="Y105" s="120">
        <f t="shared" si="36"/>
        <v>4.6100000000000003</v>
      </c>
      <c r="Z105" s="120">
        <f t="shared" si="36"/>
        <v>4.7413333333333334</v>
      </c>
      <c r="AA105" s="120">
        <f t="shared" si="36"/>
        <v>4.5526666666666671</v>
      </c>
      <c r="AB105" s="120">
        <f t="shared" si="36"/>
        <v>4.5873333333333335</v>
      </c>
      <c r="AC105" s="120"/>
      <c r="AD105" s="120"/>
      <c r="AE105" s="122"/>
      <c r="AF105" s="122"/>
      <c r="AG105" s="122"/>
      <c r="AH105" s="122"/>
      <c r="AK105" s="123" t="s">
        <v>0</v>
      </c>
      <c r="AL105" s="120">
        <v>48.94539997883362</v>
      </c>
      <c r="AM105" s="120">
        <v>48.571891068888334</v>
      </c>
      <c r="AN105" s="120">
        <v>48.214783623720095</v>
      </c>
      <c r="AO105" s="120">
        <v>47.775769957879483</v>
      </c>
      <c r="AP105" s="120">
        <v>47.292906881715581</v>
      </c>
      <c r="AQ105" s="121">
        <v>46.783210800165222</v>
      </c>
      <c r="AR105" s="120"/>
      <c r="AS105" s="120"/>
      <c r="AT105" s="120"/>
      <c r="AU105" s="120"/>
      <c r="AV105" s="120"/>
      <c r="AW105" s="122"/>
      <c r="AX105" s="123"/>
      <c r="AY105" s="122"/>
      <c r="AZ105" s="122"/>
      <c r="BA105" s="122"/>
    </row>
    <row r="106" spans="1:53" s="23" customFormat="1" x14ac:dyDescent="0.25">
      <c r="A106" s="124" t="s">
        <v>1</v>
      </c>
      <c r="B106" s="125">
        <f>B77</f>
        <v>0</v>
      </c>
      <c r="C106" s="125">
        <f t="shared" ref="C106:F106" si="37">C77</f>
        <v>0</v>
      </c>
      <c r="D106" s="125">
        <f t="shared" si="37"/>
        <v>0</v>
      </c>
      <c r="E106" s="125">
        <f t="shared" si="37"/>
        <v>0</v>
      </c>
      <c r="F106" s="125">
        <f t="shared" si="37"/>
        <v>0</v>
      </c>
      <c r="G106" s="125">
        <v>0.36</v>
      </c>
      <c r="H106" s="125">
        <v>0.25</v>
      </c>
      <c r="I106" s="125">
        <v>0.4</v>
      </c>
      <c r="J106" s="125">
        <v>0.42</v>
      </c>
      <c r="K106" s="125"/>
      <c r="L106" s="125"/>
      <c r="M106" s="127"/>
      <c r="N106" s="127"/>
      <c r="O106" s="127"/>
      <c r="P106" s="127"/>
      <c r="S106" s="124" t="s">
        <v>1</v>
      </c>
      <c r="T106" s="125">
        <f>T77</f>
        <v>0</v>
      </c>
      <c r="U106" s="125">
        <f t="shared" ref="U106:X106" si="38">U77</f>
        <v>0</v>
      </c>
      <c r="V106" s="125">
        <f t="shared" si="38"/>
        <v>0</v>
      </c>
      <c r="W106" s="125">
        <f t="shared" si="38"/>
        <v>0</v>
      </c>
      <c r="X106" s="125">
        <f t="shared" si="38"/>
        <v>0</v>
      </c>
      <c r="Y106" s="125">
        <v>0.36</v>
      </c>
      <c r="Z106" s="125">
        <v>0.25</v>
      </c>
      <c r="AA106" s="125">
        <v>0.4</v>
      </c>
      <c r="AB106" s="125">
        <v>0.42</v>
      </c>
      <c r="AC106" s="125"/>
      <c r="AD106" s="125"/>
      <c r="AE106" s="127"/>
      <c r="AF106" s="127"/>
      <c r="AG106" s="127"/>
      <c r="AH106" s="127"/>
      <c r="AK106" s="124" t="s">
        <v>1</v>
      </c>
      <c r="AL106" s="125">
        <v>1.4732994494471165</v>
      </c>
      <c r="AM106" s="125">
        <v>1.4929437484462256</v>
      </c>
      <c r="AN106" s="125">
        <v>1.5280909884623057</v>
      </c>
      <c r="AO106" s="125">
        <v>1.567545593187551</v>
      </c>
      <c r="AP106" s="125">
        <v>1.6093702266924919</v>
      </c>
      <c r="AQ106" s="126">
        <v>1.6527947919389254</v>
      </c>
      <c r="AR106" s="125"/>
      <c r="AS106" s="125"/>
      <c r="AT106" s="125"/>
      <c r="AU106" s="125"/>
      <c r="AV106" s="125"/>
      <c r="AW106" s="127"/>
      <c r="AX106" s="124"/>
      <c r="AY106" s="127"/>
      <c r="AZ106" s="127"/>
      <c r="BA106" s="127"/>
    </row>
    <row r="107" spans="1:53" s="23" customFormat="1" x14ac:dyDescent="0.25">
      <c r="A107" s="124" t="s">
        <v>199</v>
      </c>
      <c r="B107" s="125">
        <f>B78/3</f>
        <v>5.0584369535092941</v>
      </c>
      <c r="C107" s="125">
        <f t="shared" ref="C107:J107" si="39">C78/3</f>
        <v>5.3619784645388258</v>
      </c>
      <c r="D107" s="125">
        <f t="shared" si="39"/>
        <v>5.2483215781535302</v>
      </c>
      <c r="E107" s="125">
        <f t="shared" si="39"/>
        <v>5.0896553535268216</v>
      </c>
      <c r="F107" s="125">
        <f t="shared" si="39"/>
        <v>5.0804993936288518</v>
      </c>
      <c r="G107" s="125">
        <f t="shared" si="39"/>
        <v>5.1766666666666667</v>
      </c>
      <c r="H107" s="125">
        <f t="shared" si="39"/>
        <v>5.1833333333333336</v>
      </c>
      <c r="I107" s="125">
        <f t="shared" si="39"/>
        <v>5.2166666666666668</v>
      </c>
      <c r="J107" s="125">
        <f t="shared" si="39"/>
        <v>5.07</v>
      </c>
      <c r="K107" s="125"/>
      <c r="L107" s="125"/>
      <c r="M107" s="127"/>
      <c r="N107" s="127"/>
      <c r="O107" s="127"/>
      <c r="P107" s="127"/>
      <c r="S107" s="124" t="s">
        <v>199</v>
      </c>
      <c r="T107" s="125">
        <f>T78/3</f>
        <v>5.0584369535092941</v>
      </c>
      <c r="U107" s="125">
        <f t="shared" ref="U107:AB107" si="40">U78/3</f>
        <v>5.2005243028958104</v>
      </c>
      <c r="V107" s="125">
        <f t="shared" si="40"/>
        <v>5.2149556282180951</v>
      </c>
      <c r="W107" s="125">
        <f t="shared" si="40"/>
        <v>5.1877634332193328</v>
      </c>
      <c r="X107" s="125">
        <f t="shared" si="40"/>
        <v>5.1701132613570548</v>
      </c>
      <c r="Y107" s="125">
        <f t="shared" si="40"/>
        <v>5.1766666666666667</v>
      </c>
      <c r="Z107" s="125">
        <f t="shared" si="40"/>
        <v>5.1833333333333336</v>
      </c>
      <c r="AA107" s="125">
        <f t="shared" si="40"/>
        <v>5.2166666666666668</v>
      </c>
      <c r="AB107" s="125">
        <f t="shared" si="40"/>
        <v>5.07</v>
      </c>
      <c r="AC107" s="125"/>
      <c r="AD107" s="125"/>
      <c r="AE107" s="127"/>
      <c r="AF107" s="127"/>
      <c r="AG107" s="127"/>
      <c r="AH107" s="127"/>
      <c r="AK107" s="124" t="s">
        <v>2</v>
      </c>
      <c r="AL107" s="125">
        <v>15.029682316481752</v>
      </c>
      <c r="AM107" s="125">
        <v>15.002251184116266</v>
      </c>
      <c r="AN107" s="125">
        <v>15.009226461646827</v>
      </c>
      <c r="AO107" s="125">
        <v>15.010417102515744</v>
      </c>
      <c r="AP107" s="125">
        <v>15.008064014514366</v>
      </c>
      <c r="AQ107" s="126">
        <v>15.003099321277606</v>
      </c>
      <c r="AR107" s="125"/>
      <c r="AS107" s="125"/>
      <c r="AT107" s="125"/>
      <c r="AU107" s="125"/>
      <c r="AV107" s="125"/>
      <c r="AW107" s="127"/>
      <c r="AX107" s="124"/>
      <c r="AY107" s="127"/>
      <c r="AZ107" s="127"/>
      <c r="BA107" s="127"/>
    </row>
    <row r="108" spans="1:53" s="23" customFormat="1" x14ac:dyDescent="0.25">
      <c r="A108" s="124" t="s">
        <v>3</v>
      </c>
      <c r="B108" s="125">
        <f>B79</f>
        <v>0</v>
      </c>
      <c r="C108" s="125">
        <f t="shared" ref="C108:F108" si="41">C79</f>
        <v>0</v>
      </c>
      <c r="D108" s="125">
        <f t="shared" si="41"/>
        <v>0</v>
      </c>
      <c r="E108" s="125">
        <f t="shared" si="41"/>
        <v>0</v>
      </c>
      <c r="F108" s="125">
        <f t="shared" si="41"/>
        <v>0</v>
      </c>
      <c r="G108" s="125">
        <v>0</v>
      </c>
      <c r="H108" s="125">
        <v>0</v>
      </c>
      <c r="I108" s="125">
        <v>0</v>
      </c>
      <c r="J108" s="125">
        <v>0</v>
      </c>
      <c r="K108" s="125"/>
      <c r="L108" s="125"/>
      <c r="M108" s="127"/>
      <c r="N108" s="127"/>
      <c r="O108" s="127"/>
      <c r="P108" s="127"/>
      <c r="S108" s="124" t="s">
        <v>3</v>
      </c>
      <c r="T108" s="125">
        <f>T79</f>
        <v>0</v>
      </c>
      <c r="U108" s="125">
        <f t="shared" ref="U108:X108" si="42">U79</f>
        <v>0</v>
      </c>
      <c r="V108" s="125">
        <f t="shared" si="42"/>
        <v>0</v>
      </c>
      <c r="W108" s="125">
        <f t="shared" si="42"/>
        <v>0</v>
      </c>
      <c r="X108" s="125">
        <f t="shared" si="42"/>
        <v>0</v>
      </c>
      <c r="Y108" s="125">
        <v>0</v>
      </c>
      <c r="Z108" s="125">
        <v>0</v>
      </c>
      <c r="AA108" s="125">
        <v>0</v>
      </c>
      <c r="AB108" s="125">
        <v>0</v>
      </c>
      <c r="AC108" s="125"/>
      <c r="AD108" s="125"/>
      <c r="AE108" s="127"/>
      <c r="AF108" s="127"/>
      <c r="AG108" s="127"/>
      <c r="AH108" s="127"/>
      <c r="AK108" s="124" t="s">
        <v>3</v>
      </c>
      <c r="AL108" s="125">
        <v>0</v>
      </c>
      <c r="AM108" s="125">
        <v>0</v>
      </c>
      <c r="AN108" s="125">
        <v>0</v>
      </c>
      <c r="AO108" s="125">
        <v>0</v>
      </c>
      <c r="AP108" s="125">
        <v>0</v>
      </c>
      <c r="AQ108" s="126">
        <v>0</v>
      </c>
      <c r="AR108" s="125"/>
      <c r="AS108" s="125"/>
      <c r="AT108" s="125"/>
      <c r="AU108" s="125"/>
      <c r="AV108" s="125"/>
      <c r="AW108" s="127"/>
      <c r="AX108" s="124"/>
      <c r="AY108" s="127"/>
      <c r="AZ108" s="127"/>
      <c r="BA108" s="127"/>
    </row>
    <row r="109" spans="1:53" s="23" customFormat="1" x14ac:dyDescent="0.25">
      <c r="A109" s="124" t="s">
        <v>4</v>
      </c>
      <c r="B109" s="125">
        <f t="shared" ref="B109:F124" si="43">B80</f>
        <v>0.81740748202566871</v>
      </c>
      <c r="C109" s="125">
        <f t="shared" si="43"/>
        <v>1.8572205299098616</v>
      </c>
      <c r="D109" s="125">
        <f t="shared" si="43"/>
        <v>4.3344294977640203</v>
      </c>
      <c r="E109" s="125">
        <f t="shared" si="43"/>
        <v>6.4728591892619827</v>
      </c>
      <c r="F109" s="125">
        <f t="shared" si="43"/>
        <v>7.7446367450063001</v>
      </c>
      <c r="G109" s="125">
        <v>1.1599999999999999</v>
      </c>
      <c r="H109" s="125">
        <v>0.79</v>
      </c>
      <c r="I109" s="125">
        <v>1.33</v>
      </c>
      <c r="J109" s="125">
        <v>1.29</v>
      </c>
      <c r="K109" s="125"/>
      <c r="L109" s="125"/>
      <c r="M109" s="127"/>
      <c r="N109" s="127"/>
      <c r="O109" s="127"/>
      <c r="P109" s="127"/>
      <c r="S109" s="124" t="s">
        <v>4</v>
      </c>
      <c r="T109" s="125">
        <f t="shared" ref="T109:X124" si="44">T80</f>
        <v>0.81740748202566871</v>
      </c>
      <c r="U109" s="125">
        <f t="shared" si="44"/>
        <v>1.304142490131396</v>
      </c>
      <c r="V109" s="125">
        <f t="shared" si="44"/>
        <v>2.2190703263151716</v>
      </c>
      <c r="W109" s="125">
        <f t="shared" si="44"/>
        <v>3.1422116085654488</v>
      </c>
      <c r="X109" s="125">
        <f t="shared" si="44"/>
        <v>3.8995352647652144</v>
      </c>
      <c r="Y109" s="125">
        <v>1.1599999999999999</v>
      </c>
      <c r="Z109" s="125">
        <v>0.79</v>
      </c>
      <c r="AA109" s="125">
        <v>1.33</v>
      </c>
      <c r="AB109" s="125">
        <v>1.29</v>
      </c>
      <c r="AC109" s="125"/>
      <c r="AD109" s="125"/>
      <c r="AE109" s="127"/>
      <c r="AF109" s="127"/>
      <c r="AG109" s="127"/>
      <c r="AH109" s="127"/>
      <c r="AK109" s="124" t="s">
        <v>4</v>
      </c>
      <c r="AL109" s="125">
        <v>6.743590786890004</v>
      </c>
      <c r="AM109" s="125">
        <v>6.8339275613469752</v>
      </c>
      <c r="AN109" s="125">
        <v>6.9942854185419474</v>
      </c>
      <c r="AO109" s="125">
        <v>7.172614761506158</v>
      </c>
      <c r="AP109" s="125">
        <v>7.3600497156123206</v>
      </c>
      <c r="AQ109" s="126">
        <v>7.5527622803599979</v>
      </c>
      <c r="AR109" s="125"/>
      <c r="AS109" s="125"/>
      <c r="AT109" s="125"/>
      <c r="AU109" s="125"/>
      <c r="AV109" s="125"/>
      <c r="AW109" s="127"/>
      <c r="AX109" s="124"/>
      <c r="AY109" s="127"/>
      <c r="AZ109" s="127"/>
      <c r="BA109" s="127"/>
    </row>
    <row r="110" spans="1:53" s="23" customFormat="1" x14ac:dyDescent="0.25">
      <c r="A110" s="124" t="s">
        <v>5</v>
      </c>
      <c r="B110" s="125">
        <f t="shared" si="43"/>
        <v>3.0202838325558963</v>
      </c>
      <c r="C110" s="125">
        <f t="shared" si="43"/>
        <v>3.140929842054796</v>
      </c>
      <c r="D110" s="125">
        <f t="shared" si="43"/>
        <v>3.153703830127673</v>
      </c>
      <c r="E110" s="125">
        <f t="shared" si="43"/>
        <v>3.7395759642980217</v>
      </c>
      <c r="F110" s="125">
        <f t="shared" si="43"/>
        <v>4.7715789863851876</v>
      </c>
      <c r="G110" s="125">
        <v>3.14</v>
      </c>
      <c r="H110" s="125">
        <v>2.63</v>
      </c>
      <c r="I110" s="125">
        <v>3.44</v>
      </c>
      <c r="J110" s="125">
        <v>3.24</v>
      </c>
      <c r="K110" s="125"/>
      <c r="L110" s="125"/>
      <c r="M110" s="127"/>
      <c r="N110" s="127"/>
      <c r="O110" s="127"/>
      <c r="P110" s="127"/>
      <c r="S110" s="124" t="s">
        <v>5</v>
      </c>
      <c r="T110" s="125">
        <f t="shared" si="44"/>
        <v>3.0202838325558963</v>
      </c>
      <c r="U110" s="125">
        <f t="shared" si="44"/>
        <v>3.0767580579282905</v>
      </c>
      <c r="V110" s="125">
        <f t="shared" si="44"/>
        <v>3.0999901242918257</v>
      </c>
      <c r="W110" s="125">
        <f t="shared" si="44"/>
        <v>3.2387906410723932</v>
      </c>
      <c r="X110" s="125">
        <f t="shared" si="44"/>
        <v>3.4910091648809836</v>
      </c>
      <c r="Y110" s="125">
        <v>3.14</v>
      </c>
      <c r="Z110" s="125">
        <v>2.63</v>
      </c>
      <c r="AA110" s="125">
        <v>3.44</v>
      </c>
      <c r="AB110" s="125">
        <v>3.24</v>
      </c>
      <c r="AC110" s="125"/>
      <c r="AD110" s="125"/>
      <c r="AE110" s="127"/>
      <c r="AF110" s="127"/>
      <c r="AG110" s="127"/>
      <c r="AH110" s="127"/>
      <c r="AK110" s="124" t="s">
        <v>5</v>
      </c>
      <c r="AL110" s="125">
        <v>8.691507642055738</v>
      </c>
      <c r="AM110" s="125">
        <v>8.5695309723607238</v>
      </c>
      <c r="AN110" s="125">
        <v>8.7329985937130523</v>
      </c>
      <c r="AO110" s="125">
        <v>8.9093620394682702</v>
      </c>
      <c r="AP110" s="125">
        <v>9.0910641997836397</v>
      </c>
      <c r="AQ110" s="126">
        <v>9.2788643490059286</v>
      </c>
      <c r="AR110" s="125"/>
      <c r="AS110" s="125"/>
      <c r="AT110" s="125"/>
      <c r="AU110" s="125"/>
      <c r="AV110" s="125"/>
      <c r="AW110" s="127"/>
      <c r="AX110" s="124"/>
      <c r="AY110" s="127"/>
      <c r="AZ110" s="127"/>
      <c r="BA110" s="127"/>
    </row>
    <row r="111" spans="1:53" s="23" customFormat="1" x14ac:dyDescent="0.25">
      <c r="A111" s="124" t="s">
        <v>6</v>
      </c>
      <c r="B111" s="125">
        <f t="shared" si="43"/>
        <v>0</v>
      </c>
      <c r="C111" s="125">
        <f t="shared" si="43"/>
        <v>0</v>
      </c>
      <c r="D111" s="125">
        <f t="shared" si="43"/>
        <v>0</v>
      </c>
      <c r="E111" s="125">
        <f t="shared" si="43"/>
        <v>0</v>
      </c>
      <c r="F111" s="125">
        <f t="shared" si="43"/>
        <v>0</v>
      </c>
      <c r="G111" s="125">
        <v>0</v>
      </c>
      <c r="H111" s="125">
        <v>0</v>
      </c>
      <c r="I111" s="125">
        <v>0</v>
      </c>
      <c r="J111" s="125">
        <v>0</v>
      </c>
      <c r="K111" s="125"/>
      <c r="L111" s="125"/>
      <c r="M111" s="127"/>
      <c r="N111" s="127"/>
      <c r="O111" s="127"/>
      <c r="P111" s="127"/>
      <c r="S111" s="124" t="s">
        <v>6</v>
      </c>
      <c r="T111" s="125">
        <f t="shared" si="44"/>
        <v>0</v>
      </c>
      <c r="U111" s="125">
        <f t="shared" si="44"/>
        <v>0</v>
      </c>
      <c r="V111" s="125">
        <f t="shared" si="44"/>
        <v>0</v>
      </c>
      <c r="W111" s="125">
        <f t="shared" si="44"/>
        <v>0</v>
      </c>
      <c r="X111" s="125">
        <f t="shared" si="44"/>
        <v>0</v>
      </c>
      <c r="Y111" s="125">
        <v>0</v>
      </c>
      <c r="Z111" s="125">
        <v>0</v>
      </c>
      <c r="AA111" s="125">
        <v>0</v>
      </c>
      <c r="AB111" s="125">
        <v>0</v>
      </c>
      <c r="AC111" s="125"/>
      <c r="AD111" s="125"/>
      <c r="AE111" s="127"/>
      <c r="AF111" s="127"/>
      <c r="AG111" s="127"/>
      <c r="AH111" s="127"/>
      <c r="AK111" s="124" t="s">
        <v>6</v>
      </c>
      <c r="AL111" s="125">
        <v>0</v>
      </c>
      <c r="AM111" s="125">
        <v>0</v>
      </c>
      <c r="AN111" s="125">
        <v>0</v>
      </c>
      <c r="AO111" s="125">
        <v>0</v>
      </c>
      <c r="AP111" s="125">
        <v>0</v>
      </c>
      <c r="AQ111" s="126">
        <v>0</v>
      </c>
      <c r="AR111" s="125"/>
      <c r="AS111" s="125"/>
      <c r="AT111" s="125"/>
      <c r="AU111" s="125"/>
      <c r="AV111" s="125"/>
      <c r="AW111" s="127"/>
      <c r="AX111" s="124"/>
      <c r="AY111" s="127"/>
      <c r="AZ111" s="127"/>
      <c r="BA111" s="127"/>
    </row>
    <row r="112" spans="1:53" s="23" customFormat="1" x14ac:dyDescent="0.25">
      <c r="A112" s="124" t="s">
        <v>7</v>
      </c>
      <c r="B112" s="125">
        <f t="shared" si="43"/>
        <v>3.9052813044340029</v>
      </c>
      <c r="C112" s="125">
        <f t="shared" si="43"/>
        <v>6.6811280919994314</v>
      </c>
      <c r="D112" s="125">
        <f t="shared" si="43"/>
        <v>11.819822488023721</v>
      </c>
      <c r="E112" s="125">
        <f t="shared" si="43"/>
        <v>15.068359867840027</v>
      </c>
      <c r="F112" s="125">
        <f t="shared" si="43"/>
        <v>17.471782783582633</v>
      </c>
      <c r="G112" s="125">
        <v>2.73</v>
      </c>
      <c r="H112" s="125">
        <v>1.83</v>
      </c>
      <c r="I112" s="125">
        <v>3.02</v>
      </c>
      <c r="J112" s="125">
        <v>3.31</v>
      </c>
      <c r="K112" s="125"/>
      <c r="L112" s="125"/>
      <c r="M112" s="127"/>
      <c r="N112" s="127"/>
      <c r="O112" s="127"/>
      <c r="P112" s="127"/>
      <c r="S112" s="124" t="s">
        <v>7</v>
      </c>
      <c r="T112" s="125">
        <f t="shared" si="44"/>
        <v>3.9052813044340029</v>
      </c>
      <c r="U112" s="125">
        <f t="shared" si="44"/>
        <v>5.2046512357838086</v>
      </c>
      <c r="V112" s="125">
        <f t="shared" si="44"/>
        <v>7.2019552220241589</v>
      </c>
      <c r="W112" s="125">
        <f t="shared" si="44"/>
        <v>8.9090928128653246</v>
      </c>
      <c r="X112" s="125">
        <f t="shared" si="44"/>
        <v>10.318073400987059</v>
      </c>
      <c r="Y112" s="125">
        <v>2.73</v>
      </c>
      <c r="Z112" s="125">
        <v>1.83</v>
      </c>
      <c r="AA112" s="125">
        <v>3.02</v>
      </c>
      <c r="AB112" s="125">
        <v>3.31</v>
      </c>
      <c r="AC112" s="125"/>
      <c r="AD112" s="125"/>
      <c r="AE112" s="127"/>
      <c r="AF112" s="127"/>
      <c r="AG112" s="127"/>
      <c r="AH112" s="127"/>
      <c r="AK112" s="124" t="s">
        <v>7</v>
      </c>
      <c r="AL112" s="125">
        <v>11.558512970005907</v>
      </c>
      <c r="AM112" s="125">
        <v>11.712777126619322</v>
      </c>
      <c r="AN112" s="125">
        <v>11.985671042738685</v>
      </c>
      <c r="AO112" s="125">
        <v>12.2848105148825</v>
      </c>
      <c r="AP112" s="125">
        <v>12.595798971275679</v>
      </c>
      <c r="AQ112" s="126">
        <v>12.909122002643818</v>
      </c>
      <c r="AR112" s="125"/>
      <c r="AS112" s="125"/>
      <c r="AT112" s="125"/>
      <c r="AU112" s="125"/>
      <c r="AV112" s="125"/>
      <c r="AW112" s="127"/>
      <c r="AX112" s="124"/>
      <c r="AY112" s="127"/>
      <c r="AZ112" s="127"/>
      <c r="BA112" s="127"/>
    </row>
    <row r="113" spans="1:53" s="23" customFormat="1" x14ac:dyDescent="0.25">
      <c r="A113" s="124" t="s">
        <v>8</v>
      </c>
      <c r="B113" s="125">
        <f t="shared" si="43"/>
        <v>1.0106400414887385E-5</v>
      </c>
      <c r="C113" s="125">
        <f t="shared" si="43"/>
        <v>1.1483924485892741E-5</v>
      </c>
      <c r="D113" s="125">
        <f t="shared" si="43"/>
        <v>0</v>
      </c>
      <c r="E113" s="125">
        <f t="shared" si="43"/>
        <v>0</v>
      </c>
      <c r="F113" s="125">
        <f t="shared" si="43"/>
        <v>1.4917877775119403E-5</v>
      </c>
      <c r="G113" s="125">
        <v>0</v>
      </c>
      <c r="H113" s="125">
        <v>0</v>
      </c>
      <c r="I113" s="125">
        <v>0</v>
      </c>
      <c r="J113" s="125">
        <v>0</v>
      </c>
      <c r="K113" s="125"/>
      <c r="L113" s="125"/>
      <c r="M113" s="127"/>
      <c r="N113" s="127"/>
      <c r="O113" s="127"/>
      <c r="P113" s="127"/>
      <c r="S113" s="124" t="s">
        <v>8</v>
      </c>
      <c r="T113" s="125">
        <f t="shared" si="44"/>
        <v>1.0106400414887385E-5</v>
      </c>
      <c r="U113" s="125">
        <f t="shared" si="44"/>
        <v>1.0751217523295982E-5</v>
      </c>
      <c r="V113" s="125">
        <f t="shared" si="44"/>
        <v>7.5051261875195164E-6</v>
      </c>
      <c r="W113" s="125">
        <f t="shared" si="44"/>
        <v>5.8763918907736911E-6</v>
      </c>
      <c r="X113" s="125">
        <f t="shared" si="44"/>
        <v>7.3641579126209678E-6</v>
      </c>
      <c r="Y113" s="125">
        <v>0</v>
      </c>
      <c r="Z113" s="125">
        <v>0</v>
      </c>
      <c r="AA113" s="125">
        <v>0</v>
      </c>
      <c r="AB113" s="125">
        <v>0</v>
      </c>
      <c r="AC113" s="125"/>
      <c r="AD113" s="125"/>
      <c r="AE113" s="127"/>
      <c r="AF113" s="127"/>
      <c r="AG113" s="127"/>
      <c r="AH113" s="127"/>
      <c r="AK113" s="124" t="s">
        <v>8</v>
      </c>
      <c r="AL113" s="125">
        <v>2.7683625926201212</v>
      </c>
      <c r="AM113" s="125">
        <v>2.8135873400649278</v>
      </c>
      <c r="AN113" s="125">
        <v>2.878207084788333</v>
      </c>
      <c r="AO113" s="125">
        <v>2.9492092006029176</v>
      </c>
      <c r="AP113" s="125">
        <v>3.0330035542276454</v>
      </c>
      <c r="AQ113" s="126">
        <v>3.1183315490512253</v>
      </c>
      <c r="AR113" s="125"/>
      <c r="AS113" s="125"/>
      <c r="AT113" s="125"/>
      <c r="AU113" s="125"/>
      <c r="AV113" s="125"/>
      <c r="AW113" s="127"/>
      <c r="AX113" s="124"/>
      <c r="AY113" s="127"/>
      <c r="AZ113" s="127"/>
      <c r="BA113" s="127"/>
    </row>
    <row r="114" spans="1:53" s="23" customFormat="1" x14ac:dyDescent="0.25">
      <c r="A114" s="124" t="s">
        <v>9</v>
      </c>
      <c r="B114" s="125">
        <f t="shared" si="43"/>
        <v>0</v>
      </c>
      <c r="C114" s="125">
        <f t="shared" si="43"/>
        <v>0</v>
      </c>
      <c r="D114" s="125">
        <f t="shared" si="43"/>
        <v>0</v>
      </c>
      <c r="E114" s="125">
        <f t="shared" si="43"/>
        <v>0</v>
      </c>
      <c r="F114" s="125">
        <f t="shared" si="43"/>
        <v>0</v>
      </c>
      <c r="G114" s="125">
        <v>0</v>
      </c>
      <c r="H114" s="125">
        <v>0</v>
      </c>
      <c r="I114" s="125">
        <v>0</v>
      </c>
      <c r="J114" s="125">
        <v>0</v>
      </c>
      <c r="K114" s="125"/>
      <c r="L114" s="125"/>
      <c r="M114" s="127"/>
      <c r="N114" s="127"/>
      <c r="O114" s="127"/>
      <c r="P114" s="127"/>
      <c r="S114" s="124" t="s">
        <v>9</v>
      </c>
      <c r="T114" s="125">
        <f t="shared" si="44"/>
        <v>0</v>
      </c>
      <c r="U114" s="125">
        <f t="shared" si="44"/>
        <v>0</v>
      </c>
      <c r="V114" s="125">
        <f t="shared" si="44"/>
        <v>0</v>
      </c>
      <c r="W114" s="125">
        <f t="shared" si="44"/>
        <v>0</v>
      </c>
      <c r="X114" s="125">
        <f t="shared" si="44"/>
        <v>0</v>
      </c>
      <c r="Y114" s="125">
        <v>0</v>
      </c>
      <c r="Z114" s="125">
        <v>0</v>
      </c>
      <c r="AA114" s="125">
        <v>0</v>
      </c>
      <c r="AB114" s="125">
        <v>0</v>
      </c>
      <c r="AC114" s="125"/>
      <c r="AD114" s="125"/>
      <c r="AE114" s="127"/>
      <c r="AF114" s="127"/>
      <c r="AG114" s="127"/>
      <c r="AH114" s="127"/>
      <c r="AK114" s="124" t="s">
        <v>9</v>
      </c>
      <c r="AL114" s="125">
        <v>0</v>
      </c>
      <c r="AM114" s="125">
        <v>0</v>
      </c>
      <c r="AN114" s="125">
        <v>0</v>
      </c>
      <c r="AO114" s="125">
        <v>0</v>
      </c>
      <c r="AP114" s="125">
        <v>0</v>
      </c>
      <c r="AQ114" s="126">
        <v>0</v>
      </c>
      <c r="AR114" s="125"/>
      <c r="AS114" s="125"/>
      <c r="AT114" s="125"/>
      <c r="AU114" s="125"/>
      <c r="AV114" s="125"/>
      <c r="AW114" s="127"/>
      <c r="AX114" s="124"/>
      <c r="AY114" s="127"/>
      <c r="AZ114" s="127"/>
      <c r="BA114" s="127"/>
    </row>
    <row r="115" spans="1:53" s="23" customFormat="1" x14ac:dyDescent="0.25">
      <c r="A115" s="124" t="s">
        <v>10</v>
      </c>
      <c r="B115" s="125">
        <f t="shared" si="43"/>
        <v>3.7498146696785768</v>
      </c>
      <c r="C115" s="125">
        <f t="shared" si="43"/>
        <v>5.2887581565650503</v>
      </c>
      <c r="D115" s="125">
        <f t="shared" si="43"/>
        <v>5.9309107603593381</v>
      </c>
      <c r="E115" s="125">
        <f t="shared" si="43"/>
        <v>5.384288391901749</v>
      </c>
      <c r="F115" s="125">
        <f t="shared" si="43"/>
        <v>4.344419869816174</v>
      </c>
      <c r="G115" s="125">
        <v>4.84</v>
      </c>
      <c r="H115" s="125">
        <v>5.24</v>
      </c>
      <c r="I115" s="125">
        <v>4.7</v>
      </c>
      <c r="J115" s="125">
        <v>4.47</v>
      </c>
      <c r="K115" s="125"/>
      <c r="L115" s="125"/>
      <c r="M115" s="127"/>
      <c r="N115" s="127"/>
      <c r="O115" s="127"/>
      <c r="P115" s="127"/>
      <c r="S115" s="124" t="s">
        <v>10</v>
      </c>
      <c r="T115" s="125">
        <f t="shared" si="44"/>
        <v>3.7498146696785768</v>
      </c>
      <c r="U115" s="125">
        <f t="shared" si="44"/>
        <v>4.4701919260403065</v>
      </c>
      <c r="V115" s="125">
        <f t="shared" si="44"/>
        <v>4.9112235243642219</v>
      </c>
      <c r="W115" s="125">
        <f t="shared" si="44"/>
        <v>5.0138862851350092</v>
      </c>
      <c r="X115" s="125">
        <f t="shared" si="44"/>
        <v>4.9037263719757664</v>
      </c>
      <c r="Y115" s="125">
        <v>4.84</v>
      </c>
      <c r="Z115" s="125">
        <v>5.24</v>
      </c>
      <c r="AA115" s="125">
        <v>4.7</v>
      </c>
      <c r="AB115" s="125">
        <v>4.47</v>
      </c>
      <c r="AC115" s="125"/>
      <c r="AD115" s="125"/>
      <c r="AE115" s="127"/>
      <c r="AF115" s="127"/>
      <c r="AG115" s="127"/>
      <c r="AH115" s="127"/>
      <c r="AK115" s="124" t="s">
        <v>10</v>
      </c>
      <c r="AL115" s="125">
        <v>2.6697415405982428</v>
      </c>
      <c r="AM115" s="125">
        <v>2.6163161852271681</v>
      </c>
      <c r="AN115" s="125">
        <v>2.5778515338025967</v>
      </c>
      <c r="AO115" s="125">
        <v>2.5447343449711548</v>
      </c>
      <c r="AP115" s="125">
        <v>2.5044182475700709</v>
      </c>
      <c r="AQ115" s="126">
        <v>2.44726154213406</v>
      </c>
      <c r="AR115" s="125"/>
      <c r="AS115" s="125"/>
      <c r="AT115" s="125"/>
      <c r="AU115" s="125"/>
      <c r="AV115" s="125"/>
      <c r="AW115" s="127"/>
      <c r="AX115" s="124"/>
      <c r="AY115" s="127"/>
      <c r="AZ115" s="127"/>
      <c r="BA115" s="127"/>
    </row>
    <row r="116" spans="1:53" s="23" customFormat="1" x14ac:dyDescent="0.25">
      <c r="A116" s="124" t="s">
        <v>11</v>
      </c>
      <c r="B116" s="125">
        <f t="shared" si="43"/>
        <v>3.3737204437354293</v>
      </c>
      <c r="C116" s="125">
        <f t="shared" si="43"/>
        <v>1.7758305862934263</v>
      </c>
      <c r="D116" s="125">
        <f t="shared" si="43"/>
        <v>0.82009319245905288</v>
      </c>
      <c r="E116" s="125">
        <f t="shared" si="43"/>
        <v>0.40198231815443902</v>
      </c>
      <c r="F116" s="125">
        <f t="shared" si="43"/>
        <v>0.19079598294416056</v>
      </c>
      <c r="G116" s="125">
        <v>1.7</v>
      </c>
      <c r="H116" s="125">
        <v>1.71</v>
      </c>
      <c r="I116" s="125">
        <v>1.64</v>
      </c>
      <c r="J116" s="125">
        <v>1.76</v>
      </c>
      <c r="K116" s="125"/>
      <c r="L116" s="125"/>
      <c r="M116" s="127"/>
      <c r="N116" s="127"/>
      <c r="O116" s="127"/>
      <c r="P116" s="127"/>
      <c r="S116" s="124" t="s">
        <v>11</v>
      </c>
      <c r="T116" s="125">
        <f t="shared" si="44"/>
        <v>3.3737204437354293</v>
      </c>
      <c r="U116" s="125">
        <f t="shared" si="44"/>
        <v>2.62575047519478</v>
      </c>
      <c r="V116" s="125">
        <f t="shared" si="44"/>
        <v>2.0805723760834662</v>
      </c>
      <c r="W116" s="125">
        <f t="shared" si="44"/>
        <v>1.7162910663205506</v>
      </c>
      <c r="X116" s="125">
        <f t="shared" si="44"/>
        <v>1.4652726402064427</v>
      </c>
      <c r="Y116" s="125">
        <v>1.7</v>
      </c>
      <c r="Z116" s="125">
        <v>1.71</v>
      </c>
      <c r="AA116" s="125">
        <v>1.64</v>
      </c>
      <c r="AB116" s="125">
        <v>1.76</v>
      </c>
      <c r="AC116" s="125"/>
      <c r="AD116" s="125"/>
      <c r="AE116" s="127"/>
      <c r="AF116" s="127"/>
      <c r="AG116" s="127"/>
      <c r="AH116" s="127"/>
      <c r="AK116" s="124" t="s">
        <v>11</v>
      </c>
      <c r="AL116" s="125">
        <v>0.68228660979589584</v>
      </c>
      <c r="AM116" s="125">
        <v>0.64412587522090947</v>
      </c>
      <c r="AN116" s="125">
        <v>0.55401987864854985</v>
      </c>
      <c r="AO116" s="125">
        <v>0.44567379314979605</v>
      </c>
      <c r="AP116" s="125">
        <v>0.34130969452518534</v>
      </c>
      <c r="AQ116" s="126">
        <v>0.25723091503398687</v>
      </c>
      <c r="AR116" s="125"/>
      <c r="AS116" s="125"/>
      <c r="AT116" s="125"/>
      <c r="AU116" s="125"/>
      <c r="AV116" s="125"/>
      <c r="AW116" s="127"/>
      <c r="AX116" s="124"/>
      <c r="AY116" s="127"/>
      <c r="AZ116" s="127"/>
      <c r="BA116" s="127"/>
    </row>
    <row r="117" spans="1:53" s="23" customFormat="1" x14ac:dyDescent="0.25">
      <c r="A117" s="124" t="s">
        <v>12</v>
      </c>
      <c r="B117" s="125">
        <f t="shared" si="43"/>
        <v>0</v>
      </c>
      <c r="C117" s="125">
        <f t="shared" si="43"/>
        <v>0</v>
      </c>
      <c r="D117" s="125">
        <f t="shared" si="43"/>
        <v>0</v>
      </c>
      <c r="E117" s="125">
        <f t="shared" si="43"/>
        <v>0</v>
      </c>
      <c r="F117" s="125">
        <f t="shared" si="43"/>
        <v>0</v>
      </c>
      <c r="G117" s="125">
        <v>0</v>
      </c>
      <c r="H117" s="125">
        <v>0</v>
      </c>
      <c r="I117" s="125">
        <v>0</v>
      </c>
      <c r="J117" s="125">
        <v>0</v>
      </c>
      <c r="K117" s="125"/>
      <c r="L117" s="125"/>
      <c r="M117" s="127"/>
      <c r="N117" s="127"/>
      <c r="O117" s="127"/>
      <c r="P117" s="127"/>
      <c r="S117" s="124" t="s">
        <v>12</v>
      </c>
      <c r="T117" s="125">
        <f t="shared" si="44"/>
        <v>0</v>
      </c>
      <c r="U117" s="125">
        <f t="shared" si="44"/>
        <v>0</v>
      </c>
      <c r="V117" s="125">
        <f t="shared" si="44"/>
        <v>0</v>
      </c>
      <c r="W117" s="125">
        <f t="shared" si="44"/>
        <v>0</v>
      </c>
      <c r="X117" s="125">
        <f t="shared" si="44"/>
        <v>0</v>
      </c>
      <c r="Y117" s="125">
        <v>0</v>
      </c>
      <c r="Z117" s="125">
        <v>0</v>
      </c>
      <c r="AA117" s="125">
        <v>0</v>
      </c>
      <c r="AB117" s="125">
        <v>0</v>
      </c>
      <c r="AC117" s="125"/>
      <c r="AD117" s="125"/>
      <c r="AE117" s="127"/>
      <c r="AF117" s="127"/>
      <c r="AG117" s="127"/>
      <c r="AH117" s="127"/>
      <c r="AK117" s="124" t="s">
        <v>12</v>
      </c>
      <c r="AL117" s="125">
        <v>0</v>
      </c>
      <c r="AM117" s="125">
        <v>0</v>
      </c>
      <c r="AN117" s="125">
        <v>0</v>
      </c>
      <c r="AO117" s="125">
        <v>0</v>
      </c>
      <c r="AP117" s="125">
        <v>0</v>
      </c>
      <c r="AQ117" s="126">
        <v>0</v>
      </c>
      <c r="AR117" s="125"/>
      <c r="AS117" s="125"/>
      <c r="AT117" s="125"/>
      <c r="AU117" s="125"/>
      <c r="AV117" s="125"/>
      <c r="AW117" s="127"/>
      <c r="AX117" s="124"/>
      <c r="AY117" s="127"/>
      <c r="AZ117" s="127"/>
      <c r="BA117" s="127"/>
    </row>
    <row r="118" spans="1:53" s="23" customFormat="1" x14ac:dyDescent="0.25">
      <c r="A118" s="124" t="s">
        <v>13</v>
      </c>
      <c r="B118" s="125">
        <f t="shared" si="43"/>
        <v>0</v>
      </c>
      <c r="C118" s="125">
        <f t="shared" si="43"/>
        <v>0</v>
      </c>
      <c r="D118" s="125">
        <f t="shared" si="43"/>
        <v>0</v>
      </c>
      <c r="E118" s="125">
        <f t="shared" si="43"/>
        <v>0</v>
      </c>
      <c r="F118" s="125">
        <f t="shared" si="43"/>
        <v>0</v>
      </c>
      <c r="G118" s="125">
        <v>0</v>
      </c>
      <c r="H118" s="125">
        <v>0</v>
      </c>
      <c r="I118" s="125">
        <v>0</v>
      </c>
      <c r="J118" s="125">
        <v>0</v>
      </c>
      <c r="K118" s="125"/>
      <c r="L118" s="125"/>
      <c r="M118" s="127"/>
      <c r="N118" s="127"/>
      <c r="O118" s="127"/>
      <c r="P118" s="127"/>
      <c r="S118" s="124" t="s">
        <v>13</v>
      </c>
      <c r="T118" s="125">
        <f t="shared" si="44"/>
        <v>0</v>
      </c>
      <c r="U118" s="125">
        <f t="shared" si="44"/>
        <v>0</v>
      </c>
      <c r="V118" s="125">
        <f t="shared" si="44"/>
        <v>0</v>
      </c>
      <c r="W118" s="125">
        <f t="shared" si="44"/>
        <v>0</v>
      </c>
      <c r="X118" s="125">
        <f t="shared" si="44"/>
        <v>0</v>
      </c>
      <c r="Y118" s="125">
        <v>0</v>
      </c>
      <c r="Z118" s="125">
        <v>0</v>
      </c>
      <c r="AA118" s="125">
        <v>0</v>
      </c>
      <c r="AB118" s="125">
        <v>0</v>
      </c>
      <c r="AC118" s="125"/>
      <c r="AD118" s="125"/>
      <c r="AE118" s="127"/>
      <c r="AF118" s="127"/>
      <c r="AG118" s="127"/>
      <c r="AH118" s="127"/>
      <c r="AK118" s="124" t="s">
        <v>13</v>
      </c>
      <c r="AL118" s="125">
        <v>0</v>
      </c>
      <c r="AM118" s="125">
        <v>0</v>
      </c>
      <c r="AN118" s="125">
        <v>0</v>
      </c>
      <c r="AO118" s="125">
        <v>0</v>
      </c>
      <c r="AP118" s="125">
        <v>0</v>
      </c>
      <c r="AQ118" s="126">
        <v>0</v>
      </c>
      <c r="AR118" s="125"/>
      <c r="AS118" s="125"/>
      <c r="AT118" s="125"/>
      <c r="AU118" s="125"/>
      <c r="AV118" s="125"/>
      <c r="AW118" s="127"/>
      <c r="AX118" s="124"/>
      <c r="AY118" s="127"/>
      <c r="AZ118" s="127"/>
      <c r="BA118" s="127"/>
    </row>
    <row r="119" spans="1:53" s="23" customFormat="1" x14ac:dyDescent="0.25">
      <c r="A119" s="124" t="s">
        <v>22</v>
      </c>
      <c r="B119" s="125">
        <f t="shared" si="43"/>
        <v>0</v>
      </c>
      <c r="C119" s="125">
        <f t="shared" si="43"/>
        <v>0</v>
      </c>
      <c r="D119" s="125">
        <f t="shared" si="43"/>
        <v>0</v>
      </c>
      <c r="E119" s="125">
        <f t="shared" si="43"/>
        <v>0</v>
      </c>
      <c r="F119" s="125">
        <f t="shared" si="43"/>
        <v>0</v>
      </c>
      <c r="G119" s="125">
        <v>0</v>
      </c>
      <c r="H119" s="125">
        <v>0</v>
      </c>
      <c r="I119" s="125">
        <v>0</v>
      </c>
      <c r="J119" s="125">
        <v>0</v>
      </c>
      <c r="K119" s="125"/>
      <c r="L119" s="125"/>
      <c r="M119" s="127"/>
      <c r="N119" s="127"/>
      <c r="O119" s="127"/>
      <c r="P119" s="127"/>
      <c r="S119" s="124" t="s">
        <v>22</v>
      </c>
      <c r="T119" s="125">
        <f t="shared" si="44"/>
        <v>0</v>
      </c>
      <c r="U119" s="125">
        <f t="shared" si="44"/>
        <v>0</v>
      </c>
      <c r="V119" s="125">
        <f t="shared" si="44"/>
        <v>0</v>
      </c>
      <c r="W119" s="125">
        <f t="shared" si="44"/>
        <v>0</v>
      </c>
      <c r="X119" s="125">
        <f t="shared" si="44"/>
        <v>0</v>
      </c>
      <c r="Y119" s="125">
        <v>0</v>
      </c>
      <c r="Z119" s="125">
        <v>0</v>
      </c>
      <c r="AA119" s="125">
        <v>0</v>
      </c>
      <c r="AB119" s="125">
        <v>0</v>
      </c>
      <c r="AC119" s="125"/>
      <c r="AD119" s="125"/>
      <c r="AE119" s="127"/>
      <c r="AF119" s="127"/>
      <c r="AG119" s="127"/>
      <c r="AH119" s="127"/>
      <c r="AK119" s="124" t="s">
        <v>22</v>
      </c>
      <c r="AL119" s="125">
        <v>1.4376161132716017</v>
      </c>
      <c r="AM119" s="125">
        <v>1.7426489377091423</v>
      </c>
      <c r="AN119" s="125">
        <v>1.5248653739376172</v>
      </c>
      <c r="AO119" s="125">
        <v>1.3398626918364502</v>
      </c>
      <c r="AP119" s="125">
        <v>1.1640144940830168</v>
      </c>
      <c r="AQ119" s="126">
        <v>0.997322448389243</v>
      </c>
      <c r="AR119" s="125"/>
      <c r="AS119" s="125"/>
      <c r="AT119" s="125"/>
      <c r="AU119" s="125"/>
      <c r="AV119" s="125"/>
      <c r="AW119" s="127"/>
      <c r="AX119" s="124"/>
      <c r="AY119" s="127"/>
      <c r="AZ119" s="127"/>
      <c r="BA119" s="127"/>
    </row>
    <row r="120" spans="1:53" s="23" customFormat="1" x14ac:dyDescent="0.25">
      <c r="A120" s="124" t="s">
        <v>14</v>
      </c>
      <c r="B120" s="125">
        <f t="shared" si="43"/>
        <v>0</v>
      </c>
      <c r="C120" s="125">
        <f t="shared" si="43"/>
        <v>0</v>
      </c>
      <c r="D120" s="125">
        <f t="shared" si="43"/>
        <v>0</v>
      </c>
      <c r="E120" s="125">
        <f t="shared" si="43"/>
        <v>0</v>
      </c>
      <c r="F120" s="125">
        <f t="shared" si="43"/>
        <v>0</v>
      </c>
      <c r="G120" s="125">
        <v>0</v>
      </c>
      <c r="H120" s="125">
        <v>0</v>
      </c>
      <c r="I120" s="125">
        <v>0</v>
      </c>
      <c r="J120" s="125">
        <v>0</v>
      </c>
      <c r="K120" s="125"/>
      <c r="L120" s="125"/>
      <c r="M120" s="127"/>
      <c r="N120" s="127"/>
      <c r="O120" s="127"/>
      <c r="P120" s="127"/>
      <c r="S120" s="124" t="s">
        <v>14</v>
      </c>
      <c r="T120" s="125">
        <f t="shared" si="44"/>
        <v>0</v>
      </c>
      <c r="U120" s="125">
        <f t="shared" si="44"/>
        <v>0</v>
      </c>
      <c r="V120" s="125">
        <f t="shared" si="44"/>
        <v>0</v>
      </c>
      <c r="W120" s="125">
        <f t="shared" si="44"/>
        <v>0</v>
      </c>
      <c r="X120" s="125">
        <f t="shared" si="44"/>
        <v>0</v>
      </c>
      <c r="Y120" s="125">
        <v>0</v>
      </c>
      <c r="Z120" s="125">
        <v>0</v>
      </c>
      <c r="AA120" s="125">
        <v>0</v>
      </c>
      <c r="AB120" s="125">
        <v>0</v>
      </c>
      <c r="AC120" s="125"/>
      <c r="AD120" s="125"/>
      <c r="AE120" s="127"/>
      <c r="AF120" s="127"/>
      <c r="AG120" s="127"/>
      <c r="AH120" s="127"/>
      <c r="AK120" s="124" t="s">
        <v>14</v>
      </c>
      <c r="AL120" s="125">
        <v>0</v>
      </c>
      <c r="AM120" s="125">
        <v>0</v>
      </c>
      <c r="AN120" s="125">
        <v>0</v>
      </c>
      <c r="AO120" s="125">
        <v>0</v>
      </c>
      <c r="AP120" s="125">
        <v>0</v>
      </c>
      <c r="AQ120" s="126">
        <v>0</v>
      </c>
      <c r="AR120" s="125"/>
      <c r="AS120" s="125"/>
      <c r="AT120" s="125"/>
      <c r="AU120" s="125"/>
      <c r="AV120" s="125"/>
      <c r="AW120" s="127"/>
      <c r="AX120" s="124"/>
      <c r="AY120" s="127"/>
      <c r="AZ120" s="127"/>
      <c r="BA120" s="127"/>
    </row>
    <row r="121" spans="1:53" s="23" customFormat="1" x14ac:dyDescent="0.25">
      <c r="A121" s="124" t="s">
        <v>15</v>
      </c>
      <c r="B121" s="125">
        <f t="shared" si="43"/>
        <v>0</v>
      </c>
      <c r="C121" s="125">
        <f t="shared" si="43"/>
        <v>0</v>
      </c>
      <c r="D121" s="125">
        <f t="shared" si="43"/>
        <v>0</v>
      </c>
      <c r="E121" s="125">
        <f t="shared" si="43"/>
        <v>0</v>
      </c>
      <c r="F121" s="125">
        <f t="shared" si="43"/>
        <v>0</v>
      </c>
      <c r="G121" s="125">
        <v>0</v>
      </c>
      <c r="H121" s="125">
        <v>0</v>
      </c>
      <c r="I121" s="125">
        <v>0</v>
      </c>
      <c r="J121" s="125">
        <v>0</v>
      </c>
      <c r="K121" s="125"/>
      <c r="L121" s="125"/>
      <c r="M121" s="127"/>
      <c r="N121" s="127"/>
      <c r="O121" s="127"/>
      <c r="P121" s="127"/>
      <c r="S121" s="124" t="s">
        <v>15</v>
      </c>
      <c r="T121" s="125">
        <f t="shared" si="44"/>
        <v>0</v>
      </c>
      <c r="U121" s="125">
        <f t="shared" si="44"/>
        <v>0</v>
      </c>
      <c r="V121" s="125">
        <f t="shared" si="44"/>
        <v>0</v>
      </c>
      <c r="W121" s="125">
        <f t="shared" si="44"/>
        <v>0</v>
      </c>
      <c r="X121" s="125">
        <f t="shared" si="44"/>
        <v>0</v>
      </c>
      <c r="Y121" s="125">
        <v>0</v>
      </c>
      <c r="Z121" s="125">
        <v>0</v>
      </c>
      <c r="AA121" s="125">
        <v>0</v>
      </c>
      <c r="AB121" s="125">
        <v>0</v>
      </c>
      <c r="AC121" s="125"/>
      <c r="AD121" s="125"/>
      <c r="AE121" s="127"/>
      <c r="AF121" s="127"/>
      <c r="AG121" s="127"/>
      <c r="AH121" s="127"/>
      <c r="AK121" s="124" t="s">
        <v>15</v>
      </c>
      <c r="AL121" s="125">
        <v>0</v>
      </c>
      <c r="AM121" s="125">
        <v>0</v>
      </c>
      <c r="AN121" s="125">
        <v>0</v>
      </c>
      <c r="AO121" s="125">
        <v>0</v>
      </c>
      <c r="AP121" s="125">
        <v>0</v>
      </c>
      <c r="AQ121" s="126">
        <v>0</v>
      </c>
      <c r="AR121" s="125"/>
      <c r="AS121" s="125"/>
      <c r="AT121" s="125"/>
      <c r="AU121" s="125"/>
      <c r="AV121" s="125"/>
      <c r="AW121" s="127"/>
      <c r="AX121" s="124"/>
      <c r="AY121" s="127"/>
      <c r="AZ121" s="127"/>
      <c r="BA121" s="127"/>
    </row>
    <row r="122" spans="1:53" s="23" customFormat="1" x14ac:dyDescent="0.25">
      <c r="A122" s="124" t="s">
        <v>16</v>
      </c>
      <c r="B122" s="125">
        <f t="shared" si="43"/>
        <v>0</v>
      </c>
      <c r="C122" s="125">
        <f t="shared" si="43"/>
        <v>0</v>
      </c>
      <c r="D122" s="125">
        <f t="shared" si="43"/>
        <v>0</v>
      </c>
      <c r="E122" s="125">
        <f t="shared" si="43"/>
        <v>0</v>
      </c>
      <c r="F122" s="125">
        <f t="shared" si="43"/>
        <v>0</v>
      </c>
      <c r="G122" s="125">
        <v>0</v>
      </c>
      <c r="H122" s="125">
        <v>0</v>
      </c>
      <c r="I122" s="125">
        <v>0</v>
      </c>
      <c r="J122" s="125">
        <v>0</v>
      </c>
      <c r="K122" s="125"/>
      <c r="L122" s="125"/>
      <c r="M122" s="127"/>
      <c r="N122" s="127"/>
      <c r="O122" s="127"/>
      <c r="P122" s="127"/>
      <c r="S122" s="124" t="s">
        <v>16</v>
      </c>
      <c r="T122" s="125">
        <f t="shared" si="44"/>
        <v>0</v>
      </c>
      <c r="U122" s="125">
        <f t="shared" si="44"/>
        <v>0</v>
      </c>
      <c r="V122" s="125">
        <f t="shared" si="44"/>
        <v>0</v>
      </c>
      <c r="W122" s="125">
        <f t="shared" si="44"/>
        <v>0</v>
      </c>
      <c r="X122" s="125">
        <f t="shared" si="44"/>
        <v>0</v>
      </c>
      <c r="Y122" s="125">
        <v>0</v>
      </c>
      <c r="Z122" s="125">
        <v>0</v>
      </c>
      <c r="AA122" s="125">
        <v>0</v>
      </c>
      <c r="AB122" s="125">
        <v>0</v>
      </c>
      <c r="AC122" s="125"/>
      <c r="AD122" s="125"/>
      <c r="AE122" s="127"/>
      <c r="AF122" s="127"/>
      <c r="AG122" s="127"/>
      <c r="AH122" s="127"/>
      <c r="AK122" s="124" t="s">
        <v>16</v>
      </c>
      <c r="AL122" s="125">
        <v>0</v>
      </c>
      <c r="AM122" s="125">
        <v>0</v>
      </c>
      <c r="AN122" s="125">
        <v>0</v>
      </c>
      <c r="AO122" s="125">
        <v>0</v>
      </c>
      <c r="AP122" s="125">
        <v>0</v>
      </c>
      <c r="AQ122" s="126">
        <v>0</v>
      </c>
      <c r="AR122" s="125"/>
      <c r="AS122" s="125"/>
      <c r="AT122" s="125"/>
      <c r="AU122" s="125"/>
      <c r="AV122" s="125"/>
      <c r="AW122" s="127"/>
      <c r="AX122" s="124"/>
      <c r="AY122" s="127"/>
      <c r="AZ122" s="127"/>
      <c r="BA122" s="127"/>
    </row>
    <row r="123" spans="1:53" s="23" customFormat="1" x14ac:dyDescent="0.25">
      <c r="A123" s="124" t="s">
        <v>17</v>
      </c>
      <c r="B123" s="125">
        <f t="shared" si="43"/>
        <v>0</v>
      </c>
      <c r="C123" s="125">
        <f t="shared" si="43"/>
        <v>0</v>
      </c>
      <c r="D123" s="125">
        <f t="shared" si="43"/>
        <v>0</v>
      </c>
      <c r="E123" s="125">
        <f t="shared" si="43"/>
        <v>0</v>
      </c>
      <c r="F123" s="125">
        <f t="shared" si="43"/>
        <v>0</v>
      </c>
      <c r="G123" s="125">
        <v>0</v>
      </c>
      <c r="H123" s="125">
        <v>0</v>
      </c>
      <c r="I123" s="125">
        <v>0</v>
      </c>
      <c r="J123" s="125">
        <v>0</v>
      </c>
      <c r="K123" s="125"/>
      <c r="L123" s="125"/>
      <c r="M123" s="127"/>
      <c r="N123" s="127"/>
      <c r="O123" s="127"/>
      <c r="P123" s="127"/>
      <c r="S123" s="124" t="s">
        <v>17</v>
      </c>
      <c r="T123" s="125">
        <f t="shared" si="44"/>
        <v>0</v>
      </c>
      <c r="U123" s="125">
        <f t="shared" si="44"/>
        <v>0</v>
      </c>
      <c r="V123" s="125">
        <f t="shared" si="44"/>
        <v>0</v>
      </c>
      <c r="W123" s="125">
        <f t="shared" si="44"/>
        <v>0</v>
      </c>
      <c r="X123" s="125">
        <f t="shared" si="44"/>
        <v>0</v>
      </c>
      <c r="Y123" s="125">
        <v>0</v>
      </c>
      <c r="Z123" s="125">
        <v>0</v>
      </c>
      <c r="AA123" s="125">
        <v>0</v>
      </c>
      <c r="AB123" s="125">
        <v>0</v>
      </c>
      <c r="AC123" s="125"/>
      <c r="AD123" s="125"/>
      <c r="AE123" s="127"/>
      <c r="AF123" s="127"/>
      <c r="AG123" s="127"/>
      <c r="AH123" s="127"/>
      <c r="AK123" s="124" t="s">
        <v>17</v>
      </c>
      <c r="AL123" s="125">
        <v>0</v>
      </c>
      <c r="AM123" s="125">
        <v>0</v>
      </c>
      <c r="AN123" s="125">
        <v>0</v>
      </c>
      <c r="AO123" s="125">
        <v>0</v>
      </c>
      <c r="AP123" s="125">
        <v>0</v>
      </c>
      <c r="AQ123" s="126">
        <v>0</v>
      </c>
      <c r="AR123" s="125"/>
      <c r="AS123" s="125"/>
      <c r="AT123" s="125"/>
      <c r="AU123" s="125"/>
      <c r="AV123" s="125"/>
      <c r="AW123" s="127"/>
      <c r="AX123" s="124"/>
      <c r="AY123" s="127"/>
      <c r="AZ123" s="127"/>
      <c r="BA123" s="127"/>
    </row>
    <row r="124" spans="1:53" s="23" customFormat="1" ht="15.75" thickBot="1" x14ac:dyDescent="0.3">
      <c r="A124" s="128" t="s">
        <v>18</v>
      </c>
      <c r="B124" s="125">
        <f t="shared" si="43"/>
        <v>0</v>
      </c>
      <c r="C124" s="125">
        <f t="shared" si="43"/>
        <v>0</v>
      </c>
      <c r="D124" s="125">
        <f t="shared" si="43"/>
        <v>0</v>
      </c>
      <c r="E124" s="125">
        <f t="shared" si="43"/>
        <v>0</v>
      </c>
      <c r="F124" s="125">
        <f t="shared" si="43"/>
        <v>0</v>
      </c>
      <c r="G124" s="129">
        <v>0</v>
      </c>
      <c r="H124" s="129">
        <v>0</v>
      </c>
      <c r="I124" s="129">
        <v>0</v>
      </c>
      <c r="J124" s="129">
        <v>0</v>
      </c>
      <c r="K124" s="129"/>
      <c r="L124" s="129"/>
      <c r="M124" s="131"/>
      <c r="N124" s="131"/>
      <c r="O124" s="131"/>
      <c r="P124" s="131"/>
      <c r="S124" s="128" t="s">
        <v>18</v>
      </c>
      <c r="T124" s="125">
        <f t="shared" si="44"/>
        <v>0</v>
      </c>
      <c r="U124" s="125">
        <f t="shared" si="44"/>
        <v>0</v>
      </c>
      <c r="V124" s="125">
        <f t="shared" si="44"/>
        <v>0</v>
      </c>
      <c r="W124" s="125">
        <f t="shared" si="44"/>
        <v>0</v>
      </c>
      <c r="X124" s="125">
        <f t="shared" si="44"/>
        <v>0</v>
      </c>
      <c r="Y124" s="129">
        <v>0</v>
      </c>
      <c r="Z124" s="129">
        <v>0</v>
      </c>
      <c r="AA124" s="129">
        <v>0</v>
      </c>
      <c r="AB124" s="129">
        <v>0</v>
      </c>
      <c r="AC124" s="129"/>
      <c r="AD124" s="129"/>
      <c r="AE124" s="131"/>
      <c r="AF124" s="131"/>
      <c r="AG124" s="131"/>
      <c r="AH124" s="131"/>
      <c r="AK124" s="128" t="s">
        <v>18</v>
      </c>
      <c r="AL124" s="129"/>
      <c r="AM124" s="129"/>
      <c r="AN124" s="129"/>
      <c r="AO124" s="129"/>
      <c r="AP124" s="129"/>
      <c r="AQ124" s="130"/>
      <c r="AR124" s="129"/>
      <c r="AS124" s="129"/>
      <c r="AT124" s="129"/>
      <c r="AU124" s="129"/>
      <c r="AV124" s="129"/>
      <c r="AW124" s="131"/>
      <c r="AX124" s="128"/>
      <c r="AY124" s="131"/>
      <c r="AZ124" s="131"/>
      <c r="BA124" s="131"/>
    </row>
    <row r="125" spans="1:53" s="23" customFormat="1" ht="15.75" thickBot="1" x14ac:dyDescent="0.3">
      <c r="A125" s="132" t="s">
        <v>196</v>
      </c>
      <c r="B125" s="70">
        <f>SUM(B105:B124)</f>
        <v>24.588832879048759</v>
      </c>
      <c r="C125" s="70">
        <f>SUM(C105:C124)</f>
        <v>28.450536216328306</v>
      </c>
      <c r="D125" s="70">
        <f t="shared" ref="D125:M125" si="45">SUM(D105:D124)</f>
        <v>35.187019713341044</v>
      </c>
      <c r="E125" s="70">
        <f t="shared" si="45"/>
        <v>39.734318965513928</v>
      </c>
      <c r="F125" s="70">
        <f t="shared" si="45"/>
        <v>42.95274684814116</v>
      </c>
      <c r="G125" s="133">
        <f t="shared" si="45"/>
        <v>23.716666666666669</v>
      </c>
      <c r="H125" s="70">
        <f t="shared" si="45"/>
        <v>22.374666666666666</v>
      </c>
      <c r="I125" s="70">
        <f t="shared" si="45"/>
        <v>24.299333333333333</v>
      </c>
      <c r="J125" s="70">
        <f t="shared" si="45"/>
        <v>24.147333333333336</v>
      </c>
      <c r="K125" s="70">
        <f t="shared" si="45"/>
        <v>0</v>
      </c>
      <c r="L125" s="70">
        <f t="shared" si="45"/>
        <v>0</v>
      </c>
      <c r="M125" s="68">
        <f t="shared" si="45"/>
        <v>0</v>
      </c>
      <c r="N125" s="68"/>
      <c r="O125" s="68"/>
      <c r="P125" s="68"/>
      <c r="S125" s="132" t="s">
        <v>196</v>
      </c>
      <c r="T125" s="70">
        <f t="shared" ref="T125:AE125" si="46">SUM(T105:T124)</f>
        <v>24.588832879048759</v>
      </c>
      <c r="U125" s="70">
        <f t="shared" si="46"/>
        <v>26.396490716193011</v>
      </c>
      <c r="V125" s="70">
        <f t="shared" si="46"/>
        <v>29.050595642232508</v>
      </c>
      <c r="W125" s="70">
        <f t="shared" si="46"/>
        <v>31.369137150902709</v>
      </c>
      <c r="X125" s="70">
        <f t="shared" si="46"/>
        <v>33.275206535594137</v>
      </c>
      <c r="Y125" s="133">
        <f t="shared" si="46"/>
        <v>23.716666666666669</v>
      </c>
      <c r="Z125" s="70">
        <f t="shared" si="46"/>
        <v>22.374666666666666</v>
      </c>
      <c r="AA125" s="70">
        <f t="shared" si="46"/>
        <v>24.299333333333333</v>
      </c>
      <c r="AB125" s="70">
        <f t="shared" si="46"/>
        <v>24.147333333333336</v>
      </c>
      <c r="AC125" s="70">
        <f t="shared" si="46"/>
        <v>0</v>
      </c>
      <c r="AD125" s="70">
        <f t="shared" si="46"/>
        <v>0</v>
      </c>
      <c r="AE125" s="68">
        <f t="shared" si="46"/>
        <v>0</v>
      </c>
      <c r="AF125" s="68"/>
      <c r="AG125" s="68"/>
      <c r="AH125" s="68"/>
      <c r="AK125" s="132" t="s">
        <v>196</v>
      </c>
      <c r="AL125" s="70">
        <f t="shared" ref="AL125:AX125" si="47">SUM(AL105:AL124)</f>
        <v>100</v>
      </c>
      <c r="AM125" s="70">
        <f t="shared" si="47"/>
        <v>100</v>
      </c>
      <c r="AN125" s="70">
        <f t="shared" si="47"/>
        <v>100</v>
      </c>
      <c r="AO125" s="70">
        <f t="shared" si="47"/>
        <v>100.00000000000003</v>
      </c>
      <c r="AP125" s="70">
        <f t="shared" si="47"/>
        <v>100.00000000000001</v>
      </c>
      <c r="AQ125" s="133">
        <f t="shared" si="47"/>
        <v>100</v>
      </c>
      <c r="AR125" s="70">
        <f t="shared" si="47"/>
        <v>0</v>
      </c>
      <c r="AS125" s="70">
        <f t="shared" si="47"/>
        <v>0</v>
      </c>
      <c r="AT125" s="70">
        <f t="shared" si="47"/>
        <v>0</v>
      </c>
      <c r="AU125" s="70">
        <f t="shared" si="47"/>
        <v>0</v>
      </c>
      <c r="AV125" s="70">
        <f t="shared" si="47"/>
        <v>0</v>
      </c>
      <c r="AW125" s="68">
        <f t="shared" si="47"/>
        <v>0</v>
      </c>
      <c r="AX125" s="132">
        <f t="shared" si="47"/>
        <v>0</v>
      </c>
      <c r="AY125" s="68"/>
      <c r="AZ125" s="68"/>
      <c r="BA125" s="68"/>
    </row>
    <row r="126" spans="1:53" x14ac:dyDescent="0.25">
      <c r="AK126" s="23" t="s">
        <v>197</v>
      </c>
      <c r="AL126" s="23">
        <v>3.016435</v>
      </c>
      <c r="AM126" s="23">
        <v>3.0533389999999998</v>
      </c>
      <c r="AN126" s="23">
        <v>3.1518480000000002</v>
      </c>
      <c r="AO126" s="23">
        <v>3.2582960000000001</v>
      </c>
      <c r="AP126" s="23">
        <v>3.3050570000000001</v>
      </c>
      <c r="AQ126" s="23">
        <v>3.3368639999999998</v>
      </c>
    </row>
  </sheetData>
  <mergeCells count="103">
    <mergeCell ref="AD4:AL4"/>
    <mergeCell ref="AN4:AV4"/>
    <mergeCell ref="A5:A6"/>
    <mergeCell ref="B5:B6"/>
    <mergeCell ref="C5:C6"/>
    <mergeCell ref="D5:D6"/>
    <mergeCell ref="E5:E6"/>
    <mergeCell ref="F5:F6"/>
    <mergeCell ref="G5:G6"/>
    <mergeCell ref="H5:H6"/>
    <mergeCell ref="AO5:AO6"/>
    <mergeCell ref="O5:O6"/>
    <mergeCell ref="AD5:AD6"/>
    <mergeCell ref="AE5:AE6"/>
    <mergeCell ref="AF5:AF6"/>
    <mergeCell ref="AG5:AG6"/>
    <mergeCell ref="AH5:AH6"/>
    <mergeCell ref="I5:I6"/>
    <mergeCell ref="L5:L6"/>
    <mergeCell ref="M5:M6"/>
    <mergeCell ref="N5:N6"/>
    <mergeCell ref="AV5:AV6"/>
    <mergeCell ref="B31:I31"/>
    <mergeCell ref="B32:I32"/>
    <mergeCell ref="A34:A35"/>
    <mergeCell ref="D34:F34"/>
    <mergeCell ref="A1:I1"/>
    <mergeCell ref="J1:O1"/>
    <mergeCell ref="A3:A4"/>
    <mergeCell ref="D3:F3"/>
    <mergeCell ref="R34:AB34"/>
    <mergeCell ref="G35:O35"/>
    <mergeCell ref="I27:J27"/>
    <mergeCell ref="R3:AB3"/>
    <mergeCell ref="G4:O4"/>
    <mergeCell ref="AU5:AU6"/>
    <mergeCell ref="AI5:AI6"/>
    <mergeCell ref="AJ5:AJ6"/>
    <mergeCell ref="AK5:AK6"/>
    <mergeCell ref="AL5:AL6"/>
    <mergeCell ref="AN5:AN6"/>
    <mergeCell ref="AD35:AL35"/>
    <mergeCell ref="AN35:AV35"/>
    <mergeCell ref="J5:J6"/>
    <mergeCell ref="K5:K6"/>
    <mergeCell ref="AF27:AG27"/>
    <mergeCell ref="AP27:AQ27"/>
    <mergeCell ref="L28:M28"/>
    <mergeCell ref="AI28:AJ28"/>
    <mergeCell ref="AS28:AT28"/>
    <mergeCell ref="AP5:AP6"/>
    <mergeCell ref="AQ5:AQ6"/>
    <mergeCell ref="AR5:AR6"/>
    <mergeCell ref="AS5:AS6"/>
    <mergeCell ref="AT5:AT6"/>
    <mergeCell ref="A36:A37"/>
    <mergeCell ref="B36:B37"/>
    <mergeCell ref="C36:C37"/>
    <mergeCell ref="D36:D37"/>
    <mergeCell ref="E36:E37"/>
    <mergeCell ref="F36:F37"/>
    <mergeCell ref="G36:G37"/>
    <mergeCell ref="H36:H37"/>
    <mergeCell ref="AO36:AO37"/>
    <mergeCell ref="O36:O37"/>
    <mergeCell ref="AD36:AD37"/>
    <mergeCell ref="AE36:AE37"/>
    <mergeCell ref="AF36:AF37"/>
    <mergeCell ref="AG36:AG37"/>
    <mergeCell ref="AH36:AH37"/>
    <mergeCell ref="I36:I37"/>
    <mergeCell ref="J36:J37"/>
    <mergeCell ref="K36:K37"/>
    <mergeCell ref="L36:L37"/>
    <mergeCell ref="M36:M37"/>
    <mergeCell ref="N36:N37"/>
    <mergeCell ref="AV36:AV37"/>
    <mergeCell ref="I58:J58"/>
    <mergeCell ref="AF58:AG58"/>
    <mergeCell ref="AP58:AQ58"/>
    <mergeCell ref="L59:M59"/>
    <mergeCell ref="AI59:AJ59"/>
    <mergeCell ref="AS59:AT59"/>
    <mergeCell ref="AP36:AP37"/>
    <mergeCell ref="AQ36:AQ37"/>
    <mergeCell ref="AR36:AR37"/>
    <mergeCell ref="AS36:AS37"/>
    <mergeCell ref="AT36:AT37"/>
    <mergeCell ref="AU36:AU37"/>
    <mergeCell ref="AI36:AI37"/>
    <mergeCell ref="AJ36:AJ37"/>
    <mergeCell ref="AK36:AK37"/>
    <mergeCell ref="AL36:AL37"/>
    <mergeCell ref="AN36:AN37"/>
    <mergeCell ref="A99:A100"/>
    <mergeCell ref="S99:S100"/>
    <mergeCell ref="AK99:AK100"/>
    <mergeCell ref="A67:XFD68"/>
    <mergeCell ref="A70:A71"/>
    <mergeCell ref="S70:S71"/>
    <mergeCell ref="AK70:AK71"/>
    <mergeCell ref="B62:I62"/>
    <mergeCell ref="B63:I63"/>
  </mergeCells>
  <pageMargins left="0.7" right="0.7" top="0.75" bottom="0.75" header="0.3" footer="0.3"/>
  <pageSetup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4"/>
  <sheetViews>
    <sheetView topLeftCell="A85" workbookViewId="0">
      <selection activeCell="AI14" sqref="AI14"/>
    </sheetView>
  </sheetViews>
  <sheetFormatPr baseColWidth="10" defaultColWidth="15.7109375" defaultRowHeight="15" x14ac:dyDescent="0.25"/>
  <cols>
    <col min="1" max="1" width="10.7109375" customWidth="1"/>
    <col min="18" max="18" width="15.7109375" style="78"/>
  </cols>
  <sheetData>
    <row r="1" spans="1:48" ht="32.25" thickBot="1" x14ac:dyDescent="0.55000000000000004">
      <c r="A1" s="219" t="s">
        <v>220</v>
      </c>
      <c r="B1" s="220"/>
      <c r="C1" s="220"/>
      <c r="D1" s="220"/>
      <c r="E1" s="220"/>
      <c r="F1" s="220"/>
      <c r="G1" s="220"/>
      <c r="H1" s="220"/>
      <c r="I1" s="221"/>
      <c r="J1" s="217" t="s">
        <v>219</v>
      </c>
      <c r="K1" s="217"/>
      <c r="L1" s="217"/>
      <c r="M1" s="217"/>
      <c r="N1" s="217"/>
      <c r="O1" s="218"/>
    </row>
    <row r="3" spans="1:48" ht="15.75" customHeight="1" x14ac:dyDescent="0.25">
      <c r="A3" s="214" t="str">
        <f>"i="&amp;E4</f>
        <v>i=1</v>
      </c>
      <c r="B3" t="s">
        <v>85</v>
      </c>
      <c r="C3" s="144">
        <v>34011.428571428602</v>
      </c>
      <c r="D3" s="153" t="s">
        <v>178</v>
      </c>
      <c r="E3" s="153"/>
      <c r="F3" s="153"/>
      <c r="P3" s="78" t="s">
        <v>103</v>
      </c>
      <c r="R3" s="152" t="s">
        <v>204</v>
      </c>
      <c r="S3" s="152"/>
      <c r="T3" s="152"/>
      <c r="U3" s="152"/>
      <c r="V3" s="152"/>
      <c r="W3" s="152"/>
      <c r="X3" s="152"/>
      <c r="Y3" s="152"/>
      <c r="Z3" s="152"/>
      <c r="AA3" s="152"/>
      <c r="AB3" s="152"/>
      <c r="AU3" s="81" t="s">
        <v>104</v>
      </c>
      <c r="AV3" s="145">
        <v>1</v>
      </c>
    </row>
    <row r="4" spans="1:48" ht="15.75" thickBot="1" x14ac:dyDescent="0.3">
      <c r="A4" s="215"/>
      <c r="B4" t="s">
        <v>86</v>
      </c>
      <c r="C4" s="144">
        <v>1190.4000000000001</v>
      </c>
      <c r="D4" s="81" t="s">
        <v>104</v>
      </c>
      <c r="E4" s="145">
        <v>1</v>
      </c>
      <c r="G4" s="216" t="s">
        <v>100</v>
      </c>
      <c r="H4" s="216"/>
      <c r="I4" s="216"/>
      <c r="J4" s="216"/>
      <c r="K4" s="216"/>
      <c r="L4" s="216"/>
      <c r="M4" s="216"/>
      <c r="N4" s="216"/>
      <c r="O4" s="216"/>
      <c r="P4" s="80">
        <v>0.2</v>
      </c>
      <c r="S4" t="s">
        <v>18</v>
      </c>
      <c r="T4" t="s">
        <v>87</v>
      </c>
      <c r="U4" t="s">
        <v>88</v>
      </c>
      <c r="V4" t="s">
        <v>89</v>
      </c>
      <c r="W4" t="s">
        <v>51</v>
      </c>
      <c r="X4" t="s">
        <v>52</v>
      </c>
      <c r="Y4" t="s">
        <v>90</v>
      </c>
      <c r="Z4" t="s">
        <v>91</v>
      </c>
      <c r="AA4" t="s">
        <v>92</v>
      </c>
      <c r="AB4" t="s">
        <v>93</v>
      </c>
      <c r="AD4" s="216" t="s">
        <v>210</v>
      </c>
      <c r="AE4" s="216"/>
      <c r="AF4" s="216"/>
      <c r="AG4" s="216"/>
      <c r="AH4" s="216"/>
      <c r="AI4" s="216"/>
      <c r="AJ4" s="216"/>
      <c r="AK4" s="216"/>
      <c r="AL4" s="216"/>
      <c r="AN4" s="216" t="s">
        <v>110</v>
      </c>
      <c r="AO4" s="216"/>
      <c r="AP4" s="216"/>
      <c r="AQ4" s="216"/>
      <c r="AR4" s="216"/>
      <c r="AS4" s="216"/>
      <c r="AT4" s="216"/>
      <c r="AU4" s="216"/>
      <c r="AV4" s="216"/>
    </row>
    <row r="5" spans="1:48" ht="15" customHeight="1" x14ac:dyDescent="0.25">
      <c r="A5" s="192" t="s">
        <v>74</v>
      </c>
      <c r="B5" s="210" t="s">
        <v>83</v>
      </c>
      <c r="C5" s="210" t="s">
        <v>175</v>
      </c>
      <c r="D5" s="212" t="s">
        <v>176</v>
      </c>
      <c r="E5" s="212" t="s">
        <v>177</v>
      </c>
      <c r="F5" s="194" t="s">
        <v>84</v>
      </c>
      <c r="G5" s="192" t="s">
        <v>74</v>
      </c>
      <c r="H5" s="194" t="s">
        <v>70</v>
      </c>
      <c r="I5" s="196" t="s">
        <v>75</v>
      </c>
      <c r="J5" s="196" t="s">
        <v>76</v>
      </c>
      <c r="K5" s="198" t="s">
        <v>72</v>
      </c>
      <c r="L5" s="200" t="s">
        <v>26</v>
      </c>
      <c r="M5" s="200" t="s">
        <v>20</v>
      </c>
      <c r="N5" s="202" t="s">
        <v>77</v>
      </c>
      <c r="O5" s="204" t="s">
        <v>73</v>
      </c>
      <c r="P5" s="71"/>
      <c r="S5" t="s">
        <v>94</v>
      </c>
      <c r="AD5" s="192" t="s">
        <v>74</v>
      </c>
      <c r="AE5" s="194" t="s">
        <v>70</v>
      </c>
      <c r="AF5" s="196" t="s">
        <v>75</v>
      </c>
      <c r="AG5" s="196" t="s">
        <v>76</v>
      </c>
      <c r="AH5" s="198" t="s">
        <v>72</v>
      </c>
      <c r="AI5" s="200" t="s">
        <v>26</v>
      </c>
      <c r="AJ5" s="200" t="s">
        <v>20</v>
      </c>
      <c r="AK5" s="202" t="s">
        <v>77</v>
      </c>
      <c r="AL5" s="204" t="s">
        <v>73</v>
      </c>
      <c r="AN5" s="192" t="s">
        <v>74</v>
      </c>
      <c r="AO5" s="194" t="s">
        <v>70</v>
      </c>
      <c r="AP5" s="196" t="s">
        <v>75</v>
      </c>
      <c r="AQ5" s="196" t="s">
        <v>76</v>
      </c>
      <c r="AR5" s="198" t="s">
        <v>72</v>
      </c>
      <c r="AS5" s="200" t="s">
        <v>26</v>
      </c>
      <c r="AT5" s="200" t="s">
        <v>20</v>
      </c>
      <c r="AU5" s="202" t="s">
        <v>77</v>
      </c>
      <c r="AV5" s="204" t="s">
        <v>73</v>
      </c>
    </row>
    <row r="6" spans="1:48" ht="15.75" thickBot="1" x14ac:dyDescent="0.3">
      <c r="A6" s="193"/>
      <c r="B6" s="211"/>
      <c r="C6" s="211"/>
      <c r="D6" s="213"/>
      <c r="E6" s="213"/>
      <c r="F6" s="195"/>
      <c r="G6" s="193"/>
      <c r="H6" s="195"/>
      <c r="I6" s="197"/>
      <c r="J6" s="197"/>
      <c r="K6" s="199"/>
      <c r="L6" s="201"/>
      <c r="M6" s="201"/>
      <c r="N6" s="203"/>
      <c r="O6" s="205"/>
      <c r="P6" s="71"/>
      <c r="Q6" s="79" t="s">
        <v>179</v>
      </c>
      <c r="R6" s="78" t="s">
        <v>95</v>
      </c>
      <c r="S6">
        <v>24.854369999999999</v>
      </c>
      <c r="T6">
        <v>2.6745220000000001</v>
      </c>
      <c r="U6">
        <v>0.65270899999999998</v>
      </c>
      <c r="V6">
        <v>0.18864300000000001</v>
      </c>
      <c r="W6">
        <v>5.1071</v>
      </c>
      <c r="X6">
        <v>0.79500000000000004</v>
      </c>
      <c r="Y6">
        <v>5.7165000000000001E-2</v>
      </c>
      <c r="Z6">
        <v>0.48633100000000001</v>
      </c>
      <c r="AA6">
        <v>8.3749280000000006</v>
      </c>
      <c r="AB6">
        <v>0</v>
      </c>
      <c r="AD6" s="193"/>
      <c r="AE6" s="195"/>
      <c r="AF6" s="197"/>
      <c r="AG6" s="197"/>
      <c r="AH6" s="199"/>
      <c r="AI6" s="201"/>
      <c r="AJ6" s="201"/>
      <c r="AK6" s="203"/>
      <c r="AL6" s="205"/>
      <c r="AN6" s="193"/>
      <c r="AO6" s="195"/>
      <c r="AP6" s="197"/>
      <c r="AQ6" s="197"/>
      <c r="AR6" s="199"/>
      <c r="AS6" s="201"/>
      <c r="AT6" s="201"/>
      <c r="AU6" s="203"/>
      <c r="AV6" s="205"/>
    </row>
    <row r="7" spans="1:48" x14ac:dyDescent="0.25">
      <c r="A7" s="47" t="s">
        <v>54</v>
      </c>
      <c r="B7" s="48">
        <f>AA31</f>
        <v>44.708599999999997</v>
      </c>
      <c r="C7" s="48">
        <f>AA6</f>
        <v>8.3749280000000006</v>
      </c>
      <c r="D7" s="75">
        <f>C7/4</f>
        <v>2.0937320000000001</v>
      </c>
      <c r="E7" s="75">
        <f>B7-C7+D7</f>
        <v>38.427403999999996</v>
      </c>
      <c r="F7" s="75">
        <f>C7-D7</f>
        <v>6.2811960000000004</v>
      </c>
      <c r="G7" s="47" t="s">
        <v>54</v>
      </c>
      <c r="H7" s="48">
        <f>F7</f>
        <v>6.2811960000000004</v>
      </c>
      <c r="I7" s="49" t="s">
        <v>0</v>
      </c>
      <c r="J7" s="51">
        <v>60.084800000000001</v>
      </c>
      <c r="K7" s="58">
        <f>H7*1</f>
        <v>6.2811960000000004</v>
      </c>
      <c r="L7" s="38">
        <f>K7*100/K27</f>
        <v>60.666255219153747</v>
      </c>
      <c r="M7" s="38">
        <f t="shared" ref="M7:M26" si="0">K7*J7</f>
        <v>377.40440542080006</v>
      </c>
      <c r="N7" s="38">
        <f>M7*100/M27</f>
        <v>63.653852355016859</v>
      </c>
      <c r="O7" s="62">
        <f>N7*100/N28</f>
        <v>67.586812907794638</v>
      </c>
      <c r="S7">
        <v>0</v>
      </c>
      <c r="AD7" s="47" t="s">
        <v>54</v>
      </c>
      <c r="AE7" s="48">
        <f>E7</f>
        <v>38.427403999999996</v>
      </c>
      <c r="AF7" s="49" t="s">
        <v>0</v>
      </c>
      <c r="AG7" s="51">
        <v>60.084800000000001</v>
      </c>
      <c r="AH7" s="58">
        <f>AE7*1</f>
        <v>38.427403999999996</v>
      </c>
      <c r="AI7" s="38">
        <f>AH7*100/AH27</f>
        <v>50.402537951687705</v>
      </c>
      <c r="AJ7" s="38">
        <f>AH7*AG7</f>
        <v>2308.9028838591998</v>
      </c>
      <c r="AK7" s="38">
        <f>AJ7*100/AJ27</f>
        <v>47.482978946434777</v>
      </c>
      <c r="AL7" s="62">
        <f>AK7*100/AK28</f>
        <v>47.59554754513757</v>
      </c>
      <c r="AN7" s="47" t="s">
        <v>54</v>
      </c>
      <c r="AO7" s="48">
        <f>F7</f>
        <v>6.2811960000000004</v>
      </c>
      <c r="AP7" s="49" t="s">
        <v>0</v>
      </c>
      <c r="AQ7" s="51">
        <v>60.084800000000001</v>
      </c>
      <c r="AR7" s="58">
        <f>AO7*1</f>
        <v>6.2811960000000004</v>
      </c>
      <c r="AS7" s="38">
        <f>AR7*100/AR27</f>
        <v>60.666255219153747</v>
      </c>
      <c r="AT7" s="38">
        <f>AR7*AQ7</f>
        <v>377.40440542080006</v>
      </c>
      <c r="AU7" s="38">
        <f>AT7*100/AT27</f>
        <v>63.653852355016859</v>
      </c>
      <c r="AV7" s="62">
        <f>AU7*100/AU28</f>
        <v>67.586812907794638</v>
      </c>
    </row>
    <row r="8" spans="1:48" x14ac:dyDescent="0.25">
      <c r="A8" s="40" t="s">
        <v>55</v>
      </c>
      <c r="B8" s="43">
        <f>AB31</f>
        <v>1.012</v>
      </c>
      <c r="C8" s="43">
        <f>AB6</f>
        <v>0</v>
      </c>
      <c r="D8" s="75">
        <f t="shared" ref="D8:D26" si="1">C8/4</f>
        <v>0</v>
      </c>
      <c r="E8" s="76">
        <f t="shared" ref="E8:E26" si="2">B8-C8+D8</f>
        <v>1.012</v>
      </c>
      <c r="F8" s="76">
        <f t="shared" ref="F8:F26" si="3">C8-D8</f>
        <v>0</v>
      </c>
      <c r="G8" s="40" t="s">
        <v>55</v>
      </c>
      <c r="H8" s="48">
        <f t="shared" ref="H8:H26" si="4">F8</f>
        <v>0</v>
      </c>
      <c r="I8" s="50" t="s">
        <v>1</v>
      </c>
      <c r="J8" s="52">
        <v>79.898799999999994</v>
      </c>
      <c r="K8" s="59">
        <f>H8*1</f>
        <v>0</v>
      </c>
      <c r="L8" s="14">
        <f>K8*100/K27</f>
        <v>0</v>
      </c>
      <c r="M8" s="14">
        <f t="shared" si="0"/>
        <v>0</v>
      </c>
      <c r="N8" s="14">
        <f>M8*100/M27</f>
        <v>0</v>
      </c>
      <c r="O8" s="63">
        <f>N8*100/N28</f>
        <v>0</v>
      </c>
      <c r="R8" s="78" t="s">
        <v>101</v>
      </c>
      <c r="S8">
        <v>46.350833000000002</v>
      </c>
      <c r="T8">
        <v>2.9952869999999998</v>
      </c>
      <c r="U8">
        <v>3.155443</v>
      </c>
      <c r="V8">
        <v>1.8432820000000001</v>
      </c>
      <c r="W8">
        <v>0</v>
      </c>
      <c r="X8">
        <v>0</v>
      </c>
      <c r="Y8">
        <v>3.214801</v>
      </c>
      <c r="Z8">
        <v>4.2418690000000003</v>
      </c>
      <c r="AA8">
        <v>15.449871999999999</v>
      </c>
      <c r="AB8">
        <v>0</v>
      </c>
      <c r="AD8" s="40" t="s">
        <v>55</v>
      </c>
      <c r="AE8" s="48">
        <f t="shared" ref="AE8:AE26" si="5">E8</f>
        <v>1.012</v>
      </c>
      <c r="AF8" s="50" t="s">
        <v>1</v>
      </c>
      <c r="AG8" s="52">
        <v>79.898799999999994</v>
      </c>
      <c r="AH8" s="59">
        <f>AE8*1</f>
        <v>1.012</v>
      </c>
      <c r="AI8" s="14">
        <f>AH8*100/AH27</f>
        <v>1.3273696138075828</v>
      </c>
      <c r="AJ8" s="14">
        <f t="shared" ref="AJ8:AJ26" si="6">AH8*AG8</f>
        <v>80.857585599999993</v>
      </c>
      <c r="AK8" s="14">
        <f>AJ8*100/AJ27</f>
        <v>1.6628499455494969</v>
      </c>
      <c r="AL8" s="63">
        <f>AK8*100/AK28</f>
        <v>1.6667920884473695</v>
      </c>
      <c r="AN8" s="40" t="s">
        <v>55</v>
      </c>
      <c r="AO8" s="48">
        <f t="shared" ref="AO8:AO26" si="7">F8</f>
        <v>0</v>
      </c>
      <c r="AP8" s="50" t="s">
        <v>1</v>
      </c>
      <c r="AQ8" s="52">
        <v>79.898799999999994</v>
      </c>
      <c r="AR8" s="59">
        <f>AO8*1</f>
        <v>0</v>
      </c>
      <c r="AS8" s="14">
        <f>AR8*100/AR27</f>
        <v>0</v>
      </c>
      <c r="AT8" s="14">
        <f t="shared" ref="AT8:AT26" si="8">AR8*AQ8</f>
        <v>0</v>
      </c>
      <c r="AU8" s="14">
        <f>AT8*100/AT27</f>
        <v>0</v>
      </c>
      <c r="AV8" s="63">
        <f>AU8*100/AU28</f>
        <v>0</v>
      </c>
    </row>
    <row r="9" spans="1:48" x14ac:dyDescent="0.25">
      <c r="A9" s="40" t="s">
        <v>56</v>
      </c>
      <c r="B9" s="43">
        <f>T31</f>
        <v>16.180399999999999</v>
      </c>
      <c r="C9" s="43">
        <f>T6</f>
        <v>2.6745220000000001</v>
      </c>
      <c r="D9" s="75">
        <f t="shared" si="1"/>
        <v>0.66863050000000002</v>
      </c>
      <c r="E9" s="76">
        <f t="shared" si="2"/>
        <v>14.1745085</v>
      </c>
      <c r="F9" s="76">
        <f t="shared" si="3"/>
        <v>2.0058915000000002</v>
      </c>
      <c r="G9" s="40" t="s">
        <v>56</v>
      </c>
      <c r="H9" s="48">
        <f t="shared" si="4"/>
        <v>2.0058915000000002</v>
      </c>
      <c r="I9" s="50" t="s">
        <v>2</v>
      </c>
      <c r="J9" s="52">
        <v>101.96120000000001</v>
      </c>
      <c r="K9" s="59">
        <f>H9*1/2</f>
        <v>1.0029457500000001</v>
      </c>
      <c r="L9" s="14">
        <f>K9*100/K27</f>
        <v>9.6868435311468666</v>
      </c>
      <c r="M9" s="14">
        <f t="shared" si="0"/>
        <v>102.26155220490001</v>
      </c>
      <c r="N9" s="14">
        <f>M9*100/M27</f>
        <v>17.247657028241999</v>
      </c>
      <c r="O9" s="63">
        <f>N9*100/N28</f>
        <v>18.313332587697278</v>
      </c>
      <c r="S9">
        <v>0</v>
      </c>
      <c r="AD9" s="40" t="s">
        <v>56</v>
      </c>
      <c r="AE9" s="48">
        <f t="shared" si="5"/>
        <v>14.1745085</v>
      </c>
      <c r="AF9" s="50" t="s">
        <v>2</v>
      </c>
      <c r="AG9" s="52">
        <v>101.96120000000001</v>
      </c>
      <c r="AH9" s="59">
        <f>AE9*1/2</f>
        <v>7.08725425</v>
      </c>
      <c r="AI9" s="14">
        <f>AH9*100/AH27</f>
        <v>9.2958556687536049</v>
      </c>
      <c r="AJ9" s="14">
        <f t="shared" si="6"/>
        <v>722.62494803510003</v>
      </c>
      <c r="AK9" s="14">
        <f>AJ9*100/AJ27</f>
        <v>14.860904472676641</v>
      </c>
      <c r="AL9" s="63">
        <f>AK9*100/AK28</f>
        <v>14.896135438152342</v>
      </c>
      <c r="AN9" s="40" t="s">
        <v>56</v>
      </c>
      <c r="AO9" s="48">
        <f t="shared" si="7"/>
        <v>2.0058915000000002</v>
      </c>
      <c r="AP9" s="50" t="s">
        <v>2</v>
      </c>
      <c r="AQ9" s="52">
        <v>101.96120000000001</v>
      </c>
      <c r="AR9" s="59">
        <f>AO9*1/2</f>
        <v>1.0029457500000001</v>
      </c>
      <c r="AS9" s="14">
        <f>AR9*100/AR27</f>
        <v>9.6868435311468666</v>
      </c>
      <c r="AT9" s="14">
        <f t="shared" si="8"/>
        <v>102.26155220490001</v>
      </c>
      <c r="AU9" s="14">
        <f>AT9*100/AT27</f>
        <v>17.247657028241999</v>
      </c>
      <c r="AV9" s="63">
        <f>AU9*100/AU28</f>
        <v>18.313332587697278</v>
      </c>
    </row>
    <row r="10" spans="1:48" x14ac:dyDescent="0.25">
      <c r="A10" s="40" t="s">
        <v>57</v>
      </c>
      <c r="B10" s="43">
        <v>0</v>
      </c>
      <c r="C10" s="43">
        <v>0</v>
      </c>
      <c r="D10" s="75">
        <f t="shared" si="1"/>
        <v>0</v>
      </c>
      <c r="E10" s="76">
        <f t="shared" si="2"/>
        <v>0</v>
      </c>
      <c r="F10" s="76">
        <f t="shared" si="3"/>
        <v>0</v>
      </c>
      <c r="G10" s="40" t="s">
        <v>57</v>
      </c>
      <c r="H10" s="48">
        <f t="shared" si="4"/>
        <v>0</v>
      </c>
      <c r="I10" s="50" t="s">
        <v>3</v>
      </c>
      <c r="J10" s="52">
        <v>151.99019999999999</v>
      </c>
      <c r="K10" s="59">
        <f>H10*1/2</f>
        <v>0</v>
      </c>
      <c r="L10" s="14">
        <f>K10*100/K27</f>
        <v>0</v>
      </c>
      <c r="M10" s="14">
        <f t="shared" si="0"/>
        <v>0</v>
      </c>
      <c r="N10" s="14">
        <f>M10*100/M27</f>
        <v>0</v>
      </c>
      <c r="O10" s="63">
        <f>N10*100/N28</f>
        <v>0</v>
      </c>
      <c r="R10" s="78" t="s">
        <v>207</v>
      </c>
      <c r="S10">
        <v>66.997793999999999</v>
      </c>
      <c r="T10">
        <v>10.510591</v>
      </c>
      <c r="U10">
        <v>4.698048</v>
      </c>
      <c r="V10">
        <v>6.7976749999999999</v>
      </c>
      <c r="W10">
        <v>0</v>
      </c>
      <c r="X10">
        <v>0</v>
      </c>
      <c r="Y10">
        <v>5.9094340000000001</v>
      </c>
      <c r="Z10">
        <v>0</v>
      </c>
      <c r="AA10">
        <v>16.749448999999998</v>
      </c>
      <c r="AB10">
        <v>0</v>
      </c>
      <c r="AD10" s="40" t="s">
        <v>57</v>
      </c>
      <c r="AE10" s="48">
        <f t="shared" si="5"/>
        <v>0</v>
      </c>
      <c r="AF10" s="50" t="s">
        <v>3</v>
      </c>
      <c r="AG10" s="52">
        <v>151.99019999999999</v>
      </c>
      <c r="AH10" s="59">
        <f>AE10*1/2</f>
        <v>0</v>
      </c>
      <c r="AI10" s="14">
        <f>AH10*100/AH27</f>
        <v>0</v>
      </c>
      <c r="AJ10" s="14">
        <f t="shared" si="6"/>
        <v>0</v>
      </c>
      <c r="AK10" s="14">
        <f>AJ10*100/AJ27</f>
        <v>0</v>
      </c>
      <c r="AL10" s="63">
        <f>AK10*100/AK28</f>
        <v>0</v>
      </c>
      <c r="AN10" s="40" t="s">
        <v>57</v>
      </c>
      <c r="AO10" s="48">
        <f t="shared" si="7"/>
        <v>0</v>
      </c>
      <c r="AP10" s="50" t="s">
        <v>3</v>
      </c>
      <c r="AQ10" s="52">
        <v>151.99019999999999</v>
      </c>
      <c r="AR10" s="59">
        <f>AO10*1/2</f>
        <v>0</v>
      </c>
      <c r="AS10" s="14">
        <f>AR10*100/AR27</f>
        <v>0</v>
      </c>
      <c r="AT10" s="14">
        <f t="shared" si="8"/>
        <v>0</v>
      </c>
      <c r="AU10" s="14">
        <f>AT10*100/AT27</f>
        <v>0</v>
      </c>
      <c r="AV10" s="63">
        <f>AU10*100/AU28</f>
        <v>0</v>
      </c>
    </row>
    <row r="11" spans="1:48" x14ac:dyDescent="0.25">
      <c r="A11" s="40" t="s">
        <v>58</v>
      </c>
      <c r="B11" s="43">
        <f>Y31</f>
        <v>9.1814</v>
      </c>
      <c r="C11" s="43">
        <f>Y6</f>
        <v>5.7165000000000001E-2</v>
      </c>
      <c r="D11" s="75">
        <f t="shared" si="1"/>
        <v>1.429125E-2</v>
      </c>
      <c r="E11" s="76">
        <f t="shared" si="2"/>
        <v>9.13852625</v>
      </c>
      <c r="F11" s="76">
        <f t="shared" si="3"/>
        <v>4.2873750000000002E-2</v>
      </c>
      <c r="G11" s="40" t="s">
        <v>58</v>
      </c>
      <c r="H11" s="48">
        <f t="shared" si="4"/>
        <v>4.2873750000000002E-2</v>
      </c>
      <c r="I11" s="50" t="s">
        <v>4</v>
      </c>
      <c r="J11" s="52">
        <v>40.311399999999999</v>
      </c>
      <c r="K11" s="59">
        <f>H11*1</f>
        <v>4.2873750000000002E-2</v>
      </c>
      <c r="L11" s="14">
        <f>K11*100/K27</f>
        <v>0.41409149781382287</v>
      </c>
      <c r="M11" s="14">
        <f t="shared" si="0"/>
        <v>1.72830088575</v>
      </c>
      <c r="N11" s="14">
        <f>M11*100/M27</f>
        <v>0.29149900697081838</v>
      </c>
      <c r="O11" s="63">
        <f>N11*100/N28</f>
        <v>0.30950976442185213</v>
      </c>
      <c r="S11">
        <v>0</v>
      </c>
      <c r="AD11" s="40" t="s">
        <v>58</v>
      </c>
      <c r="AE11" s="48">
        <f t="shared" si="5"/>
        <v>9.13852625</v>
      </c>
      <c r="AF11" s="50" t="s">
        <v>4</v>
      </c>
      <c r="AG11" s="52">
        <v>40.311399999999999</v>
      </c>
      <c r="AH11" s="59">
        <f>AE11*1</f>
        <v>9.13852625</v>
      </c>
      <c r="AI11" s="14">
        <f>AH11*100/AH27</f>
        <v>11.986365671178811</v>
      </c>
      <c r="AJ11" s="14">
        <f t="shared" si="6"/>
        <v>368.38678707424998</v>
      </c>
      <c r="AK11" s="14">
        <f>AJ11*100/AJ27</f>
        <v>7.575936682773901</v>
      </c>
      <c r="AL11" s="63">
        <f>AK11*100/AK28</f>
        <v>7.5938970676352424</v>
      </c>
      <c r="AN11" s="40" t="s">
        <v>58</v>
      </c>
      <c r="AO11" s="48">
        <f t="shared" si="7"/>
        <v>4.2873750000000002E-2</v>
      </c>
      <c r="AP11" s="50" t="s">
        <v>4</v>
      </c>
      <c r="AQ11" s="52">
        <v>40.311399999999999</v>
      </c>
      <c r="AR11" s="59">
        <f>AO11*1</f>
        <v>4.2873750000000002E-2</v>
      </c>
      <c r="AS11" s="14">
        <f>AR11*100/AR27</f>
        <v>0.41409149781382287</v>
      </c>
      <c r="AT11" s="14">
        <f t="shared" si="8"/>
        <v>1.72830088575</v>
      </c>
      <c r="AU11" s="14">
        <f>AT11*100/AT27</f>
        <v>0.29149900697081838</v>
      </c>
      <c r="AV11" s="63">
        <f>AU11*100/AU28</f>
        <v>0.30950976442185213</v>
      </c>
    </row>
    <row r="12" spans="1:48" x14ac:dyDescent="0.25">
      <c r="A12" s="40" t="s">
        <v>59</v>
      </c>
      <c r="B12" s="43">
        <f>U31</f>
        <v>8.5061999999999998</v>
      </c>
      <c r="C12" s="43">
        <f>U6</f>
        <v>0.65270899999999998</v>
      </c>
      <c r="D12" s="75">
        <f t="shared" si="1"/>
        <v>0.16317725</v>
      </c>
      <c r="E12" s="76">
        <f t="shared" si="2"/>
        <v>8.0166682500000004</v>
      </c>
      <c r="F12" s="76">
        <f t="shared" si="3"/>
        <v>0.48953174999999999</v>
      </c>
      <c r="G12" s="40" t="s">
        <v>59</v>
      </c>
      <c r="H12" s="48">
        <f t="shared" si="4"/>
        <v>0.48953174999999999</v>
      </c>
      <c r="I12" s="50" t="s">
        <v>5</v>
      </c>
      <c r="J12" s="52">
        <v>56.0794</v>
      </c>
      <c r="K12" s="59">
        <f>H12*1</f>
        <v>0.48953174999999999</v>
      </c>
      <c r="L12" s="14">
        <f>K12*100/K27</f>
        <v>4.7280896955578156</v>
      </c>
      <c r="M12" s="14">
        <f t="shared" si="0"/>
        <v>27.452646820949997</v>
      </c>
      <c r="N12" s="14">
        <f>M12*100/M27</f>
        <v>4.6302234483637683</v>
      </c>
      <c r="O12" s="63">
        <f>N12*100/N28</f>
        <v>4.9163096081046742</v>
      </c>
      <c r="R12" s="78" t="s">
        <v>208</v>
      </c>
      <c r="S12">
        <v>8.2687030000000004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4.1343509999999997</v>
      </c>
      <c r="AB12">
        <v>0</v>
      </c>
      <c r="AD12" s="40" t="s">
        <v>59</v>
      </c>
      <c r="AE12" s="48">
        <f t="shared" si="5"/>
        <v>8.0166682500000004</v>
      </c>
      <c r="AF12" s="50" t="s">
        <v>5</v>
      </c>
      <c r="AG12" s="52">
        <v>56.0794</v>
      </c>
      <c r="AH12" s="59">
        <f>AE12*1</f>
        <v>8.0166682500000004</v>
      </c>
      <c r="AI12" s="14">
        <f>AH12*100/AH27</f>
        <v>10.514903002990129</v>
      </c>
      <c r="AJ12" s="14">
        <f t="shared" si="6"/>
        <v>449.56994545905002</v>
      </c>
      <c r="AK12" s="14">
        <f>AJ12*100/AJ27</f>
        <v>9.2454820877964927</v>
      </c>
      <c r="AL12" s="63">
        <f>AK12*100/AK28</f>
        <v>9.2674004885802574</v>
      </c>
      <c r="AN12" s="40" t="s">
        <v>59</v>
      </c>
      <c r="AO12" s="48">
        <f t="shared" si="7"/>
        <v>0.48953174999999999</v>
      </c>
      <c r="AP12" s="50" t="s">
        <v>5</v>
      </c>
      <c r="AQ12" s="52">
        <v>56.0794</v>
      </c>
      <c r="AR12" s="59">
        <f>AO12*1</f>
        <v>0.48953174999999999</v>
      </c>
      <c r="AS12" s="14">
        <f>AR12*100/AR27</f>
        <v>4.7280896955578156</v>
      </c>
      <c r="AT12" s="14">
        <f t="shared" si="8"/>
        <v>27.452646820949997</v>
      </c>
      <c r="AU12" s="14">
        <f>AT12*100/AT27</f>
        <v>4.6302234483637683</v>
      </c>
      <c r="AV12" s="63">
        <f>AU12*100/AU28</f>
        <v>4.9163096081046742</v>
      </c>
    </row>
    <row r="13" spans="1:48" x14ac:dyDescent="0.25">
      <c r="A13" s="40" t="s">
        <v>60</v>
      </c>
      <c r="B13" s="43">
        <v>0</v>
      </c>
      <c r="C13" s="43">
        <v>0</v>
      </c>
      <c r="D13" s="75">
        <f t="shared" si="1"/>
        <v>0</v>
      </c>
      <c r="E13" s="76">
        <f t="shared" si="2"/>
        <v>0</v>
      </c>
      <c r="F13" s="76">
        <f t="shared" si="3"/>
        <v>0</v>
      </c>
      <c r="G13" s="40" t="s">
        <v>60</v>
      </c>
      <c r="H13" s="48">
        <f t="shared" si="4"/>
        <v>0</v>
      </c>
      <c r="I13" s="50" t="s">
        <v>6</v>
      </c>
      <c r="J13" s="52">
        <v>70.9375</v>
      </c>
      <c r="K13" s="59">
        <f t="shared" ref="K13:K14" si="9">H13*1</f>
        <v>0</v>
      </c>
      <c r="L13" s="14">
        <f>K13*100/K27</f>
        <v>0</v>
      </c>
      <c r="M13" s="14">
        <f t="shared" si="0"/>
        <v>0</v>
      </c>
      <c r="N13" s="14">
        <f>M13*100/M27</f>
        <v>0</v>
      </c>
      <c r="O13" s="63">
        <f>N13*100/N28</f>
        <v>0</v>
      </c>
      <c r="S13">
        <v>0</v>
      </c>
      <c r="AD13" s="40" t="s">
        <v>60</v>
      </c>
      <c r="AE13" s="48">
        <f t="shared" si="5"/>
        <v>0</v>
      </c>
      <c r="AF13" s="50" t="s">
        <v>6</v>
      </c>
      <c r="AG13" s="52">
        <v>70.9375</v>
      </c>
      <c r="AH13" s="59">
        <f t="shared" ref="AH13:AH14" si="10">AE13*1</f>
        <v>0</v>
      </c>
      <c r="AI13" s="14">
        <f>AH13*100/AH27</f>
        <v>0</v>
      </c>
      <c r="AJ13" s="14">
        <f t="shared" si="6"/>
        <v>0</v>
      </c>
      <c r="AK13" s="14">
        <f>AJ13*100/AJ27</f>
        <v>0</v>
      </c>
      <c r="AL13" s="63">
        <f>AK13*100/AK28</f>
        <v>0</v>
      </c>
      <c r="AN13" s="40" t="s">
        <v>60</v>
      </c>
      <c r="AO13" s="48">
        <f t="shared" si="7"/>
        <v>0</v>
      </c>
      <c r="AP13" s="50" t="s">
        <v>6</v>
      </c>
      <c r="AQ13" s="52">
        <v>70.9375</v>
      </c>
      <c r="AR13" s="59">
        <f t="shared" ref="AR13:AR14" si="11">AO13*1</f>
        <v>0</v>
      </c>
      <c r="AS13" s="14">
        <f>AR13*100/AR27</f>
        <v>0</v>
      </c>
      <c r="AT13" s="14">
        <f t="shared" si="8"/>
        <v>0</v>
      </c>
      <c r="AU13" s="14">
        <f>AT13*100/AT27</f>
        <v>0</v>
      </c>
      <c r="AV13" s="63">
        <f>AU13*100/AU28</f>
        <v>0</v>
      </c>
    </row>
    <row r="14" spans="1:48" x14ac:dyDescent="0.25">
      <c r="A14" s="40" t="s">
        <v>64</v>
      </c>
      <c r="B14" s="43">
        <f>V31</f>
        <v>8.8295999999999992</v>
      </c>
      <c r="C14" s="43">
        <f>V6</f>
        <v>0.18864300000000001</v>
      </c>
      <c r="D14" s="75">
        <f t="shared" si="1"/>
        <v>4.7160750000000001E-2</v>
      </c>
      <c r="E14" s="76">
        <f t="shared" si="2"/>
        <v>8.6881177499999982</v>
      </c>
      <c r="F14" s="76">
        <f t="shared" si="3"/>
        <v>0.14148225</v>
      </c>
      <c r="G14" s="40" t="s">
        <v>64</v>
      </c>
      <c r="H14" s="48">
        <f t="shared" si="4"/>
        <v>0.14148225</v>
      </c>
      <c r="I14" s="50" t="s">
        <v>7</v>
      </c>
      <c r="J14" s="52">
        <v>71.846400000000003</v>
      </c>
      <c r="K14" s="59">
        <f t="shared" si="9"/>
        <v>0.14148225</v>
      </c>
      <c r="L14" s="14">
        <f>K14*100/K27</f>
        <v>1.3664910770942533</v>
      </c>
      <c r="M14" s="14">
        <f t="shared" si="0"/>
        <v>10.1649903264</v>
      </c>
      <c r="N14" s="14">
        <f>M14*100/M27</f>
        <v>1.7144494980269238</v>
      </c>
      <c r="O14" s="63">
        <f>N14*100/N28</f>
        <v>1.8203796498716631</v>
      </c>
      <c r="R14" s="78" t="s">
        <v>102</v>
      </c>
      <c r="S14">
        <v>2.024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1.012</v>
      </c>
      <c r="AD14" s="40" t="s">
        <v>64</v>
      </c>
      <c r="AE14" s="48">
        <f t="shared" si="5"/>
        <v>8.6881177499999982</v>
      </c>
      <c r="AF14" s="50" t="s">
        <v>7</v>
      </c>
      <c r="AG14" s="52">
        <v>71.846400000000003</v>
      </c>
      <c r="AH14" s="59">
        <f t="shared" si="10"/>
        <v>8.6881177499999982</v>
      </c>
      <c r="AI14" s="14">
        <f>AH14*100/AH27</f>
        <v>11.395596346375791</v>
      </c>
      <c r="AJ14" s="14">
        <f t="shared" si="6"/>
        <v>624.20998311359995</v>
      </c>
      <c r="AK14" s="14">
        <f>AJ14*100/AJ27</f>
        <v>12.836984047071303</v>
      </c>
      <c r="AL14" s="63">
        <f>AK14*100/AK28</f>
        <v>12.867416874535204</v>
      </c>
      <c r="AN14" s="40" t="s">
        <v>64</v>
      </c>
      <c r="AO14" s="48">
        <f t="shared" si="7"/>
        <v>0.14148225</v>
      </c>
      <c r="AP14" s="50" t="s">
        <v>7</v>
      </c>
      <c r="AQ14" s="52">
        <v>71.846400000000003</v>
      </c>
      <c r="AR14" s="59">
        <f t="shared" si="11"/>
        <v>0.14148225</v>
      </c>
      <c r="AS14" s="14">
        <f>AR14*100/AR27</f>
        <v>1.3664910770942533</v>
      </c>
      <c r="AT14" s="14">
        <f t="shared" si="8"/>
        <v>10.1649903264</v>
      </c>
      <c r="AU14" s="14">
        <f>AT14*100/AT27</f>
        <v>1.7144494980269238</v>
      </c>
      <c r="AV14" s="63">
        <f>AU14*100/AU28</f>
        <v>1.8203796498716631</v>
      </c>
    </row>
    <row r="15" spans="1:48" x14ac:dyDescent="0.25">
      <c r="A15" s="40" t="s">
        <v>63</v>
      </c>
      <c r="B15" s="44">
        <v>0</v>
      </c>
      <c r="C15" s="44">
        <v>0</v>
      </c>
      <c r="D15" s="44">
        <f t="shared" si="1"/>
        <v>0</v>
      </c>
      <c r="E15" s="44">
        <f t="shared" si="2"/>
        <v>0</v>
      </c>
      <c r="F15" s="44">
        <f t="shared" si="3"/>
        <v>0</v>
      </c>
      <c r="G15" s="40" t="s">
        <v>63</v>
      </c>
      <c r="H15" s="48">
        <f t="shared" si="4"/>
        <v>0</v>
      </c>
      <c r="I15" s="50" t="s">
        <v>8</v>
      </c>
      <c r="J15" s="52">
        <v>159.69220000000001</v>
      </c>
      <c r="K15" s="59">
        <f>K26</f>
        <v>-1.1250000007123617E-6</v>
      </c>
      <c r="L15" s="19">
        <v>0</v>
      </c>
      <c r="M15" s="14">
        <f t="shared" si="0"/>
        <v>-1.7965372511375864E-4</v>
      </c>
      <c r="N15" s="14">
        <f>M15*100/M27</f>
        <v>-3.0300790158157811E-5</v>
      </c>
      <c r="O15" s="63">
        <f>N15*100/N28</f>
        <v>-3.2172975548373857E-5</v>
      </c>
      <c r="S15">
        <v>0</v>
      </c>
      <c r="AD15" s="40" t="s">
        <v>63</v>
      </c>
      <c r="AE15" s="48">
        <f t="shared" si="5"/>
        <v>0</v>
      </c>
      <c r="AF15" s="50" t="s">
        <v>8</v>
      </c>
      <c r="AG15" s="52">
        <v>159.69220000000001</v>
      </c>
      <c r="AH15" s="59">
        <f>AH26</f>
        <v>0.9515511249999804</v>
      </c>
      <c r="AI15" s="19">
        <f>AH15*100/AH27</f>
        <v>1.2480830526772677</v>
      </c>
      <c r="AJ15" s="14">
        <f t="shared" si="6"/>
        <v>151.95529256372188</v>
      </c>
      <c r="AK15" s="14">
        <f>AJ15*100/AJ27</f>
        <v>3.1249863335709449</v>
      </c>
      <c r="AL15" s="63">
        <f>AK15*100/AK28</f>
        <v>3.1323947847747395</v>
      </c>
      <c r="AN15" s="40" t="s">
        <v>63</v>
      </c>
      <c r="AO15" s="48">
        <f t="shared" si="7"/>
        <v>0</v>
      </c>
      <c r="AP15" s="50" t="s">
        <v>8</v>
      </c>
      <c r="AQ15" s="52">
        <v>159.69220000000001</v>
      </c>
      <c r="AR15" s="59">
        <f>AR26</f>
        <v>-1.1250000007123617E-6</v>
      </c>
      <c r="AS15" s="19">
        <f>AR15*100/AR27</f>
        <v>-1.0865691369090264E-5</v>
      </c>
      <c r="AT15" s="14">
        <f t="shared" si="8"/>
        <v>-1.7965372511375864E-4</v>
      </c>
      <c r="AU15" s="14">
        <f>AT15*100/AT27</f>
        <v>-3.0300790158157811E-5</v>
      </c>
      <c r="AV15" s="63">
        <f>AU15*100/AU28</f>
        <v>-3.2172975548373857E-5</v>
      </c>
    </row>
    <row r="16" spans="1:48" x14ac:dyDescent="0.25">
      <c r="A16" s="40" t="s">
        <v>61</v>
      </c>
      <c r="B16" s="43">
        <v>0</v>
      </c>
      <c r="C16" s="43">
        <v>0</v>
      </c>
      <c r="D16" s="76">
        <f t="shared" si="1"/>
        <v>0</v>
      </c>
      <c r="E16" s="76">
        <f t="shared" si="2"/>
        <v>0</v>
      </c>
      <c r="F16" s="76">
        <f t="shared" si="3"/>
        <v>0</v>
      </c>
      <c r="G16" s="40" t="s">
        <v>61</v>
      </c>
      <c r="H16" s="48">
        <f t="shared" si="4"/>
        <v>0</v>
      </c>
      <c r="I16" s="50" t="s">
        <v>9</v>
      </c>
      <c r="J16" s="52">
        <v>153.33940000000001</v>
      </c>
      <c r="K16" s="59">
        <f>H16*1</f>
        <v>0</v>
      </c>
      <c r="L16" s="14">
        <f>K16*100/K27</f>
        <v>0</v>
      </c>
      <c r="M16" s="14">
        <f t="shared" si="0"/>
        <v>0</v>
      </c>
      <c r="N16" s="14">
        <f>M16*100/M27</f>
        <v>0</v>
      </c>
      <c r="O16" s="63">
        <f>N16*100/N28</f>
        <v>0</v>
      </c>
      <c r="R16" s="78" t="s">
        <v>97</v>
      </c>
      <c r="S16">
        <v>148.4957</v>
      </c>
      <c r="T16">
        <v>16.180399999999999</v>
      </c>
      <c r="U16">
        <v>8.5061999999999998</v>
      </c>
      <c r="V16">
        <v>8.8295999999999992</v>
      </c>
      <c r="W16">
        <v>5.1071</v>
      </c>
      <c r="X16">
        <v>0.79500000000000004</v>
      </c>
      <c r="Y16">
        <v>9.1814</v>
      </c>
      <c r="Z16">
        <v>4.7282000000000002</v>
      </c>
      <c r="AA16">
        <v>44.708599999999997</v>
      </c>
      <c r="AB16">
        <v>1.012</v>
      </c>
      <c r="AD16" s="40" t="s">
        <v>61</v>
      </c>
      <c r="AE16" s="48">
        <f t="shared" si="5"/>
        <v>0</v>
      </c>
      <c r="AF16" s="50" t="s">
        <v>9</v>
      </c>
      <c r="AG16" s="52">
        <v>153.33940000000001</v>
      </c>
      <c r="AH16" s="59">
        <f>AE16*1</f>
        <v>0</v>
      </c>
      <c r="AI16" s="14">
        <f>AH16*100/AH27</f>
        <v>0</v>
      </c>
      <c r="AJ16" s="14">
        <f t="shared" si="6"/>
        <v>0</v>
      </c>
      <c r="AK16" s="14">
        <f>AJ16*100/AJ27</f>
        <v>0</v>
      </c>
      <c r="AL16" s="63">
        <f>AK16*100/AK28</f>
        <v>0</v>
      </c>
      <c r="AN16" s="40" t="s">
        <v>61</v>
      </c>
      <c r="AO16" s="48">
        <f t="shared" si="7"/>
        <v>0</v>
      </c>
      <c r="AP16" s="50" t="s">
        <v>9</v>
      </c>
      <c r="AQ16" s="52">
        <v>153.33940000000001</v>
      </c>
      <c r="AR16" s="59">
        <f>AO16*1</f>
        <v>0</v>
      </c>
      <c r="AS16" s="14">
        <f>AR16*100/AR27</f>
        <v>0</v>
      </c>
      <c r="AT16" s="14">
        <f t="shared" si="8"/>
        <v>0</v>
      </c>
      <c r="AU16" s="14">
        <f>AT16*100/AT27</f>
        <v>0</v>
      </c>
      <c r="AV16" s="63">
        <f>AU16*100/AU28</f>
        <v>0</v>
      </c>
    </row>
    <row r="17" spans="1:48" x14ac:dyDescent="0.25">
      <c r="A17" s="40" t="s">
        <v>62</v>
      </c>
      <c r="B17" s="43">
        <f>Z31</f>
        <v>4.7282000000000002</v>
      </c>
      <c r="C17" s="43">
        <f>Z6</f>
        <v>0.48633100000000001</v>
      </c>
      <c r="D17" s="76">
        <f t="shared" si="1"/>
        <v>0.12158275</v>
      </c>
      <c r="E17" s="76">
        <f t="shared" si="2"/>
        <v>4.3634517500000003</v>
      </c>
      <c r="F17" s="76">
        <f t="shared" si="3"/>
        <v>0.36474825</v>
      </c>
      <c r="G17" s="40" t="s">
        <v>62</v>
      </c>
      <c r="H17" s="48">
        <f t="shared" si="4"/>
        <v>0.36474825</v>
      </c>
      <c r="I17" s="50" t="s">
        <v>10</v>
      </c>
      <c r="J17" s="52">
        <v>61.978999999999999</v>
      </c>
      <c r="K17" s="59">
        <f>H17/2</f>
        <v>0.182374125</v>
      </c>
      <c r="L17" s="14">
        <f>K17*100/K27</f>
        <v>1.7614408486249831</v>
      </c>
      <c r="M17" s="14">
        <f t="shared" si="0"/>
        <v>11.303365893375</v>
      </c>
      <c r="N17" s="14">
        <f>M17*100/M27</f>
        <v>1.9064504106394602</v>
      </c>
      <c r="O17" s="63">
        <f>N17*100/N28</f>
        <v>2.0242436624768105</v>
      </c>
      <c r="S17">
        <v>0</v>
      </c>
      <c r="AD17" s="40" t="s">
        <v>62</v>
      </c>
      <c r="AE17" s="48">
        <f t="shared" si="5"/>
        <v>4.3634517500000003</v>
      </c>
      <c r="AF17" s="50" t="s">
        <v>10</v>
      </c>
      <c r="AG17" s="52">
        <v>61.978999999999999</v>
      </c>
      <c r="AH17" s="59">
        <f>AE17/2</f>
        <v>2.1817258750000001</v>
      </c>
      <c r="AI17" s="14">
        <f>AH17*100/AH27</f>
        <v>2.8616172254276293</v>
      </c>
      <c r="AJ17" s="14">
        <f t="shared" si="6"/>
        <v>135.221188006625</v>
      </c>
      <c r="AK17" s="14">
        <f>AJ17*100/AJ27</f>
        <v>2.7808466385119801</v>
      </c>
      <c r="AL17" s="63">
        <f>AK17*100/AK28</f>
        <v>2.787439232663619</v>
      </c>
      <c r="AN17" s="40" t="s">
        <v>62</v>
      </c>
      <c r="AO17" s="48">
        <f t="shared" si="7"/>
        <v>0.36474825</v>
      </c>
      <c r="AP17" s="50" t="s">
        <v>10</v>
      </c>
      <c r="AQ17" s="52">
        <v>61.978999999999999</v>
      </c>
      <c r="AR17" s="59">
        <f>AO17/2</f>
        <v>0.182374125</v>
      </c>
      <c r="AS17" s="14">
        <f>AR17*100/AR27</f>
        <v>1.7614408486249831</v>
      </c>
      <c r="AT17" s="14">
        <f t="shared" si="8"/>
        <v>11.303365893375</v>
      </c>
      <c r="AU17" s="14">
        <f>AT17*100/AT27</f>
        <v>1.9064504106394602</v>
      </c>
      <c r="AV17" s="63">
        <f>AU17*100/AU28</f>
        <v>2.0242436624768105</v>
      </c>
    </row>
    <row r="18" spans="1:48" x14ac:dyDescent="0.25">
      <c r="A18" s="40" t="s">
        <v>52</v>
      </c>
      <c r="B18" s="43">
        <f>X31</f>
        <v>0.79500000000000004</v>
      </c>
      <c r="C18" s="43">
        <f>X6</f>
        <v>0.79500000000000004</v>
      </c>
      <c r="D18" s="76">
        <f t="shared" si="1"/>
        <v>0.19875000000000001</v>
      </c>
      <c r="E18" s="76">
        <f t="shared" si="2"/>
        <v>0.19875000000000001</v>
      </c>
      <c r="F18" s="76">
        <f t="shared" si="3"/>
        <v>0.59625000000000006</v>
      </c>
      <c r="G18" s="40" t="s">
        <v>52</v>
      </c>
      <c r="H18" s="48">
        <f t="shared" si="4"/>
        <v>0.59625000000000006</v>
      </c>
      <c r="I18" s="50" t="s">
        <v>11</v>
      </c>
      <c r="J18" s="52">
        <v>94.203400000000002</v>
      </c>
      <c r="K18" s="59">
        <f>H18/2</f>
        <v>0.29812500000000003</v>
      </c>
      <c r="L18" s="14">
        <f>K18*100/K27</f>
        <v>2.8794082109856487</v>
      </c>
      <c r="M18" s="14">
        <f t="shared" si="0"/>
        <v>28.084388625000003</v>
      </c>
      <c r="N18" s="14">
        <f>M18*100/M27</f>
        <v>4.7367744025760121</v>
      </c>
      <c r="O18" s="63">
        <f>N18*100/N28</f>
        <v>5.0294439926086216</v>
      </c>
      <c r="AD18" s="40" t="s">
        <v>52</v>
      </c>
      <c r="AE18" s="48">
        <f t="shared" si="5"/>
        <v>0.19875000000000001</v>
      </c>
      <c r="AF18" s="50" t="s">
        <v>11</v>
      </c>
      <c r="AG18" s="52">
        <v>94.203400000000002</v>
      </c>
      <c r="AH18" s="59">
        <f>AE18/2</f>
        <v>9.9375000000000005E-2</v>
      </c>
      <c r="AI18" s="14">
        <f>AH18*100/AH27</f>
        <v>0.13034323653372384</v>
      </c>
      <c r="AJ18" s="14">
        <f t="shared" si="6"/>
        <v>9.3614628750000008</v>
      </c>
      <c r="AK18" s="14">
        <f>AJ18*100/AJ27</f>
        <v>0.19252006990371218</v>
      </c>
      <c r="AL18" s="63">
        <f>AK18*100/AK28</f>
        <v>0.19297648007367377</v>
      </c>
      <c r="AN18" s="40" t="s">
        <v>52</v>
      </c>
      <c r="AO18" s="48">
        <f t="shared" si="7"/>
        <v>0.59625000000000006</v>
      </c>
      <c r="AP18" s="50" t="s">
        <v>11</v>
      </c>
      <c r="AQ18" s="52">
        <v>94.203400000000002</v>
      </c>
      <c r="AR18" s="59">
        <f>AO18/2</f>
        <v>0.29812500000000003</v>
      </c>
      <c r="AS18" s="14">
        <f>AR18*100/AR27</f>
        <v>2.8794082109856487</v>
      </c>
      <c r="AT18" s="14">
        <f t="shared" si="8"/>
        <v>28.084388625000003</v>
      </c>
      <c r="AU18" s="14">
        <f>AT18*100/AT27</f>
        <v>4.7367744025760121</v>
      </c>
      <c r="AV18" s="63">
        <f>AU18*100/AU28</f>
        <v>5.0294439926086216</v>
      </c>
    </row>
    <row r="19" spans="1:48" x14ac:dyDescent="0.25">
      <c r="A19" s="40" t="s">
        <v>65</v>
      </c>
      <c r="B19" s="43">
        <v>0</v>
      </c>
      <c r="C19" s="43">
        <v>0</v>
      </c>
      <c r="D19" s="76">
        <f t="shared" si="1"/>
        <v>0</v>
      </c>
      <c r="E19" s="76">
        <f t="shared" si="2"/>
        <v>0</v>
      </c>
      <c r="F19" s="76">
        <f t="shared" si="3"/>
        <v>0</v>
      </c>
      <c r="G19" s="40" t="s">
        <v>65</v>
      </c>
      <c r="H19" s="48">
        <f t="shared" si="4"/>
        <v>0</v>
      </c>
      <c r="I19" s="50" t="s">
        <v>12</v>
      </c>
      <c r="J19" s="52">
        <v>80.063999999999993</v>
      </c>
      <c r="K19" s="59">
        <f>H19*1</f>
        <v>0</v>
      </c>
      <c r="L19" s="14">
        <f>K19*100/K27</f>
        <v>0</v>
      </c>
      <c r="M19" s="14">
        <f t="shared" si="0"/>
        <v>0</v>
      </c>
      <c r="N19" s="14">
        <f>M19*100/M27</f>
        <v>0</v>
      </c>
      <c r="O19" s="63">
        <f>N19*100/N28</f>
        <v>0</v>
      </c>
      <c r="AD19" s="40" t="s">
        <v>65</v>
      </c>
      <c r="AE19" s="48">
        <f t="shared" si="5"/>
        <v>0</v>
      </c>
      <c r="AF19" s="50" t="s">
        <v>12</v>
      </c>
      <c r="AG19" s="52">
        <v>80.063999999999993</v>
      </c>
      <c r="AH19" s="59">
        <f>AE19*1</f>
        <v>0</v>
      </c>
      <c r="AI19" s="14">
        <f>AH19*100/AH27</f>
        <v>0</v>
      </c>
      <c r="AJ19" s="14">
        <f t="shared" si="6"/>
        <v>0</v>
      </c>
      <c r="AK19" s="14">
        <f>AJ19*100/AJ27</f>
        <v>0</v>
      </c>
      <c r="AL19" s="63">
        <f>AK19*100/AK28</f>
        <v>0</v>
      </c>
      <c r="AN19" s="40" t="s">
        <v>65</v>
      </c>
      <c r="AO19" s="48">
        <f t="shared" si="7"/>
        <v>0</v>
      </c>
      <c r="AP19" s="50" t="s">
        <v>12</v>
      </c>
      <c r="AQ19" s="52">
        <v>80.063999999999993</v>
      </c>
      <c r="AR19" s="59">
        <f>AO19*1</f>
        <v>0</v>
      </c>
      <c r="AS19" s="14">
        <f>AR19*100/AR27</f>
        <v>0</v>
      </c>
      <c r="AT19" s="14">
        <f t="shared" si="8"/>
        <v>0</v>
      </c>
      <c r="AU19" s="14">
        <f>AT19*100/AT27</f>
        <v>0</v>
      </c>
      <c r="AV19" s="63">
        <f>AU19*100/AU28</f>
        <v>0</v>
      </c>
    </row>
    <row r="20" spans="1:48" x14ac:dyDescent="0.25">
      <c r="A20" s="41"/>
      <c r="B20" s="44">
        <v>0</v>
      </c>
      <c r="C20" s="44"/>
      <c r="D20" s="44">
        <f t="shared" si="1"/>
        <v>0</v>
      </c>
      <c r="E20" s="44">
        <f t="shared" si="2"/>
        <v>0</v>
      </c>
      <c r="F20" s="44">
        <f t="shared" si="3"/>
        <v>0</v>
      </c>
      <c r="G20" s="41"/>
      <c r="H20" s="48">
        <f t="shared" si="4"/>
        <v>0</v>
      </c>
      <c r="I20" s="50" t="s">
        <v>13</v>
      </c>
      <c r="J20" s="52">
        <v>32</v>
      </c>
      <c r="K20" s="59">
        <f>H20*1</f>
        <v>0</v>
      </c>
      <c r="L20" s="14">
        <f>K20*100/K27</f>
        <v>0</v>
      </c>
      <c r="M20" s="14">
        <f t="shared" si="0"/>
        <v>0</v>
      </c>
      <c r="N20" s="14">
        <f>M20*100/M27</f>
        <v>0</v>
      </c>
      <c r="O20" s="63">
        <f>N20*100/N28</f>
        <v>0</v>
      </c>
      <c r="AD20" s="41"/>
      <c r="AE20" s="48">
        <f t="shared" si="5"/>
        <v>0</v>
      </c>
      <c r="AF20" s="50" t="s">
        <v>13</v>
      </c>
      <c r="AG20" s="52">
        <v>32</v>
      </c>
      <c r="AH20" s="59">
        <f>AE20*1</f>
        <v>0</v>
      </c>
      <c r="AI20" s="14">
        <f>AH20*100/AH27</f>
        <v>0</v>
      </c>
      <c r="AJ20" s="14">
        <f t="shared" si="6"/>
        <v>0</v>
      </c>
      <c r="AK20" s="14">
        <f>AJ20*100/AJ27</f>
        <v>0</v>
      </c>
      <c r="AL20" s="63">
        <f>AK20*100/AK28</f>
        <v>0</v>
      </c>
      <c r="AN20" s="41"/>
      <c r="AO20" s="48">
        <f t="shared" si="7"/>
        <v>0</v>
      </c>
      <c r="AP20" s="50" t="s">
        <v>13</v>
      </c>
      <c r="AQ20" s="52">
        <v>32</v>
      </c>
      <c r="AR20" s="59">
        <f>AO20*1</f>
        <v>0</v>
      </c>
      <c r="AS20" s="14">
        <f>AR20*100/AR27</f>
        <v>0</v>
      </c>
      <c r="AT20" s="14">
        <f t="shared" si="8"/>
        <v>0</v>
      </c>
      <c r="AU20" s="14">
        <f>AT20*100/AT27</f>
        <v>0</v>
      </c>
      <c r="AV20" s="63">
        <f>AU20*100/AU28</f>
        <v>0</v>
      </c>
    </row>
    <row r="21" spans="1:48" x14ac:dyDescent="0.25">
      <c r="A21" s="40" t="s">
        <v>51</v>
      </c>
      <c r="B21" s="43">
        <f>W31</f>
        <v>5.1071</v>
      </c>
      <c r="C21" s="43">
        <f>W6</f>
        <v>5.1071</v>
      </c>
      <c r="D21" s="76">
        <f t="shared" si="1"/>
        <v>1.276775</v>
      </c>
      <c r="E21" s="76">
        <f t="shared" si="2"/>
        <v>1.276775</v>
      </c>
      <c r="F21" s="76">
        <f t="shared" si="3"/>
        <v>3.8303250000000002</v>
      </c>
      <c r="G21" s="40" t="s">
        <v>51</v>
      </c>
      <c r="H21" s="48">
        <f t="shared" si="4"/>
        <v>3.8303250000000002</v>
      </c>
      <c r="I21" s="50" t="s">
        <v>22</v>
      </c>
      <c r="J21" s="52">
        <v>18.015000000000001</v>
      </c>
      <c r="K21" s="59">
        <f>H21*1/2</f>
        <v>1.9151625000000001</v>
      </c>
      <c r="L21" s="14">
        <f>K21*100/K27</f>
        <v>18.497390785314224</v>
      </c>
      <c r="M21" s="14">
        <f t="shared" si="0"/>
        <v>34.501652437500006</v>
      </c>
      <c r="N21" s="14">
        <f>M21*100/M27</f>
        <v>5.8191241509543197</v>
      </c>
      <c r="O21" s="64"/>
      <c r="AD21" s="40" t="s">
        <v>51</v>
      </c>
      <c r="AE21" s="48">
        <f t="shared" si="5"/>
        <v>1.276775</v>
      </c>
      <c r="AF21" s="50" t="s">
        <v>22</v>
      </c>
      <c r="AG21" s="52">
        <v>18.015000000000001</v>
      </c>
      <c r="AH21" s="59">
        <f>AE21*1/2</f>
        <v>0.6383875</v>
      </c>
      <c r="AI21" s="14">
        <f>AH21*100/AH27</f>
        <v>0.83732823056777483</v>
      </c>
      <c r="AJ21" s="14">
        <f t="shared" si="6"/>
        <v>11.5005508125</v>
      </c>
      <c r="AK21" s="14">
        <f>AJ21*100/AJ27</f>
        <v>0.23651077571075596</v>
      </c>
      <c r="AL21" s="64"/>
      <c r="AN21" s="40" t="s">
        <v>51</v>
      </c>
      <c r="AO21" s="48">
        <f t="shared" si="7"/>
        <v>3.8303250000000002</v>
      </c>
      <c r="AP21" s="50" t="s">
        <v>22</v>
      </c>
      <c r="AQ21" s="52">
        <v>18.015000000000001</v>
      </c>
      <c r="AR21" s="59">
        <f>AO21*1/2</f>
        <v>1.9151625000000001</v>
      </c>
      <c r="AS21" s="14">
        <f>AR21*100/AR27</f>
        <v>18.497390785314224</v>
      </c>
      <c r="AT21" s="14">
        <f t="shared" si="8"/>
        <v>34.501652437500006</v>
      </c>
      <c r="AU21" s="14">
        <f>AT21*100/AT27</f>
        <v>5.8191241509543197</v>
      </c>
      <c r="AV21" s="64"/>
    </row>
    <row r="22" spans="1:48" x14ac:dyDescent="0.25">
      <c r="A22" s="40" t="s">
        <v>66</v>
      </c>
      <c r="B22" s="43">
        <v>0</v>
      </c>
      <c r="C22" s="43">
        <v>0</v>
      </c>
      <c r="D22" s="76">
        <f t="shared" si="1"/>
        <v>0</v>
      </c>
      <c r="E22" s="76">
        <f t="shared" si="2"/>
        <v>0</v>
      </c>
      <c r="F22" s="76">
        <f t="shared" si="3"/>
        <v>0</v>
      </c>
      <c r="G22" s="40" t="s">
        <v>66</v>
      </c>
      <c r="H22" s="48">
        <f t="shared" si="4"/>
        <v>0</v>
      </c>
      <c r="I22" s="50" t="s">
        <v>14</v>
      </c>
      <c r="J22" s="52">
        <v>44.01</v>
      </c>
      <c r="K22" s="59">
        <f>H22*1</f>
        <v>0</v>
      </c>
      <c r="L22" s="14">
        <f>K22*100/K27</f>
        <v>0</v>
      </c>
      <c r="M22" s="14">
        <f t="shared" si="0"/>
        <v>0</v>
      </c>
      <c r="N22" s="14">
        <f>M22*100/M27</f>
        <v>0</v>
      </c>
      <c r="O22" s="63">
        <f>N22*100/N28</f>
        <v>0</v>
      </c>
      <c r="AD22" s="40" t="s">
        <v>66</v>
      </c>
      <c r="AE22" s="48">
        <f t="shared" si="5"/>
        <v>0</v>
      </c>
      <c r="AF22" s="50" t="s">
        <v>14</v>
      </c>
      <c r="AG22" s="52">
        <v>44.01</v>
      </c>
      <c r="AH22" s="59">
        <f>AE22*1</f>
        <v>0</v>
      </c>
      <c r="AI22" s="14">
        <f>AH22*100/AH27</f>
        <v>0</v>
      </c>
      <c r="AJ22" s="14">
        <f t="shared" si="6"/>
        <v>0</v>
      </c>
      <c r="AK22" s="14">
        <f>AJ22*100/AJ27</f>
        <v>0</v>
      </c>
      <c r="AL22" s="63">
        <f>AK22*100/AK28</f>
        <v>0</v>
      </c>
      <c r="AN22" s="40" t="s">
        <v>66</v>
      </c>
      <c r="AO22" s="48">
        <f t="shared" si="7"/>
        <v>0</v>
      </c>
      <c r="AP22" s="50" t="s">
        <v>14</v>
      </c>
      <c r="AQ22" s="52">
        <v>44.01</v>
      </c>
      <c r="AR22" s="59">
        <f>AO22*1</f>
        <v>0</v>
      </c>
      <c r="AS22" s="14">
        <f>AR22*100/AR27</f>
        <v>0</v>
      </c>
      <c r="AT22" s="14">
        <f t="shared" si="8"/>
        <v>0</v>
      </c>
      <c r="AU22" s="14">
        <f>AT22*100/AT27</f>
        <v>0</v>
      </c>
      <c r="AV22" s="63">
        <f>AU22*100/AU28</f>
        <v>0</v>
      </c>
    </row>
    <row r="23" spans="1:48" x14ac:dyDescent="0.25">
      <c r="A23" s="40" t="s">
        <v>67</v>
      </c>
      <c r="B23" s="43">
        <v>0</v>
      </c>
      <c r="C23" s="43">
        <v>0</v>
      </c>
      <c r="D23" s="76">
        <f t="shared" si="1"/>
        <v>0</v>
      </c>
      <c r="E23" s="76">
        <f t="shared" si="2"/>
        <v>0</v>
      </c>
      <c r="F23" s="76">
        <f t="shared" si="3"/>
        <v>0</v>
      </c>
      <c r="G23" s="40" t="s">
        <v>67</v>
      </c>
      <c r="H23" s="48">
        <f t="shared" si="4"/>
        <v>0</v>
      </c>
      <c r="I23" s="50" t="s">
        <v>15</v>
      </c>
      <c r="J23" s="52">
        <v>69.62</v>
      </c>
      <c r="K23" s="59">
        <f>H23*1</f>
        <v>0</v>
      </c>
      <c r="L23" s="14">
        <f>K23*100/K27</f>
        <v>0</v>
      </c>
      <c r="M23" s="14">
        <f t="shared" si="0"/>
        <v>0</v>
      </c>
      <c r="N23" s="14">
        <f>M23*100/M27</f>
        <v>0</v>
      </c>
      <c r="O23" s="63">
        <f>N23*100/N28</f>
        <v>0</v>
      </c>
      <c r="AD23" s="40" t="s">
        <v>67</v>
      </c>
      <c r="AE23" s="48">
        <f t="shared" si="5"/>
        <v>0</v>
      </c>
      <c r="AF23" s="50" t="s">
        <v>15</v>
      </c>
      <c r="AG23" s="52">
        <v>69.62</v>
      </c>
      <c r="AH23" s="59">
        <f>AE23*1</f>
        <v>0</v>
      </c>
      <c r="AI23" s="14">
        <f>AH23*100/AH27</f>
        <v>0</v>
      </c>
      <c r="AJ23" s="14">
        <f t="shared" si="6"/>
        <v>0</v>
      </c>
      <c r="AK23" s="14">
        <f>AJ23*100/AJ27</f>
        <v>0</v>
      </c>
      <c r="AL23" s="63">
        <f>AK23*100/AK28</f>
        <v>0</v>
      </c>
      <c r="AN23" s="40" t="s">
        <v>67</v>
      </c>
      <c r="AO23" s="48">
        <f t="shared" si="7"/>
        <v>0</v>
      </c>
      <c r="AP23" s="50" t="s">
        <v>15</v>
      </c>
      <c r="AQ23" s="52">
        <v>69.62</v>
      </c>
      <c r="AR23" s="59">
        <f>AO23*1</f>
        <v>0</v>
      </c>
      <c r="AS23" s="14">
        <f>AR23*100/AR27</f>
        <v>0</v>
      </c>
      <c r="AT23" s="14">
        <f t="shared" si="8"/>
        <v>0</v>
      </c>
      <c r="AU23" s="14">
        <f>AT23*100/AT27</f>
        <v>0</v>
      </c>
      <c r="AV23" s="63">
        <f>AU23*100/AU28</f>
        <v>0</v>
      </c>
    </row>
    <row r="24" spans="1:48" x14ac:dyDescent="0.25">
      <c r="A24" s="40" t="s">
        <v>68</v>
      </c>
      <c r="B24" s="43">
        <v>0</v>
      </c>
      <c r="C24" s="43">
        <v>0</v>
      </c>
      <c r="D24" s="76">
        <f t="shared" si="1"/>
        <v>0</v>
      </c>
      <c r="E24" s="76">
        <f t="shared" si="2"/>
        <v>0</v>
      </c>
      <c r="F24" s="76">
        <f t="shared" si="3"/>
        <v>0</v>
      </c>
      <c r="G24" s="40" t="s">
        <v>68</v>
      </c>
      <c r="H24" s="48">
        <f t="shared" si="4"/>
        <v>0</v>
      </c>
      <c r="I24" s="50" t="s">
        <v>16</v>
      </c>
      <c r="J24" s="52">
        <v>141.94</v>
      </c>
      <c r="K24" s="59">
        <f>H24*1/2</f>
        <v>0</v>
      </c>
      <c r="L24" s="14">
        <f>K24*100/K27</f>
        <v>0</v>
      </c>
      <c r="M24" s="14">
        <f t="shared" si="0"/>
        <v>0</v>
      </c>
      <c r="N24" s="14">
        <f>M24*100/M27</f>
        <v>0</v>
      </c>
      <c r="O24" s="63">
        <f>N24*100/N28</f>
        <v>0</v>
      </c>
      <c r="AD24" s="40" t="s">
        <v>68</v>
      </c>
      <c r="AE24" s="48">
        <f t="shared" si="5"/>
        <v>0</v>
      </c>
      <c r="AF24" s="50" t="s">
        <v>16</v>
      </c>
      <c r="AG24" s="52">
        <v>141.94</v>
      </c>
      <c r="AH24" s="59">
        <f>AE24*1/2</f>
        <v>0</v>
      </c>
      <c r="AI24" s="14">
        <f>AH24*100/AH27</f>
        <v>0</v>
      </c>
      <c r="AJ24" s="14">
        <f t="shared" si="6"/>
        <v>0</v>
      </c>
      <c r="AK24" s="14">
        <f>AJ24*100/AJ27</f>
        <v>0</v>
      </c>
      <c r="AL24" s="63">
        <f>AK24*100/AK28</f>
        <v>0</v>
      </c>
      <c r="AN24" s="40" t="s">
        <v>68</v>
      </c>
      <c r="AO24" s="48">
        <f t="shared" si="7"/>
        <v>0</v>
      </c>
      <c r="AP24" s="50" t="s">
        <v>16</v>
      </c>
      <c r="AQ24" s="52">
        <v>141.94</v>
      </c>
      <c r="AR24" s="59">
        <f>AO24*1/2</f>
        <v>0</v>
      </c>
      <c r="AS24" s="14">
        <f>AR24*100/AR27</f>
        <v>0</v>
      </c>
      <c r="AT24" s="14">
        <f t="shared" si="8"/>
        <v>0</v>
      </c>
      <c r="AU24" s="14">
        <f>AT24*100/AT27</f>
        <v>0</v>
      </c>
      <c r="AV24" s="63">
        <f>AU24*100/AU28</f>
        <v>0</v>
      </c>
    </row>
    <row r="25" spans="1:48" x14ac:dyDescent="0.25">
      <c r="A25" s="40" t="s">
        <v>69</v>
      </c>
      <c r="B25" s="43">
        <v>0</v>
      </c>
      <c r="C25" s="43">
        <v>0</v>
      </c>
      <c r="D25" s="76">
        <f t="shared" si="1"/>
        <v>0</v>
      </c>
      <c r="E25" s="76">
        <f t="shared" si="2"/>
        <v>0</v>
      </c>
      <c r="F25" s="76">
        <f t="shared" si="3"/>
        <v>0</v>
      </c>
      <c r="G25" s="40" t="s">
        <v>69</v>
      </c>
      <c r="H25" s="48">
        <f t="shared" si="4"/>
        <v>0</v>
      </c>
      <c r="I25" s="50" t="s">
        <v>17</v>
      </c>
      <c r="J25" s="52">
        <v>29.88</v>
      </c>
      <c r="K25" s="59">
        <f>H25*1/2</f>
        <v>0</v>
      </c>
      <c r="L25" s="14">
        <f>K25*100/K27</f>
        <v>0</v>
      </c>
      <c r="M25" s="14">
        <f t="shared" si="0"/>
        <v>0</v>
      </c>
      <c r="N25" s="14">
        <f>M25*100/M27</f>
        <v>0</v>
      </c>
      <c r="O25" s="63">
        <f>N25*100/N28</f>
        <v>0</v>
      </c>
      <c r="AD25" s="40" t="s">
        <v>69</v>
      </c>
      <c r="AE25" s="48">
        <f t="shared" si="5"/>
        <v>0</v>
      </c>
      <c r="AF25" s="50" t="s">
        <v>17</v>
      </c>
      <c r="AG25" s="52">
        <v>29.88</v>
      </c>
      <c r="AH25" s="59">
        <f>AE25*1/2</f>
        <v>0</v>
      </c>
      <c r="AI25" s="14">
        <f>AH25*100/AH27</f>
        <v>0</v>
      </c>
      <c r="AJ25" s="14">
        <f t="shared" si="6"/>
        <v>0</v>
      </c>
      <c r="AK25" s="14">
        <f>AJ25*100/AJ27</f>
        <v>0</v>
      </c>
      <c r="AL25" s="63">
        <f>AK25*100/AK28</f>
        <v>0</v>
      </c>
      <c r="AN25" s="40" t="s">
        <v>69</v>
      </c>
      <c r="AO25" s="48">
        <f t="shared" si="7"/>
        <v>0</v>
      </c>
      <c r="AP25" s="50" t="s">
        <v>17</v>
      </c>
      <c r="AQ25" s="52">
        <v>29.88</v>
      </c>
      <c r="AR25" s="59">
        <f>AO25*1/2</f>
        <v>0</v>
      </c>
      <c r="AS25" s="14">
        <f>AR25*100/AR27</f>
        <v>0</v>
      </c>
      <c r="AT25" s="14">
        <f t="shared" si="8"/>
        <v>0</v>
      </c>
      <c r="AU25" s="14">
        <f>AT25*100/AT27</f>
        <v>0</v>
      </c>
      <c r="AV25" s="63">
        <f>AU25*100/AU28</f>
        <v>0</v>
      </c>
    </row>
    <row r="26" spans="1:48" ht="15.75" thickBot="1" x14ac:dyDescent="0.3">
      <c r="A26" s="42" t="s">
        <v>18</v>
      </c>
      <c r="B26" s="46">
        <f>S31</f>
        <v>148.4957</v>
      </c>
      <c r="C26" s="73">
        <f>S6</f>
        <v>24.854369999999999</v>
      </c>
      <c r="D26" s="77">
        <f t="shared" si="1"/>
        <v>6.2135924999999999</v>
      </c>
      <c r="E26" s="77">
        <f t="shared" si="2"/>
        <v>129.85492249999999</v>
      </c>
      <c r="F26" s="77">
        <f t="shared" si="3"/>
        <v>18.640777499999999</v>
      </c>
      <c r="G26" s="42" t="s">
        <v>18</v>
      </c>
      <c r="H26" s="48">
        <f t="shared" si="4"/>
        <v>18.640777499999999</v>
      </c>
      <c r="I26" s="54" t="s">
        <v>18</v>
      </c>
      <c r="J26" s="55">
        <f>J20/2</f>
        <v>16</v>
      </c>
      <c r="K26" s="60">
        <f>H28*1</f>
        <v>-1.1250000007123617E-6</v>
      </c>
      <c r="L26" s="65">
        <f>K26*100/K27</f>
        <v>-1.0865691369090264E-5</v>
      </c>
      <c r="M26" s="69">
        <f t="shared" si="0"/>
        <v>-1.8000000011397788E-5</v>
      </c>
      <c r="N26" s="69"/>
      <c r="O26" s="67">
        <f>N26*100/N28</f>
        <v>0</v>
      </c>
      <c r="AD26" s="42" t="s">
        <v>18</v>
      </c>
      <c r="AE26" s="48">
        <f t="shared" si="5"/>
        <v>129.85492249999999</v>
      </c>
      <c r="AF26" s="54" t="s">
        <v>18</v>
      </c>
      <c r="AG26" s="55">
        <f>AG20/2</f>
        <v>16</v>
      </c>
      <c r="AH26" s="60">
        <f>AE28*1</f>
        <v>0.9515511249999804</v>
      </c>
      <c r="AI26" s="65">
        <f>AH26*100/AH27</f>
        <v>1.2480830526772677</v>
      </c>
      <c r="AJ26" s="69">
        <f t="shared" si="6"/>
        <v>15.224817999999686</v>
      </c>
      <c r="AK26" s="69"/>
      <c r="AL26" s="67">
        <f>AK26*100/AK28</f>
        <v>0</v>
      </c>
      <c r="AN26" s="42" t="s">
        <v>18</v>
      </c>
      <c r="AO26" s="48">
        <f t="shared" si="7"/>
        <v>18.640777499999999</v>
      </c>
      <c r="AP26" s="54" t="s">
        <v>18</v>
      </c>
      <c r="AQ26" s="55">
        <f>AQ20/2</f>
        <v>16</v>
      </c>
      <c r="AR26" s="60">
        <f>AO28*1</f>
        <v>-1.1250000007123617E-6</v>
      </c>
      <c r="AS26" s="65">
        <f>AR26*100/AR27</f>
        <v>-1.0865691369090264E-5</v>
      </c>
      <c r="AT26" s="69">
        <f t="shared" si="8"/>
        <v>-1.8000000011397788E-5</v>
      </c>
      <c r="AU26" s="69"/>
      <c r="AV26" s="67">
        <f>AU26*100/AU28</f>
        <v>0</v>
      </c>
    </row>
    <row r="27" spans="1:48" ht="15.75" thickBot="1" x14ac:dyDescent="0.3">
      <c r="A27" t="s">
        <v>71</v>
      </c>
      <c r="B27" s="53">
        <f>(B7*2)+(B8*2)+(B9*3/2)+(B10*3/2)+(B11*1)+(B12*1)+(B13*1)+(B14*1)+(B15*3/2)+(B16*1)+(B17*1/2)+(B18*1/2)+(B19*3)+(B21*1/2)+(B22*2)+(B23*3/2)+(B24*3/5)+(B25*1/2)</f>
        <v>147.54415</v>
      </c>
      <c r="C27" s="74">
        <f>(C7*2)+(C8*2)+(C9*3/2)+(C10*3/2)+(C11*1)+(C12*1)+(C13*1)+(C14*1)+(C15*3/2)+(C16*1)+(C17*1/2)+(C18*1/2)+(C19*3)+(C21*1/2)+(C22*2)+(C23*3/2)+(C24*3/5)+(C25*1/2)</f>
        <v>24.854371500000006</v>
      </c>
      <c r="D27" s="74">
        <f>(D7*2)+(D8*2)+(D9*3/2)+(D10*3/2)+(D11*1)+(D12*1)+(D13*1)+(D14*1)+(D15*3/2)+(D16*1)+(D17*1/2)+(D18*1/2)+(D19*3)+(D21*1/2)+(D22*2)+(D23*3/2)+(D24*3/5)+(D25*1/2)</f>
        <v>6.2135928750000016</v>
      </c>
      <c r="E27" s="74">
        <f>(E7*2)+(E8*2)+(E9*3/2)+(E10*3/2)+(E11*1)+(E12*1)+(E13*1)+(E14*1)+(E15*3/2)+(E16*1)+(E17*1/2)+(E18*1/2)+(E19*3)+(E21*1/2)+(E22*2)+(E23*3/2)+(E24*3/5)+(E25*1/2)</f>
        <v>128.90337137500001</v>
      </c>
      <c r="F27" s="74">
        <f>(F7*2)+(F8*2)+(F9*3/2)+(F10*3/2)+(F11*1)+(F12*1)+(F13*1)+(F14*1)+(F15*3/2)+(F16*1)+(F17*1/2)+(F18*1/2)+(F19*3)+(F21*1/2)+(F22*2)+(F23*3/2)+(F24*3/5)+(F25*1/2)</f>
        <v>18.640778624999999</v>
      </c>
      <c r="G27" t="s">
        <v>71</v>
      </c>
      <c r="H27" s="53">
        <f>(H7*2)+(H8*2)+(H9*3/2)+(H10*3/2)+(H11*1)+(H12*1)+(H13*1)+(H14*1)+(H15*3/2)+(H16*1)+(H17*1/2)+(H18*1/2)+(H19*3)+(H21*1/2)+(H22*2)+(H23*3/2)+(H24*3/5)+(H25*1/2)</f>
        <v>18.640778624999999</v>
      </c>
      <c r="I27" s="187" t="s">
        <v>19</v>
      </c>
      <c r="J27" s="188"/>
      <c r="K27" s="61">
        <f>SUM(K7:K14,K16:K26)</f>
        <v>10.35369</v>
      </c>
      <c r="L27" s="66">
        <f>SUM(L7:L14,L16:L26)</f>
        <v>100</v>
      </c>
      <c r="M27" s="70">
        <f>SUM(M7:M25)</f>
        <v>592.90112296094992</v>
      </c>
      <c r="N27" s="70">
        <f>SUM(N7:N25)</f>
        <v>100.00000000000001</v>
      </c>
      <c r="O27" s="68">
        <f>SUM(O7:O25)</f>
        <v>99.999999999999972</v>
      </c>
      <c r="AD27" t="s">
        <v>71</v>
      </c>
      <c r="AE27" s="53">
        <f>(AE7*2)+(AE8*2)+(AE9*3/2)+(AE10*3/2)+(AE11*1)+(AE12*1)+(AE13*1)+(AE14*1)+(AE15*3/2)+(AE16*1)+(AE17*1/2)+(AE18*1/2)+(AE19*3)+(AE21*1/2)+(AE22*2)+(AE23*3/2)+(AE24*3/5)+(AE25*1/2)</f>
        <v>128.90337137500001</v>
      </c>
      <c r="AF27" s="187" t="s">
        <v>19</v>
      </c>
      <c r="AG27" s="188"/>
      <c r="AH27" s="61">
        <f>SUM(AH7:AH14,AH16:AH26)</f>
        <v>76.24100999999996</v>
      </c>
      <c r="AI27" s="66">
        <f>SUM(AI7:AI14,AI16:AI26)</f>
        <v>100.00000000000001</v>
      </c>
      <c r="AJ27" s="70">
        <f>SUM(AJ7:AJ25)</f>
        <v>4862.5906273990468</v>
      </c>
      <c r="AK27" s="70">
        <f>SUM(AK7:AK25)</f>
        <v>99.999999999999986</v>
      </c>
      <c r="AL27" s="68">
        <f>SUM(AL7:AL25)</f>
        <v>100.00000000000003</v>
      </c>
      <c r="AN27" t="s">
        <v>71</v>
      </c>
      <c r="AO27" s="53">
        <f>(AO7*2)+(AO8*2)+(AO9*3/2)+(AO10*3/2)+(AO11*1)+(AO12*1)+(AO13*1)+(AO14*1)+(AO15*3/2)+(AO16*1)+(AO17*1/2)+(AO18*1/2)+(AO19*3)+(AO21*1/2)+(AO22*2)+(AO23*3/2)+(AO24*3/5)+(AO25*1/2)</f>
        <v>18.640778624999999</v>
      </c>
      <c r="AP27" s="187" t="s">
        <v>19</v>
      </c>
      <c r="AQ27" s="188"/>
      <c r="AR27" s="61">
        <f>SUM(AR7:AR14,AR16:AR26)</f>
        <v>10.35369</v>
      </c>
      <c r="AS27" s="66">
        <f>SUM(AS7:AS14,AS16:AS26)</f>
        <v>100</v>
      </c>
      <c r="AT27" s="70">
        <f>SUM(AT7:AT25)</f>
        <v>592.90112296094992</v>
      </c>
      <c r="AU27" s="70">
        <f>SUM(AU7:AU25)</f>
        <v>100.00000000000001</v>
      </c>
      <c r="AV27" s="68">
        <f>SUM(AV7:AV25)</f>
        <v>99.999999999999972</v>
      </c>
    </row>
    <row r="28" spans="1:48" ht="15.75" thickBot="1" x14ac:dyDescent="0.3">
      <c r="A28" t="s">
        <v>53</v>
      </c>
      <c r="B28" s="72">
        <f>B26-B27</f>
        <v>0.95154999999999745</v>
      </c>
      <c r="C28" s="45">
        <f>C26-C27</f>
        <v>-1.5000000068710051E-6</v>
      </c>
      <c r="D28" s="45">
        <f>D26-D27</f>
        <v>-3.7500000171775127E-7</v>
      </c>
      <c r="E28" s="45">
        <f>E26-E27</f>
        <v>0.9515511249999804</v>
      </c>
      <c r="F28" s="45">
        <f>F26-F27</f>
        <v>-1.1250000007123617E-6</v>
      </c>
      <c r="G28" t="s">
        <v>53</v>
      </c>
      <c r="H28" s="45">
        <f>H26-H27</f>
        <v>-1.1250000007123617E-6</v>
      </c>
      <c r="I28" s="56"/>
      <c r="J28" s="57"/>
      <c r="K28" s="4"/>
      <c r="L28" s="189" t="s">
        <v>80</v>
      </c>
      <c r="M28" s="190"/>
      <c r="N28" s="68">
        <f>SUM(N7:N20,N22:N25)</f>
        <v>94.180875849045691</v>
      </c>
      <c r="AD28" t="s">
        <v>53</v>
      </c>
      <c r="AE28" s="45">
        <f>AE26-AE27</f>
        <v>0.9515511249999804</v>
      </c>
      <c r="AF28" s="56"/>
      <c r="AG28" s="57"/>
      <c r="AH28" s="4"/>
      <c r="AI28" s="189" t="s">
        <v>80</v>
      </c>
      <c r="AJ28" s="190"/>
      <c r="AK28" s="68">
        <f>SUM(AK7:AK20,AK22:AK25)</f>
        <v>99.763489224289231</v>
      </c>
      <c r="AN28" t="s">
        <v>53</v>
      </c>
      <c r="AO28" s="45">
        <f>AO26-AO27</f>
        <v>-1.1250000007123617E-6</v>
      </c>
      <c r="AP28" s="56"/>
      <c r="AQ28" s="57"/>
      <c r="AR28" s="4"/>
      <c r="AS28" s="189" t="s">
        <v>80</v>
      </c>
      <c r="AT28" s="190"/>
      <c r="AU28" s="68">
        <f>SUM(AU7:AU20,AU22:AU25)</f>
        <v>94.180875849045691</v>
      </c>
    </row>
    <row r="29" spans="1:48" x14ac:dyDescent="0.25">
      <c r="E29" s="25">
        <f>E26-(E21/2)</f>
        <v>129.21653499999999</v>
      </c>
      <c r="F29" s="84" t="s">
        <v>46</v>
      </c>
    </row>
    <row r="30" spans="1:48" ht="15.75" thickBot="1" x14ac:dyDescent="0.3"/>
    <row r="31" spans="1:48" ht="15.75" thickBot="1" x14ac:dyDescent="0.3">
      <c r="B31" s="228" t="s">
        <v>99</v>
      </c>
      <c r="C31" s="229"/>
      <c r="D31" s="229"/>
      <c r="E31" s="229"/>
      <c r="F31" s="229"/>
      <c r="G31" s="229"/>
      <c r="H31" s="229"/>
      <c r="I31" s="230"/>
      <c r="Q31" s="79" t="s">
        <v>180</v>
      </c>
      <c r="R31" s="78" t="s">
        <v>97</v>
      </c>
      <c r="S31">
        <v>148.4957</v>
      </c>
      <c r="T31">
        <v>16.180399999999999</v>
      </c>
      <c r="U31">
        <v>8.5061999999999998</v>
      </c>
      <c r="V31">
        <v>8.8295999999999992</v>
      </c>
      <c r="W31">
        <v>5.1071</v>
      </c>
      <c r="X31">
        <v>0.79500000000000004</v>
      </c>
      <c r="Y31">
        <v>9.1814</v>
      </c>
      <c r="Z31">
        <v>4.7282000000000002</v>
      </c>
      <c r="AA31">
        <v>44.708599999999997</v>
      </c>
      <c r="AB31">
        <v>1.012</v>
      </c>
    </row>
    <row r="32" spans="1:48" ht="16.5" thickBot="1" x14ac:dyDescent="0.3">
      <c r="B32" s="225" t="str">
        <f>"SI("&amp;ROUND(E7,4)&amp;")AL("&amp;ROUND(E9,4)&amp;")TI("&amp;ROUND(E8,4)&amp;")MN("&amp;ROUND(E13,4)&amp;")FE("&amp;ROUND(E14,4)&amp;")MG("&amp;ROUND(E11,4)&amp;")CA("&amp;ROUND(E12,4)&amp;")NA("&amp;ROUND(E17,4)&amp;")K("&amp;ROUND(E18,4)&amp;")O("&amp;ROUND(E29,4)&amp;")H("&amp;ROUND(E21,4)&amp;")O("&amp;ROUND(E21/2,4)&amp;")"</f>
        <v>SI(38.4274)AL(14.1745)TI(1.012)MN(0)FE(8.6881)MG(9.1385)CA(8.0167)NA(4.3635)K(0.1988)O(129.2165)H(1.2768)O(0.6384)</v>
      </c>
      <c r="C32" s="226"/>
      <c r="D32" s="226"/>
      <c r="E32" s="226"/>
      <c r="F32" s="226"/>
      <c r="G32" s="226"/>
      <c r="H32" s="226"/>
      <c r="I32" s="227"/>
      <c r="S32">
        <v>0</v>
      </c>
    </row>
    <row r="35" spans="1:53" s="206" customFormat="1" x14ac:dyDescent="0.25">
      <c r="A35" s="206" t="s">
        <v>185</v>
      </c>
    </row>
    <row r="36" spans="1:53" s="206" customFormat="1" x14ac:dyDescent="0.25"/>
    <row r="37" spans="1:53" ht="15.75" thickBot="1" x14ac:dyDescent="0.3"/>
    <row r="38" spans="1:53" s="101" customFormat="1" ht="15.75" thickBot="1" x14ac:dyDescent="0.3">
      <c r="A38" s="207" t="s">
        <v>104</v>
      </c>
      <c r="B38" s="98" t="s">
        <v>186</v>
      </c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100"/>
      <c r="S38" s="207" t="s">
        <v>104</v>
      </c>
      <c r="T38" s="98" t="s">
        <v>187</v>
      </c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100"/>
      <c r="AK38" s="209" t="s">
        <v>104</v>
      </c>
      <c r="AL38" s="98" t="s">
        <v>188</v>
      </c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100"/>
    </row>
    <row r="39" spans="1:53" s="107" customFormat="1" ht="15.75" thickBot="1" x14ac:dyDescent="0.3">
      <c r="A39" s="208"/>
      <c r="B39" s="102">
        <v>1</v>
      </c>
      <c r="C39" s="103">
        <v>2</v>
      </c>
      <c r="D39" s="104">
        <v>3</v>
      </c>
      <c r="E39" s="104">
        <v>4</v>
      </c>
      <c r="F39" s="104">
        <v>5</v>
      </c>
      <c r="G39" s="105">
        <v>6</v>
      </c>
      <c r="H39" s="102">
        <v>7</v>
      </c>
      <c r="I39" s="102">
        <v>8</v>
      </c>
      <c r="J39" s="102">
        <v>9</v>
      </c>
      <c r="K39" s="102">
        <v>10</v>
      </c>
      <c r="L39" s="102">
        <v>11</v>
      </c>
      <c r="M39" s="106">
        <v>12</v>
      </c>
      <c r="N39" s="102">
        <v>13</v>
      </c>
      <c r="O39" s="106">
        <v>14</v>
      </c>
      <c r="P39" s="102">
        <v>15</v>
      </c>
      <c r="S39" s="208"/>
      <c r="T39" s="102">
        <v>1</v>
      </c>
      <c r="U39" s="103">
        <v>2</v>
      </c>
      <c r="V39" s="104">
        <v>3</v>
      </c>
      <c r="W39" s="104">
        <v>4</v>
      </c>
      <c r="X39" s="104">
        <v>5</v>
      </c>
      <c r="Y39" s="105">
        <v>6</v>
      </c>
      <c r="Z39" s="102">
        <v>7</v>
      </c>
      <c r="AA39" s="102">
        <v>8</v>
      </c>
      <c r="AB39" s="102">
        <v>9</v>
      </c>
      <c r="AC39" s="102">
        <v>10</v>
      </c>
      <c r="AD39" s="102">
        <v>11</v>
      </c>
      <c r="AE39" s="106">
        <v>12</v>
      </c>
      <c r="AF39" s="102">
        <v>13</v>
      </c>
      <c r="AG39" s="106">
        <v>14</v>
      </c>
      <c r="AH39" s="102">
        <v>15</v>
      </c>
      <c r="AK39" s="208"/>
      <c r="AL39" s="102" t="s">
        <v>189</v>
      </c>
      <c r="AM39" s="108">
        <v>1</v>
      </c>
      <c r="AN39" s="108">
        <v>2</v>
      </c>
      <c r="AO39" s="109">
        <v>3</v>
      </c>
      <c r="AP39" s="108">
        <v>4</v>
      </c>
      <c r="AQ39" s="109">
        <v>5</v>
      </c>
      <c r="AR39" s="102">
        <v>6</v>
      </c>
      <c r="AS39" s="102">
        <v>7</v>
      </c>
      <c r="AT39" s="102">
        <v>8</v>
      </c>
      <c r="AU39" s="102">
        <v>9</v>
      </c>
      <c r="AV39" s="102">
        <v>10</v>
      </c>
      <c r="AW39" s="106">
        <v>11</v>
      </c>
      <c r="AX39" s="110">
        <v>12</v>
      </c>
      <c r="AY39" s="102">
        <v>13</v>
      </c>
      <c r="AZ39" s="106">
        <v>14</v>
      </c>
      <c r="BA39" s="102">
        <v>15</v>
      </c>
    </row>
    <row r="40" spans="1:53" s="23" customFormat="1" x14ac:dyDescent="0.25">
      <c r="A40" s="111" t="s">
        <v>190</v>
      </c>
      <c r="B40" s="112">
        <v>34011.428571428602</v>
      </c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4"/>
      <c r="N40" s="114"/>
      <c r="O40" s="114"/>
      <c r="P40" s="114"/>
      <c r="S40" s="111" t="s">
        <v>190</v>
      </c>
      <c r="T40" s="112">
        <v>34011.428571428602</v>
      </c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4"/>
      <c r="AF40" s="114"/>
      <c r="AG40" s="114"/>
      <c r="AH40" s="114"/>
      <c r="AK40" s="111" t="s">
        <v>190</v>
      </c>
      <c r="AL40" s="112">
        <v>20291.428571428572</v>
      </c>
      <c r="AM40" s="112">
        <v>34011.428571428602</v>
      </c>
      <c r="AN40" s="112"/>
      <c r="AO40" s="112"/>
      <c r="AP40" s="112"/>
      <c r="AQ40" s="113"/>
      <c r="AR40" s="112"/>
      <c r="AS40" s="112"/>
      <c r="AT40" s="112"/>
      <c r="AU40" s="112"/>
      <c r="AV40" s="112"/>
      <c r="AW40" s="114"/>
      <c r="AX40" s="111"/>
      <c r="AY40" s="114"/>
      <c r="AZ40" s="114"/>
      <c r="BA40" s="114"/>
    </row>
    <row r="41" spans="1:53" s="23" customFormat="1" ht="15.75" thickBot="1" x14ac:dyDescent="0.3">
      <c r="A41" s="115" t="s">
        <v>191</v>
      </c>
      <c r="B41" s="116">
        <v>1190.4000000000001</v>
      </c>
      <c r="C41" s="116"/>
      <c r="D41" s="116"/>
      <c r="E41" s="116"/>
      <c r="F41" s="116"/>
      <c r="G41" s="134" t="s">
        <v>200</v>
      </c>
      <c r="H41" s="134" t="s">
        <v>201</v>
      </c>
      <c r="I41" s="134" t="s">
        <v>202</v>
      </c>
      <c r="J41" s="134" t="s">
        <v>203</v>
      </c>
      <c r="K41" s="116"/>
      <c r="L41" s="116"/>
      <c r="M41" s="118"/>
      <c r="N41" s="118"/>
      <c r="O41" s="118"/>
      <c r="P41" s="118"/>
      <c r="S41" s="115" t="s">
        <v>191</v>
      </c>
      <c r="T41" s="116">
        <v>1190.4000000000001</v>
      </c>
      <c r="U41" s="116"/>
      <c r="V41" s="116"/>
      <c r="W41" s="116"/>
      <c r="X41" s="116"/>
      <c r="Y41" s="134" t="s">
        <v>200</v>
      </c>
      <c r="Z41" s="134" t="s">
        <v>201</v>
      </c>
      <c r="AA41" s="134" t="s">
        <v>202</v>
      </c>
      <c r="AB41" s="134" t="s">
        <v>203</v>
      </c>
      <c r="AC41" s="116"/>
      <c r="AD41" s="116"/>
      <c r="AE41" s="118"/>
      <c r="AF41" s="118"/>
      <c r="AG41" s="118"/>
      <c r="AH41" s="118"/>
      <c r="AK41" s="115" t="s">
        <v>191</v>
      </c>
      <c r="AL41" s="116">
        <v>710.2</v>
      </c>
      <c r="AM41" s="116">
        <v>1190.4000000000001</v>
      </c>
      <c r="AN41" s="116"/>
      <c r="AO41" s="116"/>
      <c r="AP41" s="116"/>
      <c r="AQ41" s="117"/>
      <c r="AR41" s="116"/>
      <c r="AS41" s="116"/>
      <c r="AT41" s="116"/>
      <c r="AU41" s="116"/>
      <c r="AV41" s="116"/>
      <c r="AW41" s="118"/>
      <c r="AX41" s="115"/>
      <c r="AY41" s="118"/>
      <c r="AZ41" s="118"/>
      <c r="BA41" s="118"/>
    </row>
    <row r="42" spans="1:53" s="23" customFormat="1" x14ac:dyDescent="0.25">
      <c r="A42" s="119" t="s">
        <v>192</v>
      </c>
      <c r="B42" s="120">
        <f>100*(0.85^B39)</f>
        <v>85</v>
      </c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2"/>
      <c r="O42" s="122"/>
      <c r="P42" s="122"/>
      <c r="S42" s="119" t="s">
        <v>192</v>
      </c>
      <c r="T42" s="120">
        <f>100*(0.85^T39)</f>
        <v>85</v>
      </c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2"/>
      <c r="AF42" s="122"/>
      <c r="AG42" s="122"/>
      <c r="AH42" s="122"/>
      <c r="AK42" s="119" t="s">
        <v>193</v>
      </c>
      <c r="AL42" s="120">
        <v>100</v>
      </c>
      <c r="AM42" s="120">
        <v>85</v>
      </c>
      <c r="AN42" s="120"/>
      <c r="AO42" s="120"/>
      <c r="AP42" s="120"/>
      <c r="AQ42" s="121"/>
      <c r="AR42" s="120"/>
      <c r="AS42" s="120"/>
      <c r="AT42" s="120"/>
      <c r="AU42" s="120"/>
      <c r="AV42" s="120"/>
      <c r="AW42" s="122"/>
      <c r="AX42" s="119"/>
      <c r="AY42" s="122"/>
      <c r="AZ42" s="122"/>
      <c r="BA42" s="122"/>
    </row>
    <row r="43" spans="1:53" s="23" customFormat="1" ht="15.75" thickBot="1" x14ac:dyDescent="0.3">
      <c r="A43" s="115" t="s">
        <v>194</v>
      </c>
      <c r="B43" s="116">
        <f>100- B42</f>
        <v>15</v>
      </c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8"/>
      <c r="N43" s="118"/>
      <c r="O43" s="118"/>
      <c r="P43" s="118"/>
      <c r="S43" s="115" t="s">
        <v>194</v>
      </c>
      <c r="T43" s="116">
        <f>100- T42</f>
        <v>15</v>
      </c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8"/>
      <c r="AF43" s="118"/>
      <c r="AG43" s="118"/>
      <c r="AH43" s="118"/>
      <c r="AK43" s="115" t="s">
        <v>195</v>
      </c>
      <c r="AL43" s="116">
        <v>0</v>
      </c>
      <c r="AM43" s="116">
        <v>15</v>
      </c>
      <c r="AN43" s="116"/>
      <c r="AO43" s="116"/>
      <c r="AP43" s="116"/>
      <c r="AQ43" s="117"/>
      <c r="AR43" s="116"/>
      <c r="AS43" s="116"/>
      <c r="AT43" s="116"/>
      <c r="AU43" s="116"/>
      <c r="AV43" s="116"/>
      <c r="AW43" s="118"/>
      <c r="AX43" s="115"/>
      <c r="AY43" s="118"/>
      <c r="AZ43" s="118"/>
      <c r="BA43" s="118"/>
    </row>
    <row r="44" spans="1:53" s="23" customFormat="1" x14ac:dyDescent="0.25">
      <c r="A44" s="123" t="s">
        <v>0</v>
      </c>
      <c r="B44" s="120">
        <v>67.586812907794638</v>
      </c>
      <c r="C44" s="120"/>
      <c r="D44" s="120"/>
      <c r="E44" s="120"/>
      <c r="F44" s="120"/>
      <c r="G44" s="120">
        <v>69.150000000000006</v>
      </c>
      <c r="H44" s="120">
        <v>71.12</v>
      </c>
      <c r="I44" s="120">
        <v>68.290000000000006</v>
      </c>
      <c r="J44" s="120">
        <v>68.81</v>
      </c>
      <c r="K44" s="120"/>
      <c r="L44" s="120"/>
      <c r="M44" s="122"/>
      <c r="N44" s="122"/>
      <c r="O44" s="122"/>
      <c r="P44" s="122"/>
      <c r="S44" s="123" t="s">
        <v>0</v>
      </c>
      <c r="T44" s="120">
        <v>67.586812907794638</v>
      </c>
      <c r="U44" s="120"/>
      <c r="V44" s="120"/>
      <c r="W44" s="120"/>
      <c r="X44" s="120"/>
      <c r="Y44" s="120">
        <v>69.150000000000006</v>
      </c>
      <c r="Z44" s="120">
        <v>71.12</v>
      </c>
      <c r="AA44" s="120">
        <v>68.290000000000006</v>
      </c>
      <c r="AB44" s="120">
        <v>68.81</v>
      </c>
      <c r="AC44" s="120"/>
      <c r="AD44" s="120"/>
      <c r="AE44" s="122"/>
      <c r="AF44" s="122"/>
      <c r="AG44" s="122"/>
      <c r="AH44" s="122"/>
      <c r="AK44" s="123" t="s">
        <v>0</v>
      </c>
      <c r="AL44" s="120">
        <v>50.506206109342919</v>
      </c>
      <c r="AM44" s="120">
        <v>47.59554754513757</v>
      </c>
      <c r="AN44" s="120"/>
      <c r="AO44" s="120"/>
      <c r="AP44" s="120"/>
      <c r="AQ44" s="121"/>
      <c r="AR44" s="120"/>
      <c r="AS44" s="120"/>
      <c r="AT44" s="120"/>
      <c r="AU44" s="120"/>
      <c r="AV44" s="120"/>
      <c r="AW44" s="122"/>
      <c r="AX44" s="123"/>
      <c r="AY44" s="122"/>
      <c r="AZ44" s="122"/>
      <c r="BA44" s="122"/>
    </row>
    <row r="45" spans="1:53" s="23" customFormat="1" x14ac:dyDescent="0.25">
      <c r="A45" s="124" t="s">
        <v>1</v>
      </c>
      <c r="B45" s="125">
        <v>0</v>
      </c>
      <c r="C45" s="125"/>
      <c r="D45" s="125"/>
      <c r="E45" s="125"/>
      <c r="F45" s="125"/>
      <c r="G45" s="125">
        <v>0.36</v>
      </c>
      <c r="H45" s="125">
        <v>0.25</v>
      </c>
      <c r="I45" s="125">
        <v>0.4</v>
      </c>
      <c r="J45" s="125">
        <v>0.42</v>
      </c>
      <c r="K45" s="125"/>
      <c r="L45" s="125"/>
      <c r="M45" s="127"/>
      <c r="N45" s="127"/>
      <c r="O45" s="127"/>
      <c r="P45" s="127"/>
      <c r="S45" s="124" t="s">
        <v>1</v>
      </c>
      <c r="T45" s="125">
        <v>0</v>
      </c>
      <c r="U45" s="125"/>
      <c r="V45" s="125"/>
      <c r="W45" s="125"/>
      <c r="X45" s="125"/>
      <c r="Y45" s="125">
        <v>0.36</v>
      </c>
      <c r="Z45" s="125">
        <v>0.25</v>
      </c>
      <c r="AA45" s="125">
        <v>0.4</v>
      </c>
      <c r="AB45" s="125">
        <v>0.42</v>
      </c>
      <c r="AC45" s="125"/>
      <c r="AD45" s="125"/>
      <c r="AE45" s="127"/>
      <c r="AF45" s="127"/>
      <c r="AG45" s="127"/>
      <c r="AH45" s="127"/>
      <c r="AK45" s="124" t="s">
        <v>1</v>
      </c>
      <c r="AL45" s="125">
        <v>1.5202810823230855</v>
      </c>
      <c r="AM45" s="125">
        <v>1.6667920884473695</v>
      </c>
      <c r="AN45" s="125"/>
      <c r="AO45" s="125"/>
      <c r="AP45" s="125"/>
      <c r="AQ45" s="126"/>
      <c r="AR45" s="125"/>
      <c r="AS45" s="125"/>
      <c r="AT45" s="125"/>
      <c r="AU45" s="125"/>
      <c r="AV45" s="125"/>
      <c r="AW45" s="127"/>
      <c r="AX45" s="124"/>
      <c r="AY45" s="127"/>
      <c r="AZ45" s="127"/>
      <c r="BA45" s="127"/>
    </row>
    <row r="46" spans="1:53" s="23" customFormat="1" x14ac:dyDescent="0.25">
      <c r="A46" s="124" t="s">
        <v>2</v>
      </c>
      <c r="B46" s="125">
        <v>18.313332587697278</v>
      </c>
      <c r="C46" s="125"/>
      <c r="D46" s="125"/>
      <c r="E46" s="125"/>
      <c r="F46" s="125"/>
      <c r="G46" s="125">
        <v>15.53</v>
      </c>
      <c r="H46" s="125">
        <v>15.55</v>
      </c>
      <c r="I46" s="125">
        <v>15.65</v>
      </c>
      <c r="J46" s="125">
        <v>15.21</v>
      </c>
      <c r="K46" s="125"/>
      <c r="L46" s="125"/>
      <c r="M46" s="127"/>
      <c r="N46" s="127"/>
      <c r="O46" s="127"/>
      <c r="P46" s="127"/>
      <c r="S46" s="124" t="s">
        <v>2</v>
      </c>
      <c r="T46" s="125">
        <v>18.313332587697278</v>
      </c>
      <c r="U46" s="125"/>
      <c r="V46" s="125"/>
      <c r="W46" s="125"/>
      <c r="X46" s="125"/>
      <c r="Y46" s="125">
        <v>15.53</v>
      </c>
      <c r="Z46" s="125">
        <v>15.55</v>
      </c>
      <c r="AA46" s="125">
        <v>15.65</v>
      </c>
      <c r="AB46" s="125">
        <v>15.21</v>
      </c>
      <c r="AC46" s="125"/>
      <c r="AD46" s="125"/>
      <c r="AE46" s="127"/>
      <c r="AF46" s="127"/>
      <c r="AG46" s="127"/>
      <c r="AH46" s="127"/>
      <c r="AK46" s="124" t="s">
        <v>2</v>
      </c>
      <c r="AL46" s="125">
        <v>15.508959639975203</v>
      </c>
      <c r="AM46" s="125">
        <v>14.896135438152342</v>
      </c>
      <c r="AN46" s="125"/>
      <c r="AO46" s="125"/>
      <c r="AP46" s="125"/>
      <c r="AQ46" s="126"/>
      <c r="AR46" s="125"/>
      <c r="AS46" s="125"/>
      <c r="AT46" s="125"/>
      <c r="AU46" s="125"/>
      <c r="AV46" s="125"/>
      <c r="AW46" s="127"/>
      <c r="AX46" s="124"/>
      <c r="AY46" s="127"/>
      <c r="AZ46" s="127"/>
      <c r="BA46" s="127"/>
    </row>
    <row r="47" spans="1:53" s="23" customFormat="1" x14ac:dyDescent="0.25">
      <c r="A47" s="124" t="s">
        <v>3</v>
      </c>
      <c r="B47" s="125">
        <v>0</v>
      </c>
      <c r="C47" s="125"/>
      <c r="D47" s="125"/>
      <c r="E47" s="125"/>
      <c r="F47" s="125"/>
      <c r="G47" s="125">
        <v>0</v>
      </c>
      <c r="H47" s="125">
        <v>0</v>
      </c>
      <c r="I47" s="125">
        <v>0</v>
      </c>
      <c r="J47" s="125">
        <v>0</v>
      </c>
      <c r="K47" s="125"/>
      <c r="L47" s="125"/>
      <c r="M47" s="127"/>
      <c r="N47" s="127"/>
      <c r="O47" s="127"/>
      <c r="P47" s="127"/>
      <c r="S47" s="124" t="s">
        <v>3</v>
      </c>
      <c r="T47" s="125">
        <v>0</v>
      </c>
      <c r="U47" s="125"/>
      <c r="V47" s="125"/>
      <c r="W47" s="125"/>
      <c r="X47" s="125"/>
      <c r="Y47" s="125">
        <v>0</v>
      </c>
      <c r="Z47" s="125">
        <v>0</v>
      </c>
      <c r="AA47" s="125">
        <v>0</v>
      </c>
      <c r="AB47" s="125">
        <v>0</v>
      </c>
      <c r="AC47" s="125"/>
      <c r="AD47" s="125"/>
      <c r="AE47" s="127"/>
      <c r="AF47" s="127"/>
      <c r="AG47" s="127"/>
      <c r="AH47" s="127"/>
      <c r="AK47" s="124" t="s">
        <v>3</v>
      </c>
      <c r="AL47" s="125">
        <v>0</v>
      </c>
      <c r="AM47" s="125">
        <v>0</v>
      </c>
      <c r="AN47" s="125"/>
      <c r="AO47" s="125"/>
      <c r="AP47" s="125"/>
      <c r="AQ47" s="126"/>
      <c r="AR47" s="125"/>
      <c r="AS47" s="125"/>
      <c r="AT47" s="125"/>
      <c r="AU47" s="125"/>
      <c r="AV47" s="125"/>
      <c r="AW47" s="127"/>
      <c r="AX47" s="124"/>
      <c r="AY47" s="127"/>
      <c r="AZ47" s="127"/>
      <c r="BA47" s="127"/>
    </row>
    <row r="48" spans="1:53" s="23" customFormat="1" x14ac:dyDescent="0.25">
      <c r="A48" s="124" t="s">
        <v>4</v>
      </c>
      <c r="B48" s="125">
        <v>0.30950976442185213</v>
      </c>
      <c r="C48" s="125"/>
      <c r="D48" s="125"/>
      <c r="E48" s="125"/>
      <c r="F48" s="125"/>
      <c r="G48" s="125">
        <v>1.1599999999999999</v>
      </c>
      <c r="H48" s="125">
        <v>0.79</v>
      </c>
      <c r="I48" s="125">
        <v>1.33</v>
      </c>
      <c r="J48" s="125">
        <v>1.29</v>
      </c>
      <c r="K48" s="125"/>
      <c r="L48" s="125"/>
      <c r="M48" s="127"/>
      <c r="N48" s="127"/>
      <c r="O48" s="127"/>
      <c r="P48" s="127"/>
      <c r="S48" s="124" t="s">
        <v>4</v>
      </c>
      <c r="T48" s="125">
        <v>0.30950976442185213</v>
      </c>
      <c r="U48" s="125"/>
      <c r="V48" s="125"/>
      <c r="W48" s="125"/>
      <c r="X48" s="125"/>
      <c r="Y48" s="125">
        <v>1.1599999999999999</v>
      </c>
      <c r="Z48" s="125">
        <v>0.79</v>
      </c>
      <c r="AA48" s="125">
        <v>1.33</v>
      </c>
      <c r="AB48" s="125">
        <v>1.29</v>
      </c>
      <c r="AC48" s="125"/>
      <c r="AD48" s="125"/>
      <c r="AE48" s="127"/>
      <c r="AF48" s="127"/>
      <c r="AG48" s="127"/>
      <c r="AH48" s="127"/>
      <c r="AK48" s="124" t="s">
        <v>4</v>
      </c>
      <c r="AL48" s="125">
        <v>6.9586352618840923</v>
      </c>
      <c r="AM48" s="125">
        <v>7.5938970676352424</v>
      </c>
      <c r="AN48" s="125"/>
      <c r="AO48" s="125"/>
      <c r="AP48" s="125"/>
      <c r="AQ48" s="126"/>
      <c r="AR48" s="125"/>
      <c r="AS48" s="125"/>
      <c r="AT48" s="125"/>
      <c r="AU48" s="125"/>
      <c r="AV48" s="125"/>
      <c r="AW48" s="127"/>
      <c r="AX48" s="124"/>
      <c r="AY48" s="127"/>
      <c r="AZ48" s="127"/>
      <c r="BA48" s="127"/>
    </row>
    <row r="49" spans="1:53" s="23" customFormat="1" x14ac:dyDescent="0.25">
      <c r="A49" s="124" t="s">
        <v>5</v>
      </c>
      <c r="B49" s="125">
        <v>4.9163096081046742</v>
      </c>
      <c r="C49" s="125"/>
      <c r="D49" s="125"/>
      <c r="E49" s="125"/>
      <c r="F49" s="125"/>
      <c r="G49" s="125">
        <v>3.14</v>
      </c>
      <c r="H49" s="125">
        <v>2.63</v>
      </c>
      <c r="I49" s="125">
        <v>3.44</v>
      </c>
      <c r="J49" s="125">
        <v>3.24</v>
      </c>
      <c r="K49" s="125"/>
      <c r="L49" s="125"/>
      <c r="M49" s="127"/>
      <c r="N49" s="127"/>
      <c r="O49" s="127"/>
      <c r="P49" s="127"/>
      <c r="S49" s="124" t="s">
        <v>5</v>
      </c>
      <c r="T49" s="125">
        <v>4.9163096081046742</v>
      </c>
      <c r="U49" s="125"/>
      <c r="V49" s="125"/>
      <c r="W49" s="125"/>
      <c r="X49" s="125"/>
      <c r="Y49" s="125">
        <v>3.14</v>
      </c>
      <c r="Z49" s="125">
        <v>2.63</v>
      </c>
      <c r="AA49" s="125">
        <v>3.44</v>
      </c>
      <c r="AB49" s="125">
        <v>3.24</v>
      </c>
      <c r="AC49" s="125"/>
      <c r="AD49" s="125"/>
      <c r="AE49" s="127"/>
      <c r="AF49" s="127"/>
      <c r="AG49" s="127"/>
      <c r="AH49" s="127"/>
      <c r="AK49" s="124" t="s">
        <v>5</v>
      </c>
      <c r="AL49" s="125">
        <v>8.9686686912443303</v>
      </c>
      <c r="AM49" s="125">
        <v>9.2674004885802574</v>
      </c>
      <c r="AN49" s="125"/>
      <c r="AO49" s="125"/>
      <c r="AP49" s="125"/>
      <c r="AQ49" s="126"/>
      <c r="AR49" s="125"/>
      <c r="AS49" s="125"/>
      <c r="AT49" s="125"/>
      <c r="AU49" s="125"/>
      <c r="AV49" s="125"/>
      <c r="AW49" s="127"/>
      <c r="AX49" s="124"/>
      <c r="AY49" s="127"/>
      <c r="AZ49" s="127"/>
      <c r="BA49" s="127"/>
    </row>
    <row r="50" spans="1:53" s="23" customFormat="1" x14ac:dyDescent="0.25">
      <c r="A50" s="124" t="s">
        <v>6</v>
      </c>
      <c r="B50" s="125">
        <v>0</v>
      </c>
      <c r="C50" s="125"/>
      <c r="D50" s="125"/>
      <c r="E50" s="125"/>
      <c r="F50" s="125"/>
      <c r="G50" s="125">
        <v>0</v>
      </c>
      <c r="H50" s="125">
        <v>0</v>
      </c>
      <c r="I50" s="125">
        <v>0</v>
      </c>
      <c r="J50" s="125">
        <v>0</v>
      </c>
      <c r="K50" s="125"/>
      <c r="L50" s="125"/>
      <c r="M50" s="127"/>
      <c r="N50" s="127"/>
      <c r="O50" s="127"/>
      <c r="P50" s="127"/>
      <c r="S50" s="124" t="s">
        <v>6</v>
      </c>
      <c r="T50" s="125">
        <v>0</v>
      </c>
      <c r="U50" s="125"/>
      <c r="V50" s="125"/>
      <c r="W50" s="125"/>
      <c r="X50" s="125"/>
      <c r="Y50" s="125">
        <v>0</v>
      </c>
      <c r="Z50" s="125">
        <v>0</v>
      </c>
      <c r="AA50" s="125">
        <v>0</v>
      </c>
      <c r="AB50" s="125">
        <v>0</v>
      </c>
      <c r="AC50" s="125"/>
      <c r="AD50" s="125"/>
      <c r="AE50" s="127"/>
      <c r="AF50" s="127"/>
      <c r="AG50" s="127"/>
      <c r="AH50" s="127"/>
      <c r="AK50" s="124" t="s">
        <v>6</v>
      </c>
      <c r="AL50" s="125">
        <v>0</v>
      </c>
      <c r="AM50" s="125">
        <v>0</v>
      </c>
      <c r="AN50" s="125"/>
      <c r="AO50" s="125"/>
      <c r="AP50" s="125"/>
      <c r="AQ50" s="126"/>
      <c r="AR50" s="125"/>
      <c r="AS50" s="125"/>
      <c r="AT50" s="125"/>
      <c r="AU50" s="125"/>
      <c r="AV50" s="125"/>
      <c r="AW50" s="127"/>
      <c r="AX50" s="124"/>
      <c r="AY50" s="127"/>
      <c r="AZ50" s="127"/>
      <c r="BA50" s="127"/>
    </row>
    <row r="51" spans="1:53" s="23" customFormat="1" x14ac:dyDescent="0.25">
      <c r="A51" s="124" t="s">
        <v>7</v>
      </c>
      <c r="B51" s="125">
        <v>1.8203796498716631</v>
      </c>
      <c r="C51" s="125"/>
      <c r="D51" s="125"/>
      <c r="E51" s="125"/>
      <c r="F51" s="125"/>
      <c r="G51" s="125">
        <v>2.73</v>
      </c>
      <c r="H51" s="125">
        <v>1.83</v>
      </c>
      <c r="I51" s="125">
        <v>3.02</v>
      </c>
      <c r="J51" s="125">
        <v>3.31</v>
      </c>
      <c r="K51" s="125"/>
      <c r="L51" s="125"/>
      <c r="M51" s="127"/>
      <c r="N51" s="127"/>
      <c r="O51" s="127"/>
      <c r="P51" s="127"/>
      <c r="S51" s="124" t="s">
        <v>7</v>
      </c>
      <c r="T51" s="125">
        <v>1.8203796498716631</v>
      </c>
      <c r="U51" s="125"/>
      <c r="V51" s="125"/>
      <c r="W51" s="125"/>
      <c r="X51" s="125"/>
      <c r="Y51" s="125">
        <v>2.73</v>
      </c>
      <c r="Z51" s="125">
        <v>1.83</v>
      </c>
      <c r="AA51" s="125">
        <v>3.02</v>
      </c>
      <c r="AB51" s="125">
        <v>3.31</v>
      </c>
      <c r="AC51" s="125"/>
      <c r="AD51" s="125"/>
      <c r="AE51" s="127"/>
      <c r="AF51" s="127"/>
      <c r="AG51" s="127"/>
      <c r="AH51" s="127"/>
      <c r="AK51" s="124" t="s">
        <v>7</v>
      </c>
      <c r="AL51" s="125">
        <v>9.3556165716041129</v>
      </c>
      <c r="AM51" s="125">
        <v>12.867416874535204</v>
      </c>
      <c r="AN51" s="125"/>
      <c r="AO51" s="125"/>
      <c r="AP51" s="125"/>
      <c r="AQ51" s="126"/>
      <c r="AR51" s="125"/>
      <c r="AS51" s="125"/>
      <c r="AT51" s="125"/>
      <c r="AU51" s="125"/>
      <c r="AV51" s="125"/>
      <c r="AW51" s="127"/>
      <c r="AX51" s="124"/>
      <c r="AY51" s="127"/>
      <c r="AZ51" s="127"/>
      <c r="BA51" s="127"/>
    </row>
    <row r="52" spans="1:53" s="23" customFormat="1" x14ac:dyDescent="0.25">
      <c r="A52" s="124" t="s">
        <v>8</v>
      </c>
      <c r="B52" s="125">
        <v>-3.2172975548373857E-5</v>
      </c>
      <c r="C52" s="125"/>
      <c r="D52" s="125"/>
      <c r="E52" s="125"/>
      <c r="F52" s="125"/>
      <c r="G52" s="125">
        <v>0</v>
      </c>
      <c r="H52" s="125">
        <v>0</v>
      </c>
      <c r="I52" s="125">
        <v>0</v>
      </c>
      <c r="J52" s="125">
        <v>0</v>
      </c>
      <c r="K52" s="125"/>
      <c r="L52" s="125"/>
      <c r="M52" s="127"/>
      <c r="N52" s="127"/>
      <c r="O52" s="127"/>
      <c r="P52" s="127"/>
      <c r="S52" s="124" t="s">
        <v>8</v>
      </c>
      <c r="T52" s="125">
        <v>-3.2172975548373857E-5</v>
      </c>
      <c r="U52" s="125"/>
      <c r="V52" s="125"/>
      <c r="W52" s="125"/>
      <c r="X52" s="125"/>
      <c r="Y52" s="125">
        <v>0</v>
      </c>
      <c r="Z52" s="125">
        <v>0</v>
      </c>
      <c r="AA52" s="125">
        <v>0</v>
      </c>
      <c r="AB52" s="125">
        <v>0</v>
      </c>
      <c r="AC52" s="125"/>
      <c r="AD52" s="125"/>
      <c r="AE52" s="127"/>
      <c r="AF52" s="127"/>
      <c r="AG52" s="127"/>
      <c r="AH52" s="127"/>
      <c r="AK52" s="124" t="s">
        <v>8</v>
      </c>
      <c r="AL52" s="125">
        <v>2.857802964856957</v>
      </c>
      <c r="AM52" s="125">
        <v>3.1323947847747395</v>
      </c>
      <c r="AN52" s="125"/>
      <c r="AO52" s="125"/>
      <c r="AP52" s="125"/>
      <c r="AQ52" s="126"/>
      <c r="AR52" s="125"/>
      <c r="AS52" s="125"/>
      <c r="AT52" s="125"/>
      <c r="AU52" s="125"/>
      <c r="AV52" s="125"/>
      <c r="AW52" s="127"/>
      <c r="AX52" s="124"/>
      <c r="AY52" s="127"/>
      <c r="AZ52" s="127"/>
      <c r="BA52" s="127"/>
    </row>
    <row r="53" spans="1:53" s="23" customFormat="1" x14ac:dyDescent="0.25">
      <c r="A53" s="124" t="s">
        <v>9</v>
      </c>
      <c r="B53" s="125">
        <v>0</v>
      </c>
      <c r="C53" s="125"/>
      <c r="D53" s="125"/>
      <c r="E53" s="125"/>
      <c r="F53" s="125"/>
      <c r="G53" s="125">
        <v>0</v>
      </c>
      <c r="H53" s="125">
        <v>0</v>
      </c>
      <c r="I53" s="125">
        <v>0</v>
      </c>
      <c r="J53" s="125">
        <v>0</v>
      </c>
      <c r="K53" s="125"/>
      <c r="L53" s="125"/>
      <c r="M53" s="127"/>
      <c r="N53" s="127"/>
      <c r="O53" s="127"/>
      <c r="P53" s="127"/>
      <c r="S53" s="124" t="s">
        <v>9</v>
      </c>
      <c r="T53" s="125">
        <v>0</v>
      </c>
      <c r="U53" s="125"/>
      <c r="V53" s="125"/>
      <c r="W53" s="125"/>
      <c r="X53" s="125"/>
      <c r="Y53" s="125">
        <v>0</v>
      </c>
      <c r="Z53" s="125">
        <v>0</v>
      </c>
      <c r="AA53" s="125">
        <v>0</v>
      </c>
      <c r="AB53" s="125">
        <v>0</v>
      </c>
      <c r="AC53" s="125"/>
      <c r="AD53" s="125"/>
      <c r="AE53" s="127"/>
      <c r="AF53" s="127"/>
      <c r="AG53" s="127"/>
      <c r="AH53" s="127"/>
      <c r="AK53" s="124" t="s">
        <v>9</v>
      </c>
      <c r="AL53" s="125">
        <v>0</v>
      </c>
      <c r="AM53" s="125">
        <v>0</v>
      </c>
      <c r="AN53" s="125"/>
      <c r="AO53" s="125"/>
      <c r="AP53" s="125"/>
      <c r="AQ53" s="126"/>
      <c r="AR53" s="125"/>
      <c r="AS53" s="125"/>
      <c r="AT53" s="125"/>
      <c r="AU53" s="125"/>
      <c r="AV53" s="125"/>
      <c r="AW53" s="127"/>
      <c r="AX53" s="124"/>
      <c r="AY53" s="127"/>
      <c r="AZ53" s="127"/>
      <c r="BA53" s="127"/>
    </row>
    <row r="54" spans="1:53" s="23" customFormat="1" x14ac:dyDescent="0.25">
      <c r="A54" s="124" t="s">
        <v>10</v>
      </c>
      <c r="B54" s="125">
        <v>2.0242436624768105</v>
      </c>
      <c r="C54" s="125"/>
      <c r="D54" s="125"/>
      <c r="E54" s="125"/>
      <c r="F54" s="125"/>
      <c r="G54" s="125">
        <v>4.84</v>
      </c>
      <c r="H54" s="125">
        <v>5.24</v>
      </c>
      <c r="I54" s="125">
        <v>4.7</v>
      </c>
      <c r="J54" s="125">
        <v>4.47</v>
      </c>
      <c r="K54" s="125"/>
      <c r="L54" s="125"/>
      <c r="M54" s="127"/>
      <c r="N54" s="127"/>
      <c r="O54" s="127"/>
      <c r="P54" s="127"/>
      <c r="S54" s="124" t="s">
        <v>10</v>
      </c>
      <c r="T54" s="125">
        <v>2.0242436624768105</v>
      </c>
      <c r="U54" s="125"/>
      <c r="V54" s="125"/>
      <c r="W54" s="125"/>
      <c r="X54" s="125"/>
      <c r="Y54" s="125">
        <v>4.84</v>
      </c>
      <c r="Z54" s="125">
        <v>5.24</v>
      </c>
      <c r="AA54" s="125">
        <v>4.7</v>
      </c>
      <c r="AB54" s="125">
        <v>4.47</v>
      </c>
      <c r="AC54" s="125"/>
      <c r="AD54" s="125"/>
      <c r="AE54" s="127"/>
      <c r="AF54" s="127"/>
      <c r="AG54" s="127"/>
      <c r="AH54" s="127"/>
      <c r="AK54" s="124" t="s">
        <v>10</v>
      </c>
      <c r="AL54" s="125">
        <v>2.754876179711276</v>
      </c>
      <c r="AM54" s="125">
        <v>2.787439232663619</v>
      </c>
      <c r="AN54" s="125"/>
      <c r="AO54" s="125"/>
      <c r="AP54" s="125"/>
      <c r="AQ54" s="126"/>
      <c r="AR54" s="125"/>
      <c r="AS54" s="125"/>
      <c r="AT54" s="125"/>
      <c r="AU54" s="125"/>
      <c r="AV54" s="125"/>
      <c r="AW54" s="127"/>
      <c r="AX54" s="124"/>
      <c r="AY54" s="127"/>
      <c r="AZ54" s="127"/>
      <c r="BA54" s="127"/>
    </row>
    <row r="55" spans="1:53" s="23" customFormat="1" x14ac:dyDescent="0.25">
      <c r="A55" s="124" t="s">
        <v>11</v>
      </c>
      <c r="B55" s="125">
        <v>5.0294439926086216</v>
      </c>
      <c r="C55" s="125"/>
      <c r="D55" s="125"/>
      <c r="E55" s="125"/>
      <c r="F55" s="125"/>
      <c r="G55" s="125">
        <v>1.7</v>
      </c>
      <c r="H55" s="125">
        <v>1.71</v>
      </c>
      <c r="I55" s="125">
        <v>1.64</v>
      </c>
      <c r="J55" s="125">
        <v>1.76</v>
      </c>
      <c r="K55" s="125"/>
      <c r="L55" s="125"/>
      <c r="M55" s="127"/>
      <c r="N55" s="127"/>
      <c r="O55" s="127"/>
      <c r="P55" s="127"/>
      <c r="S55" s="124" t="s">
        <v>11</v>
      </c>
      <c r="T55" s="125">
        <v>5.0294439926086216</v>
      </c>
      <c r="U55" s="125"/>
      <c r="V55" s="125"/>
      <c r="W55" s="125"/>
      <c r="X55" s="125"/>
      <c r="Y55" s="125">
        <v>1.7</v>
      </c>
      <c r="Z55" s="125">
        <v>1.71</v>
      </c>
      <c r="AA55" s="125">
        <v>1.64</v>
      </c>
      <c r="AB55" s="125">
        <v>1.76</v>
      </c>
      <c r="AC55" s="125"/>
      <c r="AD55" s="125"/>
      <c r="AE55" s="127"/>
      <c r="AF55" s="127"/>
      <c r="AG55" s="127"/>
      <c r="AH55" s="127"/>
      <c r="AK55" s="124" t="s">
        <v>11</v>
      </c>
      <c r="AL55" s="125">
        <v>0.70404385611106235</v>
      </c>
      <c r="AM55" s="125">
        <v>0.19297648007367377</v>
      </c>
      <c r="AN55" s="125"/>
      <c r="AO55" s="125"/>
      <c r="AP55" s="125"/>
      <c r="AQ55" s="126"/>
      <c r="AR55" s="125"/>
      <c r="AS55" s="125"/>
      <c r="AT55" s="125"/>
      <c r="AU55" s="125"/>
      <c r="AV55" s="125"/>
      <c r="AW55" s="127"/>
      <c r="AX55" s="124"/>
      <c r="AY55" s="127"/>
      <c r="AZ55" s="127"/>
      <c r="BA55" s="127"/>
    </row>
    <row r="56" spans="1:53" s="23" customFormat="1" x14ac:dyDescent="0.25">
      <c r="A56" s="124" t="s">
        <v>12</v>
      </c>
      <c r="B56" s="125">
        <v>0</v>
      </c>
      <c r="C56" s="125"/>
      <c r="D56" s="125"/>
      <c r="E56" s="125"/>
      <c r="F56" s="125"/>
      <c r="G56" s="125">
        <v>0</v>
      </c>
      <c r="H56" s="125">
        <v>0</v>
      </c>
      <c r="I56" s="125">
        <v>0</v>
      </c>
      <c r="J56" s="125">
        <v>0</v>
      </c>
      <c r="K56" s="125"/>
      <c r="L56" s="125"/>
      <c r="M56" s="127"/>
      <c r="N56" s="127"/>
      <c r="O56" s="127"/>
      <c r="P56" s="127"/>
      <c r="S56" s="124" t="s">
        <v>12</v>
      </c>
      <c r="T56" s="125">
        <v>0</v>
      </c>
      <c r="U56" s="125"/>
      <c r="V56" s="125"/>
      <c r="W56" s="125"/>
      <c r="X56" s="125"/>
      <c r="Y56" s="125">
        <v>0</v>
      </c>
      <c r="Z56" s="125">
        <v>0</v>
      </c>
      <c r="AA56" s="125">
        <v>0</v>
      </c>
      <c r="AB56" s="125">
        <v>0</v>
      </c>
      <c r="AC56" s="125"/>
      <c r="AD56" s="125"/>
      <c r="AE56" s="127"/>
      <c r="AF56" s="127"/>
      <c r="AG56" s="127"/>
      <c r="AH56" s="127"/>
      <c r="AK56" s="124" t="s">
        <v>12</v>
      </c>
      <c r="AL56" s="125">
        <v>0</v>
      </c>
      <c r="AM56" s="125">
        <v>0</v>
      </c>
      <c r="AN56" s="125"/>
      <c r="AO56" s="125"/>
      <c r="AP56" s="125"/>
      <c r="AQ56" s="126"/>
      <c r="AR56" s="125"/>
      <c r="AS56" s="125"/>
      <c r="AT56" s="125"/>
      <c r="AU56" s="125"/>
      <c r="AV56" s="125"/>
      <c r="AW56" s="127"/>
      <c r="AX56" s="124"/>
      <c r="AY56" s="127"/>
      <c r="AZ56" s="127"/>
      <c r="BA56" s="127"/>
    </row>
    <row r="57" spans="1:53" s="23" customFormat="1" x14ac:dyDescent="0.25">
      <c r="A57" s="124" t="s">
        <v>13</v>
      </c>
      <c r="B57" s="125">
        <v>0</v>
      </c>
      <c r="C57" s="125"/>
      <c r="D57" s="125"/>
      <c r="E57" s="125"/>
      <c r="F57" s="125"/>
      <c r="G57" s="125">
        <v>0</v>
      </c>
      <c r="H57" s="125">
        <v>0</v>
      </c>
      <c r="I57" s="125">
        <v>0</v>
      </c>
      <c r="J57" s="125">
        <v>0</v>
      </c>
      <c r="K57" s="125"/>
      <c r="L57" s="125"/>
      <c r="M57" s="127"/>
      <c r="N57" s="127"/>
      <c r="O57" s="127"/>
      <c r="P57" s="127"/>
      <c r="S57" s="124" t="s">
        <v>13</v>
      </c>
      <c r="T57" s="125">
        <v>0</v>
      </c>
      <c r="U57" s="125"/>
      <c r="V57" s="125"/>
      <c r="W57" s="125"/>
      <c r="X57" s="125"/>
      <c r="Y57" s="125">
        <v>0</v>
      </c>
      <c r="Z57" s="125">
        <v>0</v>
      </c>
      <c r="AA57" s="125">
        <v>0</v>
      </c>
      <c r="AB57" s="125">
        <v>0</v>
      </c>
      <c r="AC57" s="125"/>
      <c r="AD57" s="125"/>
      <c r="AE57" s="127"/>
      <c r="AF57" s="127"/>
      <c r="AG57" s="127"/>
      <c r="AH57" s="127"/>
      <c r="AK57" s="124" t="s">
        <v>13</v>
      </c>
      <c r="AL57" s="125">
        <v>0</v>
      </c>
      <c r="AM57" s="125">
        <v>0</v>
      </c>
      <c r="AN57" s="125"/>
      <c r="AO57" s="125"/>
      <c r="AP57" s="125"/>
      <c r="AQ57" s="126"/>
      <c r="AR57" s="125"/>
      <c r="AS57" s="125"/>
      <c r="AT57" s="125"/>
      <c r="AU57" s="125"/>
      <c r="AV57" s="125"/>
      <c r="AW57" s="127"/>
      <c r="AX57" s="124"/>
      <c r="AY57" s="127"/>
      <c r="AZ57" s="127"/>
      <c r="BA57" s="127"/>
    </row>
    <row r="58" spans="1:53" s="23" customFormat="1" x14ac:dyDescent="0.25">
      <c r="A58" s="124" t="s">
        <v>22</v>
      </c>
      <c r="B58" s="125"/>
      <c r="C58" s="125"/>
      <c r="D58" s="125"/>
      <c r="E58" s="125"/>
      <c r="F58" s="125"/>
      <c r="G58" s="125">
        <v>0</v>
      </c>
      <c r="H58" s="125">
        <v>0</v>
      </c>
      <c r="I58" s="125">
        <v>0</v>
      </c>
      <c r="J58" s="125">
        <v>0</v>
      </c>
      <c r="K58" s="125"/>
      <c r="L58" s="125"/>
      <c r="M58" s="127"/>
      <c r="N58" s="127"/>
      <c r="O58" s="127"/>
      <c r="P58" s="127"/>
      <c r="S58" s="124" t="s">
        <v>22</v>
      </c>
      <c r="T58" s="125"/>
      <c r="U58" s="125"/>
      <c r="V58" s="125"/>
      <c r="W58" s="125"/>
      <c r="X58" s="125"/>
      <c r="Y58" s="125">
        <v>0</v>
      </c>
      <c r="Z58" s="125">
        <v>0</v>
      </c>
      <c r="AA58" s="125">
        <v>0</v>
      </c>
      <c r="AB58" s="125">
        <v>0</v>
      </c>
      <c r="AC58" s="125"/>
      <c r="AD58" s="125"/>
      <c r="AE58" s="127"/>
      <c r="AF58" s="127"/>
      <c r="AG58" s="127"/>
      <c r="AH58" s="127"/>
      <c r="AK58" s="124" t="s">
        <v>22</v>
      </c>
      <c r="AL58" s="125">
        <v>0.86490964294696338</v>
      </c>
      <c r="AM58" s="125"/>
      <c r="AN58" s="125"/>
      <c r="AO58" s="125"/>
      <c r="AP58" s="125"/>
      <c r="AQ58" s="126"/>
      <c r="AR58" s="125"/>
      <c r="AS58" s="125"/>
      <c r="AT58" s="125"/>
      <c r="AU58" s="125"/>
      <c r="AV58" s="125"/>
      <c r="AW58" s="127"/>
      <c r="AX58" s="124"/>
      <c r="AY58" s="127"/>
      <c r="AZ58" s="127"/>
      <c r="BA58" s="127"/>
    </row>
    <row r="59" spans="1:53" s="23" customFormat="1" x14ac:dyDescent="0.25">
      <c r="A59" s="124" t="s">
        <v>14</v>
      </c>
      <c r="B59" s="125">
        <v>0</v>
      </c>
      <c r="C59" s="125"/>
      <c r="D59" s="125"/>
      <c r="E59" s="125"/>
      <c r="F59" s="125"/>
      <c r="G59" s="125">
        <v>0</v>
      </c>
      <c r="H59" s="125">
        <v>0</v>
      </c>
      <c r="I59" s="125">
        <v>0</v>
      </c>
      <c r="J59" s="125">
        <v>0</v>
      </c>
      <c r="K59" s="125"/>
      <c r="L59" s="125"/>
      <c r="M59" s="127"/>
      <c r="N59" s="127"/>
      <c r="O59" s="127"/>
      <c r="P59" s="127"/>
      <c r="S59" s="124" t="s">
        <v>14</v>
      </c>
      <c r="T59" s="125">
        <v>0</v>
      </c>
      <c r="U59" s="125"/>
      <c r="V59" s="125"/>
      <c r="W59" s="125"/>
      <c r="X59" s="125"/>
      <c r="Y59" s="125">
        <v>0</v>
      </c>
      <c r="Z59" s="125">
        <v>0</v>
      </c>
      <c r="AA59" s="125">
        <v>0</v>
      </c>
      <c r="AB59" s="125">
        <v>0</v>
      </c>
      <c r="AC59" s="125"/>
      <c r="AD59" s="125"/>
      <c r="AE59" s="127"/>
      <c r="AF59" s="127"/>
      <c r="AG59" s="127"/>
      <c r="AH59" s="127"/>
      <c r="AK59" s="124" t="s">
        <v>14</v>
      </c>
      <c r="AL59" s="125">
        <v>0</v>
      </c>
      <c r="AM59" s="125">
        <v>0</v>
      </c>
      <c r="AN59" s="125"/>
      <c r="AO59" s="125"/>
      <c r="AP59" s="125"/>
      <c r="AQ59" s="126"/>
      <c r="AR59" s="125"/>
      <c r="AS59" s="125"/>
      <c r="AT59" s="125"/>
      <c r="AU59" s="125"/>
      <c r="AV59" s="125"/>
      <c r="AW59" s="127"/>
      <c r="AX59" s="124"/>
      <c r="AY59" s="127"/>
      <c r="AZ59" s="127"/>
      <c r="BA59" s="127"/>
    </row>
    <row r="60" spans="1:53" s="23" customFormat="1" x14ac:dyDescent="0.25">
      <c r="A60" s="124" t="s">
        <v>15</v>
      </c>
      <c r="B60" s="125">
        <v>0</v>
      </c>
      <c r="C60" s="125"/>
      <c r="D60" s="125"/>
      <c r="E60" s="125"/>
      <c r="F60" s="125"/>
      <c r="G60" s="125">
        <v>0</v>
      </c>
      <c r="H60" s="125">
        <v>0</v>
      </c>
      <c r="I60" s="125">
        <v>0</v>
      </c>
      <c r="J60" s="125">
        <v>0</v>
      </c>
      <c r="K60" s="125"/>
      <c r="L60" s="125"/>
      <c r="M60" s="127"/>
      <c r="N60" s="127"/>
      <c r="O60" s="127"/>
      <c r="P60" s="127"/>
      <c r="S60" s="124" t="s">
        <v>15</v>
      </c>
      <c r="T60" s="125">
        <v>0</v>
      </c>
      <c r="U60" s="125"/>
      <c r="V60" s="125"/>
      <c r="W60" s="125"/>
      <c r="X60" s="125"/>
      <c r="Y60" s="125">
        <v>0</v>
      </c>
      <c r="Z60" s="125">
        <v>0</v>
      </c>
      <c r="AA60" s="125">
        <v>0</v>
      </c>
      <c r="AB60" s="125">
        <v>0</v>
      </c>
      <c r="AC60" s="125"/>
      <c r="AD60" s="125"/>
      <c r="AE60" s="127"/>
      <c r="AF60" s="127"/>
      <c r="AG60" s="127"/>
      <c r="AH60" s="127"/>
      <c r="AK60" s="124" t="s">
        <v>15</v>
      </c>
      <c r="AL60" s="125">
        <v>0</v>
      </c>
      <c r="AM60" s="125">
        <v>0</v>
      </c>
      <c r="AN60" s="125"/>
      <c r="AO60" s="125"/>
      <c r="AP60" s="125"/>
      <c r="AQ60" s="126"/>
      <c r="AR60" s="125"/>
      <c r="AS60" s="125"/>
      <c r="AT60" s="125"/>
      <c r="AU60" s="125"/>
      <c r="AV60" s="125"/>
      <c r="AW60" s="127"/>
      <c r="AX60" s="124"/>
      <c r="AY60" s="127"/>
      <c r="AZ60" s="127"/>
      <c r="BA60" s="127"/>
    </row>
    <row r="61" spans="1:53" s="23" customFormat="1" x14ac:dyDescent="0.25">
      <c r="A61" s="124" t="s">
        <v>16</v>
      </c>
      <c r="B61" s="125">
        <v>0</v>
      </c>
      <c r="C61" s="125"/>
      <c r="D61" s="125"/>
      <c r="E61" s="125"/>
      <c r="F61" s="125"/>
      <c r="G61" s="125">
        <v>0</v>
      </c>
      <c r="H61" s="125">
        <v>0</v>
      </c>
      <c r="I61" s="125">
        <v>0</v>
      </c>
      <c r="J61" s="125">
        <v>0</v>
      </c>
      <c r="K61" s="125"/>
      <c r="L61" s="125"/>
      <c r="M61" s="127"/>
      <c r="N61" s="127"/>
      <c r="O61" s="127"/>
      <c r="P61" s="127"/>
      <c r="S61" s="124" t="s">
        <v>16</v>
      </c>
      <c r="T61" s="125">
        <v>0</v>
      </c>
      <c r="U61" s="125"/>
      <c r="V61" s="125"/>
      <c r="W61" s="125"/>
      <c r="X61" s="125"/>
      <c r="Y61" s="125">
        <v>0</v>
      </c>
      <c r="Z61" s="125">
        <v>0</v>
      </c>
      <c r="AA61" s="125">
        <v>0</v>
      </c>
      <c r="AB61" s="125">
        <v>0</v>
      </c>
      <c r="AC61" s="125"/>
      <c r="AD61" s="125"/>
      <c r="AE61" s="127"/>
      <c r="AF61" s="127"/>
      <c r="AG61" s="127"/>
      <c r="AH61" s="127"/>
      <c r="AK61" s="124" t="s">
        <v>16</v>
      </c>
      <c r="AL61" s="125">
        <v>0</v>
      </c>
      <c r="AM61" s="125">
        <v>0</v>
      </c>
      <c r="AN61" s="125"/>
      <c r="AO61" s="125"/>
      <c r="AP61" s="125"/>
      <c r="AQ61" s="126"/>
      <c r="AR61" s="125"/>
      <c r="AS61" s="125"/>
      <c r="AT61" s="125"/>
      <c r="AU61" s="125"/>
      <c r="AV61" s="125"/>
      <c r="AW61" s="127"/>
      <c r="AX61" s="124"/>
      <c r="AY61" s="127"/>
      <c r="AZ61" s="127"/>
      <c r="BA61" s="127"/>
    </row>
    <row r="62" spans="1:53" s="23" customFormat="1" x14ac:dyDescent="0.25">
      <c r="A62" s="124" t="s">
        <v>17</v>
      </c>
      <c r="B62" s="125">
        <v>0</v>
      </c>
      <c r="C62" s="125"/>
      <c r="D62" s="125"/>
      <c r="E62" s="125"/>
      <c r="F62" s="125"/>
      <c r="G62" s="125">
        <v>0</v>
      </c>
      <c r="H62" s="125">
        <v>0</v>
      </c>
      <c r="I62" s="125">
        <v>0</v>
      </c>
      <c r="J62" s="125">
        <v>0</v>
      </c>
      <c r="K62" s="125"/>
      <c r="L62" s="125"/>
      <c r="M62" s="127"/>
      <c r="N62" s="127"/>
      <c r="O62" s="127"/>
      <c r="P62" s="127"/>
      <c r="S62" s="124" t="s">
        <v>17</v>
      </c>
      <c r="T62" s="125">
        <v>0</v>
      </c>
      <c r="U62" s="125"/>
      <c r="V62" s="125"/>
      <c r="W62" s="125"/>
      <c r="X62" s="125"/>
      <c r="Y62" s="125">
        <v>0</v>
      </c>
      <c r="Z62" s="125">
        <v>0</v>
      </c>
      <c r="AA62" s="125">
        <v>0</v>
      </c>
      <c r="AB62" s="125">
        <v>0</v>
      </c>
      <c r="AC62" s="125"/>
      <c r="AD62" s="125"/>
      <c r="AE62" s="127"/>
      <c r="AF62" s="127"/>
      <c r="AG62" s="127"/>
      <c r="AH62" s="127"/>
      <c r="AK62" s="124" t="s">
        <v>17</v>
      </c>
      <c r="AL62" s="125">
        <v>0</v>
      </c>
      <c r="AM62" s="125">
        <v>0</v>
      </c>
      <c r="AN62" s="125"/>
      <c r="AO62" s="125"/>
      <c r="AP62" s="125"/>
      <c r="AQ62" s="126"/>
      <c r="AR62" s="125"/>
      <c r="AS62" s="125"/>
      <c r="AT62" s="125"/>
      <c r="AU62" s="125"/>
      <c r="AV62" s="125"/>
      <c r="AW62" s="127"/>
      <c r="AX62" s="124"/>
      <c r="AY62" s="127"/>
      <c r="AZ62" s="127"/>
      <c r="BA62" s="127"/>
    </row>
    <row r="63" spans="1:53" s="23" customFormat="1" ht="15.75" thickBot="1" x14ac:dyDescent="0.3">
      <c r="A63" s="128" t="s">
        <v>18</v>
      </c>
      <c r="B63" s="129">
        <v>0</v>
      </c>
      <c r="C63" s="129"/>
      <c r="D63" s="129"/>
      <c r="E63" s="129"/>
      <c r="F63" s="129"/>
      <c r="G63" s="129">
        <v>0</v>
      </c>
      <c r="H63" s="129">
        <v>0</v>
      </c>
      <c r="I63" s="129">
        <v>0</v>
      </c>
      <c r="J63" s="129">
        <v>0</v>
      </c>
      <c r="K63" s="129"/>
      <c r="L63" s="129"/>
      <c r="M63" s="131"/>
      <c r="N63" s="131"/>
      <c r="O63" s="131"/>
      <c r="P63" s="131"/>
      <c r="S63" s="128" t="s">
        <v>18</v>
      </c>
      <c r="T63" s="129">
        <v>0</v>
      </c>
      <c r="U63" s="129"/>
      <c r="V63" s="129"/>
      <c r="W63" s="129"/>
      <c r="X63" s="129"/>
      <c r="Y63" s="129">
        <v>0</v>
      </c>
      <c r="Z63" s="129">
        <v>0</v>
      </c>
      <c r="AA63" s="129">
        <v>0</v>
      </c>
      <c r="AB63" s="129">
        <v>0</v>
      </c>
      <c r="AC63" s="129"/>
      <c r="AD63" s="129"/>
      <c r="AE63" s="131"/>
      <c r="AF63" s="131"/>
      <c r="AG63" s="131"/>
      <c r="AH63" s="131"/>
      <c r="AK63" s="128" t="s">
        <v>18</v>
      </c>
      <c r="AL63" s="129">
        <v>0</v>
      </c>
      <c r="AM63" s="129">
        <v>0</v>
      </c>
      <c r="AN63" s="129"/>
      <c r="AO63" s="129"/>
      <c r="AP63" s="129"/>
      <c r="AQ63" s="130"/>
      <c r="AR63" s="129"/>
      <c r="AS63" s="129"/>
      <c r="AT63" s="129"/>
      <c r="AU63" s="129"/>
      <c r="AV63" s="129"/>
      <c r="AW63" s="131"/>
      <c r="AX63" s="128"/>
      <c r="AY63" s="131"/>
      <c r="AZ63" s="131"/>
      <c r="BA63" s="131"/>
    </row>
    <row r="64" spans="1:53" s="23" customFormat="1" ht="15.75" thickBot="1" x14ac:dyDescent="0.3">
      <c r="A64" s="132" t="s">
        <v>196</v>
      </c>
      <c r="B64" s="70">
        <f>SUM(B44:B63)</f>
        <v>99.999999999999972</v>
      </c>
      <c r="C64" s="70"/>
      <c r="D64" s="70"/>
      <c r="E64" s="70"/>
      <c r="F64" s="133"/>
      <c r="G64" s="133">
        <f t="shared" ref="G64:M64" si="12">SUM(G44:G63)</f>
        <v>98.610000000000014</v>
      </c>
      <c r="H64" s="70">
        <f t="shared" si="12"/>
        <v>99.11999999999999</v>
      </c>
      <c r="I64" s="70">
        <f t="shared" si="12"/>
        <v>98.470000000000013</v>
      </c>
      <c r="J64" s="70">
        <f t="shared" si="12"/>
        <v>98.51</v>
      </c>
      <c r="K64" s="70">
        <f t="shared" si="12"/>
        <v>0</v>
      </c>
      <c r="L64" s="70">
        <f t="shared" si="12"/>
        <v>0</v>
      </c>
      <c r="M64" s="68">
        <f t="shared" si="12"/>
        <v>0</v>
      </c>
      <c r="N64" s="68"/>
      <c r="O64" s="68"/>
      <c r="P64" s="68"/>
      <c r="S64" s="132" t="s">
        <v>196</v>
      </c>
      <c r="T64" s="70">
        <f t="shared" ref="T64:AE64" si="13">SUM(T44:T63)</f>
        <v>99.999999999999972</v>
      </c>
      <c r="U64" s="70"/>
      <c r="V64" s="70"/>
      <c r="W64" s="70"/>
      <c r="X64" s="70"/>
      <c r="Y64" s="133">
        <f t="shared" si="13"/>
        <v>98.610000000000014</v>
      </c>
      <c r="Z64" s="70">
        <f t="shared" si="13"/>
        <v>99.11999999999999</v>
      </c>
      <c r="AA64" s="70">
        <f t="shared" si="13"/>
        <v>98.470000000000013</v>
      </c>
      <c r="AB64" s="70">
        <f t="shared" si="13"/>
        <v>98.51</v>
      </c>
      <c r="AC64" s="70">
        <f t="shared" si="13"/>
        <v>0</v>
      </c>
      <c r="AD64" s="70">
        <f t="shared" si="13"/>
        <v>0</v>
      </c>
      <c r="AE64" s="68">
        <f t="shared" si="13"/>
        <v>0</v>
      </c>
      <c r="AF64" s="68"/>
      <c r="AG64" s="68"/>
      <c r="AH64" s="68"/>
      <c r="AK64" s="132" t="s">
        <v>196</v>
      </c>
      <c r="AL64" s="70">
        <f t="shared" ref="AL64:AX64" si="14">SUM(AL44:AL63)</f>
        <v>100.00000000000001</v>
      </c>
      <c r="AM64" s="70">
        <v>100.00000000000003</v>
      </c>
      <c r="AN64" s="70"/>
      <c r="AO64" s="70"/>
      <c r="AP64" s="70"/>
      <c r="AQ64" s="133"/>
      <c r="AR64" s="70"/>
      <c r="AS64" s="70">
        <f t="shared" si="14"/>
        <v>0</v>
      </c>
      <c r="AT64" s="70">
        <f t="shared" si="14"/>
        <v>0</v>
      </c>
      <c r="AU64" s="70">
        <f t="shared" si="14"/>
        <v>0</v>
      </c>
      <c r="AV64" s="70">
        <f t="shared" si="14"/>
        <v>0</v>
      </c>
      <c r="AW64" s="68">
        <f t="shared" si="14"/>
        <v>0</v>
      </c>
      <c r="AX64" s="132">
        <f t="shared" si="14"/>
        <v>0</v>
      </c>
      <c r="AY64" s="68"/>
      <c r="AZ64" s="68"/>
      <c r="BA64" s="68"/>
    </row>
    <row r="65" spans="1:53" s="23" customFormat="1" x14ac:dyDescent="0.25">
      <c r="AK65" s="23" t="s">
        <v>197</v>
      </c>
      <c r="AL65" s="23">
        <v>3.016435</v>
      </c>
      <c r="AM65" s="23">
        <v>3.0533389999999998</v>
      </c>
    </row>
    <row r="66" spans="1:53" ht="15.75" thickBot="1" x14ac:dyDescent="0.3"/>
    <row r="67" spans="1:53" s="101" customFormat="1" ht="15.75" thickBot="1" x14ac:dyDescent="0.3">
      <c r="A67" s="207" t="s">
        <v>104</v>
      </c>
      <c r="B67" s="98" t="s">
        <v>186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100"/>
      <c r="S67" s="207" t="s">
        <v>104</v>
      </c>
      <c r="T67" s="98" t="s">
        <v>187</v>
      </c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100"/>
      <c r="AK67" s="209" t="s">
        <v>104</v>
      </c>
      <c r="AL67" s="98" t="s">
        <v>188</v>
      </c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100"/>
    </row>
    <row r="68" spans="1:53" s="107" customFormat="1" ht="15.75" thickBot="1" x14ac:dyDescent="0.3">
      <c r="A68" s="208"/>
      <c r="B68" s="102">
        <v>1</v>
      </c>
      <c r="C68" s="103">
        <v>2</v>
      </c>
      <c r="D68" s="104">
        <v>3</v>
      </c>
      <c r="E68" s="104">
        <v>4</v>
      </c>
      <c r="F68" s="104">
        <v>5</v>
      </c>
      <c r="G68" s="105">
        <v>6</v>
      </c>
      <c r="H68" s="102">
        <v>7</v>
      </c>
      <c r="I68" s="102">
        <v>8</v>
      </c>
      <c r="J68" s="102">
        <v>9</v>
      </c>
      <c r="K68" s="102">
        <v>10</v>
      </c>
      <c r="L68" s="102">
        <v>11</v>
      </c>
      <c r="M68" s="106">
        <v>12</v>
      </c>
      <c r="N68" s="102">
        <v>13</v>
      </c>
      <c r="O68" s="106">
        <v>14</v>
      </c>
      <c r="P68" s="102">
        <v>15</v>
      </c>
      <c r="S68" s="208"/>
      <c r="T68" s="102">
        <v>1</v>
      </c>
      <c r="U68" s="103">
        <v>2</v>
      </c>
      <c r="V68" s="104">
        <v>3</v>
      </c>
      <c r="W68" s="104">
        <v>4</v>
      </c>
      <c r="X68" s="104">
        <v>5</v>
      </c>
      <c r="Y68" s="105">
        <v>6</v>
      </c>
      <c r="Z68" s="102">
        <v>7</v>
      </c>
      <c r="AA68" s="102">
        <v>8</v>
      </c>
      <c r="AB68" s="102">
        <v>9</v>
      </c>
      <c r="AC68" s="102">
        <v>10</v>
      </c>
      <c r="AD68" s="102">
        <v>11</v>
      </c>
      <c r="AE68" s="106">
        <v>12</v>
      </c>
      <c r="AF68" s="102">
        <v>13</v>
      </c>
      <c r="AG68" s="106">
        <v>14</v>
      </c>
      <c r="AH68" s="102">
        <v>15</v>
      </c>
      <c r="AK68" s="208"/>
      <c r="AL68" s="102" t="s">
        <v>189</v>
      </c>
      <c r="AM68" s="108">
        <v>1</v>
      </c>
      <c r="AN68" s="108">
        <v>2</v>
      </c>
      <c r="AO68" s="109">
        <v>3</v>
      </c>
      <c r="AP68" s="108">
        <v>4</v>
      </c>
      <c r="AQ68" s="109">
        <v>5</v>
      </c>
      <c r="AR68" s="102">
        <v>6</v>
      </c>
      <c r="AS68" s="102">
        <v>7</v>
      </c>
      <c r="AT68" s="102">
        <v>8</v>
      </c>
      <c r="AU68" s="102">
        <v>9</v>
      </c>
      <c r="AV68" s="102">
        <v>10</v>
      </c>
      <c r="AW68" s="106">
        <v>11</v>
      </c>
      <c r="AX68" s="110">
        <v>12</v>
      </c>
      <c r="AY68" s="102">
        <v>13</v>
      </c>
      <c r="AZ68" s="106">
        <v>14</v>
      </c>
      <c r="BA68" s="102">
        <v>15</v>
      </c>
    </row>
    <row r="69" spans="1:53" s="23" customFormat="1" x14ac:dyDescent="0.25">
      <c r="A69" s="111" t="s">
        <v>190</v>
      </c>
      <c r="B69" s="112">
        <v>34011.428571428602</v>
      </c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4"/>
      <c r="N69" s="114"/>
      <c r="O69" s="114"/>
      <c r="P69" s="114"/>
      <c r="S69" s="111" t="s">
        <v>190</v>
      </c>
      <c r="T69" s="112">
        <v>34011.428571428602</v>
      </c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  <c r="AE69" s="114"/>
      <c r="AF69" s="114"/>
      <c r="AG69" s="114"/>
      <c r="AH69" s="114"/>
      <c r="AK69" s="111" t="s">
        <v>190</v>
      </c>
      <c r="AL69" s="112">
        <v>20291.428571428572</v>
      </c>
      <c r="AM69" s="112">
        <v>34011.428571428602</v>
      </c>
      <c r="AN69" s="112"/>
      <c r="AO69" s="112"/>
      <c r="AP69" s="112"/>
      <c r="AQ69" s="113"/>
      <c r="AR69" s="112"/>
      <c r="AS69" s="112"/>
      <c r="AT69" s="112"/>
      <c r="AU69" s="112"/>
      <c r="AV69" s="112"/>
      <c r="AW69" s="114"/>
      <c r="AX69" s="111"/>
      <c r="AY69" s="114"/>
      <c r="AZ69" s="114"/>
      <c r="BA69" s="114"/>
    </row>
    <row r="70" spans="1:53" s="23" customFormat="1" ht="15.75" thickBot="1" x14ac:dyDescent="0.3">
      <c r="A70" s="115" t="s">
        <v>191</v>
      </c>
      <c r="B70" s="116">
        <v>1190.4000000000001</v>
      </c>
      <c r="C70" s="116"/>
      <c r="D70" s="116"/>
      <c r="E70" s="116"/>
      <c r="F70" s="116"/>
      <c r="G70" s="134" t="s">
        <v>200</v>
      </c>
      <c r="H70" s="134" t="s">
        <v>201</v>
      </c>
      <c r="I70" s="134" t="s">
        <v>202</v>
      </c>
      <c r="J70" s="134" t="s">
        <v>203</v>
      </c>
      <c r="K70" s="116"/>
      <c r="L70" s="116"/>
      <c r="M70" s="118"/>
      <c r="N70" s="118"/>
      <c r="O70" s="118"/>
      <c r="P70" s="118"/>
      <c r="S70" s="115" t="s">
        <v>191</v>
      </c>
      <c r="T70" s="116">
        <v>1190.4000000000001</v>
      </c>
      <c r="U70" s="116"/>
      <c r="V70" s="116"/>
      <c r="W70" s="116"/>
      <c r="X70" s="116"/>
      <c r="Y70" s="134" t="s">
        <v>200</v>
      </c>
      <c r="Z70" s="134" t="s">
        <v>201</v>
      </c>
      <c r="AA70" s="134" t="s">
        <v>202</v>
      </c>
      <c r="AB70" s="134" t="s">
        <v>203</v>
      </c>
      <c r="AC70" s="116"/>
      <c r="AD70" s="116"/>
      <c r="AE70" s="118"/>
      <c r="AF70" s="118"/>
      <c r="AG70" s="118"/>
      <c r="AH70" s="118"/>
      <c r="AK70" s="115" t="s">
        <v>191</v>
      </c>
      <c r="AL70" s="116">
        <v>710.2</v>
      </c>
      <c r="AM70" s="116">
        <v>1190.4000000000001</v>
      </c>
      <c r="AN70" s="116"/>
      <c r="AO70" s="116"/>
      <c r="AP70" s="116"/>
      <c r="AQ70" s="117"/>
      <c r="AR70" s="116"/>
      <c r="AS70" s="116"/>
      <c r="AT70" s="116"/>
      <c r="AU70" s="116"/>
      <c r="AV70" s="116"/>
      <c r="AW70" s="118"/>
      <c r="AX70" s="115"/>
      <c r="AY70" s="118"/>
      <c r="AZ70" s="118"/>
      <c r="BA70" s="118"/>
    </row>
    <row r="71" spans="1:53" s="23" customFormat="1" x14ac:dyDescent="0.25">
      <c r="A71" s="119" t="s">
        <v>192</v>
      </c>
      <c r="B71" s="120">
        <f>100*(0.85^B68)</f>
        <v>85</v>
      </c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2"/>
      <c r="O71" s="122"/>
      <c r="P71" s="122"/>
      <c r="S71" s="119" t="s">
        <v>192</v>
      </c>
      <c r="T71" s="120">
        <f>100*(0.85^T68)</f>
        <v>85</v>
      </c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2"/>
      <c r="AF71" s="122"/>
      <c r="AG71" s="122"/>
      <c r="AH71" s="122"/>
      <c r="AK71" s="119" t="s">
        <v>193</v>
      </c>
      <c r="AL71" s="120">
        <v>100</v>
      </c>
      <c r="AM71" s="120">
        <v>85</v>
      </c>
      <c r="AN71" s="120"/>
      <c r="AO71" s="120"/>
      <c r="AP71" s="120"/>
      <c r="AQ71" s="121"/>
      <c r="AR71" s="120"/>
      <c r="AS71" s="120"/>
      <c r="AT71" s="120"/>
      <c r="AU71" s="120"/>
      <c r="AV71" s="120"/>
      <c r="AW71" s="122"/>
      <c r="AX71" s="119"/>
      <c r="AY71" s="122"/>
      <c r="AZ71" s="122"/>
      <c r="BA71" s="122"/>
    </row>
    <row r="72" spans="1:53" s="23" customFormat="1" ht="15.75" thickBot="1" x14ac:dyDescent="0.3">
      <c r="A72" s="115" t="s">
        <v>194</v>
      </c>
      <c r="B72" s="116">
        <f>100- B71</f>
        <v>15</v>
      </c>
      <c r="C72" s="116"/>
      <c r="D72" s="116"/>
      <c r="E72" s="116"/>
      <c r="F72" s="116"/>
      <c r="G72" s="116"/>
      <c r="H72" s="116"/>
      <c r="I72" s="116"/>
      <c r="J72" s="116"/>
      <c r="K72" s="116"/>
      <c r="L72" s="116"/>
      <c r="M72" s="118"/>
      <c r="N72" s="118"/>
      <c r="O72" s="118"/>
      <c r="P72" s="118"/>
      <c r="S72" s="115" t="s">
        <v>194</v>
      </c>
      <c r="T72" s="116">
        <f>100- T71</f>
        <v>15</v>
      </c>
      <c r="U72" s="116"/>
      <c r="V72" s="116"/>
      <c r="W72" s="116"/>
      <c r="X72" s="116"/>
      <c r="Y72" s="116"/>
      <c r="Z72" s="116"/>
      <c r="AA72" s="116"/>
      <c r="AB72" s="116"/>
      <c r="AC72" s="116"/>
      <c r="AD72" s="116"/>
      <c r="AE72" s="118"/>
      <c r="AF72" s="118"/>
      <c r="AG72" s="118"/>
      <c r="AH72" s="118"/>
      <c r="AK72" s="115" t="s">
        <v>195</v>
      </c>
      <c r="AL72" s="116">
        <v>0</v>
      </c>
      <c r="AM72" s="116">
        <v>15</v>
      </c>
      <c r="AN72" s="116"/>
      <c r="AO72" s="116"/>
      <c r="AP72" s="116"/>
      <c r="AQ72" s="117"/>
      <c r="AR72" s="116"/>
      <c r="AS72" s="116"/>
      <c r="AT72" s="116"/>
      <c r="AU72" s="116"/>
      <c r="AV72" s="116"/>
      <c r="AW72" s="118"/>
      <c r="AX72" s="115"/>
      <c r="AY72" s="118"/>
      <c r="AZ72" s="118"/>
      <c r="BA72" s="118"/>
    </row>
    <row r="73" spans="1:53" s="23" customFormat="1" x14ac:dyDescent="0.25">
      <c r="A73" s="123" t="s">
        <v>198</v>
      </c>
      <c r="B73" s="120">
        <f>B44/15</f>
        <v>4.5057875271863095</v>
      </c>
      <c r="C73" s="120"/>
      <c r="D73" s="120"/>
      <c r="E73" s="120"/>
      <c r="F73" s="120"/>
      <c r="G73" s="120">
        <f t="shared" ref="G73:J73" si="15">G44/15</f>
        <v>4.6100000000000003</v>
      </c>
      <c r="H73" s="120">
        <f t="shared" si="15"/>
        <v>4.7413333333333334</v>
      </c>
      <c r="I73" s="120">
        <f t="shared" si="15"/>
        <v>4.5526666666666671</v>
      </c>
      <c r="J73" s="120">
        <f t="shared" si="15"/>
        <v>4.5873333333333335</v>
      </c>
      <c r="K73" s="120"/>
      <c r="L73" s="120"/>
      <c r="M73" s="122"/>
      <c r="N73" s="122"/>
      <c r="O73" s="122"/>
      <c r="P73" s="122"/>
      <c r="S73" s="123" t="s">
        <v>198</v>
      </c>
      <c r="T73" s="120">
        <f>T44/15</f>
        <v>4.5057875271863095</v>
      </c>
      <c r="U73" s="120"/>
      <c r="V73" s="120"/>
      <c r="W73" s="120"/>
      <c r="X73" s="120"/>
      <c r="Y73" s="120">
        <f t="shared" ref="Y73:AB73" si="16">Y44/15</f>
        <v>4.6100000000000003</v>
      </c>
      <c r="Z73" s="120">
        <f t="shared" si="16"/>
        <v>4.7413333333333334</v>
      </c>
      <c r="AA73" s="120">
        <f t="shared" si="16"/>
        <v>4.5526666666666671</v>
      </c>
      <c r="AB73" s="120">
        <f t="shared" si="16"/>
        <v>4.5873333333333335</v>
      </c>
      <c r="AC73" s="120"/>
      <c r="AD73" s="120"/>
      <c r="AE73" s="122"/>
      <c r="AF73" s="122"/>
      <c r="AG73" s="122"/>
      <c r="AH73" s="122"/>
      <c r="AK73" s="123" t="s">
        <v>0</v>
      </c>
      <c r="AL73" s="120">
        <v>50.506206109342919</v>
      </c>
      <c r="AM73" s="120">
        <v>47.59554754513757</v>
      </c>
      <c r="AN73" s="120"/>
      <c r="AO73" s="120"/>
      <c r="AP73" s="120"/>
      <c r="AQ73" s="121"/>
      <c r="AR73" s="120"/>
      <c r="AS73" s="120"/>
      <c r="AT73" s="120"/>
      <c r="AU73" s="120"/>
      <c r="AV73" s="120"/>
      <c r="AW73" s="122"/>
      <c r="AX73" s="123"/>
      <c r="AY73" s="122"/>
      <c r="AZ73" s="122"/>
      <c r="BA73" s="122"/>
    </row>
    <row r="74" spans="1:53" s="23" customFormat="1" x14ac:dyDescent="0.25">
      <c r="A74" s="124" t="s">
        <v>1</v>
      </c>
      <c r="B74" s="125">
        <f>B45</f>
        <v>0</v>
      </c>
      <c r="C74" s="125"/>
      <c r="D74" s="125"/>
      <c r="E74" s="125"/>
      <c r="F74" s="125"/>
      <c r="G74" s="125">
        <v>0.36</v>
      </c>
      <c r="H74" s="125">
        <v>0.25</v>
      </c>
      <c r="I74" s="125">
        <v>0.4</v>
      </c>
      <c r="J74" s="125">
        <v>0.42</v>
      </c>
      <c r="K74" s="125"/>
      <c r="L74" s="125"/>
      <c r="M74" s="127"/>
      <c r="N74" s="127"/>
      <c r="O74" s="127"/>
      <c r="P74" s="127"/>
      <c r="S74" s="124" t="s">
        <v>1</v>
      </c>
      <c r="T74" s="125">
        <f>T45</f>
        <v>0</v>
      </c>
      <c r="U74" s="125"/>
      <c r="V74" s="125"/>
      <c r="W74" s="125"/>
      <c r="X74" s="125"/>
      <c r="Y74" s="125">
        <v>0.36</v>
      </c>
      <c r="Z74" s="125">
        <v>0.25</v>
      </c>
      <c r="AA74" s="125">
        <v>0.4</v>
      </c>
      <c r="AB74" s="125">
        <v>0.42</v>
      </c>
      <c r="AC74" s="125"/>
      <c r="AD74" s="125"/>
      <c r="AE74" s="127"/>
      <c r="AF74" s="127"/>
      <c r="AG74" s="127"/>
      <c r="AH74" s="127"/>
      <c r="AK74" s="124" t="s">
        <v>1</v>
      </c>
      <c r="AL74" s="125">
        <v>1.5202810823230855</v>
      </c>
      <c r="AM74" s="125">
        <v>1.6667920884473695</v>
      </c>
      <c r="AN74" s="125"/>
      <c r="AO74" s="125"/>
      <c r="AP74" s="125"/>
      <c r="AQ74" s="126"/>
      <c r="AR74" s="125"/>
      <c r="AS74" s="125"/>
      <c r="AT74" s="125"/>
      <c r="AU74" s="125"/>
      <c r="AV74" s="125"/>
      <c r="AW74" s="127"/>
      <c r="AX74" s="124"/>
      <c r="AY74" s="127"/>
      <c r="AZ74" s="127"/>
      <c r="BA74" s="127"/>
    </row>
    <row r="75" spans="1:53" s="23" customFormat="1" x14ac:dyDescent="0.25">
      <c r="A75" s="124" t="s">
        <v>199</v>
      </c>
      <c r="B75" s="125">
        <f>B46/3</f>
        <v>6.1044441958990925</v>
      </c>
      <c r="C75" s="125"/>
      <c r="D75" s="125"/>
      <c r="E75" s="125"/>
      <c r="F75" s="125"/>
      <c r="G75" s="125">
        <f t="shared" ref="G75:J75" si="17">G46/3</f>
        <v>5.1766666666666667</v>
      </c>
      <c r="H75" s="125">
        <f t="shared" si="17"/>
        <v>5.1833333333333336</v>
      </c>
      <c r="I75" s="125">
        <f t="shared" si="17"/>
        <v>5.2166666666666668</v>
      </c>
      <c r="J75" s="125">
        <f t="shared" si="17"/>
        <v>5.07</v>
      </c>
      <c r="K75" s="125"/>
      <c r="L75" s="125"/>
      <c r="M75" s="127"/>
      <c r="N75" s="127"/>
      <c r="O75" s="127"/>
      <c r="P75" s="127"/>
      <c r="S75" s="124" t="s">
        <v>199</v>
      </c>
      <c r="T75" s="125">
        <f>T46/3</f>
        <v>6.1044441958990925</v>
      </c>
      <c r="U75" s="125"/>
      <c r="V75" s="125"/>
      <c r="W75" s="125"/>
      <c r="X75" s="125"/>
      <c r="Y75" s="125">
        <f t="shared" ref="Y75:AB75" si="18">Y46/3</f>
        <v>5.1766666666666667</v>
      </c>
      <c r="Z75" s="125">
        <f t="shared" si="18"/>
        <v>5.1833333333333336</v>
      </c>
      <c r="AA75" s="125">
        <f t="shared" si="18"/>
        <v>5.2166666666666668</v>
      </c>
      <c r="AB75" s="125">
        <f t="shared" si="18"/>
        <v>5.07</v>
      </c>
      <c r="AC75" s="125"/>
      <c r="AD75" s="125"/>
      <c r="AE75" s="127"/>
      <c r="AF75" s="127"/>
      <c r="AG75" s="127"/>
      <c r="AH75" s="127"/>
      <c r="AK75" s="124" t="s">
        <v>2</v>
      </c>
      <c r="AL75" s="125">
        <v>15.508959639975203</v>
      </c>
      <c r="AM75" s="125">
        <v>14.896135438152342</v>
      </c>
      <c r="AN75" s="125"/>
      <c r="AO75" s="125"/>
      <c r="AP75" s="125"/>
      <c r="AQ75" s="126"/>
      <c r="AR75" s="125"/>
      <c r="AS75" s="125"/>
      <c r="AT75" s="125"/>
      <c r="AU75" s="125"/>
      <c r="AV75" s="125"/>
      <c r="AW75" s="127"/>
      <c r="AX75" s="124"/>
      <c r="AY75" s="127"/>
      <c r="AZ75" s="127"/>
      <c r="BA75" s="127"/>
    </row>
    <row r="76" spans="1:53" s="23" customFormat="1" x14ac:dyDescent="0.25">
      <c r="A76" s="124" t="s">
        <v>3</v>
      </c>
      <c r="B76" s="125">
        <f>B47</f>
        <v>0</v>
      </c>
      <c r="C76" s="125"/>
      <c r="D76" s="125"/>
      <c r="E76" s="125"/>
      <c r="F76" s="125"/>
      <c r="G76" s="125">
        <v>0</v>
      </c>
      <c r="H76" s="125">
        <v>0</v>
      </c>
      <c r="I76" s="125">
        <v>0</v>
      </c>
      <c r="J76" s="125">
        <v>0</v>
      </c>
      <c r="K76" s="125"/>
      <c r="L76" s="125"/>
      <c r="M76" s="127"/>
      <c r="N76" s="127"/>
      <c r="O76" s="127"/>
      <c r="P76" s="127"/>
      <c r="S76" s="124" t="s">
        <v>3</v>
      </c>
      <c r="T76" s="125">
        <f>T47</f>
        <v>0</v>
      </c>
      <c r="U76" s="125"/>
      <c r="V76" s="125"/>
      <c r="W76" s="125"/>
      <c r="X76" s="125"/>
      <c r="Y76" s="125">
        <v>0</v>
      </c>
      <c r="Z76" s="125">
        <v>0</v>
      </c>
      <c r="AA76" s="125">
        <v>0</v>
      </c>
      <c r="AB76" s="125">
        <v>0</v>
      </c>
      <c r="AC76" s="125"/>
      <c r="AD76" s="125"/>
      <c r="AE76" s="127"/>
      <c r="AF76" s="127"/>
      <c r="AG76" s="127"/>
      <c r="AH76" s="127"/>
      <c r="AK76" s="124" t="s">
        <v>3</v>
      </c>
      <c r="AL76" s="125">
        <v>0</v>
      </c>
      <c r="AM76" s="125">
        <v>0</v>
      </c>
      <c r="AN76" s="125"/>
      <c r="AO76" s="125"/>
      <c r="AP76" s="125"/>
      <c r="AQ76" s="126"/>
      <c r="AR76" s="125"/>
      <c r="AS76" s="125"/>
      <c r="AT76" s="125"/>
      <c r="AU76" s="125"/>
      <c r="AV76" s="125"/>
      <c r="AW76" s="127"/>
      <c r="AX76" s="124"/>
      <c r="AY76" s="127"/>
      <c r="AZ76" s="127"/>
      <c r="BA76" s="127"/>
    </row>
    <row r="77" spans="1:53" s="23" customFormat="1" x14ac:dyDescent="0.25">
      <c r="A77" s="124" t="s">
        <v>4</v>
      </c>
      <c r="B77" s="125">
        <f t="shared" ref="B77:B92" si="19">B48</f>
        <v>0.30950976442185213</v>
      </c>
      <c r="C77" s="125"/>
      <c r="D77" s="125"/>
      <c r="E77" s="125"/>
      <c r="F77" s="125"/>
      <c r="G77" s="125">
        <v>1.1599999999999999</v>
      </c>
      <c r="H77" s="125">
        <v>0.79</v>
      </c>
      <c r="I77" s="125">
        <v>1.33</v>
      </c>
      <c r="J77" s="125">
        <v>1.29</v>
      </c>
      <c r="K77" s="125"/>
      <c r="L77" s="125"/>
      <c r="M77" s="127"/>
      <c r="N77" s="127"/>
      <c r="O77" s="127"/>
      <c r="P77" s="127"/>
      <c r="S77" s="124" t="s">
        <v>4</v>
      </c>
      <c r="T77" s="125">
        <f t="shared" ref="T77:T92" si="20">T48</f>
        <v>0.30950976442185213</v>
      </c>
      <c r="U77" s="125"/>
      <c r="V77" s="125"/>
      <c r="W77" s="125"/>
      <c r="X77" s="125"/>
      <c r="Y77" s="125">
        <v>1.1599999999999999</v>
      </c>
      <c r="Z77" s="125">
        <v>0.79</v>
      </c>
      <c r="AA77" s="125">
        <v>1.33</v>
      </c>
      <c r="AB77" s="125">
        <v>1.29</v>
      </c>
      <c r="AC77" s="125"/>
      <c r="AD77" s="125"/>
      <c r="AE77" s="127"/>
      <c r="AF77" s="127"/>
      <c r="AG77" s="127"/>
      <c r="AH77" s="127"/>
      <c r="AK77" s="124" t="s">
        <v>4</v>
      </c>
      <c r="AL77" s="125">
        <v>6.9586352618840923</v>
      </c>
      <c r="AM77" s="125">
        <v>7.5938970676352424</v>
      </c>
      <c r="AN77" s="125"/>
      <c r="AO77" s="125"/>
      <c r="AP77" s="125"/>
      <c r="AQ77" s="126"/>
      <c r="AR77" s="125"/>
      <c r="AS77" s="125"/>
      <c r="AT77" s="125"/>
      <c r="AU77" s="125"/>
      <c r="AV77" s="125"/>
      <c r="AW77" s="127"/>
      <c r="AX77" s="124"/>
      <c r="AY77" s="127"/>
      <c r="AZ77" s="127"/>
      <c r="BA77" s="127"/>
    </row>
    <row r="78" spans="1:53" s="23" customFormat="1" x14ac:dyDescent="0.25">
      <c r="A78" s="124" t="s">
        <v>5</v>
      </c>
      <c r="B78" s="125">
        <f t="shared" si="19"/>
        <v>4.9163096081046742</v>
      </c>
      <c r="C78" s="125"/>
      <c r="D78" s="125"/>
      <c r="E78" s="125"/>
      <c r="F78" s="125"/>
      <c r="G78" s="125">
        <v>3.14</v>
      </c>
      <c r="H78" s="125">
        <v>2.63</v>
      </c>
      <c r="I78" s="125">
        <v>3.44</v>
      </c>
      <c r="J78" s="125">
        <v>3.24</v>
      </c>
      <c r="K78" s="125"/>
      <c r="L78" s="125"/>
      <c r="M78" s="127"/>
      <c r="N78" s="127"/>
      <c r="O78" s="127"/>
      <c r="P78" s="127"/>
      <c r="S78" s="124" t="s">
        <v>5</v>
      </c>
      <c r="T78" s="125">
        <f t="shared" si="20"/>
        <v>4.9163096081046742</v>
      </c>
      <c r="U78" s="125"/>
      <c r="V78" s="125"/>
      <c r="W78" s="125"/>
      <c r="X78" s="125"/>
      <c r="Y78" s="125">
        <v>3.14</v>
      </c>
      <c r="Z78" s="125">
        <v>2.63</v>
      </c>
      <c r="AA78" s="125">
        <v>3.44</v>
      </c>
      <c r="AB78" s="125">
        <v>3.24</v>
      </c>
      <c r="AC78" s="125"/>
      <c r="AD78" s="125"/>
      <c r="AE78" s="127"/>
      <c r="AF78" s="127"/>
      <c r="AG78" s="127"/>
      <c r="AH78" s="127"/>
      <c r="AK78" s="124" t="s">
        <v>5</v>
      </c>
      <c r="AL78" s="125">
        <v>8.9686686912443303</v>
      </c>
      <c r="AM78" s="125">
        <v>9.2674004885802574</v>
      </c>
      <c r="AN78" s="125"/>
      <c r="AO78" s="125"/>
      <c r="AP78" s="125"/>
      <c r="AQ78" s="126"/>
      <c r="AR78" s="125"/>
      <c r="AS78" s="125"/>
      <c r="AT78" s="125"/>
      <c r="AU78" s="125"/>
      <c r="AV78" s="125"/>
      <c r="AW78" s="127"/>
      <c r="AX78" s="124"/>
      <c r="AY78" s="127"/>
      <c r="AZ78" s="127"/>
      <c r="BA78" s="127"/>
    </row>
    <row r="79" spans="1:53" s="23" customFormat="1" x14ac:dyDescent="0.25">
      <c r="A79" s="124" t="s">
        <v>6</v>
      </c>
      <c r="B79" s="125">
        <f t="shared" si="19"/>
        <v>0</v>
      </c>
      <c r="C79" s="125"/>
      <c r="D79" s="125"/>
      <c r="E79" s="125"/>
      <c r="F79" s="125"/>
      <c r="G79" s="125">
        <v>0</v>
      </c>
      <c r="H79" s="125">
        <v>0</v>
      </c>
      <c r="I79" s="125">
        <v>0</v>
      </c>
      <c r="J79" s="125">
        <v>0</v>
      </c>
      <c r="K79" s="125"/>
      <c r="L79" s="125"/>
      <c r="M79" s="127"/>
      <c r="N79" s="127"/>
      <c r="O79" s="127"/>
      <c r="P79" s="127"/>
      <c r="S79" s="124" t="s">
        <v>6</v>
      </c>
      <c r="T79" s="125">
        <f t="shared" si="20"/>
        <v>0</v>
      </c>
      <c r="U79" s="125"/>
      <c r="V79" s="125"/>
      <c r="W79" s="125"/>
      <c r="X79" s="125"/>
      <c r="Y79" s="125">
        <v>0</v>
      </c>
      <c r="Z79" s="125">
        <v>0</v>
      </c>
      <c r="AA79" s="125">
        <v>0</v>
      </c>
      <c r="AB79" s="125">
        <v>0</v>
      </c>
      <c r="AC79" s="125"/>
      <c r="AD79" s="125"/>
      <c r="AE79" s="127"/>
      <c r="AF79" s="127"/>
      <c r="AG79" s="127"/>
      <c r="AH79" s="127"/>
      <c r="AK79" s="124" t="s">
        <v>6</v>
      </c>
      <c r="AL79" s="125">
        <v>0</v>
      </c>
      <c r="AM79" s="125">
        <v>0</v>
      </c>
      <c r="AN79" s="125"/>
      <c r="AO79" s="125"/>
      <c r="AP79" s="125"/>
      <c r="AQ79" s="126"/>
      <c r="AR79" s="125"/>
      <c r="AS79" s="125"/>
      <c r="AT79" s="125"/>
      <c r="AU79" s="125"/>
      <c r="AV79" s="125"/>
      <c r="AW79" s="127"/>
      <c r="AX79" s="124"/>
      <c r="AY79" s="127"/>
      <c r="AZ79" s="127"/>
      <c r="BA79" s="127"/>
    </row>
    <row r="80" spans="1:53" s="23" customFormat="1" x14ac:dyDescent="0.25">
      <c r="A80" s="124" t="s">
        <v>7</v>
      </c>
      <c r="B80" s="125">
        <f t="shared" si="19"/>
        <v>1.8203796498716631</v>
      </c>
      <c r="C80" s="125"/>
      <c r="D80" s="125"/>
      <c r="E80" s="125"/>
      <c r="F80" s="125"/>
      <c r="G80" s="125">
        <v>2.73</v>
      </c>
      <c r="H80" s="125">
        <v>1.83</v>
      </c>
      <c r="I80" s="125">
        <v>3.02</v>
      </c>
      <c r="J80" s="125">
        <v>3.31</v>
      </c>
      <c r="K80" s="125"/>
      <c r="L80" s="125"/>
      <c r="M80" s="127"/>
      <c r="N80" s="127"/>
      <c r="O80" s="127"/>
      <c r="P80" s="127"/>
      <c r="S80" s="124" t="s">
        <v>7</v>
      </c>
      <c r="T80" s="125">
        <f t="shared" si="20"/>
        <v>1.8203796498716631</v>
      </c>
      <c r="U80" s="125"/>
      <c r="V80" s="125"/>
      <c r="W80" s="125"/>
      <c r="X80" s="125"/>
      <c r="Y80" s="125">
        <v>2.73</v>
      </c>
      <c r="Z80" s="125">
        <v>1.83</v>
      </c>
      <c r="AA80" s="125">
        <v>3.02</v>
      </c>
      <c r="AB80" s="125">
        <v>3.31</v>
      </c>
      <c r="AC80" s="125"/>
      <c r="AD80" s="125"/>
      <c r="AE80" s="127"/>
      <c r="AF80" s="127"/>
      <c r="AG80" s="127"/>
      <c r="AH80" s="127"/>
      <c r="AK80" s="124" t="s">
        <v>7</v>
      </c>
      <c r="AL80" s="125">
        <v>9.3556165716041129</v>
      </c>
      <c r="AM80" s="125">
        <v>12.867416874535204</v>
      </c>
      <c r="AN80" s="125"/>
      <c r="AO80" s="125"/>
      <c r="AP80" s="125"/>
      <c r="AQ80" s="126"/>
      <c r="AR80" s="125"/>
      <c r="AS80" s="125"/>
      <c r="AT80" s="125"/>
      <c r="AU80" s="125"/>
      <c r="AV80" s="125"/>
      <c r="AW80" s="127"/>
      <c r="AX80" s="124"/>
      <c r="AY80" s="127"/>
      <c r="AZ80" s="127"/>
      <c r="BA80" s="127"/>
    </row>
    <row r="81" spans="1:53" s="23" customFormat="1" x14ac:dyDescent="0.25">
      <c r="A81" s="124" t="s">
        <v>8</v>
      </c>
      <c r="B81" s="125">
        <f t="shared" si="19"/>
        <v>-3.2172975548373857E-5</v>
      </c>
      <c r="C81" s="125"/>
      <c r="D81" s="125"/>
      <c r="E81" s="125"/>
      <c r="F81" s="125"/>
      <c r="G81" s="125">
        <v>0</v>
      </c>
      <c r="H81" s="125">
        <v>0</v>
      </c>
      <c r="I81" s="125">
        <v>0</v>
      </c>
      <c r="J81" s="125">
        <v>0</v>
      </c>
      <c r="K81" s="125"/>
      <c r="L81" s="125"/>
      <c r="M81" s="127"/>
      <c r="N81" s="127"/>
      <c r="O81" s="127"/>
      <c r="P81" s="127"/>
      <c r="S81" s="124" t="s">
        <v>8</v>
      </c>
      <c r="T81" s="125">
        <f t="shared" si="20"/>
        <v>-3.2172975548373857E-5</v>
      </c>
      <c r="U81" s="125"/>
      <c r="V81" s="125"/>
      <c r="W81" s="125"/>
      <c r="X81" s="125"/>
      <c r="Y81" s="125">
        <v>0</v>
      </c>
      <c r="Z81" s="125">
        <v>0</v>
      </c>
      <c r="AA81" s="125">
        <v>0</v>
      </c>
      <c r="AB81" s="125">
        <v>0</v>
      </c>
      <c r="AC81" s="125"/>
      <c r="AD81" s="125"/>
      <c r="AE81" s="127"/>
      <c r="AF81" s="127"/>
      <c r="AG81" s="127"/>
      <c r="AH81" s="127"/>
      <c r="AK81" s="124" t="s">
        <v>8</v>
      </c>
      <c r="AL81" s="125">
        <v>2.857802964856957</v>
      </c>
      <c r="AM81" s="125">
        <v>3.1323947847747395</v>
      </c>
      <c r="AN81" s="125"/>
      <c r="AO81" s="125"/>
      <c r="AP81" s="125"/>
      <c r="AQ81" s="126"/>
      <c r="AR81" s="125"/>
      <c r="AS81" s="125"/>
      <c r="AT81" s="125"/>
      <c r="AU81" s="125"/>
      <c r="AV81" s="125"/>
      <c r="AW81" s="127"/>
      <c r="AX81" s="124"/>
      <c r="AY81" s="127"/>
      <c r="AZ81" s="127"/>
      <c r="BA81" s="127"/>
    </row>
    <row r="82" spans="1:53" s="23" customFormat="1" x14ac:dyDescent="0.25">
      <c r="A82" s="124" t="s">
        <v>9</v>
      </c>
      <c r="B82" s="125">
        <f t="shared" si="19"/>
        <v>0</v>
      </c>
      <c r="C82" s="125"/>
      <c r="D82" s="125"/>
      <c r="E82" s="125"/>
      <c r="F82" s="125"/>
      <c r="G82" s="125">
        <v>0</v>
      </c>
      <c r="H82" s="125">
        <v>0</v>
      </c>
      <c r="I82" s="125">
        <v>0</v>
      </c>
      <c r="J82" s="125">
        <v>0</v>
      </c>
      <c r="K82" s="125"/>
      <c r="L82" s="125"/>
      <c r="M82" s="127"/>
      <c r="N82" s="127"/>
      <c r="O82" s="127"/>
      <c r="P82" s="127"/>
      <c r="S82" s="124" t="s">
        <v>9</v>
      </c>
      <c r="T82" s="125">
        <f t="shared" si="20"/>
        <v>0</v>
      </c>
      <c r="U82" s="125"/>
      <c r="V82" s="125"/>
      <c r="W82" s="125"/>
      <c r="X82" s="125"/>
      <c r="Y82" s="125">
        <v>0</v>
      </c>
      <c r="Z82" s="125">
        <v>0</v>
      </c>
      <c r="AA82" s="125">
        <v>0</v>
      </c>
      <c r="AB82" s="125">
        <v>0</v>
      </c>
      <c r="AC82" s="125"/>
      <c r="AD82" s="125"/>
      <c r="AE82" s="127"/>
      <c r="AF82" s="127"/>
      <c r="AG82" s="127"/>
      <c r="AH82" s="127"/>
      <c r="AK82" s="124" t="s">
        <v>9</v>
      </c>
      <c r="AL82" s="125">
        <v>0</v>
      </c>
      <c r="AM82" s="125">
        <v>0</v>
      </c>
      <c r="AN82" s="125"/>
      <c r="AO82" s="125"/>
      <c r="AP82" s="125"/>
      <c r="AQ82" s="126"/>
      <c r="AR82" s="125"/>
      <c r="AS82" s="125"/>
      <c r="AT82" s="125"/>
      <c r="AU82" s="125"/>
      <c r="AV82" s="125"/>
      <c r="AW82" s="127"/>
      <c r="AX82" s="124"/>
      <c r="AY82" s="127"/>
      <c r="AZ82" s="127"/>
      <c r="BA82" s="127"/>
    </row>
    <row r="83" spans="1:53" s="23" customFormat="1" x14ac:dyDescent="0.25">
      <c r="A83" s="124" t="s">
        <v>10</v>
      </c>
      <c r="B83" s="125">
        <f t="shared" si="19"/>
        <v>2.0242436624768105</v>
      </c>
      <c r="C83" s="125"/>
      <c r="D83" s="125"/>
      <c r="E83" s="125"/>
      <c r="F83" s="125"/>
      <c r="G83" s="125">
        <v>4.84</v>
      </c>
      <c r="H83" s="125">
        <v>5.24</v>
      </c>
      <c r="I83" s="125">
        <v>4.7</v>
      </c>
      <c r="J83" s="125">
        <v>4.47</v>
      </c>
      <c r="K83" s="125"/>
      <c r="L83" s="125"/>
      <c r="M83" s="127"/>
      <c r="N83" s="127"/>
      <c r="O83" s="127"/>
      <c r="P83" s="127"/>
      <c r="S83" s="124" t="s">
        <v>10</v>
      </c>
      <c r="T83" s="125">
        <f t="shared" si="20"/>
        <v>2.0242436624768105</v>
      </c>
      <c r="U83" s="125"/>
      <c r="V83" s="125"/>
      <c r="W83" s="125"/>
      <c r="X83" s="125"/>
      <c r="Y83" s="125">
        <v>4.84</v>
      </c>
      <c r="Z83" s="125">
        <v>5.24</v>
      </c>
      <c r="AA83" s="125">
        <v>4.7</v>
      </c>
      <c r="AB83" s="125">
        <v>4.47</v>
      </c>
      <c r="AC83" s="125"/>
      <c r="AD83" s="125"/>
      <c r="AE83" s="127"/>
      <c r="AF83" s="127"/>
      <c r="AG83" s="127"/>
      <c r="AH83" s="127"/>
      <c r="AK83" s="124" t="s">
        <v>10</v>
      </c>
      <c r="AL83" s="125">
        <v>2.754876179711276</v>
      </c>
      <c r="AM83" s="125">
        <v>2.787439232663619</v>
      </c>
      <c r="AN83" s="125"/>
      <c r="AO83" s="125"/>
      <c r="AP83" s="125"/>
      <c r="AQ83" s="126"/>
      <c r="AR83" s="125"/>
      <c r="AS83" s="125"/>
      <c r="AT83" s="125"/>
      <c r="AU83" s="125"/>
      <c r="AV83" s="125"/>
      <c r="AW83" s="127"/>
      <c r="AX83" s="124"/>
      <c r="AY83" s="127"/>
      <c r="AZ83" s="127"/>
      <c r="BA83" s="127"/>
    </row>
    <row r="84" spans="1:53" s="23" customFormat="1" x14ac:dyDescent="0.25">
      <c r="A84" s="124" t="s">
        <v>11</v>
      </c>
      <c r="B84" s="125">
        <f t="shared" si="19"/>
        <v>5.0294439926086216</v>
      </c>
      <c r="C84" s="125"/>
      <c r="D84" s="125"/>
      <c r="E84" s="125"/>
      <c r="F84" s="125"/>
      <c r="G84" s="125">
        <v>1.7</v>
      </c>
      <c r="H84" s="125">
        <v>1.71</v>
      </c>
      <c r="I84" s="125">
        <v>1.64</v>
      </c>
      <c r="J84" s="125">
        <v>1.76</v>
      </c>
      <c r="K84" s="125"/>
      <c r="L84" s="125"/>
      <c r="M84" s="127"/>
      <c r="N84" s="127"/>
      <c r="O84" s="127"/>
      <c r="P84" s="127"/>
      <c r="S84" s="124" t="s">
        <v>11</v>
      </c>
      <c r="T84" s="125">
        <f t="shared" si="20"/>
        <v>5.0294439926086216</v>
      </c>
      <c r="U84" s="125"/>
      <c r="V84" s="125"/>
      <c r="W84" s="125"/>
      <c r="X84" s="125"/>
      <c r="Y84" s="125">
        <v>1.7</v>
      </c>
      <c r="Z84" s="125">
        <v>1.71</v>
      </c>
      <c r="AA84" s="125">
        <v>1.64</v>
      </c>
      <c r="AB84" s="125">
        <v>1.76</v>
      </c>
      <c r="AC84" s="125"/>
      <c r="AD84" s="125"/>
      <c r="AE84" s="127"/>
      <c r="AF84" s="127"/>
      <c r="AG84" s="127"/>
      <c r="AH84" s="127"/>
      <c r="AK84" s="124" t="s">
        <v>11</v>
      </c>
      <c r="AL84" s="125">
        <v>0.70404385611106235</v>
      </c>
      <c r="AM84" s="125">
        <v>0.19297648007367377</v>
      </c>
      <c r="AN84" s="125"/>
      <c r="AO84" s="125"/>
      <c r="AP84" s="125"/>
      <c r="AQ84" s="126"/>
      <c r="AR84" s="125"/>
      <c r="AS84" s="125"/>
      <c r="AT84" s="125"/>
      <c r="AU84" s="125"/>
      <c r="AV84" s="125"/>
      <c r="AW84" s="127"/>
      <c r="AX84" s="124"/>
      <c r="AY84" s="127"/>
      <c r="AZ84" s="127"/>
      <c r="BA84" s="127"/>
    </row>
    <row r="85" spans="1:53" s="23" customFormat="1" x14ac:dyDescent="0.25">
      <c r="A85" s="124" t="s">
        <v>12</v>
      </c>
      <c r="B85" s="125">
        <f t="shared" si="19"/>
        <v>0</v>
      </c>
      <c r="C85" s="125"/>
      <c r="D85" s="125"/>
      <c r="E85" s="125"/>
      <c r="F85" s="125"/>
      <c r="G85" s="125">
        <v>0</v>
      </c>
      <c r="H85" s="125">
        <v>0</v>
      </c>
      <c r="I85" s="125">
        <v>0</v>
      </c>
      <c r="J85" s="125">
        <v>0</v>
      </c>
      <c r="K85" s="125"/>
      <c r="L85" s="125"/>
      <c r="M85" s="127"/>
      <c r="N85" s="127"/>
      <c r="O85" s="127"/>
      <c r="P85" s="127"/>
      <c r="S85" s="124" t="s">
        <v>12</v>
      </c>
      <c r="T85" s="125">
        <f t="shared" si="20"/>
        <v>0</v>
      </c>
      <c r="U85" s="125"/>
      <c r="V85" s="125"/>
      <c r="W85" s="125"/>
      <c r="X85" s="125"/>
      <c r="Y85" s="125">
        <v>0</v>
      </c>
      <c r="Z85" s="125">
        <v>0</v>
      </c>
      <c r="AA85" s="125">
        <v>0</v>
      </c>
      <c r="AB85" s="125">
        <v>0</v>
      </c>
      <c r="AC85" s="125"/>
      <c r="AD85" s="125"/>
      <c r="AE85" s="127"/>
      <c r="AF85" s="127"/>
      <c r="AG85" s="127"/>
      <c r="AH85" s="127"/>
      <c r="AK85" s="124" t="s">
        <v>12</v>
      </c>
      <c r="AL85" s="125">
        <v>0</v>
      </c>
      <c r="AM85" s="125">
        <v>0</v>
      </c>
      <c r="AN85" s="125"/>
      <c r="AO85" s="125"/>
      <c r="AP85" s="125"/>
      <c r="AQ85" s="126"/>
      <c r="AR85" s="125"/>
      <c r="AS85" s="125"/>
      <c r="AT85" s="125"/>
      <c r="AU85" s="125"/>
      <c r="AV85" s="125"/>
      <c r="AW85" s="127"/>
      <c r="AX85" s="124"/>
      <c r="AY85" s="127"/>
      <c r="AZ85" s="127"/>
      <c r="BA85" s="127"/>
    </row>
    <row r="86" spans="1:53" s="23" customFormat="1" x14ac:dyDescent="0.25">
      <c r="A86" s="124" t="s">
        <v>13</v>
      </c>
      <c r="B86" s="125">
        <f t="shared" si="19"/>
        <v>0</v>
      </c>
      <c r="C86" s="125"/>
      <c r="D86" s="125"/>
      <c r="E86" s="125"/>
      <c r="F86" s="125"/>
      <c r="G86" s="125">
        <v>0</v>
      </c>
      <c r="H86" s="125">
        <v>0</v>
      </c>
      <c r="I86" s="125">
        <v>0</v>
      </c>
      <c r="J86" s="125">
        <v>0</v>
      </c>
      <c r="K86" s="125"/>
      <c r="L86" s="125"/>
      <c r="M86" s="127"/>
      <c r="N86" s="127"/>
      <c r="O86" s="127"/>
      <c r="P86" s="127"/>
      <c r="S86" s="124" t="s">
        <v>13</v>
      </c>
      <c r="T86" s="125">
        <f t="shared" si="20"/>
        <v>0</v>
      </c>
      <c r="U86" s="125"/>
      <c r="V86" s="125"/>
      <c r="W86" s="125"/>
      <c r="X86" s="125"/>
      <c r="Y86" s="125">
        <v>0</v>
      </c>
      <c r="Z86" s="125">
        <v>0</v>
      </c>
      <c r="AA86" s="125">
        <v>0</v>
      </c>
      <c r="AB86" s="125">
        <v>0</v>
      </c>
      <c r="AC86" s="125"/>
      <c r="AD86" s="125"/>
      <c r="AE86" s="127"/>
      <c r="AF86" s="127"/>
      <c r="AG86" s="127"/>
      <c r="AH86" s="127"/>
      <c r="AK86" s="124" t="s">
        <v>13</v>
      </c>
      <c r="AL86" s="125">
        <v>0</v>
      </c>
      <c r="AM86" s="125">
        <v>0</v>
      </c>
      <c r="AN86" s="125"/>
      <c r="AO86" s="125"/>
      <c r="AP86" s="125"/>
      <c r="AQ86" s="126"/>
      <c r="AR86" s="125"/>
      <c r="AS86" s="125"/>
      <c r="AT86" s="125"/>
      <c r="AU86" s="125"/>
      <c r="AV86" s="125"/>
      <c r="AW86" s="127"/>
      <c r="AX86" s="124"/>
      <c r="AY86" s="127"/>
      <c r="AZ86" s="127"/>
      <c r="BA86" s="127"/>
    </row>
    <row r="87" spans="1:53" s="23" customFormat="1" x14ac:dyDescent="0.25">
      <c r="A87" s="124" t="s">
        <v>22</v>
      </c>
      <c r="B87" s="125">
        <f t="shared" si="19"/>
        <v>0</v>
      </c>
      <c r="C87" s="125"/>
      <c r="D87" s="125"/>
      <c r="E87" s="125"/>
      <c r="F87" s="125"/>
      <c r="G87" s="125">
        <v>0</v>
      </c>
      <c r="H87" s="125">
        <v>0</v>
      </c>
      <c r="I87" s="125">
        <v>0</v>
      </c>
      <c r="J87" s="125">
        <v>0</v>
      </c>
      <c r="K87" s="125"/>
      <c r="L87" s="125"/>
      <c r="M87" s="127"/>
      <c r="N87" s="127"/>
      <c r="O87" s="127"/>
      <c r="P87" s="127"/>
      <c r="S87" s="124" t="s">
        <v>22</v>
      </c>
      <c r="T87" s="125">
        <f t="shared" si="20"/>
        <v>0</v>
      </c>
      <c r="U87" s="125"/>
      <c r="V87" s="125"/>
      <c r="W87" s="125"/>
      <c r="X87" s="125"/>
      <c r="Y87" s="125">
        <v>0</v>
      </c>
      <c r="Z87" s="125">
        <v>0</v>
      </c>
      <c r="AA87" s="125">
        <v>0</v>
      </c>
      <c r="AB87" s="125">
        <v>0</v>
      </c>
      <c r="AC87" s="125"/>
      <c r="AD87" s="125"/>
      <c r="AE87" s="127"/>
      <c r="AF87" s="127"/>
      <c r="AG87" s="127"/>
      <c r="AH87" s="127"/>
      <c r="AK87" s="124" t="s">
        <v>22</v>
      </c>
      <c r="AL87" s="125">
        <v>0.86490964294696338</v>
      </c>
      <c r="AM87" s="125"/>
      <c r="AN87" s="125"/>
      <c r="AO87" s="125"/>
      <c r="AP87" s="125"/>
      <c r="AQ87" s="126"/>
      <c r="AR87" s="125"/>
      <c r="AS87" s="125"/>
      <c r="AT87" s="125"/>
      <c r="AU87" s="125"/>
      <c r="AV87" s="125"/>
      <c r="AW87" s="127"/>
      <c r="AX87" s="124"/>
      <c r="AY87" s="127"/>
      <c r="AZ87" s="127"/>
      <c r="BA87" s="127"/>
    </row>
    <row r="88" spans="1:53" s="23" customFormat="1" x14ac:dyDescent="0.25">
      <c r="A88" s="124" t="s">
        <v>14</v>
      </c>
      <c r="B88" s="125">
        <f t="shared" si="19"/>
        <v>0</v>
      </c>
      <c r="C88" s="125"/>
      <c r="D88" s="125"/>
      <c r="E88" s="125"/>
      <c r="F88" s="125"/>
      <c r="G88" s="125">
        <v>0</v>
      </c>
      <c r="H88" s="125">
        <v>0</v>
      </c>
      <c r="I88" s="125">
        <v>0</v>
      </c>
      <c r="J88" s="125">
        <v>0</v>
      </c>
      <c r="K88" s="125"/>
      <c r="L88" s="125"/>
      <c r="M88" s="127"/>
      <c r="N88" s="127"/>
      <c r="O88" s="127"/>
      <c r="P88" s="127"/>
      <c r="S88" s="124" t="s">
        <v>14</v>
      </c>
      <c r="T88" s="125">
        <f t="shared" si="20"/>
        <v>0</v>
      </c>
      <c r="U88" s="125"/>
      <c r="V88" s="125"/>
      <c r="W88" s="125"/>
      <c r="X88" s="125"/>
      <c r="Y88" s="125">
        <v>0</v>
      </c>
      <c r="Z88" s="125">
        <v>0</v>
      </c>
      <c r="AA88" s="125">
        <v>0</v>
      </c>
      <c r="AB88" s="125">
        <v>0</v>
      </c>
      <c r="AC88" s="125"/>
      <c r="AD88" s="125"/>
      <c r="AE88" s="127"/>
      <c r="AF88" s="127"/>
      <c r="AG88" s="127"/>
      <c r="AH88" s="127"/>
      <c r="AK88" s="124" t="s">
        <v>14</v>
      </c>
      <c r="AL88" s="125">
        <v>0</v>
      </c>
      <c r="AM88" s="125">
        <v>0</v>
      </c>
      <c r="AN88" s="125"/>
      <c r="AO88" s="125"/>
      <c r="AP88" s="125"/>
      <c r="AQ88" s="126"/>
      <c r="AR88" s="125"/>
      <c r="AS88" s="125"/>
      <c r="AT88" s="125"/>
      <c r="AU88" s="125"/>
      <c r="AV88" s="125"/>
      <c r="AW88" s="127"/>
      <c r="AX88" s="124"/>
      <c r="AY88" s="127"/>
      <c r="AZ88" s="127"/>
      <c r="BA88" s="127"/>
    </row>
    <row r="89" spans="1:53" s="23" customFormat="1" x14ac:dyDescent="0.25">
      <c r="A89" s="124" t="s">
        <v>15</v>
      </c>
      <c r="B89" s="125">
        <f t="shared" si="19"/>
        <v>0</v>
      </c>
      <c r="C89" s="125"/>
      <c r="D89" s="125"/>
      <c r="E89" s="125"/>
      <c r="F89" s="125"/>
      <c r="G89" s="125">
        <v>0</v>
      </c>
      <c r="H89" s="125">
        <v>0</v>
      </c>
      <c r="I89" s="125">
        <v>0</v>
      </c>
      <c r="J89" s="125">
        <v>0</v>
      </c>
      <c r="K89" s="125"/>
      <c r="L89" s="125"/>
      <c r="M89" s="127"/>
      <c r="N89" s="127"/>
      <c r="O89" s="127"/>
      <c r="P89" s="127"/>
      <c r="S89" s="124" t="s">
        <v>15</v>
      </c>
      <c r="T89" s="125">
        <f t="shared" si="20"/>
        <v>0</v>
      </c>
      <c r="U89" s="125"/>
      <c r="V89" s="125"/>
      <c r="W89" s="125"/>
      <c r="X89" s="125"/>
      <c r="Y89" s="125">
        <v>0</v>
      </c>
      <c r="Z89" s="125">
        <v>0</v>
      </c>
      <c r="AA89" s="125">
        <v>0</v>
      </c>
      <c r="AB89" s="125">
        <v>0</v>
      </c>
      <c r="AC89" s="125"/>
      <c r="AD89" s="125"/>
      <c r="AE89" s="127"/>
      <c r="AF89" s="127"/>
      <c r="AG89" s="127"/>
      <c r="AH89" s="127"/>
      <c r="AK89" s="124" t="s">
        <v>15</v>
      </c>
      <c r="AL89" s="125">
        <v>0</v>
      </c>
      <c r="AM89" s="125">
        <v>0</v>
      </c>
      <c r="AN89" s="125"/>
      <c r="AO89" s="125"/>
      <c r="AP89" s="125"/>
      <c r="AQ89" s="126"/>
      <c r="AR89" s="125"/>
      <c r="AS89" s="125"/>
      <c r="AT89" s="125"/>
      <c r="AU89" s="125"/>
      <c r="AV89" s="125"/>
      <c r="AW89" s="127"/>
      <c r="AX89" s="124"/>
      <c r="AY89" s="127"/>
      <c r="AZ89" s="127"/>
      <c r="BA89" s="127"/>
    </row>
    <row r="90" spans="1:53" s="23" customFormat="1" x14ac:dyDescent="0.25">
      <c r="A90" s="124" t="s">
        <v>16</v>
      </c>
      <c r="B90" s="125">
        <f t="shared" si="19"/>
        <v>0</v>
      </c>
      <c r="C90" s="125"/>
      <c r="D90" s="125"/>
      <c r="E90" s="125"/>
      <c r="F90" s="125"/>
      <c r="G90" s="125">
        <v>0</v>
      </c>
      <c r="H90" s="125">
        <v>0</v>
      </c>
      <c r="I90" s="125">
        <v>0</v>
      </c>
      <c r="J90" s="125">
        <v>0</v>
      </c>
      <c r="K90" s="125"/>
      <c r="L90" s="125"/>
      <c r="M90" s="127"/>
      <c r="N90" s="127"/>
      <c r="O90" s="127"/>
      <c r="P90" s="127"/>
      <c r="S90" s="124" t="s">
        <v>16</v>
      </c>
      <c r="T90" s="125">
        <f t="shared" si="20"/>
        <v>0</v>
      </c>
      <c r="U90" s="125"/>
      <c r="V90" s="125"/>
      <c r="W90" s="125"/>
      <c r="X90" s="125"/>
      <c r="Y90" s="125">
        <v>0</v>
      </c>
      <c r="Z90" s="125">
        <v>0</v>
      </c>
      <c r="AA90" s="125">
        <v>0</v>
      </c>
      <c r="AB90" s="125">
        <v>0</v>
      </c>
      <c r="AC90" s="125"/>
      <c r="AD90" s="125"/>
      <c r="AE90" s="127"/>
      <c r="AF90" s="127"/>
      <c r="AG90" s="127"/>
      <c r="AH90" s="127"/>
      <c r="AK90" s="124" t="s">
        <v>16</v>
      </c>
      <c r="AL90" s="125">
        <v>0</v>
      </c>
      <c r="AM90" s="125">
        <v>0</v>
      </c>
      <c r="AN90" s="125"/>
      <c r="AO90" s="125"/>
      <c r="AP90" s="125"/>
      <c r="AQ90" s="126"/>
      <c r="AR90" s="125"/>
      <c r="AS90" s="125"/>
      <c r="AT90" s="125"/>
      <c r="AU90" s="125"/>
      <c r="AV90" s="125"/>
      <c r="AW90" s="127"/>
      <c r="AX90" s="124"/>
      <c r="AY90" s="127"/>
      <c r="AZ90" s="127"/>
      <c r="BA90" s="127"/>
    </row>
    <row r="91" spans="1:53" s="23" customFormat="1" x14ac:dyDescent="0.25">
      <c r="A91" s="124" t="s">
        <v>17</v>
      </c>
      <c r="B91" s="125">
        <f t="shared" si="19"/>
        <v>0</v>
      </c>
      <c r="C91" s="125"/>
      <c r="D91" s="125"/>
      <c r="E91" s="125"/>
      <c r="F91" s="125"/>
      <c r="G91" s="125">
        <v>0</v>
      </c>
      <c r="H91" s="125">
        <v>0</v>
      </c>
      <c r="I91" s="125">
        <v>0</v>
      </c>
      <c r="J91" s="125">
        <v>0</v>
      </c>
      <c r="K91" s="125"/>
      <c r="L91" s="125"/>
      <c r="M91" s="127"/>
      <c r="N91" s="127"/>
      <c r="O91" s="127"/>
      <c r="P91" s="127"/>
      <c r="S91" s="124" t="s">
        <v>17</v>
      </c>
      <c r="T91" s="125">
        <f t="shared" si="20"/>
        <v>0</v>
      </c>
      <c r="U91" s="125"/>
      <c r="V91" s="125"/>
      <c r="W91" s="125"/>
      <c r="X91" s="125"/>
      <c r="Y91" s="125">
        <v>0</v>
      </c>
      <c r="Z91" s="125">
        <v>0</v>
      </c>
      <c r="AA91" s="125">
        <v>0</v>
      </c>
      <c r="AB91" s="125">
        <v>0</v>
      </c>
      <c r="AC91" s="125"/>
      <c r="AD91" s="125"/>
      <c r="AE91" s="127"/>
      <c r="AF91" s="127"/>
      <c r="AG91" s="127"/>
      <c r="AH91" s="127"/>
      <c r="AK91" s="124" t="s">
        <v>17</v>
      </c>
      <c r="AL91" s="125">
        <v>0</v>
      </c>
      <c r="AM91" s="125">
        <v>0</v>
      </c>
      <c r="AN91" s="125"/>
      <c r="AO91" s="125"/>
      <c r="AP91" s="125"/>
      <c r="AQ91" s="126"/>
      <c r="AR91" s="125"/>
      <c r="AS91" s="125"/>
      <c r="AT91" s="125"/>
      <c r="AU91" s="125"/>
      <c r="AV91" s="125"/>
      <c r="AW91" s="127"/>
      <c r="AX91" s="124"/>
      <c r="AY91" s="127"/>
      <c r="AZ91" s="127"/>
      <c r="BA91" s="127"/>
    </row>
    <row r="92" spans="1:53" s="23" customFormat="1" ht="15.75" thickBot="1" x14ac:dyDescent="0.3">
      <c r="A92" s="128" t="s">
        <v>18</v>
      </c>
      <c r="B92" s="125">
        <f t="shared" si="19"/>
        <v>0</v>
      </c>
      <c r="C92" s="125"/>
      <c r="D92" s="125"/>
      <c r="E92" s="125"/>
      <c r="F92" s="125"/>
      <c r="G92" s="129">
        <v>0</v>
      </c>
      <c r="H92" s="129">
        <v>0</v>
      </c>
      <c r="I92" s="129">
        <v>0</v>
      </c>
      <c r="J92" s="129">
        <v>0</v>
      </c>
      <c r="K92" s="129"/>
      <c r="L92" s="129"/>
      <c r="M92" s="131"/>
      <c r="N92" s="131"/>
      <c r="O92" s="131"/>
      <c r="P92" s="131"/>
      <c r="S92" s="128" t="s">
        <v>18</v>
      </c>
      <c r="T92" s="125">
        <f t="shared" si="20"/>
        <v>0</v>
      </c>
      <c r="U92" s="125"/>
      <c r="V92" s="125"/>
      <c r="W92" s="125"/>
      <c r="X92" s="125"/>
      <c r="Y92" s="129">
        <v>0</v>
      </c>
      <c r="Z92" s="129">
        <v>0</v>
      </c>
      <c r="AA92" s="129">
        <v>0</v>
      </c>
      <c r="AB92" s="129">
        <v>0</v>
      </c>
      <c r="AC92" s="129"/>
      <c r="AD92" s="129"/>
      <c r="AE92" s="131"/>
      <c r="AF92" s="131"/>
      <c r="AG92" s="131"/>
      <c r="AH92" s="131"/>
      <c r="AK92" s="128" t="s">
        <v>18</v>
      </c>
      <c r="AL92" s="129">
        <v>0</v>
      </c>
      <c r="AM92" s="129">
        <v>0</v>
      </c>
      <c r="AN92" s="129"/>
      <c r="AO92" s="129"/>
      <c r="AP92" s="129"/>
      <c r="AQ92" s="130"/>
      <c r="AR92" s="129"/>
      <c r="AS92" s="129"/>
      <c r="AT92" s="129"/>
      <c r="AU92" s="129"/>
      <c r="AV92" s="129"/>
      <c r="AW92" s="131"/>
      <c r="AX92" s="128"/>
      <c r="AY92" s="131"/>
      <c r="AZ92" s="131"/>
      <c r="BA92" s="131"/>
    </row>
    <row r="93" spans="1:53" s="23" customFormat="1" ht="15.75" thickBot="1" x14ac:dyDescent="0.3">
      <c r="A93" s="132" t="s">
        <v>196</v>
      </c>
      <c r="B93" s="70">
        <f>SUM(B73:B92)</f>
        <v>24.710086227593472</v>
      </c>
      <c r="C93" s="70"/>
      <c r="D93" s="70"/>
      <c r="E93" s="70"/>
      <c r="F93" s="70"/>
      <c r="G93" s="133">
        <f t="shared" ref="G93:M93" si="21">SUM(G73:G92)</f>
        <v>23.716666666666669</v>
      </c>
      <c r="H93" s="70">
        <f t="shared" si="21"/>
        <v>22.374666666666666</v>
      </c>
      <c r="I93" s="70">
        <f t="shared" si="21"/>
        <v>24.299333333333333</v>
      </c>
      <c r="J93" s="70">
        <f t="shared" si="21"/>
        <v>24.147333333333336</v>
      </c>
      <c r="K93" s="70">
        <f t="shared" si="21"/>
        <v>0</v>
      </c>
      <c r="L93" s="70">
        <f t="shared" si="21"/>
        <v>0</v>
      </c>
      <c r="M93" s="68">
        <f t="shared" si="21"/>
        <v>0</v>
      </c>
      <c r="N93" s="68"/>
      <c r="O93" s="68"/>
      <c r="P93" s="68"/>
      <c r="S93" s="132" t="s">
        <v>196</v>
      </c>
      <c r="T93" s="70">
        <f t="shared" ref="T93:AE93" si="22">SUM(T73:T92)</f>
        <v>24.710086227593472</v>
      </c>
      <c r="U93" s="70"/>
      <c r="V93" s="70"/>
      <c r="W93" s="70"/>
      <c r="X93" s="70"/>
      <c r="Y93" s="133">
        <f t="shared" si="22"/>
        <v>23.716666666666669</v>
      </c>
      <c r="Z93" s="70">
        <f t="shared" si="22"/>
        <v>22.374666666666666</v>
      </c>
      <c r="AA93" s="70">
        <f t="shared" si="22"/>
        <v>24.299333333333333</v>
      </c>
      <c r="AB93" s="70">
        <f t="shared" si="22"/>
        <v>24.147333333333336</v>
      </c>
      <c r="AC93" s="70">
        <f t="shared" si="22"/>
        <v>0</v>
      </c>
      <c r="AD93" s="70">
        <f t="shared" si="22"/>
        <v>0</v>
      </c>
      <c r="AE93" s="68">
        <f t="shared" si="22"/>
        <v>0</v>
      </c>
      <c r="AF93" s="68"/>
      <c r="AG93" s="68"/>
      <c r="AH93" s="68"/>
      <c r="AK93" s="132" t="s">
        <v>196</v>
      </c>
      <c r="AL93" s="70">
        <f t="shared" ref="AL93:AX93" si="23">SUM(AL73:AL92)</f>
        <v>100.00000000000001</v>
      </c>
      <c r="AM93" s="70">
        <f t="shared" si="23"/>
        <v>100.00000000000003</v>
      </c>
      <c r="AN93" s="70"/>
      <c r="AO93" s="70"/>
      <c r="AP93" s="70"/>
      <c r="AQ93" s="133"/>
      <c r="AR93" s="70"/>
      <c r="AS93" s="70">
        <f t="shared" si="23"/>
        <v>0</v>
      </c>
      <c r="AT93" s="70">
        <f t="shared" si="23"/>
        <v>0</v>
      </c>
      <c r="AU93" s="70">
        <f t="shared" si="23"/>
        <v>0</v>
      </c>
      <c r="AV93" s="70">
        <f t="shared" si="23"/>
        <v>0</v>
      </c>
      <c r="AW93" s="68">
        <f t="shared" si="23"/>
        <v>0</v>
      </c>
      <c r="AX93" s="132">
        <f t="shared" si="23"/>
        <v>0</v>
      </c>
      <c r="AY93" s="68"/>
      <c r="AZ93" s="68"/>
      <c r="BA93" s="68"/>
    </row>
    <row r="94" spans="1:53" x14ac:dyDescent="0.25">
      <c r="AK94" s="23" t="s">
        <v>197</v>
      </c>
      <c r="AL94" s="23">
        <v>3.016435</v>
      </c>
      <c r="AM94" s="23">
        <v>3.0533389999999998</v>
      </c>
      <c r="AN94" s="23"/>
      <c r="AO94" s="23"/>
      <c r="AP94" s="23"/>
      <c r="AQ94" s="23"/>
    </row>
  </sheetData>
  <mergeCells count="56">
    <mergeCell ref="A67:A68"/>
    <mergeCell ref="S67:S68"/>
    <mergeCell ref="AK67:AK68"/>
    <mergeCell ref="A35:XFD36"/>
    <mergeCell ref="A38:A39"/>
    <mergeCell ref="S38:S39"/>
    <mergeCell ref="AK38:AK39"/>
    <mergeCell ref="AO5:AO6"/>
    <mergeCell ref="B31:I31"/>
    <mergeCell ref="B32:I32"/>
    <mergeCell ref="AV5:AV6"/>
    <mergeCell ref="I27:J27"/>
    <mergeCell ref="AF27:AG27"/>
    <mergeCell ref="AP27:AQ27"/>
    <mergeCell ref="L28:M28"/>
    <mergeCell ref="AI28:AJ28"/>
    <mergeCell ref="AS28:AT28"/>
    <mergeCell ref="AP5:AP6"/>
    <mergeCell ref="AQ5:AQ6"/>
    <mergeCell ref="AR5:AR6"/>
    <mergeCell ref="AS5:AS6"/>
    <mergeCell ref="AT5:AT6"/>
    <mergeCell ref="AU5:AU6"/>
    <mergeCell ref="AG5:AG6"/>
    <mergeCell ref="AJ5:AJ6"/>
    <mergeCell ref="AK5:AK6"/>
    <mergeCell ref="AL5:AL6"/>
    <mergeCell ref="AN5:AN6"/>
    <mergeCell ref="AI5:AI6"/>
    <mergeCell ref="N5:N6"/>
    <mergeCell ref="O5:O6"/>
    <mergeCell ref="AD5:AD6"/>
    <mergeCell ref="AE5:AE6"/>
    <mergeCell ref="AF5:AF6"/>
    <mergeCell ref="AD4:AL4"/>
    <mergeCell ref="AN4:AV4"/>
    <mergeCell ref="A5:A6"/>
    <mergeCell ref="B5:B6"/>
    <mergeCell ref="C5:C6"/>
    <mergeCell ref="D5:D6"/>
    <mergeCell ref="E5:E6"/>
    <mergeCell ref="F5:F6"/>
    <mergeCell ref="G5:G6"/>
    <mergeCell ref="H5:H6"/>
    <mergeCell ref="AH5:AH6"/>
    <mergeCell ref="I5:I6"/>
    <mergeCell ref="J5:J6"/>
    <mergeCell ref="K5:K6"/>
    <mergeCell ref="L5:L6"/>
    <mergeCell ref="M5:M6"/>
    <mergeCell ref="A1:I1"/>
    <mergeCell ref="J1:O1"/>
    <mergeCell ref="A3:A4"/>
    <mergeCell ref="D3:F3"/>
    <mergeCell ref="R3:AB3"/>
    <mergeCell ref="G4:O4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wt% - mol% - element </vt:lpstr>
      <vt:lpstr>mol% - wt% - element</vt:lpstr>
      <vt:lpstr>element - mol% - wt%</vt:lpstr>
      <vt:lpstr>Melt Extraction (150 °C)</vt:lpstr>
      <vt:lpstr>Melt Extraction (100 °C)</vt:lpstr>
      <vt:lpstr>Melt Extraction (75 °C)</vt:lpstr>
      <vt:lpstr>Melt Extraction (50 °C)</vt:lpstr>
      <vt:lpstr>Melt Extraction (35 °C)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Sala Computo Georeferencia</cp:lastModifiedBy>
  <dcterms:created xsi:type="dcterms:W3CDTF">2017-10-15T06:05:20Z</dcterms:created>
  <dcterms:modified xsi:type="dcterms:W3CDTF">2018-09-26T23:07:37Z</dcterms:modified>
</cp:coreProperties>
</file>