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225D2F9B-DAB8-B04B-9017-3A675C169848}" xr6:coauthVersionLast="45" xr6:coauthVersionMax="45" xr10:uidLastSave="{00000000-0000-0000-0000-000000000000}"/>
  <bookViews>
    <workbookView xWindow="1868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ChartFormats!$O$6:$O$276</definedName>
    <definedName name="ChartLines.G">ChartFormats!$N$6:$N$276</definedName>
    <definedName name="ChartLines.Hex6">ChartFormats!$H$6:$H$276</definedName>
    <definedName name="ChartLines.ID">ChartFormats!$G$6:$G$276</definedName>
    <definedName name="ChartLines.InstanceNum">ChartFormats!$K$6:$K$276</definedName>
    <definedName name="ChartLines.NumInstances">ChartFormats!$J$6:$J$276</definedName>
    <definedName name="ChartLines.R">ChartFormats!$M$6:$M$276</definedName>
    <definedName name="ChartLines.RowNum">ChartFormats!$P$6:$P$276</definedName>
    <definedName name="ChartLines.ThicknessText">ChartFormats!$L$6:$L$276</definedName>
    <definedName name="ChartMarkers.Directory">ChartFormats!$C$2</definedName>
    <definedName name="ChartMarkers.Suffix">ChartFormats!$C$3</definedName>
    <definedName name="SeriesFormatAlias.ID">ChartFormats!$C$6:$C$371</definedName>
    <definedName name="SeriesFormatAlias.SeriesName">ChartFormats!$B$6:$B$371</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 l="1"/>
  <c r="C2" i="2" l="1"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76" i="2" a="1"/>
  <c r="P276" i="2" s="1"/>
  <c r="K276" i="2" s="1"/>
  <c r="O276" i="2"/>
  <c r="N276" i="2"/>
  <c r="M276" i="2"/>
  <c r="J276" i="2"/>
  <c r="L276" i="2" s="1" a="1"/>
  <c r="L276" i="2" s="1"/>
  <c r="P275" i="2" a="1"/>
  <c r="P275" i="2" s="1"/>
  <c r="O275" i="2"/>
  <c r="N275" i="2"/>
  <c r="M275" i="2"/>
  <c r="J275" i="2"/>
  <c r="P274" i="2" a="1"/>
  <c r="P274" i="2" s="1"/>
  <c r="J274" i="2"/>
  <c r="H274" i="2"/>
  <c r="M274" i="2" s="1"/>
  <c r="P273" i="2" a="1"/>
  <c r="P273" i="2" s="1"/>
  <c r="K273" i="2" s="1"/>
  <c r="O273" i="2"/>
  <c r="N273" i="2"/>
  <c r="M273" i="2"/>
  <c r="J273" i="2"/>
  <c r="P272" i="2" a="1"/>
  <c r="P272" i="2" s="1"/>
  <c r="J272" i="2"/>
  <c r="H272" i="2"/>
  <c r="M272" i="2" s="1"/>
  <c r="P271" i="2" a="1"/>
  <c r="P271" i="2" s="1"/>
  <c r="J271" i="2"/>
  <c r="H271" i="2"/>
  <c r="O271" i="2" s="1"/>
  <c r="P270" i="2" a="1"/>
  <c r="P270" i="2" s="1"/>
  <c r="O270" i="2"/>
  <c r="N270" i="2"/>
  <c r="M270" i="2"/>
  <c r="K270" i="2"/>
  <c r="J270" i="2"/>
  <c r="P269" i="2" a="1"/>
  <c r="P269" i="2" s="1"/>
  <c r="O269" i="2"/>
  <c r="N269" i="2"/>
  <c r="M269" i="2"/>
  <c r="K269" i="2"/>
  <c r="J269" i="2"/>
  <c r="P268" i="2" a="1"/>
  <c r="P268" i="2" s="1"/>
  <c r="K268" i="2" s="1"/>
  <c r="O268" i="2"/>
  <c r="N268" i="2"/>
  <c r="M268" i="2"/>
  <c r="J268" i="2"/>
  <c r="L268" i="2" s="1" a="1"/>
  <c r="L268" i="2" s="1"/>
  <c r="P267" i="2" a="1"/>
  <c r="P267" i="2" s="1"/>
  <c r="O267" i="2"/>
  <c r="N267" i="2"/>
  <c r="M267" i="2"/>
  <c r="J267" i="2"/>
  <c r="P266" i="2" a="1"/>
  <c r="P266" i="2" s="1"/>
  <c r="K266" i="2" s="1"/>
  <c r="J266" i="2"/>
  <c r="H266" i="2"/>
  <c r="O266" i="2" s="1"/>
  <c r="P265" i="2" a="1"/>
  <c r="P265" i="2" s="1"/>
  <c r="O265" i="2"/>
  <c r="N265" i="2"/>
  <c r="M265" i="2"/>
  <c r="J265" i="2"/>
  <c r="P264" i="2" a="1"/>
  <c r="P264" i="2" s="1"/>
  <c r="K264" i="2" s="1"/>
  <c r="J264" i="2"/>
  <c r="H264" i="2"/>
  <c r="O264" i="2" s="1"/>
  <c r="P263" i="2" a="1"/>
  <c r="P263" i="2" s="1"/>
  <c r="O263" i="2"/>
  <c r="N263" i="2"/>
  <c r="M263" i="2"/>
  <c r="J263" i="2"/>
  <c r="P262" i="2" a="1"/>
  <c r="P262" i="2" s="1"/>
  <c r="O262" i="2"/>
  <c r="N262" i="2"/>
  <c r="M262" i="2"/>
  <c r="J262" i="2"/>
  <c r="P261" i="2" a="1"/>
  <c r="P261" i="2" s="1"/>
  <c r="O261" i="2"/>
  <c r="N261" i="2"/>
  <c r="M261" i="2"/>
  <c r="J261" i="2"/>
  <c r="P260" i="2" a="1"/>
  <c r="P260" i="2" s="1"/>
  <c r="O260" i="2"/>
  <c r="N260" i="2"/>
  <c r="M260" i="2"/>
  <c r="J260" i="2"/>
  <c r="P259" i="2" a="1"/>
  <c r="P259" i="2" s="1"/>
  <c r="O259" i="2"/>
  <c r="N259" i="2"/>
  <c r="M259" i="2"/>
  <c r="J259" i="2"/>
  <c r="P258" i="2" a="1"/>
  <c r="P258" i="2" s="1"/>
  <c r="J258" i="2"/>
  <c r="H258" i="2"/>
  <c r="O258" i="2" s="1"/>
  <c r="P257" i="2" a="1"/>
  <c r="P257" i="2" s="1"/>
  <c r="O257" i="2"/>
  <c r="N257" i="2"/>
  <c r="M257" i="2"/>
  <c r="J257" i="2"/>
  <c r="P256" i="2" a="1"/>
  <c r="P256" i="2" s="1"/>
  <c r="O256" i="2"/>
  <c r="N256" i="2"/>
  <c r="M256" i="2"/>
  <c r="J256" i="2"/>
  <c r="P255" i="2" a="1"/>
  <c r="P255" i="2" s="1"/>
  <c r="J255" i="2"/>
  <c r="H255" i="2"/>
  <c r="O255" i="2" s="1"/>
  <c r="P254" i="2" a="1"/>
  <c r="P254" i="2" s="1"/>
  <c r="J254" i="2"/>
  <c r="H254" i="2"/>
  <c r="M254" i="2" s="1"/>
  <c r="P253" i="2" a="1"/>
  <c r="P253" i="2" s="1"/>
  <c r="O253" i="2"/>
  <c r="N253" i="2"/>
  <c r="M253" i="2"/>
  <c r="J253" i="2"/>
  <c r="P252" i="2" a="1"/>
  <c r="P252" i="2" s="1"/>
  <c r="J252" i="2"/>
  <c r="H252" i="2"/>
  <c r="O252" i="2" s="1"/>
  <c r="P251" i="2" a="1"/>
  <c r="P251" i="2" s="1"/>
  <c r="O251" i="2"/>
  <c r="N251" i="2"/>
  <c r="M251" i="2"/>
  <c r="J251" i="2"/>
  <c r="P250" i="2" a="1"/>
  <c r="P250" i="2" s="1"/>
  <c r="O250" i="2"/>
  <c r="N250" i="2"/>
  <c r="M250" i="2"/>
  <c r="J250" i="2"/>
  <c r="P249" i="2" a="1"/>
  <c r="P249" i="2" s="1"/>
  <c r="O249" i="2"/>
  <c r="N249" i="2"/>
  <c r="M249" i="2"/>
  <c r="K249" i="2"/>
  <c r="J249" i="2"/>
  <c r="P248" i="2" a="1"/>
  <c r="P248" i="2" s="1"/>
  <c r="K248" i="2" s="1"/>
  <c r="O248" i="2"/>
  <c r="N248" i="2"/>
  <c r="M248" i="2"/>
  <c r="J248" i="2"/>
  <c r="P247" i="2" a="1"/>
  <c r="P247" i="2" s="1"/>
  <c r="O247" i="2"/>
  <c r="N247" i="2"/>
  <c r="M247" i="2"/>
  <c r="K247" i="2"/>
  <c r="J247" i="2"/>
  <c r="P246" i="2" a="1"/>
  <c r="P246" i="2" s="1"/>
  <c r="K246" i="2" s="1"/>
  <c r="O246" i="2"/>
  <c r="N246" i="2"/>
  <c r="M246" i="2"/>
  <c r="J246" i="2"/>
  <c r="P245" i="2" a="1"/>
  <c r="P245" i="2" s="1"/>
  <c r="J245" i="2"/>
  <c r="H245" i="2"/>
  <c r="O245" i="2" s="1"/>
  <c r="P244" i="2" a="1"/>
  <c r="P244" i="2" s="1"/>
  <c r="J244" i="2"/>
  <c r="H244" i="2"/>
  <c r="N244" i="2" s="1"/>
  <c r="P243" i="2" a="1"/>
  <c r="P243" i="2" s="1"/>
  <c r="O243" i="2"/>
  <c r="N243" i="2"/>
  <c r="M243" i="2"/>
  <c r="J243" i="2"/>
  <c r="P242" i="2" a="1"/>
  <c r="P242" i="2" s="1"/>
  <c r="J242" i="2"/>
  <c r="H242" i="2"/>
  <c r="O242" i="2" s="1"/>
  <c r="P241" i="2" a="1"/>
  <c r="P241" i="2" s="1"/>
  <c r="J241" i="2"/>
  <c r="H241" i="2"/>
  <c r="P240" i="2" a="1"/>
  <c r="P240" i="2" s="1"/>
  <c r="O240" i="2"/>
  <c r="N240" i="2"/>
  <c r="M240" i="2"/>
  <c r="J240"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M215" i="2"/>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K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O190" i="2"/>
  <c r="J190" i="2"/>
  <c r="H190" i="2"/>
  <c r="N190" i="2" s="1"/>
  <c r="P189" i="2" a="1"/>
  <c r="P189" i="2" s="1"/>
  <c r="M189" i="2"/>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K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N178" i="2"/>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N163" i="2"/>
  <c r="J163" i="2"/>
  <c r="H163" i="2"/>
  <c r="O163" i="2" s="1"/>
  <c r="P162" i="2" a="1"/>
  <c r="P162" i="2" s="1"/>
  <c r="J162" i="2"/>
  <c r="H162" i="2"/>
  <c r="P161" i="2" a="1"/>
  <c r="P161" i="2" s="1"/>
  <c r="K161" i="2" s="1"/>
  <c r="O161" i="2"/>
  <c r="N161" i="2"/>
  <c r="M161" i="2"/>
  <c r="J161" i="2"/>
  <c r="P160" i="2" a="1"/>
  <c r="P160" i="2" s="1"/>
  <c r="M160" i="2"/>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N130" i="2"/>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O115" i="2"/>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H106" i="2"/>
  <c r="O106" i="2" s="1"/>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M76" i="2"/>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N66" i="2"/>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H60" i="2"/>
  <c r="O60" i="2" s="1"/>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M29" i="2"/>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N22" i="2"/>
  <c r="M22" i="2"/>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N254" i="2" l="1"/>
  <c r="N274" i="2"/>
  <c r="N219" i="2"/>
  <c r="M252" i="2"/>
  <c r="K49" i="2"/>
  <c r="K176" i="2"/>
  <c r="K233" i="2"/>
  <c r="M66" i="2"/>
  <c r="N73" i="2"/>
  <c r="M106" i="2"/>
  <c r="M169" i="2"/>
  <c r="M178" i="2"/>
  <c r="N180" i="2"/>
  <c r="M205" i="2"/>
  <c r="N205" i="2"/>
  <c r="O205" i="2"/>
  <c r="N242" i="2"/>
  <c r="N245" i="2"/>
  <c r="M207" i="2"/>
  <c r="N207" i="2"/>
  <c r="O207" i="2"/>
  <c r="K267" i="2"/>
  <c r="O274" i="2"/>
  <c r="N29" i="2"/>
  <c r="M266" i="2"/>
  <c r="N6" i="2"/>
  <c r="N17" i="2"/>
  <c r="O31" i="2"/>
  <c r="M73" i="2"/>
  <c r="N155" i="2"/>
  <c r="O229" i="2"/>
  <c r="M242" i="2"/>
  <c r="N266" i="2"/>
  <c r="L275" i="2" a="1"/>
  <c r="L275" i="2" s="1"/>
  <c r="K275" i="2"/>
  <c r="K271" i="2"/>
  <c r="K22" i="2"/>
  <c r="K27" i="2"/>
  <c r="K112" i="2"/>
  <c r="L112" i="2" s="1" a="1"/>
  <c r="L112" i="2" s="1"/>
  <c r="K131" i="2"/>
  <c r="K250" i="2"/>
  <c r="AA6" i="2" a="1"/>
  <c r="AA6" i="2" s="1"/>
  <c r="AB6" i="2" s="1" a="1"/>
  <c r="AB6" i="2" s="1"/>
  <c r="K134" i="2"/>
  <c r="L134" i="2" s="1" a="1"/>
  <c r="L134" i="2" s="1"/>
  <c r="K64" i="2"/>
  <c r="K61" i="2"/>
  <c r="K263" i="2"/>
  <c r="L269" i="2" a="1"/>
  <c r="L269" i="2" s="1"/>
  <c r="O6" i="2"/>
  <c r="N76" i="2"/>
  <c r="N106" i="2"/>
  <c r="O130" i="2"/>
  <c r="N160" i="2"/>
  <c r="N169" i="2"/>
  <c r="K172" i="2"/>
  <c r="O180" i="2"/>
  <c r="N189" i="2"/>
  <c r="O219" i="2"/>
  <c r="O254" i="2"/>
  <c r="M10" i="2"/>
  <c r="M20" i="2"/>
  <c r="M60" i="2"/>
  <c r="M158" i="2"/>
  <c r="M194" i="2"/>
  <c r="M233" i="2"/>
  <c r="M235" i="2"/>
  <c r="N252" i="2"/>
  <c r="N10" i="2"/>
  <c r="M17" i="2"/>
  <c r="N20" i="2"/>
  <c r="N60" i="2"/>
  <c r="K100" i="2"/>
  <c r="N115" i="2"/>
  <c r="M155" i="2"/>
  <c r="N158" i="2"/>
  <c r="M163" i="2"/>
  <c r="N194" i="2"/>
  <c r="O199" i="2"/>
  <c r="M211" i="2"/>
  <c r="N211" i="2"/>
  <c r="O211" i="2"/>
  <c r="N233" i="2"/>
  <c r="N235" i="2"/>
  <c r="O244" i="2"/>
  <c r="M245" i="2"/>
  <c r="M264" i="2"/>
  <c r="N272" i="2"/>
  <c r="K29" i="2"/>
  <c r="L29" i="2" s="1" a="1"/>
  <c r="L29" i="2" s="1"/>
  <c r="K67" i="2"/>
  <c r="K71" i="2"/>
  <c r="K77" i="2"/>
  <c r="L248" i="2" a="1"/>
  <c r="L248" i="2" s="1"/>
  <c r="K110" i="2"/>
  <c r="K116" i="2"/>
  <c r="K235" i="2"/>
  <c r="K138" i="2"/>
  <c r="K213" i="2"/>
  <c r="K224" i="2"/>
  <c r="K58" i="2"/>
  <c r="L79" i="2" a="1"/>
  <c r="L79" i="2" s="1"/>
  <c r="K120" i="2"/>
  <c r="K124" i="2"/>
  <c r="K142" i="2"/>
  <c r="K181" i="2"/>
  <c r="L181" i="2" s="1" a="1"/>
  <c r="L181" i="2" s="1"/>
  <c r="K216" i="2"/>
  <c r="K219" i="2"/>
  <c r="K225" i="2"/>
  <c r="K41" i="2"/>
  <c r="L41" i="2" s="1" a="1"/>
  <c r="L41" i="2" s="1"/>
  <c r="K117" i="2"/>
  <c r="K121" i="2"/>
  <c r="K158" i="2"/>
  <c r="K217" i="2"/>
  <c r="K240" i="2"/>
  <c r="K68" i="2"/>
  <c r="K72" i="2"/>
  <c r="K99" i="2"/>
  <c r="K140" i="2"/>
  <c r="K152" i="2"/>
  <c r="K156" i="2"/>
  <c r="K189" i="2"/>
  <c r="L189" i="2" s="1" a="1"/>
  <c r="L189" i="2" s="1"/>
  <c r="K192" i="2"/>
  <c r="K228" i="2"/>
  <c r="K229" i="2"/>
  <c r="L229" i="2" s="1" a="1"/>
  <c r="L229" i="2" s="1"/>
  <c r="K243" i="2"/>
  <c r="L243" i="2" s="1" a="1"/>
  <c r="L243" i="2" s="1"/>
  <c r="L247" i="2" a="1"/>
  <c r="L247" i="2" s="1"/>
  <c r="L249" i="2" a="1"/>
  <c r="L249" i="2" s="1"/>
  <c r="L8" i="2" a="1"/>
  <c r="L8" i="2" s="1"/>
  <c r="K73" i="2"/>
  <c r="L73" i="2" s="1" a="1"/>
  <c r="L73" i="2" s="1"/>
  <c r="K147" i="2"/>
  <c r="L147" i="2" s="1" a="1"/>
  <c r="L147" i="2" s="1"/>
  <c r="K175" i="2"/>
  <c r="K54" i="2"/>
  <c r="L54" i="2" s="1" a="1"/>
  <c r="L54" i="2" s="1"/>
  <c r="K63" i="2"/>
  <c r="K86" i="2"/>
  <c r="K136" i="2"/>
  <c r="K149" i="2"/>
  <c r="K153" i="2"/>
  <c r="K173" i="2"/>
  <c r="K183" i="2"/>
  <c r="L183" i="2" s="1" a="1"/>
  <c r="L183" i="2" s="1"/>
  <c r="K258" i="2"/>
  <c r="L258" i="2" s="1" a="1"/>
  <c r="L258" i="2" s="1"/>
  <c r="K93" i="2"/>
  <c r="K125" i="2"/>
  <c r="K128" i="2"/>
  <c r="K194" i="2"/>
  <c r="L194" i="2" s="1" a="1"/>
  <c r="L194" i="2" s="1"/>
  <c r="K214" i="2"/>
  <c r="K221" i="2"/>
  <c r="K262" i="2"/>
  <c r="L262" i="2" s="1" a="1"/>
  <c r="L262" i="2" s="1"/>
  <c r="K180" i="2"/>
  <c r="L180" i="2" s="1" a="1"/>
  <c r="L180" i="2" s="1"/>
  <c r="K260" i="2"/>
  <c r="L260" i="2" s="1" a="1"/>
  <c r="L260" i="2" s="1"/>
  <c r="L84" i="2" a="1"/>
  <c r="L84" i="2" s="1"/>
  <c r="L136" i="2" a="1"/>
  <c r="L136" i="2" s="1"/>
  <c r="L140" i="2" a="1"/>
  <c r="L140" i="2" s="1"/>
  <c r="L144" i="2" a="1"/>
  <c r="L144" i="2" s="1"/>
  <c r="L239" i="2" a="1"/>
  <c r="L239" i="2" s="1"/>
  <c r="L63" i="2" a="1"/>
  <c r="L63" i="2" s="1"/>
  <c r="L94" i="2" a="1"/>
  <c r="L94" i="2" s="1"/>
  <c r="L271" i="2" a="1"/>
  <c r="L271" i="2" s="1"/>
  <c r="L6" i="2" a="1"/>
  <c r="L6" i="2" s="1"/>
  <c r="L98" i="2" a="1"/>
  <c r="L98" i="2" s="1"/>
  <c r="L172" i="2" a="1"/>
  <c r="L172" i="2" s="1"/>
  <c r="L240" i="2" a="1"/>
  <c r="L240" i="2" s="1"/>
  <c r="L22" i="2" a="1"/>
  <c r="L22" i="2" s="1"/>
  <c r="L7" i="2" a="1"/>
  <c r="L7" i="2" s="1"/>
  <c r="L9" i="2" a="1"/>
  <c r="L9" i="2" s="1"/>
  <c r="L97" i="2" a="1"/>
  <c r="L97" i="2" s="1"/>
  <c r="L127" i="2" a="1"/>
  <c r="L127" i="2" s="1"/>
  <c r="L175" i="2" a="1"/>
  <c r="L175" i="2" s="1"/>
  <c r="K101" i="2"/>
  <c r="L101" i="2" s="1" a="1"/>
  <c r="L101" i="2" s="1"/>
  <c r="K102" i="2"/>
  <c r="L102" i="2" s="1" a="1"/>
  <c r="L102" i="2" s="1"/>
  <c r="K129" i="2"/>
  <c r="K212" i="2"/>
  <c r="L212" i="2" s="1" a="1"/>
  <c r="L212" i="2" s="1"/>
  <c r="K81" i="2"/>
  <c r="L81" i="2" s="1" a="1"/>
  <c r="L81" i="2" s="1"/>
  <c r="K80" i="2"/>
  <c r="L80" i="2" s="1" a="1"/>
  <c r="L80" i="2" s="1"/>
  <c r="L10" i="2" a="1"/>
  <c r="L10" i="2" s="1"/>
  <c r="K34" i="2"/>
  <c r="L34" i="2" s="1" a="1"/>
  <c r="L34" i="2" s="1"/>
  <c r="K38" i="2"/>
  <c r="L38" i="2" s="1" a="1"/>
  <c r="L38" i="2" s="1"/>
  <c r="K23" i="2"/>
  <c r="L23" i="2" s="1" a="1"/>
  <c r="L23" i="2" s="1"/>
  <c r="K30" i="2"/>
  <c r="L45" i="2" a="1"/>
  <c r="L45" i="2" s="1"/>
  <c r="K50" i="2"/>
  <c r="L50" i="2" s="1" a="1"/>
  <c r="L50" i="2" s="1"/>
  <c r="K53" i="2"/>
  <c r="K16" i="2"/>
  <c r="L16" i="2" s="1" a="1"/>
  <c r="L16" i="2" s="1"/>
  <c r="K42" i="2"/>
  <c r="L42" i="2" s="1" a="1"/>
  <c r="L42" i="2" s="1"/>
  <c r="K57" i="2"/>
  <c r="K74" i="2"/>
  <c r="K89" i="2"/>
  <c r="L89" i="2" s="1" a="1"/>
  <c r="L89" i="2" s="1"/>
  <c r="K88" i="2"/>
  <c r="L88" i="2" s="1" a="1"/>
  <c r="L88" i="2" s="1"/>
  <c r="K92" i="2"/>
  <c r="L92" i="2" s="1" a="1"/>
  <c r="L92" i="2" s="1"/>
  <c r="K200" i="2"/>
  <c r="L200" i="2" s="1" a="1"/>
  <c r="L200" i="2" s="1"/>
  <c r="K242" i="2"/>
  <c r="L242" i="2" s="1" a="1"/>
  <c r="L242" i="2" s="1"/>
  <c r="L12" i="2" a="1"/>
  <c r="L12" i="2" s="1"/>
  <c r="L26" i="2" a="1"/>
  <c r="L26" i="2" s="1"/>
  <c r="K28" i="2"/>
  <c r="L28" i="2" s="1" a="1"/>
  <c r="L28" i="2" s="1"/>
  <c r="L46" i="2" a="1"/>
  <c r="L46" i="2" s="1"/>
  <c r="K62" i="2"/>
  <c r="L62" i="2" s="1" a="1"/>
  <c r="L62" i="2" s="1"/>
  <c r="L99" i="2" a="1"/>
  <c r="L99"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51" i="2"/>
  <c r="L251" i="2" s="1" a="1"/>
  <c r="L251" i="2" s="1"/>
  <c r="K259" i="2"/>
  <c r="L259" i="2" s="1" a="1"/>
  <c r="L259" i="2" s="1"/>
  <c r="L58" i="2" a="1"/>
  <c r="L58" i="2" s="1"/>
  <c r="L64" i="2" a="1"/>
  <c r="L64" i="2" s="1"/>
  <c r="K65" i="2"/>
  <c r="L65" i="2" s="1" a="1"/>
  <c r="L65" i="2" s="1"/>
  <c r="L67" i="2" a="1"/>
  <c r="L67" i="2" s="1"/>
  <c r="L71" i="2" a="1"/>
  <c r="L71" i="2" s="1"/>
  <c r="K83" i="2"/>
  <c r="L83" i="2" s="1" a="1"/>
  <c r="L83" i="2" s="1"/>
  <c r="K91" i="2"/>
  <c r="L91" i="2" s="1" a="1"/>
  <c r="L91" i="2" s="1"/>
  <c r="K106" i="2"/>
  <c r="L106" i="2" s="1" a="1"/>
  <c r="L106" i="2" s="1"/>
  <c r="L158" i="2" a="1"/>
  <c r="L158" i="2" s="1"/>
  <c r="L173" i="2" a="1"/>
  <c r="L173" i="2" s="1"/>
  <c r="L176" i="2" a="1"/>
  <c r="L176" i="2" s="1"/>
  <c r="K195" i="2"/>
  <c r="L195" i="2" s="1" a="1"/>
  <c r="L195" i="2" s="1"/>
  <c r="L213" i="2" a="1"/>
  <c r="L213" i="2" s="1"/>
  <c r="K215" i="2"/>
  <c r="L215" i="2" s="1" a="1"/>
  <c r="L215" i="2" s="1"/>
  <c r="L217" i="2" a="1"/>
  <c r="L217" i="2" s="1"/>
  <c r="K222" i="2"/>
  <c r="L222" i="2" s="1" a="1"/>
  <c r="L222" i="2" s="1"/>
  <c r="K244" i="2"/>
  <c r="L244" i="2" s="1" a="1"/>
  <c r="L244" i="2" s="1"/>
  <c r="K261" i="2"/>
  <c r="K265" i="2"/>
  <c r="L265" i="2" s="1" a="1"/>
  <c r="L265" i="2" s="1"/>
  <c r="L270" i="2" a="1"/>
  <c r="L270" i="2" s="1"/>
  <c r="K274" i="2"/>
  <c r="L274" i="2" s="1" a="1"/>
  <c r="L274" i="2" s="1"/>
  <c r="L11" i="2" a="1"/>
  <c r="L11" i="2" s="1"/>
  <c r="L13" i="2" a="1"/>
  <c r="L13" i="2" s="1"/>
  <c r="K15" i="2"/>
  <c r="K18" i="2"/>
  <c r="K21" i="2"/>
  <c r="K25" i="2"/>
  <c r="L25" i="2" s="1" a="1"/>
  <c r="L25" i="2" s="1"/>
  <c r="L27" i="2" a="1"/>
  <c r="L27" i="2" s="1"/>
  <c r="L49" i="2" a="1"/>
  <c r="L49" i="2" s="1"/>
  <c r="L53" i="2" a="1"/>
  <c r="L53" i="2" s="1"/>
  <c r="L57" i="2" a="1"/>
  <c r="L57" i="2" s="1"/>
  <c r="L85" i="2" a="1"/>
  <c r="L85" i="2" s="1"/>
  <c r="L93" i="2" a="1"/>
  <c r="L93" i="2" s="1"/>
  <c r="K109" i="2"/>
  <c r="L109" i="2" s="1" a="1"/>
  <c r="L109" i="2" s="1"/>
  <c r="K123" i="2"/>
  <c r="L123" i="2" s="1" a="1"/>
  <c r="L123" i="2" s="1"/>
  <c r="K132" i="2"/>
  <c r="K167" i="2"/>
  <c r="L167" i="2" s="1" a="1"/>
  <c r="L167" i="2" s="1"/>
  <c r="K199" i="2"/>
  <c r="L199" i="2" s="1" a="1"/>
  <c r="L199" i="2" s="1"/>
  <c r="L216" i="2" a="1"/>
  <c r="L216" i="2" s="1"/>
  <c r="K220" i="2"/>
  <c r="L220" i="2" s="1" a="1"/>
  <c r="L220" i="2" s="1"/>
  <c r="L225" i="2" a="1"/>
  <c r="L225" i="2" s="1"/>
  <c r="K227" i="2"/>
  <c r="K231" i="2"/>
  <c r="L231" i="2" s="1" a="1"/>
  <c r="L231" i="2" s="1"/>
  <c r="L74" i="2" a="1"/>
  <c r="L74" i="2" s="1"/>
  <c r="K75" i="2"/>
  <c r="L75" i="2" s="1" a="1"/>
  <c r="L75" i="2" s="1"/>
  <c r="L77" i="2" a="1"/>
  <c r="L77" i="2" s="1"/>
  <c r="K78" i="2"/>
  <c r="L78" i="2" s="1" a="1"/>
  <c r="L78" i="2" s="1"/>
  <c r="K87" i="2"/>
  <c r="L87" i="2" s="1" a="1"/>
  <c r="L87" i="2" s="1"/>
  <c r="L103" i="2" a="1"/>
  <c r="L103" i="2" s="1"/>
  <c r="K107" i="2"/>
  <c r="K111" i="2"/>
  <c r="L111" i="2" s="1" a="1"/>
  <c r="L111" i="2" s="1"/>
  <c r="K113" i="2"/>
  <c r="K119" i="2"/>
  <c r="L119" i="2" s="1" a="1"/>
  <c r="L119" i="2" s="1"/>
  <c r="K130" i="2"/>
  <c r="L130" i="2" s="1" a="1"/>
  <c r="L130" i="2" s="1"/>
  <c r="K135" i="2"/>
  <c r="L135" i="2" s="1" a="1"/>
  <c r="L135" i="2" s="1"/>
  <c r="K148" i="2"/>
  <c r="L148" i="2" s="1" a="1"/>
  <c r="L148" i="2" s="1"/>
  <c r="K182" i="2"/>
  <c r="L182" i="2" s="1" a="1"/>
  <c r="L182" i="2" s="1"/>
  <c r="L221" i="2" a="1"/>
  <c r="L221" i="2" s="1"/>
  <c r="K223" i="2"/>
  <c r="L223" i="2" s="1" a="1"/>
  <c r="L223" i="2" s="1"/>
  <c r="L235" i="2" a="1"/>
  <c r="L235" i="2" s="1"/>
  <c r="K241" i="2"/>
  <c r="K253" i="2"/>
  <c r="L253" i="2" s="1" a="1"/>
  <c r="L253" i="2" s="1"/>
  <c r="L263" i="2" a="1"/>
  <c r="L263" i="2" s="1"/>
  <c r="L266" i="2" a="1"/>
  <c r="L266" i="2" s="1"/>
  <c r="K19" i="2"/>
  <c r="L19" i="2" s="1" a="1"/>
  <c r="L19" i="2" s="1"/>
  <c r="K35" i="2"/>
  <c r="L35" i="2" s="1" a="1"/>
  <c r="L35" i="2" s="1"/>
  <c r="K36" i="2"/>
  <c r="L36" i="2" s="1" a="1"/>
  <c r="L36" i="2" s="1"/>
  <c r="K37" i="2"/>
  <c r="L37" i="2" s="1" a="1"/>
  <c r="L37" i="2" s="1"/>
  <c r="L68" i="2" a="1"/>
  <c r="L68" i="2" s="1"/>
  <c r="L72" i="2" a="1"/>
  <c r="L72" i="2" s="1"/>
  <c r="K82" i="2"/>
  <c r="L82" i="2" s="1" a="1"/>
  <c r="L82" i="2" s="1"/>
  <c r="K90" i="2"/>
  <c r="L90" i="2" s="1" a="1"/>
  <c r="L90" i="2" s="1"/>
  <c r="K95" i="2"/>
  <c r="L95" i="2" s="1" a="1"/>
  <c r="L95" i="2" s="1"/>
  <c r="K96" i="2"/>
  <c r="L96" i="2" s="1" a="1"/>
  <c r="L96" i="2" s="1"/>
  <c r="L21" i="2" a="1"/>
  <c r="L21" i="2" s="1"/>
  <c r="K14" i="2"/>
  <c r="L14" i="2" s="1" a="1"/>
  <c r="L14" i="2" s="1"/>
  <c r="K17" i="2"/>
  <c r="L17" i="2" s="1" a="1"/>
  <c r="L17" i="2" s="1"/>
  <c r="K20" i="2"/>
  <c r="L20" i="2" s="1" a="1"/>
  <c r="L20" i="2" s="1"/>
  <c r="K24" i="2"/>
  <c r="L24" i="2" s="1" a="1"/>
  <c r="L24" i="2" s="1"/>
  <c r="L30" i="2" a="1"/>
  <c r="L30" i="2" s="1"/>
  <c r="L86" i="2" a="1"/>
  <c r="L86" i="2" s="1"/>
  <c r="L15" i="2" a="1"/>
  <c r="L15"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L18" i="2" a="1"/>
  <c r="L18"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0" i="2" a="1"/>
  <c r="L100"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L128" i="2" a="1"/>
  <c r="L128" i="2" s="1"/>
  <c r="L132" i="2" a="1"/>
  <c r="L132" i="2" s="1"/>
  <c r="L138" i="2" a="1"/>
  <c r="L138" i="2" s="1"/>
  <c r="L142" i="2" a="1"/>
  <c r="L142" i="2" s="1"/>
  <c r="K179" i="2"/>
  <c r="L179" i="2" s="1" a="1"/>
  <c r="L179" i="2" s="1"/>
  <c r="K178" i="2"/>
  <c r="L178" i="2" s="1" a="1"/>
  <c r="L178" i="2" s="1"/>
  <c r="K187" i="2"/>
  <c r="L187" i="2" s="1" a="1"/>
  <c r="L187" i="2" s="1"/>
  <c r="K186" i="2"/>
  <c r="L186" i="2" s="1" a="1"/>
  <c r="L186" i="2" s="1"/>
  <c r="L107" i="2" a="1"/>
  <c r="L107" i="2" s="1"/>
  <c r="M110" i="2"/>
  <c r="L131" i="2" a="1"/>
  <c r="L131" i="2" s="1"/>
  <c r="K133" i="2"/>
  <c r="L133" i="2" s="1" a="1"/>
  <c r="L133" i="2" s="1"/>
  <c r="M31" i="2"/>
  <c r="L110" i="2" a="1"/>
  <c r="L110" i="2" s="1"/>
  <c r="N110" i="2"/>
  <c r="L145" i="2" a="1"/>
  <c r="L145" i="2" s="1"/>
  <c r="K170" i="2"/>
  <c r="L170" i="2" s="1" a="1"/>
  <c r="L170" i="2" s="1"/>
  <c r="K169" i="2"/>
  <c r="K105" i="2"/>
  <c r="L105" i="2" s="1" a="1"/>
  <c r="L105" i="2" s="1"/>
  <c r="L113" i="2" a="1"/>
  <c r="L113" i="2" s="1"/>
  <c r="L117" i="2" a="1"/>
  <c r="L117" i="2" s="1"/>
  <c r="L121" i="2" a="1"/>
  <c r="L121" i="2" s="1"/>
  <c r="L125" i="2" a="1"/>
  <c r="L125" i="2" s="1"/>
  <c r="L129" i="2" a="1"/>
  <c r="L129"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L184" i="2" a="1"/>
  <c r="L184" i="2" s="1"/>
  <c r="O187" i="2"/>
  <c r="N187" i="2"/>
  <c r="K188" i="2"/>
  <c r="L188" i="2" s="1" a="1"/>
  <c r="L188" i="2" s="1"/>
  <c r="O192" i="2"/>
  <c r="N192" i="2"/>
  <c r="M192" i="2"/>
  <c r="L198" i="2" a="1"/>
  <c r="L198" i="2" s="1"/>
  <c r="L227" i="2" a="1"/>
  <c r="L227" i="2" s="1"/>
  <c r="K238" i="2"/>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L169" i="2" a="1"/>
  <c r="L169"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L238" i="2" a="1"/>
  <c r="L238" i="2" s="1"/>
  <c r="L261" i="2" a="1"/>
  <c r="L261" i="2" s="1"/>
  <c r="M190" i="2"/>
  <c r="M199" i="2"/>
  <c r="O215" i="2"/>
  <c r="N229" i="2"/>
  <c r="K230" i="2"/>
  <c r="L230" i="2" s="1" a="1"/>
  <c r="L230" i="2" s="1"/>
  <c r="K234" i="2"/>
  <c r="L234" i="2" s="1" a="1"/>
  <c r="L234" i="2" s="1"/>
  <c r="N236" i="2"/>
  <c r="M236" i="2"/>
  <c r="O236" i="2"/>
  <c r="O241" i="2"/>
  <c r="N241" i="2"/>
  <c r="M241" i="2"/>
  <c r="K245" i="2"/>
  <c r="L245" i="2" s="1" a="1"/>
  <c r="L245" i="2" s="1"/>
  <c r="L250" i="2" a="1"/>
  <c r="L250" i="2" s="1"/>
  <c r="K254" i="2"/>
  <c r="L254" i="2" s="1" a="1"/>
  <c r="L254" i="2" s="1"/>
  <c r="K255" i="2"/>
  <c r="L255" i="2" s="1" a="1"/>
  <c r="L255" i="2" s="1"/>
  <c r="L264" i="2" a="1"/>
  <c r="L264" i="2" s="1"/>
  <c r="K218" i="2"/>
  <c r="L218" i="2" s="1" a="1"/>
  <c r="L218" i="2" s="1"/>
  <c r="L233" i="2" a="1"/>
  <c r="L233" i="2" s="1"/>
  <c r="L241" i="2" a="1"/>
  <c r="L241" i="2" s="1"/>
  <c r="L246" i="2" a="1"/>
  <c r="L246" i="2" s="1"/>
  <c r="K252" i="2"/>
  <c r="L252" i="2" s="1" a="1"/>
  <c r="L252" i="2" s="1"/>
  <c r="K257" i="2"/>
  <c r="L257" i="2" s="1" a="1"/>
  <c r="L257" i="2" s="1"/>
  <c r="K256" i="2"/>
  <c r="L256" i="2" s="1" a="1"/>
  <c r="L256" i="2" s="1"/>
  <c r="L267" i="2" a="1"/>
  <c r="L267" i="2" s="1"/>
  <c r="K272" i="2"/>
  <c r="L272" i="2" s="1" a="1"/>
  <c r="L272" i="2" s="1"/>
  <c r="O238" i="2"/>
  <c r="N238" i="2"/>
  <c r="L273" i="2" a="1"/>
  <c r="L273" i="2" s="1"/>
  <c r="M255" i="2"/>
  <c r="M258" i="2"/>
  <c r="N264" i="2"/>
  <c r="M271" i="2"/>
  <c r="O272" i="2"/>
  <c r="M244" i="2"/>
  <c r="N255" i="2"/>
  <c r="N258" i="2"/>
  <c r="N271"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2" i="1"/>
  <c r="S24" i="1"/>
  <c r="S22" i="1"/>
  <c r="S20" i="1"/>
  <c r="S10" i="1"/>
  <c r="AE10" i="1"/>
  <c r="O12" i="1"/>
  <c r="P12" i="1" s="1"/>
  <c r="S15" i="1"/>
  <c r="S18" i="1"/>
  <c r="S23" i="1"/>
  <c r="S29" i="1"/>
  <c r="S40" i="1" l="1"/>
  <c r="S36" i="1"/>
  <c r="S28" i="1"/>
  <c r="S39"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<sst xmlns="http://schemas.openxmlformats.org/spreadsheetml/2006/main" count="1136" uniqueCount="573">
  <si>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</si>
  <si>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</si>
  <si>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</si>
  <si>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</si>
  <si>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</si>
  <si>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</si>
  <si>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</si>
  <si>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</si>
  <si>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</si>
  <si>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</si>
  <si>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</si>
  <si>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</si>
  <si>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</si>
  <si>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</si>
  <si>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</si>
  <si>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</si>
  <si>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</si>
  <si>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</si>
  <si>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</si>
  <si>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</si>
  <si>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</si>
  <si>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</si>
  <si>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</si>
  <si>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</si>
  <si>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</si>
  <si>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</si>
  <si>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</si>
  <si>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</si>
  <si>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</si>
  <si>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</si>
  <si>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</si>
  <si>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</si>
  <si>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</si>
  <si>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</si>
  <si>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</si>
  <si>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</si>
  <si>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</si>
  <si>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</si>
  <si>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</si>
  <si>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</si>
  <si>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</si>
  <si>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</si>
  <si>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</si>
  <si>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</si>
  <si>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</si>
  <si>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</si>
  <si>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</si>
  <si>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</si>
  <si>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</si>
  <si>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</si>
  <si>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</si>
  <si>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</si>
  <si>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</si>
  <si>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</si>
  <si>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</si>
  <si>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</si>
  <si>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</si>
  <si>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</si>
  <si>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</si>
  <si>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</si>
  <si>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</si>
  <si>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</si>
  <si>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</si>
  <si>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</si>
  <si>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</si>
  <si>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</si>
  <si>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</si>
  <si>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</si>
  <si>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</si>
  <si>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</si>
  <si>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</si>
  <si>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</si>
  <si>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</si>
  <si>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</si>
  <si>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</si>
  <si>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</si>
  <si>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</si>
  <si>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</si>
  <si>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</si>
  <si>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</si>
  <si>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</si>
  <si>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</si>
  <si>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</si>
  <si>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</si>
  <si>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</si>
  <si>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</si>
  <si>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</si>
  <si>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</si>
  <si>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</si>
  <si>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</si>
  <si>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</si>
  <si>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</si>
  <si>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</si>
  <si>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</si>
  <si>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</si>
  <si>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</si>
  <si>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</si>
  <si>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</si>
  <si>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</si>
  <si>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</si>
  <si>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</si>
  <si>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</si>
  <si>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</si>
  <si>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</si>
  <si>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</si>
  <si>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</si>
  <si>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</si>
  <si>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</si>
  <si>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</si>
  <si>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</si>
  <si>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</si>
  <si>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</si>
  <si>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</si>
  <si>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</si>
  <si>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</si>
  <si>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</si>
  <si>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</si>
  <si>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</si>
  <si>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</si>
  <si>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</si>
  <si>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</si>
  <si>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</si>
  <si>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</si>
  <si>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</si>
  <si>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</si>
  <si>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</si>
  <si>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</si>
  <si>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</si>
  <si>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</si>
  <si>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</si>
  <si>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</si>
  <si>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</si>
  <si>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</si>
  <si>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</si>
  <si>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</si>
  <si>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</si>
  <si>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</si>
  <si>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</si>
  <si>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</si>
  <si>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</si>
  <si>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</si>
  <si>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</si>
  <si>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</si>
  <si>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</si>
  <si>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</si>
  <si>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</si>
  <si>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</si>
  <si>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</si>
  <si>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</si>
  <si>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</si>
  <si>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</si>
  <si>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</si>
  <si>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</si>
  <si>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</si>
  <si>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</si>
  <si>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</si>
  <si>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</si>
  <si>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</si>
  <si>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</si>
  <si>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</si>
  <si>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</si>
  <si>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</si>
  <si>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</si>
  <si>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</si>
  <si>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</si>
  <si>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</si>
  <si>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</si>
  <si>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</si>
  <si>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</si>
  <si>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</si>
  <si>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</si>
  <si>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</si>
  <si>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</si>
  <si>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</si>
  <si>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</si>
  <si>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</si>
  <si>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</si>
  <si>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</si>
  <si>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</si>
  <si>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</si>
  <si>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</si>
  <si>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</si>
  <si>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</si>
  <si>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</si>
  <si>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</si>
  <si>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</si>
  <si>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</si>
  <si>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</si>
  <si>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</si>
  <si>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</si>
  <si>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</si>
  <si>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</si>
  <si>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</si>
  <si>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</si>
  <si>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</si>
  <si>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</si>
  <si>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</si>
  <si>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</si>
  <si>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</si>
  <si>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</si>
  <si>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</si>
  <si>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</si>
  <si>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</si>
  <si>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</si>
  <si>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</si>
  <si>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</si>
  <si>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</si>
  <si>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</si>
  <si>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</si>
  <si>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</si>
  <si>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</si>
  <si>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</si>
  <si>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</si>
  <si>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</si>
  <si>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</si>
  <si>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</si>
  <si>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</si>
  <si>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</si>
  <si>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</si>
  <si>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</si>
  <si>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</si>
  <si>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</si>
  <si>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</si>
  <si>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</si>
  <si>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</si>
  <si>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</si>
  <si>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</si>
  <si>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</si>
  <si>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</si>
  <si>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</si>
  <si>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</si>
  <si>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</si>
  <si>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</si>
  <si>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</si>
  <si>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</si>
  <si>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</si>
  <si>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</si>
  <si>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</si>
  <si>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</si>
  <si>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</si>
  <si>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</si>
  <si>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</si>
  <si>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</si>
  <si>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</si>
  <si>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</si>
  <si>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</si>
  <si>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</si>
  <si>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</si>
  <si>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</si>
  <si>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</si>
  <si>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</si>
  <si>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</si>
  <si>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</si>
  <si>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</si>
  <si>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</si>
  <si>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</si>
  <si>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</si>
  <si>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</si>
  <si>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</si>
  <si>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</si>
  <si>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</si>
  <si>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</si>
  <si>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</si>
  <si>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</si>
  <si>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</si>
  <si>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</si>
  <si>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</si>
  <si>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</si>
  <si>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</si>
  <si>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</si>
  <si>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</si>
  <si>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</si>
  <si>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</si>
  <si>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</si>
  <si>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</si>
  <si>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</si>
  <si>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</si>
  <si>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</si>
  <si>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</si>
  <si>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</si>
  <si>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</si>
  <si>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</si>
  <si>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</si>
  <si>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</si>
  <si>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</si>
  <si>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</si>
  <si>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</si>
  <si>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</si>
  <si>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</si>
  <si>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</si>
  <si>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</si>
  <si>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</si>
  <si>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</si>
  <si>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</si>
  <si>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</si>
  <si>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</si>
  <si>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</si>
  <si>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</si>
  <si>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</si>
  <si>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</si>
  <si>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</si>
  <si>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</si>
  <si>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</si>
  <si>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</si>
  <si>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</si>
  <si>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</si>
  <si>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</si>
  <si>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</si>
  <si>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</si>
  <si>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</si>
  <si>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</si>
  <si>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</si>
  <si>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</si>
  <si>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</si>
  <si>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</si>
  <si>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</si>
  <si>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</si>
  <si>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</si>
  <si>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</si>
  <si>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</si>
  <si>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</si>
  <si>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</si>
  <si>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</si>
  <si>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</si>
  <si>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</si>
  <si>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</si>
  <si>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</si>
  <si>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</si>
  <si>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</si>
  <si>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</si>
  <si>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</si>
  <si>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</si>
  <si>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</si>
  <si>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</si>
  <si>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</si>
  <si>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</si>
  <si>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</si>
  <si>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</si>
  <si>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</si>
  <si>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</si>
  <si>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</si>
  <si>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</si>
  <si>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</si>
  <si>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</si>
  <si>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</si>
  <si>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</si>
  <si>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</si>
  <si>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</si>
  <si>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</si>
  <si>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</si>
  <si>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</si>
  <si>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</si>
  <si>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</si>
  <si>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</si>
  <si>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</si>
  <si>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</si>
  <si>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</si>
  <si>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</si>
  <si>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</si>
  <si>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</si>
  <si>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</si>
  <si>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</si>
  <si>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</si>
  <si>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</si>
  <si>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</si>
  <si>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</si>
  <si>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</si>
  <si>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</si>
  <si>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</si>
  <si>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</si>
  <si>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</si>
  <si>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</si>
  <si>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</si>
  <si>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</si>
  <si>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</si>
  <si>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</si>
  <si>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</si>
  <si>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</si>
  <si>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</si>
  <si>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</si>
  <si>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</si>
  <si>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</si>
  <si>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</si>
  <si>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</si>
  <si>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</si>
  <si>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</si>
  <si>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</si>
  <si>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</si>
  <si>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</si>
  <si>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</si>
  <si>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</si>
  <si>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</si>
  <si>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</si>
  <si>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</si>
  <si>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</si>
  <si>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</si>
  <si>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</si>
  <si>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</si>
  <si>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</si>
  <si>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</si>
  <si>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</si>
  <si>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</si>
  <si>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</si>
  <si>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</si>
  <si>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</si>
  <si>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</si>
  <si>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</si>
  <si>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</si>
  <si>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</si>
  <si>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</si>
  <si>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</si>
  <si>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</si>
  <si>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</si>
  <si>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</si>
  <si>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</si>
  <si>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</si>
  <si>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</si>
  <si>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</si>
  <si>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</si>
  <si>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</si>
  <si>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</si>
  <si>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</si>
  <si>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</si>
  <si>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</si>
  <si>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</si>
  <si>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</si>
  <si>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</si>
  <si>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</si>
  <si>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</si>
  <si>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</si>
  <si>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</si>
  <si>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</si>
  <si>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</si>
  <si>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</si>
  <si>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</si>
  <si>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</si>
  <si>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</si>
  <si>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</si>
  <si>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</si>
  <si>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</si>
  <si>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046A38</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</si>
  <si>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</si>
  <si>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</si>
  <si>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</si>
  <si>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</si>
  <si>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</si>
  <si>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</si>
  <si>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</si>
  <si>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</si>
  <si>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</si>
  <si>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</si>
  <si>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</si>
  <si>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</si>
  <si>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</si>
  <si>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</si>
  <si>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</si>
  <si>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</si>
  <si>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</si>
  <si>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</si>
  <si>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</si>
  <si>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</si>
  <si>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</si>
  <si>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</si>
  <si>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</si>
  <si>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</si>
  <si>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</si>
  <si>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</si>
  <si>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</si>
  <si>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</si>
  <si>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</si>
  <si>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</si>
  <si>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</si>
  <si>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</si>
  <si>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</si>
  <si>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</si>
  <si>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</si>
  <si>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</si>
  <si>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</si>
  <si>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</si>
  <si>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</si>
  <si>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</si>
  <si>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</si>
  <si>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</si>
  <si>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</si>
  <si>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</si>
  <si>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</si>
  <si>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</si>
  <si>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</si>
  <si>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</si>
  <si>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</si>
  <si>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</si>
  <si>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</si>
  <si>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</si>
  <si>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</si>
  <si>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</si>
  <si>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</si>
  <si>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</si>
  <si>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</si>
  <si>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</si>
  <si>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</si>
  <si>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</si>
  <si>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</si>
  <si>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</si>
  <si>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</si>
  <si>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</si>
  <si>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</si>
  <si>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</si>
  <si>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</si>
  <si>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</si>
  <si>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</si>
  <si>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</si>
  <si>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</si>
  <si>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</si>
  <si>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</si>
  <si>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</si>
  <si>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</si>
  <si>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</si>
  <si>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</si>
  <si>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</si>
  <si>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</si>
  <si>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</si>
  <si>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</si>
  <si>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</si>
  <si>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</si>
  <si>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</si>
  <si>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</si>
  <si>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</si>
  <si>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</si>
  <si>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</si>
  <si>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</si>
  <si>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</si>
  <si>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</si>
  <si>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</si>
  <si>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</si>
  <si>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</si>
  <si>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</si>
  <si>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</si>
  <si>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</si>
  <si>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</si>
  <si>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</si>
  <si>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</si>
  <si>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</si>
  <si>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</si>
  <si>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</si>
  <si>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</si>
  <si>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</si>
  <si>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</si>
  <si>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</si>
  <si>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</si>
  <si>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</si>
  <si>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</si>
  <si>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</si>
  <si>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</si>
  <si>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</si>
  <si>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</si>
  <si>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</si>
  <si>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</si>
  <si>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</si>
  <si>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</si>
  <si>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</si>
  <si>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</si>
  <si>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</si>
  <si>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</si>
  <si>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</si>
  <si>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</si>
  <si>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</si>
  <si>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</si>
  <si>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</si>
  <si>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</si>
  <si>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</si>
  <si>
    <t>C0C0C0</t>
  </si>
  <si>
    <t>7B3F00</t>
  </si>
  <si>
    <t>0060FF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</si>
</sst>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GR</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1.3399081602523015</c:v>
                </c:pt>
                <c:pt idx="2">
                  <c:v>1.617291987846728</c:v>
                </c:pt>
                <c:pt idx="3">
                  <c:v>1.8777517063086588</c:v>
                </c:pt>
                <c:pt idx="4">
                  <c:v>2.1079336762196133</c:v>
                </c:pt>
                <c:pt idx="5">
                  <c:v>2.4759312824707393</c:v>
                </c:pt>
                <c:pt idx="6">
                  <c:v>2.739760153134398</c:v>
                </c:pt>
                <c:pt idx="7">
                  <c:v>3.0850341511933292</c:v>
                </c:pt>
                <c:pt idx="8">
                  <c:v>3.3638420362734434</c:v>
                </c:pt>
                <c:pt idx="9">
                  <c:v>4.1199398895658073</c:v>
                </c:pt>
                <c:pt idx="10">
                  <c:v>4.316137969707925</c:v>
                </c:pt>
                <c:pt idx="11">
                  <c:v>4.8277507602103995</c:v>
                </c:pt>
                <c:pt idx="12">
                  <c:v>5.1054552653390717</c:v>
                </c:pt>
                <c:pt idx="13">
                  <c:v>5.63839996707949</c:v>
                </c:pt>
                <c:pt idx="14">
                  <c:v>6.1700502362245384</c:v>
                </c:pt>
                <c:pt idx="15">
                  <c:v>7.2057777592284467</c:v>
                </c:pt>
                <c:pt idx="16">
                  <c:v>8.5426125836617857</c:v>
                </c:pt>
                <c:pt idx="17">
                  <c:v>9.2937499441732445</c:v>
                </c:pt>
                <c:pt idx="18">
                  <c:v>9.8633691782078436</c:v>
                </c:pt>
                <c:pt idx="19">
                  <c:v>10.400143128323576</c:v>
                </c:pt>
                <c:pt idx="20">
                  <c:v>11.108578019824078</c:v>
                </c:pt>
                <c:pt idx="21">
                  <c:v>12.006571539505657</c:v>
                </c:pt>
                <c:pt idx="22">
                  <c:v>14.225240762604551</c:v>
                </c:pt>
                <c:pt idx="23">
                  <c:v>16.715752974634846</c:v>
                </c:pt>
                <c:pt idx="24">
                  <c:v>17.941010285348337</c:v>
                </c:pt>
                <c:pt idx="25">
                  <c:v>19.203483034669944</c:v>
                </c:pt>
                <c:pt idx="26">
                  <c:v>22.565849270359109</c:v>
                </c:pt>
                <c:pt idx="27">
                  <c:v>25.889856356999903</c:v>
                </c:pt>
                <c:pt idx="28">
                  <c:v>29.800711774934634</c:v>
                </c:pt>
                <c:pt idx="29">
                  <c:v>33.743780152974708</c:v>
                </c:pt>
                <c:pt idx="30">
                  <c:v>34.599344859365139</c:v>
                </c:pt>
                <c:pt idx="31">
                  <c:v>39.050015757269087</c:v>
                </c:pt>
              </c:numCache>
            </c:numRef>
          </c:xVal>
          <c:yVal>
            <c:numRef>
              <c:f>[0]!TestData.01Y</c:f>
              <c:numCache>
                <c:formatCode>General</c:formatCode>
                <c:ptCount val="32"/>
                <c:pt idx="0">
                  <c:v>206.94113213997719</c:v>
                </c:pt>
                <c:pt idx="1">
                  <c:v>209.88554989848956</c:v>
                </c:pt>
                <c:pt idx="2">
                  <c:v>213.21823608352324</c:v>
                </c:pt>
                <c:pt idx="3">
                  <c:v>214.78594005987458</c:v>
                </c:pt>
                <c:pt idx="4">
                  <c:v>217.70113684446795</c:v>
                </c:pt>
                <c:pt idx="5">
                  <c:v>219.10822585703119</c:v>
                </c:pt>
                <c:pt idx="6">
                  <c:v>220.40622301985997</c:v>
                </c:pt>
                <c:pt idx="7">
                  <c:v>224.20847627432204</c:v>
                </c:pt>
                <c:pt idx="8">
                  <c:v>228.82314351877883</c:v>
                </c:pt>
                <c:pt idx="9">
                  <c:v>231.23333098203452</c:v>
                </c:pt>
                <c:pt idx="10">
                  <c:v>234.57294198408314</c:v>
                </c:pt>
                <c:pt idx="11">
                  <c:v>235.18273900387828</c:v>
                </c:pt>
                <c:pt idx="12">
                  <c:v>235.81596660218531</c:v>
                </c:pt>
                <c:pt idx="13">
                  <c:v>240.19104111567722</c:v>
                </c:pt>
                <c:pt idx="14">
                  <c:v>239.51022558074945</c:v>
                </c:pt>
                <c:pt idx="15">
                  <c:v>243.35811625404267</c:v>
                </c:pt>
                <c:pt idx="16">
                  <c:v>246.88030350766002</c:v>
                </c:pt>
                <c:pt idx="17">
                  <c:v>246.43376292716809</c:v>
                </c:pt>
                <c:pt idx="18">
                  <c:v>248.97212504464068</c:v>
                </c:pt>
                <c:pt idx="19">
                  <c:v>247.95797535414692</c:v>
                </c:pt>
                <c:pt idx="20">
                  <c:v>248.58588053966258</c:v>
                </c:pt>
                <c:pt idx="21">
                  <c:v>251.29524650556417</c:v>
                </c:pt>
                <c:pt idx="22">
                  <c:v>250.11235360681238</c:v>
                </c:pt>
                <c:pt idx="23">
                  <c:v>248.21597978168276</c:v>
                </c:pt>
                <c:pt idx="24">
                  <c:v>244.88652664802123</c:v>
                </c:pt>
                <c:pt idx="25">
                  <c:v>243.55874612349106</c:v>
                </c:pt>
                <c:pt idx="26">
                  <c:v>240.50695430987639</c:v>
                </c:pt>
                <c:pt idx="27">
                  <c:v>237.3499440579659</c:v>
                </c:pt>
                <c:pt idx="28">
                  <c:v>231.5120702865687</c:v>
                </c:pt>
                <c:pt idx="29">
                  <c:v>230.11583316086737</c:v>
                </c:pt>
                <c:pt idx="30">
                  <c:v>227.82923942182114</c:v>
                </c:pt>
                <c:pt idx="31">
                  <c:v>223.20309603187422</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GR</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1.3399081602523015</c:v>
                </c:pt>
                <c:pt idx="2">
                  <c:v>1.617291987846728</c:v>
                </c:pt>
                <c:pt idx="3">
                  <c:v>1.8777517063086588</c:v>
                </c:pt>
                <c:pt idx="4">
                  <c:v>2.1079336762196133</c:v>
                </c:pt>
                <c:pt idx="5">
                  <c:v>2.4759312824707393</c:v>
                </c:pt>
                <c:pt idx="6">
                  <c:v>2.739760153134398</c:v>
                </c:pt>
                <c:pt idx="7">
                  <c:v>3.0850341511933292</c:v>
                </c:pt>
                <c:pt idx="8">
                  <c:v>3.3638420362734434</c:v>
                </c:pt>
                <c:pt idx="9">
                  <c:v>4.1199398895658073</c:v>
                </c:pt>
                <c:pt idx="10">
                  <c:v>4.316137969707925</c:v>
                </c:pt>
                <c:pt idx="11">
                  <c:v>4.8277507602103995</c:v>
                </c:pt>
                <c:pt idx="12">
                  <c:v>5.1054552653390717</c:v>
                </c:pt>
                <c:pt idx="13">
                  <c:v>5.63839996707949</c:v>
                </c:pt>
                <c:pt idx="14">
                  <c:v>6.1700502362245384</c:v>
                </c:pt>
                <c:pt idx="15">
                  <c:v>7.2057777592284467</c:v>
                </c:pt>
                <c:pt idx="16">
                  <c:v>8.5426125836617857</c:v>
                </c:pt>
                <c:pt idx="17">
                  <c:v>9.2937499441732445</c:v>
                </c:pt>
                <c:pt idx="18">
                  <c:v>9.8633691782078436</c:v>
                </c:pt>
                <c:pt idx="19">
                  <c:v>10.400143128323576</c:v>
                </c:pt>
                <c:pt idx="20">
                  <c:v>11.108578019824078</c:v>
                </c:pt>
                <c:pt idx="21">
                  <c:v>12.006571539505657</c:v>
                </c:pt>
                <c:pt idx="22">
                  <c:v>14.225240762604551</c:v>
                </c:pt>
                <c:pt idx="23">
                  <c:v>16.715752974634846</c:v>
                </c:pt>
                <c:pt idx="24">
                  <c:v>17.941010285348337</c:v>
                </c:pt>
                <c:pt idx="25">
                  <c:v>19.203483034669944</c:v>
                </c:pt>
                <c:pt idx="26">
                  <c:v>22.565849270359109</c:v>
                </c:pt>
                <c:pt idx="27">
                  <c:v>25.889856356999903</c:v>
                </c:pt>
                <c:pt idx="28">
                  <c:v>29.800711774934634</c:v>
                </c:pt>
                <c:pt idx="29">
                  <c:v>33.743780152974708</c:v>
                </c:pt>
                <c:pt idx="30">
                  <c:v>34.599344859365139</c:v>
                </c:pt>
                <c:pt idx="31">
                  <c:v>39.050015757269087</c:v>
                </c:pt>
              </c:numCache>
            </c:numRef>
          </c:xVal>
          <c:yVal>
            <c:numRef>
              <c:f>[0]!TestData.01Y</c:f>
              <c:numCache>
                <c:formatCode>General</c:formatCode>
                <c:ptCount val="32"/>
                <c:pt idx="0">
                  <c:v>206.94113213997719</c:v>
                </c:pt>
                <c:pt idx="1">
                  <c:v>209.88554989848956</c:v>
                </c:pt>
                <c:pt idx="2">
                  <c:v>213.21823608352324</c:v>
                </c:pt>
                <c:pt idx="3">
                  <c:v>214.78594005987458</c:v>
                </c:pt>
                <c:pt idx="4">
                  <c:v>217.70113684446795</c:v>
                </c:pt>
                <c:pt idx="5">
                  <c:v>219.10822585703119</c:v>
                </c:pt>
                <c:pt idx="6">
                  <c:v>220.40622301985997</c:v>
                </c:pt>
                <c:pt idx="7">
                  <c:v>224.20847627432204</c:v>
                </c:pt>
                <c:pt idx="8">
                  <c:v>228.82314351877883</c:v>
                </c:pt>
                <c:pt idx="9">
                  <c:v>231.23333098203452</c:v>
                </c:pt>
                <c:pt idx="10">
                  <c:v>234.57294198408314</c:v>
                </c:pt>
                <c:pt idx="11">
                  <c:v>235.18273900387828</c:v>
                </c:pt>
                <c:pt idx="12">
                  <c:v>235.81596660218531</c:v>
                </c:pt>
                <c:pt idx="13">
                  <c:v>240.19104111567722</c:v>
                </c:pt>
                <c:pt idx="14">
                  <c:v>239.51022558074945</c:v>
                </c:pt>
                <c:pt idx="15">
                  <c:v>243.35811625404267</c:v>
                </c:pt>
                <c:pt idx="16">
                  <c:v>246.88030350766002</c:v>
                </c:pt>
                <c:pt idx="17">
                  <c:v>246.43376292716809</c:v>
                </c:pt>
                <c:pt idx="18">
                  <c:v>248.97212504464068</c:v>
                </c:pt>
                <c:pt idx="19">
                  <c:v>247.95797535414692</c:v>
                </c:pt>
                <c:pt idx="20">
                  <c:v>248.58588053966258</c:v>
                </c:pt>
                <c:pt idx="21">
                  <c:v>251.29524650556417</c:v>
                </c:pt>
                <c:pt idx="22">
                  <c:v>250.11235360681238</c:v>
                </c:pt>
                <c:pt idx="23">
                  <c:v>248.21597978168276</c:v>
                </c:pt>
                <c:pt idx="24">
                  <c:v>244.88652664802123</c:v>
                </c:pt>
                <c:pt idx="25">
                  <c:v>243.55874612349106</c:v>
                </c:pt>
                <c:pt idx="26">
                  <c:v>240.50695430987639</c:v>
                </c:pt>
                <c:pt idx="27">
                  <c:v>237.3499440579659</c:v>
                </c:pt>
                <c:pt idx="28">
                  <c:v>231.5120702865687</c:v>
                </c:pt>
                <c:pt idx="29">
                  <c:v>230.11583316086737</c:v>
                </c:pt>
                <c:pt idx="30">
                  <c:v>227.82923942182114</c:v>
                </c:pt>
                <c:pt idx="31">
                  <c:v>223.20309603187422</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GR</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1.3399081602523015</c:v>
                </c:pt>
                <c:pt idx="2">
                  <c:v>1.617291987846728</c:v>
                </c:pt>
                <c:pt idx="3">
                  <c:v>1.8777517063086588</c:v>
                </c:pt>
                <c:pt idx="4">
                  <c:v>2.1079336762196133</c:v>
                </c:pt>
                <c:pt idx="5">
                  <c:v>2.4759312824707393</c:v>
                </c:pt>
                <c:pt idx="6">
                  <c:v>2.739760153134398</c:v>
                </c:pt>
                <c:pt idx="7">
                  <c:v>3.0850341511933292</c:v>
                </c:pt>
                <c:pt idx="8">
                  <c:v>3.3638420362734434</c:v>
                </c:pt>
                <c:pt idx="9">
                  <c:v>4.1199398895658073</c:v>
                </c:pt>
                <c:pt idx="10">
                  <c:v>4.316137969707925</c:v>
                </c:pt>
                <c:pt idx="11">
                  <c:v>4.8277507602103995</c:v>
                </c:pt>
                <c:pt idx="12">
                  <c:v>5.1054552653390717</c:v>
                </c:pt>
                <c:pt idx="13">
                  <c:v>5.63839996707949</c:v>
                </c:pt>
                <c:pt idx="14">
                  <c:v>6.1700502362245384</c:v>
                </c:pt>
                <c:pt idx="15">
                  <c:v>7.2057777592284467</c:v>
                </c:pt>
                <c:pt idx="16">
                  <c:v>8.5426125836617857</c:v>
                </c:pt>
                <c:pt idx="17">
                  <c:v>9.2937499441732445</c:v>
                </c:pt>
                <c:pt idx="18">
                  <c:v>9.8633691782078436</c:v>
                </c:pt>
                <c:pt idx="19">
                  <c:v>10.400143128323576</c:v>
                </c:pt>
                <c:pt idx="20">
                  <c:v>11.108578019824078</c:v>
                </c:pt>
                <c:pt idx="21">
                  <c:v>12.006571539505657</c:v>
                </c:pt>
                <c:pt idx="22">
                  <c:v>14.225240762604551</c:v>
                </c:pt>
                <c:pt idx="23">
                  <c:v>16.715752974634846</c:v>
                </c:pt>
                <c:pt idx="24">
                  <c:v>17.941010285348337</c:v>
                </c:pt>
                <c:pt idx="25">
                  <c:v>19.203483034669944</c:v>
                </c:pt>
                <c:pt idx="26">
                  <c:v>22.565849270359109</c:v>
                </c:pt>
                <c:pt idx="27">
                  <c:v>25.889856356999903</c:v>
                </c:pt>
                <c:pt idx="28">
                  <c:v>29.800711774934634</c:v>
                </c:pt>
                <c:pt idx="29">
                  <c:v>33.743780152974708</c:v>
                </c:pt>
                <c:pt idx="30">
                  <c:v>34.599344859365139</c:v>
                </c:pt>
                <c:pt idx="31">
                  <c:v>39.050015757269087</c:v>
                </c:pt>
              </c:numCache>
            </c:numRef>
          </c:xVal>
          <c:yVal>
            <c:numRef>
              <c:f>[0]!TestData.01Y</c:f>
              <c:numCache>
                <c:formatCode>General</c:formatCode>
                <c:ptCount val="32"/>
                <c:pt idx="0">
                  <c:v>206.94113213997719</c:v>
                </c:pt>
                <c:pt idx="1">
                  <c:v>209.88554989848956</c:v>
                </c:pt>
                <c:pt idx="2">
                  <c:v>213.21823608352324</c:v>
                </c:pt>
                <c:pt idx="3">
                  <c:v>214.78594005987458</c:v>
                </c:pt>
                <c:pt idx="4">
                  <c:v>217.70113684446795</c:v>
                </c:pt>
                <c:pt idx="5">
                  <c:v>219.10822585703119</c:v>
                </c:pt>
                <c:pt idx="6">
                  <c:v>220.40622301985997</c:v>
                </c:pt>
                <c:pt idx="7">
                  <c:v>224.20847627432204</c:v>
                </c:pt>
                <c:pt idx="8">
                  <c:v>228.82314351877883</c:v>
                </c:pt>
                <c:pt idx="9">
                  <c:v>231.23333098203452</c:v>
                </c:pt>
                <c:pt idx="10">
                  <c:v>234.57294198408314</c:v>
                </c:pt>
                <c:pt idx="11">
                  <c:v>235.18273900387828</c:v>
                </c:pt>
                <c:pt idx="12">
                  <c:v>235.81596660218531</c:v>
                </c:pt>
                <c:pt idx="13">
                  <c:v>240.19104111567722</c:v>
                </c:pt>
                <c:pt idx="14">
                  <c:v>239.51022558074945</c:v>
                </c:pt>
                <c:pt idx="15">
                  <c:v>243.35811625404267</c:v>
                </c:pt>
                <c:pt idx="16">
                  <c:v>246.88030350766002</c:v>
                </c:pt>
                <c:pt idx="17">
                  <c:v>246.43376292716809</c:v>
                </c:pt>
                <c:pt idx="18">
                  <c:v>248.97212504464068</c:v>
                </c:pt>
                <c:pt idx="19">
                  <c:v>247.95797535414692</c:v>
                </c:pt>
                <c:pt idx="20">
                  <c:v>248.58588053966258</c:v>
                </c:pt>
                <c:pt idx="21">
                  <c:v>251.29524650556417</c:v>
                </c:pt>
                <c:pt idx="22">
                  <c:v>250.11235360681238</c:v>
                </c:pt>
                <c:pt idx="23">
                  <c:v>248.21597978168276</c:v>
                </c:pt>
                <c:pt idx="24">
                  <c:v>244.88652664802123</c:v>
                </c:pt>
                <c:pt idx="25">
                  <c:v>243.55874612349106</c:v>
                </c:pt>
                <c:pt idx="26">
                  <c:v>240.50695430987639</c:v>
                </c:pt>
                <c:pt idx="27">
                  <c:v>237.3499440579659</c:v>
                </c:pt>
                <c:pt idx="28">
                  <c:v>231.5120702865687</c:v>
                </c:pt>
                <c:pt idx="29">
                  <c:v>230.11583316086737</c:v>
                </c:pt>
                <c:pt idx="30">
                  <c:v>227.82923942182114</c:v>
                </c:pt>
                <c:pt idx="31">
                  <c:v>223.20309603187422</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PT</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1.2144908092276081</c:v>
                </c:pt>
                <c:pt idx="2">
                  <c:v>1.539685643390267</c:v>
                </c:pt>
                <c:pt idx="3">
                  <c:v>1.8594886884851793</c:v>
                </c:pt>
                <c:pt idx="4">
                  <c:v>2.2847065079555522</c:v>
                </c:pt>
                <c:pt idx="5">
                  <c:v>2.4723940827917281</c:v>
                </c:pt>
                <c:pt idx="6">
                  <c:v>2.8839841803739401</c:v>
                </c:pt>
                <c:pt idx="7">
                  <c:v>3.120544678535313</c:v>
                </c:pt>
                <c:pt idx="8">
                  <c:v>3.5780914157662829</c:v>
                </c:pt>
                <c:pt idx="9">
                  <c:v>3.9953787656853392</c:v>
                </c:pt>
                <c:pt idx="10">
                  <c:v>4.8140136724812441</c:v>
                </c:pt>
                <c:pt idx="11">
                  <c:v>5.1646073429428387</c:v>
                </c:pt>
                <c:pt idx="12">
                  <c:v>5.6898928580639412</c:v>
                </c:pt>
                <c:pt idx="13">
                  <c:v>6.3170882311043517</c:v>
                </c:pt>
                <c:pt idx="14">
                  <c:v>6.5175469131126977</c:v>
                </c:pt>
                <c:pt idx="15">
                  <c:v>7.342802476068651</c:v>
                </c:pt>
                <c:pt idx="16">
                  <c:v>8.1923525675246829</c:v>
                </c:pt>
                <c:pt idx="17">
                  <c:v>8.9388562434491998</c:v>
                </c:pt>
                <c:pt idx="18">
                  <c:v>10.59715813755979</c:v>
                </c:pt>
                <c:pt idx="19">
                  <c:v>10.828419128012442</c:v>
                </c:pt>
                <c:pt idx="20">
                  <c:v>11.271121218641218</c:v>
                </c:pt>
                <c:pt idx="21">
                  <c:v>12.63248292966818</c:v>
                </c:pt>
                <c:pt idx="22">
                  <c:v>13.107928376790085</c:v>
                </c:pt>
                <c:pt idx="23">
                  <c:v>13.971380453498275</c:v>
                </c:pt>
                <c:pt idx="24">
                  <c:v>16.162770419620689</c:v>
                </c:pt>
                <c:pt idx="25">
                  <c:v>17.555719781856681</c:v>
                </c:pt>
                <c:pt idx="26">
                  <c:v>19.535683638626832</c:v>
                </c:pt>
                <c:pt idx="27">
                  <c:v>20.400631716289183</c:v>
                </c:pt>
                <c:pt idx="28">
                  <c:v>21.23205847800628</c:v>
                </c:pt>
                <c:pt idx="29">
                  <c:v>22.864596830846615</c:v>
                </c:pt>
                <c:pt idx="30">
                  <c:v>25.518114429595659</c:v>
                </c:pt>
                <c:pt idx="31">
                  <c:v>26.991177867543467</c:v>
                </c:pt>
              </c:numCache>
            </c:numRef>
          </c:xVal>
          <c:yVal>
            <c:numRef>
              <c:f>[0]!TestData.02Y</c:f>
              <c:numCache>
                <c:formatCode>General</c:formatCode>
                <c:ptCount val="32"/>
                <c:pt idx="0">
                  <c:v>182.47882505947322</c:v>
                </c:pt>
                <c:pt idx="1">
                  <c:v>186.43385958182284</c:v>
                </c:pt>
                <c:pt idx="2">
                  <c:v>191.28307147380482</c:v>
                </c:pt>
                <c:pt idx="3">
                  <c:v>194.58648664767409</c:v>
                </c:pt>
                <c:pt idx="4">
                  <c:v>196.42993258642716</c:v>
                </c:pt>
                <c:pt idx="5">
                  <c:v>196.91044714793338</c:v>
                </c:pt>
                <c:pt idx="6">
                  <c:v>200.03994547696641</c:v>
                </c:pt>
                <c:pt idx="7">
                  <c:v>204.55679949114204</c:v>
                </c:pt>
                <c:pt idx="8">
                  <c:v>205.6730056812556</c:v>
                </c:pt>
                <c:pt idx="9">
                  <c:v>211.08760332784883</c:v>
                </c:pt>
                <c:pt idx="10">
                  <c:v>215.06308895080366</c:v>
                </c:pt>
                <c:pt idx="11">
                  <c:v>214.74675457315377</c:v>
                </c:pt>
                <c:pt idx="12">
                  <c:v>218.67323816594865</c:v>
                </c:pt>
                <c:pt idx="13">
                  <c:v>217.79691335361295</c:v>
                </c:pt>
                <c:pt idx="14">
                  <c:v>220.36379486904198</c:v>
                </c:pt>
                <c:pt idx="15">
                  <c:v>221.54963928421731</c:v>
                </c:pt>
                <c:pt idx="16">
                  <c:v>225.2577469518331</c:v>
                </c:pt>
                <c:pt idx="17">
                  <c:v>226.05123860135805</c:v>
                </c:pt>
                <c:pt idx="18">
                  <c:v>224.88341987548546</c:v>
                </c:pt>
                <c:pt idx="19">
                  <c:v>227.16781523605314</c:v>
                </c:pt>
                <c:pt idx="20">
                  <c:v>225.06416365239335</c:v>
                </c:pt>
                <c:pt idx="21">
                  <c:v>225.6360436025646</c:v>
                </c:pt>
                <c:pt idx="22">
                  <c:v>226.47426600824511</c:v>
                </c:pt>
                <c:pt idx="23">
                  <c:v>225.43197781803482</c:v>
                </c:pt>
                <c:pt idx="24">
                  <c:v>223.6640158348464</c:v>
                </c:pt>
                <c:pt idx="25">
                  <c:v>222.54519324299392</c:v>
                </c:pt>
                <c:pt idx="26">
                  <c:v>220.75413632336577</c:v>
                </c:pt>
                <c:pt idx="27">
                  <c:v>219.18080396649364</c:v>
                </c:pt>
                <c:pt idx="28">
                  <c:v>217.74482555026717</c:v>
                </c:pt>
                <c:pt idx="29">
                  <c:v>215.4412964318208</c:v>
                </c:pt>
                <c:pt idx="30">
                  <c:v>213.25032609890286</c:v>
                </c:pt>
                <c:pt idx="31">
                  <c:v>214.42734460769731</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PT</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1.2144908092276081</c:v>
                </c:pt>
                <c:pt idx="2">
                  <c:v>1.539685643390267</c:v>
                </c:pt>
                <c:pt idx="3">
                  <c:v>1.8594886884851793</c:v>
                </c:pt>
                <c:pt idx="4">
                  <c:v>2.2847065079555522</c:v>
                </c:pt>
                <c:pt idx="5">
                  <c:v>2.4723940827917281</c:v>
                </c:pt>
                <c:pt idx="6">
                  <c:v>2.8839841803739401</c:v>
                </c:pt>
                <c:pt idx="7">
                  <c:v>3.120544678535313</c:v>
                </c:pt>
                <c:pt idx="8">
                  <c:v>3.5780914157662829</c:v>
                </c:pt>
                <c:pt idx="9">
                  <c:v>3.9953787656853392</c:v>
                </c:pt>
                <c:pt idx="10">
                  <c:v>4.8140136724812441</c:v>
                </c:pt>
                <c:pt idx="11">
                  <c:v>5.1646073429428387</c:v>
                </c:pt>
                <c:pt idx="12">
                  <c:v>5.6898928580639412</c:v>
                </c:pt>
                <c:pt idx="13">
                  <c:v>6.3170882311043517</c:v>
                </c:pt>
                <c:pt idx="14">
                  <c:v>6.5175469131126977</c:v>
                </c:pt>
                <c:pt idx="15">
                  <c:v>7.342802476068651</c:v>
                </c:pt>
                <c:pt idx="16">
                  <c:v>8.1923525675246829</c:v>
                </c:pt>
                <c:pt idx="17">
                  <c:v>8.9388562434491998</c:v>
                </c:pt>
                <c:pt idx="18">
                  <c:v>10.59715813755979</c:v>
                </c:pt>
                <c:pt idx="19">
                  <c:v>10.828419128012442</c:v>
                </c:pt>
                <c:pt idx="20">
                  <c:v>11.271121218641218</c:v>
                </c:pt>
                <c:pt idx="21">
                  <c:v>12.63248292966818</c:v>
                </c:pt>
                <c:pt idx="22">
                  <c:v>13.107928376790085</c:v>
                </c:pt>
                <c:pt idx="23">
                  <c:v>13.971380453498275</c:v>
                </c:pt>
                <c:pt idx="24">
                  <c:v>16.162770419620689</c:v>
                </c:pt>
                <c:pt idx="25">
                  <c:v>17.555719781856681</c:v>
                </c:pt>
                <c:pt idx="26">
                  <c:v>19.535683638626832</c:v>
                </c:pt>
                <c:pt idx="27">
                  <c:v>20.400631716289183</c:v>
                </c:pt>
                <c:pt idx="28">
                  <c:v>21.23205847800628</c:v>
                </c:pt>
                <c:pt idx="29">
                  <c:v>22.864596830846615</c:v>
                </c:pt>
                <c:pt idx="30">
                  <c:v>25.518114429595659</c:v>
                </c:pt>
                <c:pt idx="31">
                  <c:v>26.991177867543467</c:v>
                </c:pt>
              </c:numCache>
            </c:numRef>
          </c:xVal>
          <c:yVal>
            <c:numRef>
              <c:f>[0]!TestData.02Y</c:f>
              <c:numCache>
                <c:formatCode>General</c:formatCode>
                <c:ptCount val="32"/>
                <c:pt idx="0">
                  <c:v>182.47882505947322</c:v>
                </c:pt>
                <c:pt idx="1">
                  <c:v>186.43385958182284</c:v>
                </c:pt>
                <c:pt idx="2">
                  <c:v>191.28307147380482</c:v>
                </c:pt>
                <c:pt idx="3">
                  <c:v>194.58648664767409</c:v>
                </c:pt>
                <c:pt idx="4">
                  <c:v>196.42993258642716</c:v>
                </c:pt>
                <c:pt idx="5">
                  <c:v>196.91044714793338</c:v>
                </c:pt>
                <c:pt idx="6">
                  <c:v>200.03994547696641</c:v>
                </c:pt>
                <c:pt idx="7">
                  <c:v>204.55679949114204</c:v>
                </c:pt>
                <c:pt idx="8">
                  <c:v>205.6730056812556</c:v>
                </c:pt>
                <c:pt idx="9">
                  <c:v>211.08760332784883</c:v>
                </c:pt>
                <c:pt idx="10">
                  <c:v>215.06308895080366</c:v>
                </c:pt>
                <c:pt idx="11">
                  <c:v>214.74675457315377</c:v>
                </c:pt>
                <c:pt idx="12">
                  <c:v>218.67323816594865</c:v>
                </c:pt>
                <c:pt idx="13">
                  <c:v>217.79691335361295</c:v>
                </c:pt>
                <c:pt idx="14">
                  <c:v>220.36379486904198</c:v>
                </c:pt>
                <c:pt idx="15">
                  <c:v>221.54963928421731</c:v>
                </c:pt>
                <c:pt idx="16">
                  <c:v>225.2577469518331</c:v>
                </c:pt>
                <c:pt idx="17">
                  <c:v>226.05123860135805</c:v>
                </c:pt>
                <c:pt idx="18">
                  <c:v>224.88341987548546</c:v>
                </c:pt>
                <c:pt idx="19">
                  <c:v>227.16781523605314</c:v>
                </c:pt>
                <c:pt idx="20">
                  <c:v>225.06416365239335</c:v>
                </c:pt>
                <c:pt idx="21">
                  <c:v>225.6360436025646</c:v>
                </c:pt>
                <c:pt idx="22">
                  <c:v>226.47426600824511</c:v>
                </c:pt>
                <c:pt idx="23">
                  <c:v>225.43197781803482</c:v>
                </c:pt>
                <c:pt idx="24">
                  <c:v>223.6640158348464</c:v>
                </c:pt>
                <c:pt idx="25">
                  <c:v>222.54519324299392</c:v>
                </c:pt>
                <c:pt idx="26">
                  <c:v>220.75413632336577</c:v>
                </c:pt>
                <c:pt idx="27">
                  <c:v>219.18080396649364</c:v>
                </c:pt>
                <c:pt idx="28">
                  <c:v>217.74482555026717</c:v>
                </c:pt>
                <c:pt idx="29">
                  <c:v>215.4412964318208</c:v>
                </c:pt>
                <c:pt idx="30">
                  <c:v>213.25032609890286</c:v>
                </c:pt>
                <c:pt idx="31">
                  <c:v>214.42734460769731</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PT</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1.2144908092276081</c:v>
                </c:pt>
                <c:pt idx="2">
                  <c:v>1.539685643390267</c:v>
                </c:pt>
                <c:pt idx="3">
                  <c:v>1.8594886884851793</c:v>
                </c:pt>
                <c:pt idx="4">
                  <c:v>2.2847065079555522</c:v>
                </c:pt>
                <c:pt idx="5">
                  <c:v>2.4723940827917281</c:v>
                </c:pt>
                <c:pt idx="6">
                  <c:v>2.8839841803739401</c:v>
                </c:pt>
                <c:pt idx="7">
                  <c:v>3.120544678535313</c:v>
                </c:pt>
                <c:pt idx="8">
                  <c:v>3.5780914157662829</c:v>
                </c:pt>
                <c:pt idx="9">
                  <c:v>3.9953787656853392</c:v>
                </c:pt>
                <c:pt idx="10">
                  <c:v>4.8140136724812441</c:v>
                </c:pt>
                <c:pt idx="11">
                  <c:v>5.1646073429428387</c:v>
                </c:pt>
                <c:pt idx="12">
                  <c:v>5.6898928580639412</c:v>
                </c:pt>
                <c:pt idx="13">
                  <c:v>6.3170882311043517</c:v>
                </c:pt>
                <c:pt idx="14">
                  <c:v>6.5175469131126977</c:v>
                </c:pt>
                <c:pt idx="15">
                  <c:v>7.342802476068651</c:v>
                </c:pt>
                <c:pt idx="16">
                  <c:v>8.1923525675246829</c:v>
                </c:pt>
                <c:pt idx="17">
                  <c:v>8.9388562434491998</c:v>
                </c:pt>
                <c:pt idx="18">
                  <c:v>10.59715813755979</c:v>
                </c:pt>
                <c:pt idx="19">
                  <c:v>10.828419128012442</c:v>
                </c:pt>
                <c:pt idx="20">
                  <c:v>11.271121218641218</c:v>
                </c:pt>
                <c:pt idx="21">
                  <c:v>12.63248292966818</c:v>
                </c:pt>
                <c:pt idx="22">
                  <c:v>13.107928376790085</c:v>
                </c:pt>
                <c:pt idx="23">
                  <c:v>13.971380453498275</c:v>
                </c:pt>
                <c:pt idx="24">
                  <c:v>16.162770419620689</c:v>
                </c:pt>
                <c:pt idx="25">
                  <c:v>17.555719781856681</c:v>
                </c:pt>
                <c:pt idx="26">
                  <c:v>19.535683638626832</c:v>
                </c:pt>
                <c:pt idx="27">
                  <c:v>20.400631716289183</c:v>
                </c:pt>
                <c:pt idx="28">
                  <c:v>21.23205847800628</c:v>
                </c:pt>
                <c:pt idx="29">
                  <c:v>22.864596830846615</c:v>
                </c:pt>
                <c:pt idx="30">
                  <c:v>25.518114429595659</c:v>
                </c:pt>
                <c:pt idx="31">
                  <c:v>26.991177867543467</c:v>
                </c:pt>
              </c:numCache>
            </c:numRef>
          </c:xVal>
          <c:yVal>
            <c:numRef>
              <c:f>[0]!TestData.02Y</c:f>
              <c:numCache>
                <c:formatCode>General</c:formatCode>
                <c:ptCount val="32"/>
                <c:pt idx="0">
                  <c:v>182.47882505947322</c:v>
                </c:pt>
                <c:pt idx="1">
                  <c:v>186.43385958182284</c:v>
                </c:pt>
                <c:pt idx="2">
                  <c:v>191.28307147380482</c:v>
                </c:pt>
                <c:pt idx="3">
                  <c:v>194.58648664767409</c:v>
                </c:pt>
                <c:pt idx="4">
                  <c:v>196.42993258642716</c:v>
                </c:pt>
                <c:pt idx="5">
                  <c:v>196.91044714793338</c:v>
                </c:pt>
                <c:pt idx="6">
                  <c:v>200.03994547696641</c:v>
                </c:pt>
                <c:pt idx="7">
                  <c:v>204.55679949114204</c:v>
                </c:pt>
                <c:pt idx="8">
                  <c:v>205.6730056812556</c:v>
                </c:pt>
                <c:pt idx="9">
                  <c:v>211.08760332784883</c:v>
                </c:pt>
                <c:pt idx="10">
                  <c:v>215.06308895080366</c:v>
                </c:pt>
                <c:pt idx="11">
                  <c:v>214.74675457315377</c:v>
                </c:pt>
                <c:pt idx="12">
                  <c:v>218.67323816594865</c:v>
                </c:pt>
                <c:pt idx="13">
                  <c:v>217.79691335361295</c:v>
                </c:pt>
                <c:pt idx="14">
                  <c:v>220.36379486904198</c:v>
                </c:pt>
                <c:pt idx="15">
                  <c:v>221.54963928421731</c:v>
                </c:pt>
                <c:pt idx="16">
                  <c:v>225.2577469518331</c:v>
                </c:pt>
                <c:pt idx="17">
                  <c:v>226.05123860135805</c:v>
                </c:pt>
                <c:pt idx="18">
                  <c:v>224.88341987548546</c:v>
                </c:pt>
                <c:pt idx="19">
                  <c:v>227.16781523605314</c:v>
                </c:pt>
                <c:pt idx="20">
                  <c:v>225.06416365239335</c:v>
                </c:pt>
                <c:pt idx="21">
                  <c:v>225.6360436025646</c:v>
                </c:pt>
                <c:pt idx="22">
                  <c:v>226.47426600824511</c:v>
                </c:pt>
                <c:pt idx="23">
                  <c:v>225.43197781803482</c:v>
                </c:pt>
                <c:pt idx="24">
                  <c:v>223.6640158348464</c:v>
                </c:pt>
                <c:pt idx="25">
                  <c:v>222.54519324299392</c:v>
                </c:pt>
                <c:pt idx="26">
                  <c:v>220.75413632336577</c:v>
                </c:pt>
                <c:pt idx="27">
                  <c:v>219.18080396649364</c:v>
                </c:pt>
                <c:pt idx="28">
                  <c:v>217.74482555026717</c:v>
                </c:pt>
                <c:pt idx="29">
                  <c:v>215.4412964318208</c:v>
                </c:pt>
                <c:pt idx="30">
                  <c:v>213.25032609890286</c:v>
                </c:pt>
                <c:pt idx="31">
                  <c:v>214.42734460769731</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IE</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1.2446660762460064</c:v>
                </c:pt>
                <c:pt idx="2">
                  <c:v>1.4901917141166174</c:v>
                </c:pt>
                <c:pt idx="3">
                  <c:v>1.8041857409773896</c:v>
                </c:pt>
                <c:pt idx="4">
                  <c:v>2.2943213451867348</c:v>
                </c:pt>
                <c:pt idx="5">
                  <c:v>2.5786534523426279</c:v>
                </c:pt>
                <c:pt idx="6">
                  <c:v>3.1828539926673121</c:v>
                </c:pt>
                <c:pt idx="7">
                  <c:v>3.4164453691117878</c:v>
                </c:pt>
                <c:pt idx="8">
                  <c:v>3.8618535076041516</c:v>
                </c:pt>
                <c:pt idx="9">
                  <c:v>4.2981517285649264</c:v>
                </c:pt>
                <c:pt idx="10">
                  <c:v>5.0891759997117658</c:v>
                </c:pt>
                <c:pt idx="11">
                  <c:v>5.8441607284266874</c:v>
                </c:pt>
                <c:pt idx="12">
                  <c:v>6.3993627725809299</c:v>
                </c:pt>
                <c:pt idx="13">
                  <c:v>7.0682122398279779</c:v>
                </c:pt>
                <c:pt idx="14">
                  <c:v>7.8823868372328967</c:v>
                </c:pt>
                <c:pt idx="15">
                  <c:v>9.0170299455020917</c:v>
                </c:pt>
                <c:pt idx="16">
                  <c:v>10.547288092604365</c:v>
                </c:pt>
                <c:pt idx="17">
                  <c:v>11.292701440762308</c:v>
                </c:pt>
                <c:pt idx="18">
                  <c:v>12.153699627613163</c:v>
                </c:pt>
                <c:pt idx="19">
                  <c:v>13.200139272618026</c:v>
                </c:pt>
                <c:pt idx="20">
                  <c:v>14.696821870359571</c:v>
                </c:pt>
                <c:pt idx="21">
                  <c:v>15.095486686156196</c:v>
                </c:pt>
                <c:pt idx="22">
                  <c:v>17.821568411776951</c:v>
                </c:pt>
                <c:pt idx="23">
                  <c:v>20.279261478296302</c:v>
                </c:pt>
                <c:pt idx="24">
                  <c:v>22.226905545997216</c:v>
                </c:pt>
                <c:pt idx="25">
                  <c:v>23.694125209027511</c:v>
                </c:pt>
                <c:pt idx="26">
                  <c:v>25.946018852944547</c:v>
                </c:pt>
                <c:pt idx="27">
                  <c:v>26.864776689933489</c:v>
                </c:pt>
                <c:pt idx="28">
                  <c:v>30.182723651266414</c:v>
                </c:pt>
                <c:pt idx="29">
                  <c:v>32.912370134312091</c:v>
                </c:pt>
                <c:pt idx="30">
                  <c:v>35.519540162027532</c:v>
                </c:pt>
                <c:pt idx="31">
                  <c:v>36.336615481621472</c:v>
                </c:pt>
              </c:numCache>
            </c:numRef>
          </c:xVal>
          <c:yVal>
            <c:numRef>
              <c:f>[0]!TestData.03Y</c:f>
              <c:numCache>
                <c:formatCode>General</c:formatCode>
                <c:ptCount val="32"/>
                <c:pt idx="0">
                  <c:v>188.4466302763752</c:v>
                </c:pt>
                <c:pt idx="1">
                  <c:v>191.33842639720658</c:v>
                </c:pt>
                <c:pt idx="2">
                  <c:v>195.30411654117788</c:v>
                </c:pt>
                <c:pt idx="3">
                  <c:v>198.1959009063911</c:v>
                </c:pt>
                <c:pt idx="4">
                  <c:v>203.65926798055909</c:v>
                </c:pt>
                <c:pt idx="5">
                  <c:v>206.37983015401366</c:v>
                </c:pt>
                <c:pt idx="6">
                  <c:v>210.63623299150723</c:v>
                </c:pt>
                <c:pt idx="7">
                  <c:v>212.43245675108602</c:v>
                </c:pt>
                <c:pt idx="8">
                  <c:v>218.52626455550686</c:v>
                </c:pt>
                <c:pt idx="9">
                  <c:v>219.77793331379627</c:v>
                </c:pt>
                <c:pt idx="10">
                  <c:v>224.21055695636807</c:v>
                </c:pt>
                <c:pt idx="11">
                  <c:v>228.66812139068514</c:v>
                </c:pt>
                <c:pt idx="12">
                  <c:v>229.7166743212683</c:v>
                </c:pt>
                <c:pt idx="13">
                  <c:v>232.33040009222481</c:v>
                </c:pt>
                <c:pt idx="14">
                  <c:v>235.69228319124119</c:v>
                </c:pt>
                <c:pt idx="15">
                  <c:v>237.81760237209002</c:v>
                </c:pt>
                <c:pt idx="16">
                  <c:v>239.94173908370482</c:v>
                </c:pt>
                <c:pt idx="17">
                  <c:v>240.77295279254463</c:v>
                </c:pt>
                <c:pt idx="18">
                  <c:v>240.68709266573845</c:v>
                </c:pt>
                <c:pt idx="19">
                  <c:v>241.67589649491288</c:v>
                </c:pt>
                <c:pt idx="20">
                  <c:v>239.04181440472857</c:v>
                </c:pt>
                <c:pt idx="21">
                  <c:v>240.20749691684608</c:v>
                </c:pt>
                <c:pt idx="22">
                  <c:v>238.00639873525284</c:v>
                </c:pt>
                <c:pt idx="23">
                  <c:v>237.93937810882815</c:v>
                </c:pt>
                <c:pt idx="24">
                  <c:v>234.3539879153121</c:v>
                </c:pt>
                <c:pt idx="25">
                  <c:v>235.78649092591016</c:v>
                </c:pt>
                <c:pt idx="26">
                  <c:v>232.28513561497013</c:v>
                </c:pt>
                <c:pt idx="27">
                  <c:v>232.35645436363487</c:v>
                </c:pt>
                <c:pt idx="28">
                  <c:v>227.03162583902139</c:v>
                </c:pt>
                <c:pt idx="29">
                  <c:v>226.19493316586369</c:v>
                </c:pt>
                <c:pt idx="30">
                  <c:v>222.80926427730859</c:v>
                </c:pt>
                <c:pt idx="31">
                  <c:v>224.23187381434539</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IE</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1.2446660762460064</c:v>
                </c:pt>
                <c:pt idx="2">
                  <c:v>1.4901917141166174</c:v>
                </c:pt>
                <c:pt idx="3">
                  <c:v>1.8041857409773896</c:v>
                </c:pt>
                <c:pt idx="4">
                  <c:v>2.2943213451867348</c:v>
                </c:pt>
                <c:pt idx="5">
                  <c:v>2.5786534523426279</c:v>
                </c:pt>
                <c:pt idx="6">
                  <c:v>3.1828539926673121</c:v>
                </c:pt>
                <c:pt idx="7">
                  <c:v>3.4164453691117878</c:v>
                </c:pt>
                <c:pt idx="8">
                  <c:v>3.8618535076041516</c:v>
                </c:pt>
                <c:pt idx="9">
                  <c:v>4.2981517285649264</c:v>
                </c:pt>
                <c:pt idx="10">
                  <c:v>5.0891759997117658</c:v>
                </c:pt>
                <c:pt idx="11">
                  <c:v>5.8441607284266874</c:v>
                </c:pt>
                <c:pt idx="12">
                  <c:v>6.3993627725809299</c:v>
                </c:pt>
                <c:pt idx="13">
                  <c:v>7.0682122398279779</c:v>
                </c:pt>
                <c:pt idx="14">
                  <c:v>7.8823868372328967</c:v>
                </c:pt>
                <c:pt idx="15">
                  <c:v>9.0170299455020917</c:v>
                </c:pt>
                <c:pt idx="16">
                  <c:v>10.547288092604365</c:v>
                </c:pt>
                <c:pt idx="17">
                  <c:v>11.292701440762308</c:v>
                </c:pt>
                <c:pt idx="18">
                  <c:v>12.153699627613163</c:v>
                </c:pt>
                <c:pt idx="19">
                  <c:v>13.200139272618026</c:v>
                </c:pt>
                <c:pt idx="20">
                  <c:v>14.696821870359571</c:v>
                </c:pt>
                <c:pt idx="21">
                  <c:v>15.095486686156196</c:v>
                </c:pt>
                <c:pt idx="22">
                  <c:v>17.821568411776951</c:v>
                </c:pt>
                <c:pt idx="23">
                  <c:v>20.279261478296302</c:v>
                </c:pt>
                <c:pt idx="24">
                  <c:v>22.226905545997216</c:v>
                </c:pt>
                <c:pt idx="25">
                  <c:v>23.694125209027511</c:v>
                </c:pt>
                <c:pt idx="26">
                  <c:v>25.946018852944547</c:v>
                </c:pt>
                <c:pt idx="27">
                  <c:v>26.864776689933489</c:v>
                </c:pt>
                <c:pt idx="28">
                  <c:v>30.182723651266414</c:v>
                </c:pt>
                <c:pt idx="29">
                  <c:v>32.912370134312091</c:v>
                </c:pt>
                <c:pt idx="30">
                  <c:v>35.519540162027532</c:v>
                </c:pt>
                <c:pt idx="31">
                  <c:v>36.336615481621472</c:v>
                </c:pt>
              </c:numCache>
            </c:numRef>
          </c:xVal>
          <c:yVal>
            <c:numRef>
              <c:f>[0]!TestData.03Y</c:f>
              <c:numCache>
                <c:formatCode>General</c:formatCode>
                <c:ptCount val="32"/>
                <c:pt idx="0">
                  <c:v>188.4466302763752</c:v>
                </c:pt>
                <c:pt idx="1">
                  <c:v>191.33842639720658</c:v>
                </c:pt>
                <c:pt idx="2">
                  <c:v>195.30411654117788</c:v>
                </c:pt>
                <c:pt idx="3">
                  <c:v>198.1959009063911</c:v>
                </c:pt>
                <c:pt idx="4">
                  <c:v>203.65926798055909</c:v>
                </c:pt>
                <c:pt idx="5">
                  <c:v>206.37983015401366</c:v>
                </c:pt>
                <c:pt idx="6">
                  <c:v>210.63623299150723</c:v>
                </c:pt>
                <c:pt idx="7">
                  <c:v>212.43245675108602</c:v>
                </c:pt>
                <c:pt idx="8">
                  <c:v>218.52626455550686</c:v>
                </c:pt>
                <c:pt idx="9">
                  <c:v>219.77793331379627</c:v>
                </c:pt>
                <c:pt idx="10">
                  <c:v>224.21055695636807</c:v>
                </c:pt>
                <c:pt idx="11">
                  <c:v>228.66812139068514</c:v>
                </c:pt>
                <c:pt idx="12">
                  <c:v>229.7166743212683</c:v>
                </c:pt>
                <c:pt idx="13">
                  <c:v>232.33040009222481</c:v>
                </c:pt>
                <c:pt idx="14">
                  <c:v>235.69228319124119</c:v>
                </c:pt>
                <c:pt idx="15">
                  <c:v>237.81760237209002</c:v>
                </c:pt>
                <c:pt idx="16">
                  <c:v>239.94173908370482</c:v>
                </c:pt>
                <c:pt idx="17">
                  <c:v>240.77295279254463</c:v>
                </c:pt>
                <c:pt idx="18">
                  <c:v>240.68709266573845</c:v>
                </c:pt>
                <c:pt idx="19">
                  <c:v>241.67589649491288</c:v>
                </c:pt>
                <c:pt idx="20">
                  <c:v>239.04181440472857</c:v>
                </c:pt>
                <c:pt idx="21">
                  <c:v>240.20749691684608</c:v>
                </c:pt>
                <c:pt idx="22">
                  <c:v>238.00639873525284</c:v>
                </c:pt>
                <c:pt idx="23">
                  <c:v>237.93937810882815</c:v>
                </c:pt>
                <c:pt idx="24">
                  <c:v>234.3539879153121</c:v>
                </c:pt>
                <c:pt idx="25">
                  <c:v>235.78649092591016</c:v>
                </c:pt>
                <c:pt idx="26">
                  <c:v>232.28513561497013</c:v>
                </c:pt>
                <c:pt idx="27">
                  <c:v>232.35645436363487</c:v>
                </c:pt>
                <c:pt idx="28">
                  <c:v>227.03162583902139</c:v>
                </c:pt>
                <c:pt idx="29">
                  <c:v>226.19493316586369</c:v>
                </c:pt>
                <c:pt idx="30">
                  <c:v>222.80926427730859</c:v>
                </c:pt>
                <c:pt idx="31">
                  <c:v>224.23187381434539</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IE</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1.2446660762460064</c:v>
                </c:pt>
                <c:pt idx="2">
                  <c:v>1.4901917141166174</c:v>
                </c:pt>
                <c:pt idx="3">
                  <c:v>1.8041857409773896</c:v>
                </c:pt>
                <c:pt idx="4">
                  <c:v>2.2943213451867348</c:v>
                </c:pt>
                <c:pt idx="5">
                  <c:v>2.5786534523426279</c:v>
                </c:pt>
                <c:pt idx="6">
                  <c:v>3.1828539926673121</c:v>
                </c:pt>
                <c:pt idx="7">
                  <c:v>3.4164453691117878</c:v>
                </c:pt>
                <c:pt idx="8">
                  <c:v>3.8618535076041516</c:v>
                </c:pt>
                <c:pt idx="9">
                  <c:v>4.2981517285649264</c:v>
                </c:pt>
                <c:pt idx="10">
                  <c:v>5.0891759997117658</c:v>
                </c:pt>
                <c:pt idx="11">
                  <c:v>5.8441607284266874</c:v>
                </c:pt>
                <c:pt idx="12">
                  <c:v>6.3993627725809299</c:v>
                </c:pt>
                <c:pt idx="13">
                  <c:v>7.0682122398279779</c:v>
                </c:pt>
                <c:pt idx="14">
                  <c:v>7.8823868372328967</c:v>
                </c:pt>
                <c:pt idx="15">
                  <c:v>9.0170299455020917</c:v>
                </c:pt>
                <c:pt idx="16">
                  <c:v>10.547288092604365</c:v>
                </c:pt>
                <c:pt idx="17">
                  <c:v>11.292701440762308</c:v>
                </c:pt>
                <c:pt idx="18">
                  <c:v>12.153699627613163</c:v>
                </c:pt>
                <c:pt idx="19">
                  <c:v>13.200139272618026</c:v>
                </c:pt>
                <c:pt idx="20">
                  <c:v>14.696821870359571</c:v>
                </c:pt>
                <c:pt idx="21">
                  <c:v>15.095486686156196</c:v>
                </c:pt>
                <c:pt idx="22">
                  <c:v>17.821568411776951</c:v>
                </c:pt>
                <c:pt idx="23">
                  <c:v>20.279261478296302</c:v>
                </c:pt>
                <c:pt idx="24">
                  <c:v>22.226905545997216</c:v>
                </c:pt>
                <c:pt idx="25">
                  <c:v>23.694125209027511</c:v>
                </c:pt>
                <c:pt idx="26">
                  <c:v>25.946018852944547</c:v>
                </c:pt>
                <c:pt idx="27">
                  <c:v>26.864776689933489</c:v>
                </c:pt>
                <c:pt idx="28">
                  <c:v>30.182723651266414</c:v>
                </c:pt>
                <c:pt idx="29">
                  <c:v>32.912370134312091</c:v>
                </c:pt>
                <c:pt idx="30">
                  <c:v>35.519540162027532</c:v>
                </c:pt>
                <c:pt idx="31">
                  <c:v>36.336615481621472</c:v>
                </c:pt>
              </c:numCache>
            </c:numRef>
          </c:xVal>
          <c:yVal>
            <c:numRef>
              <c:f>[0]!TestData.03Y</c:f>
              <c:numCache>
                <c:formatCode>General</c:formatCode>
                <c:ptCount val="32"/>
                <c:pt idx="0">
                  <c:v>188.4466302763752</c:v>
                </c:pt>
                <c:pt idx="1">
                  <c:v>191.33842639720658</c:v>
                </c:pt>
                <c:pt idx="2">
                  <c:v>195.30411654117788</c:v>
                </c:pt>
                <c:pt idx="3">
                  <c:v>198.1959009063911</c:v>
                </c:pt>
                <c:pt idx="4">
                  <c:v>203.65926798055909</c:v>
                </c:pt>
                <c:pt idx="5">
                  <c:v>206.37983015401366</c:v>
                </c:pt>
                <c:pt idx="6">
                  <c:v>210.63623299150723</c:v>
                </c:pt>
                <c:pt idx="7">
                  <c:v>212.43245675108602</c:v>
                </c:pt>
                <c:pt idx="8">
                  <c:v>218.52626455550686</c:v>
                </c:pt>
                <c:pt idx="9">
                  <c:v>219.77793331379627</c:v>
                </c:pt>
                <c:pt idx="10">
                  <c:v>224.21055695636807</c:v>
                </c:pt>
                <c:pt idx="11">
                  <c:v>228.66812139068514</c:v>
                </c:pt>
                <c:pt idx="12">
                  <c:v>229.7166743212683</c:v>
                </c:pt>
                <c:pt idx="13">
                  <c:v>232.33040009222481</c:v>
                </c:pt>
                <c:pt idx="14">
                  <c:v>235.69228319124119</c:v>
                </c:pt>
                <c:pt idx="15">
                  <c:v>237.81760237209002</c:v>
                </c:pt>
                <c:pt idx="16">
                  <c:v>239.94173908370482</c:v>
                </c:pt>
                <c:pt idx="17">
                  <c:v>240.77295279254463</c:v>
                </c:pt>
                <c:pt idx="18">
                  <c:v>240.68709266573845</c:v>
                </c:pt>
                <c:pt idx="19">
                  <c:v>241.67589649491288</c:v>
                </c:pt>
                <c:pt idx="20">
                  <c:v>239.04181440472857</c:v>
                </c:pt>
                <c:pt idx="21">
                  <c:v>240.20749691684608</c:v>
                </c:pt>
                <c:pt idx="22">
                  <c:v>238.00639873525284</c:v>
                </c:pt>
                <c:pt idx="23">
                  <c:v>237.93937810882815</c:v>
                </c:pt>
                <c:pt idx="24">
                  <c:v>234.3539879153121</c:v>
                </c:pt>
                <c:pt idx="25">
                  <c:v>235.78649092591016</c:v>
                </c:pt>
                <c:pt idx="26">
                  <c:v>232.28513561497013</c:v>
                </c:pt>
                <c:pt idx="27">
                  <c:v>232.35645436363487</c:v>
                </c:pt>
                <c:pt idx="28">
                  <c:v>227.03162583902139</c:v>
                </c:pt>
                <c:pt idx="29">
                  <c:v>226.19493316586369</c:v>
                </c:pt>
                <c:pt idx="30">
                  <c:v>222.80926427730859</c:v>
                </c:pt>
                <c:pt idx="31">
                  <c:v>224.23187381434539</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SK</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1.2457808207500807</c:v>
                </c:pt>
                <c:pt idx="2">
                  <c:v>1.6182519545440297</c:v>
                </c:pt>
                <c:pt idx="3">
                  <c:v>1.9667662030757165</c:v>
                </c:pt>
                <c:pt idx="4">
                  <c:v>2.3760321986503219</c:v>
                </c:pt>
                <c:pt idx="5">
                  <c:v>2.7544250393694281</c:v>
                </c:pt>
                <c:pt idx="6">
                  <c:v>3.1182273355061914</c:v>
                </c:pt>
                <c:pt idx="7">
                  <c:v>3.7761114652100169</c:v>
                </c:pt>
                <c:pt idx="8">
                  <c:v>4.1949956469766079</c:v>
                </c:pt>
                <c:pt idx="9">
                  <c:v>4.9533245795237049</c:v>
                </c:pt>
                <c:pt idx="10">
                  <c:v>5.5325542990215801</c:v>
                </c:pt>
                <c:pt idx="11">
                  <c:v>5.8125348281614917</c:v>
                </c:pt>
                <c:pt idx="12">
                  <c:v>6.318365721156324</c:v>
                </c:pt>
                <c:pt idx="13">
                  <c:v>7.0493165157147706</c:v>
                </c:pt>
                <c:pt idx="14">
                  <c:v>8.1275643725124915</c:v>
                </c:pt>
                <c:pt idx="15">
                  <c:v>9.6864673740384699</c:v>
                </c:pt>
                <c:pt idx="16">
                  <c:v>10.266711288847699</c:v>
                </c:pt>
                <c:pt idx="17">
                  <c:v>11.46052789967969</c:v>
                </c:pt>
                <c:pt idx="18">
                  <c:v>12.805706968173896</c:v>
                </c:pt>
                <c:pt idx="19">
                  <c:v>13.125875790927729</c:v>
                </c:pt>
                <c:pt idx="20">
                  <c:v>15.319908293547629</c:v>
                </c:pt>
                <c:pt idx="21">
                  <c:v>17.162071837399573</c:v>
                </c:pt>
                <c:pt idx="22">
                  <c:v>19.185620257427956</c:v>
                </c:pt>
                <c:pt idx="23">
                  <c:v>20.668990486324418</c:v>
                </c:pt>
                <c:pt idx="24">
                  <c:v>24.167679941160753</c:v>
                </c:pt>
                <c:pt idx="25">
                  <c:v>27.805124508039313</c:v>
                </c:pt>
                <c:pt idx="26">
                  <c:v>32.840885244049993</c:v>
                </c:pt>
                <c:pt idx="27">
                  <c:v>36.767175047110058</c:v>
                </c:pt>
                <c:pt idx="28">
                  <c:v>37.068702101555161</c:v>
                </c:pt>
                <c:pt idx="29">
                  <c:v>39.93575741095367</c:v>
                </c:pt>
                <c:pt idx="30">
                  <c:v>44.367337189665882</c:v>
                </c:pt>
                <c:pt idx="31">
                  <c:v>48.810894863384853</c:v>
                </c:pt>
              </c:numCache>
            </c:numRef>
          </c:xVal>
          <c:yVal>
            <c:numRef>
              <c:f>[0]!TestData.04Y</c:f>
              <c:numCache>
                <c:formatCode>General</c:formatCode>
                <c:ptCount val="32"/>
                <c:pt idx="0">
                  <c:v>210.71347895472988</c:v>
                </c:pt>
                <c:pt idx="1">
                  <c:v>212.96313348056299</c:v>
                </c:pt>
                <c:pt idx="2">
                  <c:v>216.39471236146036</c:v>
                </c:pt>
                <c:pt idx="3">
                  <c:v>217.07664703909555</c:v>
                </c:pt>
                <c:pt idx="4">
                  <c:v>222.43760821039643</c:v>
                </c:pt>
                <c:pt idx="5">
                  <c:v>224.33062967669079</c:v>
                </c:pt>
                <c:pt idx="6">
                  <c:v>225.99880566220006</c:v>
                </c:pt>
                <c:pt idx="7">
                  <c:v>229.51485290294113</c:v>
                </c:pt>
                <c:pt idx="8">
                  <c:v>229.74895803183728</c:v>
                </c:pt>
                <c:pt idx="9">
                  <c:v>235.41602326245635</c:v>
                </c:pt>
                <c:pt idx="10">
                  <c:v>238.24376366762971</c:v>
                </c:pt>
                <c:pt idx="11">
                  <c:v>238.72653865870956</c:v>
                </c:pt>
                <c:pt idx="12">
                  <c:v>238.59492300805402</c:v>
                </c:pt>
                <c:pt idx="13">
                  <c:v>241.68978780824983</c:v>
                </c:pt>
                <c:pt idx="14">
                  <c:v>242.08771293173143</c:v>
                </c:pt>
                <c:pt idx="15">
                  <c:v>245.55625726816294</c:v>
                </c:pt>
                <c:pt idx="16">
                  <c:v>245.28986397511463</c:v>
                </c:pt>
                <c:pt idx="17">
                  <c:v>246.65224081776478</c:v>
                </c:pt>
                <c:pt idx="18">
                  <c:v>246.6808380466133</c:v>
                </c:pt>
                <c:pt idx="19">
                  <c:v>243.94696679201729</c:v>
                </c:pt>
                <c:pt idx="20">
                  <c:v>242.71123852793912</c:v>
                </c:pt>
                <c:pt idx="21">
                  <c:v>242.11450890700112</c:v>
                </c:pt>
                <c:pt idx="22">
                  <c:v>241.98943435520124</c:v>
                </c:pt>
                <c:pt idx="23">
                  <c:v>238.25442406064707</c:v>
                </c:pt>
                <c:pt idx="24">
                  <c:v>235.09486409752807</c:v>
                </c:pt>
                <c:pt idx="25">
                  <c:v>231.20503905801371</c:v>
                </c:pt>
                <c:pt idx="26">
                  <c:v>229.43220559913249</c:v>
                </c:pt>
                <c:pt idx="27">
                  <c:v>225.96812898876155</c:v>
                </c:pt>
                <c:pt idx="28">
                  <c:v>227.53768885166463</c:v>
                </c:pt>
                <c:pt idx="29">
                  <c:v>222.60931343490842</c:v>
                </c:pt>
                <c:pt idx="30">
                  <c:v>220.25772966295852</c:v>
                </c:pt>
                <c:pt idx="31">
                  <c:v>220.69454706022452</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SK</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1.2457808207500807</c:v>
                </c:pt>
                <c:pt idx="2">
                  <c:v>1.6182519545440297</c:v>
                </c:pt>
                <c:pt idx="3">
                  <c:v>1.9667662030757165</c:v>
                </c:pt>
                <c:pt idx="4">
                  <c:v>2.3760321986503219</c:v>
                </c:pt>
                <c:pt idx="5">
                  <c:v>2.7544250393694281</c:v>
                </c:pt>
                <c:pt idx="6">
                  <c:v>3.1182273355061914</c:v>
                </c:pt>
                <c:pt idx="7">
                  <c:v>3.7761114652100169</c:v>
                </c:pt>
                <c:pt idx="8">
                  <c:v>4.1949956469766079</c:v>
                </c:pt>
                <c:pt idx="9">
                  <c:v>4.9533245795237049</c:v>
                </c:pt>
                <c:pt idx="10">
                  <c:v>5.5325542990215801</c:v>
                </c:pt>
                <c:pt idx="11">
                  <c:v>5.8125348281614917</c:v>
                </c:pt>
                <c:pt idx="12">
                  <c:v>6.318365721156324</c:v>
                </c:pt>
                <c:pt idx="13">
                  <c:v>7.0493165157147706</c:v>
                </c:pt>
                <c:pt idx="14">
                  <c:v>8.1275643725124915</c:v>
                </c:pt>
                <c:pt idx="15">
                  <c:v>9.6864673740384699</c:v>
                </c:pt>
                <c:pt idx="16">
                  <c:v>10.266711288847699</c:v>
                </c:pt>
                <c:pt idx="17">
                  <c:v>11.46052789967969</c:v>
                </c:pt>
                <c:pt idx="18">
                  <c:v>12.805706968173896</c:v>
                </c:pt>
                <c:pt idx="19">
                  <c:v>13.125875790927729</c:v>
                </c:pt>
                <c:pt idx="20">
                  <c:v>15.319908293547629</c:v>
                </c:pt>
                <c:pt idx="21">
                  <c:v>17.162071837399573</c:v>
                </c:pt>
                <c:pt idx="22">
                  <c:v>19.185620257427956</c:v>
                </c:pt>
                <c:pt idx="23">
                  <c:v>20.668990486324418</c:v>
                </c:pt>
                <c:pt idx="24">
                  <c:v>24.167679941160753</c:v>
                </c:pt>
                <c:pt idx="25">
                  <c:v>27.805124508039313</c:v>
                </c:pt>
                <c:pt idx="26">
                  <c:v>32.840885244049993</c:v>
                </c:pt>
                <c:pt idx="27">
                  <c:v>36.767175047110058</c:v>
                </c:pt>
                <c:pt idx="28">
                  <c:v>37.068702101555161</c:v>
                </c:pt>
                <c:pt idx="29">
                  <c:v>39.93575741095367</c:v>
                </c:pt>
                <c:pt idx="30">
                  <c:v>44.367337189665882</c:v>
                </c:pt>
                <c:pt idx="31">
                  <c:v>48.810894863384853</c:v>
                </c:pt>
              </c:numCache>
            </c:numRef>
          </c:xVal>
          <c:yVal>
            <c:numRef>
              <c:f>[0]!TestData.04Y</c:f>
              <c:numCache>
                <c:formatCode>General</c:formatCode>
                <c:ptCount val="32"/>
                <c:pt idx="0">
                  <c:v>210.71347895472988</c:v>
                </c:pt>
                <c:pt idx="1">
                  <c:v>212.96313348056299</c:v>
                </c:pt>
                <c:pt idx="2">
                  <c:v>216.39471236146036</c:v>
                </c:pt>
                <c:pt idx="3">
                  <c:v>217.07664703909555</c:v>
                </c:pt>
                <c:pt idx="4">
                  <c:v>222.43760821039643</c:v>
                </c:pt>
                <c:pt idx="5">
                  <c:v>224.33062967669079</c:v>
                </c:pt>
                <c:pt idx="6">
                  <c:v>225.99880566220006</c:v>
                </c:pt>
                <c:pt idx="7">
                  <c:v>229.51485290294113</c:v>
                </c:pt>
                <c:pt idx="8">
                  <c:v>229.74895803183728</c:v>
                </c:pt>
                <c:pt idx="9">
                  <c:v>235.41602326245635</c:v>
                </c:pt>
                <c:pt idx="10">
                  <c:v>238.24376366762971</c:v>
                </c:pt>
                <c:pt idx="11">
                  <c:v>238.72653865870956</c:v>
                </c:pt>
                <c:pt idx="12">
                  <c:v>238.59492300805402</c:v>
                </c:pt>
                <c:pt idx="13">
                  <c:v>241.68978780824983</c:v>
                </c:pt>
                <c:pt idx="14">
                  <c:v>242.08771293173143</c:v>
                </c:pt>
                <c:pt idx="15">
                  <c:v>245.55625726816294</c:v>
                </c:pt>
                <c:pt idx="16">
                  <c:v>245.28986397511463</c:v>
                </c:pt>
                <c:pt idx="17">
                  <c:v>246.65224081776478</c:v>
                </c:pt>
                <c:pt idx="18">
                  <c:v>246.6808380466133</c:v>
                </c:pt>
                <c:pt idx="19">
                  <c:v>243.94696679201729</c:v>
                </c:pt>
                <c:pt idx="20">
                  <c:v>242.71123852793912</c:v>
                </c:pt>
                <c:pt idx="21">
                  <c:v>242.11450890700112</c:v>
                </c:pt>
                <c:pt idx="22">
                  <c:v>241.98943435520124</c:v>
                </c:pt>
                <c:pt idx="23">
                  <c:v>238.25442406064707</c:v>
                </c:pt>
                <c:pt idx="24">
                  <c:v>235.09486409752807</c:v>
                </c:pt>
                <c:pt idx="25">
                  <c:v>231.20503905801371</c:v>
                </c:pt>
                <c:pt idx="26">
                  <c:v>229.43220559913249</c:v>
                </c:pt>
                <c:pt idx="27">
                  <c:v>225.96812898876155</c:v>
                </c:pt>
                <c:pt idx="28">
                  <c:v>227.53768885166463</c:v>
                </c:pt>
                <c:pt idx="29">
                  <c:v>222.60931343490842</c:v>
                </c:pt>
                <c:pt idx="30">
                  <c:v>220.25772966295852</c:v>
                </c:pt>
                <c:pt idx="31">
                  <c:v>220.69454706022452</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SK</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1.2457808207500807</c:v>
                </c:pt>
                <c:pt idx="2">
                  <c:v>1.6182519545440297</c:v>
                </c:pt>
                <c:pt idx="3">
                  <c:v>1.9667662030757165</c:v>
                </c:pt>
                <c:pt idx="4">
                  <c:v>2.3760321986503219</c:v>
                </c:pt>
                <c:pt idx="5">
                  <c:v>2.7544250393694281</c:v>
                </c:pt>
                <c:pt idx="6">
                  <c:v>3.1182273355061914</c:v>
                </c:pt>
                <c:pt idx="7">
                  <c:v>3.7761114652100169</c:v>
                </c:pt>
                <c:pt idx="8">
                  <c:v>4.1949956469766079</c:v>
                </c:pt>
                <c:pt idx="9">
                  <c:v>4.9533245795237049</c:v>
                </c:pt>
                <c:pt idx="10">
                  <c:v>5.5325542990215801</c:v>
                </c:pt>
                <c:pt idx="11">
                  <c:v>5.8125348281614917</c:v>
                </c:pt>
                <c:pt idx="12">
                  <c:v>6.318365721156324</c:v>
                </c:pt>
                <c:pt idx="13">
                  <c:v>7.0493165157147706</c:v>
                </c:pt>
                <c:pt idx="14">
                  <c:v>8.1275643725124915</c:v>
                </c:pt>
                <c:pt idx="15">
                  <c:v>9.6864673740384699</c:v>
                </c:pt>
                <c:pt idx="16">
                  <c:v>10.266711288847699</c:v>
                </c:pt>
                <c:pt idx="17">
                  <c:v>11.46052789967969</c:v>
                </c:pt>
                <c:pt idx="18">
                  <c:v>12.805706968173896</c:v>
                </c:pt>
                <c:pt idx="19">
                  <c:v>13.125875790927729</c:v>
                </c:pt>
                <c:pt idx="20">
                  <c:v>15.319908293547629</c:v>
                </c:pt>
                <c:pt idx="21">
                  <c:v>17.162071837399573</c:v>
                </c:pt>
                <c:pt idx="22">
                  <c:v>19.185620257427956</c:v>
                </c:pt>
                <c:pt idx="23">
                  <c:v>20.668990486324418</c:v>
                </c:pt>
                <c:pt idx="24">
                  <c:v>24.167679941160753</c:v>
                </c:pt>
                <c:pt idx="25">
                  <c:v>27.805124508039313</c:v>
                </c:pt>
                <c:pt idx="26">
                  <c:v>32.840885244049993</c:v>
                </c:pt>
                <c:pt idx="27">
                  <c:v>36.767175047110058</c:v>
                </c:pt>
                <c:pt idx="28">
                  <c:v>37.068702101555161</c:v>
                </c:pt>
                <c:pt idx="29">
                  <c:v>39.93575741095367</c:v>
                </c:pt>
                <c:pt idx="30">
                  <c:v>44.367337189665882</c:v>
                </c:pt>
                <c:pt idx="31">
                  <c:v>48.810894863384853</c:v>
                </c:pt>
              </c:numCache>
            </c:numRef>
          </c:xVal>
          <c:yVal>
            <c:numRef>
              <c:f>[0]!TestData.04Y</c:f>
              <c:numCache>
                <c:formatCode>General</c:formatCode>
                <c:ptCount val="32"/>
                <c:pt idx="0">
                  <c:v>210.71347895472988</c:v>
                </c:pt>
                <c:pt idx="1">
                  <c:v>212.96313348056299</c:v>
                </c:pt>
                <c:pt idx="2">
                  <c:v>216.39471236146036</c:v>
                </c:pt>
                <c:pt idx="3">
                  <c:v>217.07664703909555</c:v>
                </c:pt>
                <c:pt idx="4">
                  <c:v>222.43760821039643</c:v>
                </c:pt>
                <c:pt idx="5">
                  <c:v>224.33062967669079</c:v>
                </c:pt>
                <c:pt idx="6">
                  <c:v>225.99880566220006</c:v>
                </c:pt>
                <c:pt idx="7">
                  <c:v>229.51485290294113</c:v>
                </c:pt>
                <c:pt idx="8">
                  <c:v>229.74895803183728</c:v>
                </c:pt>
                <c:pt idx="9">
                  <c:v>235.41602326245635</c:v>
                </c:pt>
                <c:pt idx="10">
                  <c:v>238.24376366762971</c:v>
                </c:pt>
                <c:pt idx="11">
                  <c:v>238.72653865870956</c:v>
                </c:pt>
                <c:pt idx="12">
                  <c:v>238.59492300805402</c:v>
                </c:pt>
                <c:pt idx="13">
                  <c:v>241.68978780824983</c:v>
                </c:pt>
                <c:pt idx="14">
                  <c:v>242.08771293173143</c:v>
                </c:pt>
                <c:pt idx="15">
                  <c:v>245.55625726816294</c:v>
                </c:pt>
                <c:pt idx="16">
                  <c:v>245.28986397511463</c:v>
                </c:pt>
                <c:pt idx="17">
                  <c:v>246.65224081776478</c:v>
                </c:pt>
                <c:pt idx="18">
                  <c:v>246.6808380466133</c:v>
                </c:pt>
                <c:pt idx="19">
                  <c:v>243.94696679201729</c:v>
                </c:pt>
                <c:pt idx="20">
                  <c:v>242.71123852793912</c:v>
                </c:pt>
                <c:pt idx="21">
                  <c:v>242.11450890700112</c:v>
                </c:pt>
                <c:pt idx="22">
                  <c:v>241.98943435520124</c:v>
                </c:pt>
                <c:pt idx="23">
                  <c:v>238.25442406064707</c:v>
                </c:pt>
                <c:pt idx="24">
                  <c:v>235.09486409752807</c:v>
                </c:pt>
                <c:pt idx="25">
                  <c:v>231.20503905801371</c:v>
                </c:pt>
                <c:pt idx="26">
                  <c:v>229.43220559913249</c:v>
                </c:pt>
                <c:pt idx="27">
                  <c:v>225.96812898876155</c:v>
                </c:pt>
                <c:pt idx="28">
                  <c:v>227.53768885166463</c:v>
                </c:pt>
                <c:pt idx="29">
                  <c:v>222.60931343490842</c:v>
                </c:pt>
                <c:pt idx="30">
                  <c:v>220.25772966295852</c:v>
                </c:pt>
                <c:pt idx="31">
                  <c:v>220.69454706022452</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SI</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1.3116280608977922</c:v>
                </c:pt>
                <c:pt idx="2">
                  <c:v>1.6439164935327635</c:v>
                </c:pt>
                <c:pt idx="3">
                  <c:v>1.8384189872601922</c:v>
                </c:pt>
                <c:pt idx="4">
                  <c:v>2.2909707626359901</c:v>
                </c:pt>
                <c:pt idx="5">
                  <c:v>2.6136923096435218</c:v>
                </c:pt>
                <c:pt idx="6">
                  <c:v>2.9433336141157542</c:v>
                </c:pt>
                <c:pt idx="7">
                  <c:v>3.2893726113083601</c:v>
                </c:pt>
                <c:pt idx="8">
                  <c:v>3.6340474581687281</c:v>
                </c:pt>
                <c:pt idx="9">
                  <c:v>4.3506867126322355</c:v>
                </c:pt>
                <c:pt idx="10">
                  <c:v>5.0562369484017724</c:v>
                </c:pt>
                <c:pt idx="11">
                  <c:v>5.6327414186322002</c:v>
                </c:pt>
                <c:pt idx="12">
                  <c:v>5.8310062514760608</c:v>
                </c:pt>
                <c:pt idx="13">
                  <c:v>6.735869787350099</c:v>
                </c:pt>
                <c:pt idx="14">
                  <c:v>7.4580176292573928</c:v>
                </c:pt>
                <c:pt idx="15">
                  <c:v>7.9965417847465421</c:v>
                </c:pt>
                <c:pt idx="16">
                  <c:v>9.0709140151160614</c:v>
                </c:pt>
                <c:pt idx="17">
                  <c:v>10.825850857630472</c:v>
                </c:pt>
                <c:pt idx="18">
                  <c:v>12.799077060402158</c:v>
                </c:pt>
                <c:pt idx="19">
                  <c:v>14.179181708933584</c:v>
                </c:pt>
                <c:pt idx="20">
                  <c:v>16.281984208553325</c:v>
                </c:pt>
                <c:pt idx="21">
                  <c:v>18.90539055207477</c:v>
                </c:pt>
                <c:pt idx="22">
                  <c:v>19.791794081560493</c:v>
                </c:pt>
                <c:pt idx="23">
                  <c:v>20.690511199338051</c:v>
                </c:pt>
                <c:pt idx="24">
                  <c:v>24.05648078988008</c:v>
                </c:pt>
                <c:pt idx="25">
                  <c:v>26.336634179372957</c:v>
                </c:pt>
                <c:pt idx="26">
                  <c:v>29.941852649580724</c:v>
                </c:pt>
                <c:pt idx="27">
                  <c:v>30.159660688004006</c:v>
                </c:pt>
                <c:pt idx="28">
                  <c:v>30.926805311875825</c:v>
                </c:pt>
                <c:pt idx="29">
                  <c:v>31.871776593514195</c:v>
                </c:pt>
                <c:pt idx="30">
                  <c:v>33.068563576725417</c:v>
                </c:pt>
                <c:pt idx="31">
                  <c:v>35.213772921788276</c:v>
                </c:pt>
              </c:numCache>
            </c:numRef>
          </c:xVal>
          <c:yVal>
            <c:numRef>
              <c:f>[0]!TestData.05Y</c:f>
              <c:numCache>
                <c:formatCode>General</c:formatCode>
                <c:ptCount val="32"/>
                <c:pt idx="0">
                  <c:v>162.59659996528703</c:v>
                </c:pt>
                <c:pt idx="1">
                  <c:v>166.36755165460005</c:v>
                </c:pt>
                <c:pt idx="2">
                  <c:v>167.8625732064383</c:v>
                </c:pt>
                <c:pt idx="3">
                  <c:v>172.13107512227688</c:v>
                </c:pt>
                <c:pt idx="4">
                  <c:v>175.33769976941468</c:v>
                </c:pt>
                <c:pt idx="5">
                  <c:v>178.14289926720176</c:v>
                </c:pt>
                <c:pt idx="6">
                  <c:v>179.63672658773359</c:v>
                </c:pt>
                <c:pt idx="7">
                  <c:v>182.34242233119755</c:v>
                </c:pt>
                <c:pt idx="8">
                  <c:v>183.15780782997334</c:v>
                </c:pt>
                <c:pt idx="9">
                  <c:v>190.34947548698776</c:v>
                </c:pt>
                <c:pt idx="10">
                  <c:v>191.57874058809318</c:v>
                </c:pt>
                <c:pt idx="11">
                  <c:v>196.39240874369986</c:v>
                </c:pt>
                <c:pt idx="12">
                  <c:v>193.97266421631076</c:v>
                </c:pt>
                <c:pt idx="13">
                  <c:v>197.9556863490989</c:v>
                </c:pt>
                <c:pt idx="14">
                  <c:v>199.27821417434552</c:v>
                </c:pt>
                <c:pt idx="15">
                  <c:v>200.21094199085209</c:v>
                </c:pt>
                <c:pt idx="16">
                  <c:v>202.83739431706022</c:v>
                </c:pt>
                <c:pt idx="17">
                  <c:v>207.06563574573829</c:v>
                </c:pt>
                <c:pt idx="18">
                  <c:v>207.68992444853495</c:v>
                </c:pt>
                <c:pt idx="19">
                  <c:v>204.77661531356196</c:v>
                </c:pt>
                <c:pt idx="20">
                  <c:v>207.72991065202592</c:v>
                </c:pt>
                <c:pt idx="21">
                  <c:v>204.7455376315516</c:v>
                </c:pt>
                <c:pt idx="22">
                  <c:v>202.22583394800182</c:v>
                </c:pt>
                <c:pt idx="23">
                  <c:v>204.86768684601913</c:v>
                </c:pt>
                <c:pt idx="24">
                  <c:v>199.60933736805714</c:v>
                </c:pt>
                <c:pt idx="25">
                  <c:v>199.4885570209274</c:v>
                </c:pt>
                <c:pt idx="26">
                  <c:v>195.09149221343901</c:v>
                </c:pt>
                <c:pt idx="27">
                  <c:v>196.46245992721168</c:v>
                </c:pt>
                <c:pt idx="28">
                  <c:v>193.98228461794244</c:v>
                </c:pt>
                <c:pt idx="29">
                  <c:v>194.61368056129649</c:v>
                </c:pt>
                <c:pt idx="30">
                  <c:v>193.06981570498957</c:v>
                </c:pt>
                <c:pt idx="31">
                  <c:v>194.19906408212805</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SI</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1.3116280608977922</c:v>
                </c:pt>
                <c:pt idx="2">
                  <c:v>1.6439164935327635</c:v>
                </c:pt>
                <c:pt idx="3">
                  <c:v>1.8384189872601922</c:v>
                </c:pt>
                <c:pt idx="4">
                  <c:v>2.2909707626359901</c:v>
                </c:pt>
                <c:pt idx="5">
                  <c:v>2.6136923096435218</c:v>
                </c:pt>
                <c:pt idx="6">
                  <c:v>2.9433336141157542</c:v>
                </c:pt>
                <c:pt idx="7">
                  <c:v>3.2893726113083601</c:v>
                </c:pt>
                <c:pt idx="8">
                  <c:v>3.6340474581687281</c:v>
                </c:pt>
                <c:pt idx="9">
                  <c:v>4.3506867126322355</c:v>
                </c:pt>
                <c:pt idx="10">
                  <c:v>5.0562369484017724</c:v>
                </c:pt>
                <c:pt idx="11">
                  <c:v>5.6327414186322002</c:v>
                </c:pt>
                <c:pt idx="12">
                  <c:v>5.8310062514760608</c:v>
                </c:pt>
                <c:pt idx="13">
                  <c:v>6.735869787350099</c:v>
                </c:pt>
                <c:pt idx="14">
                  <c:v>7.4580176292573928</c:v>
                </c:pt>
                <c:pt idx="15">
                  <c:v>7.9965417847465421</c:v>
                </c:pt>
                <c:pt idx="16">
                  <c:v>9.0709140151160614</c:v>
                </c:pt>
                <c:pt idx="17">
                  <c:v>10.825850857630472</c:v>
                </c:pt>
                <c:pt idx="18">
                  <c:v>12.799077060402158</c:v>
                </c:pt>
                <c:pt idx="19">
                  <c:v>14.179181708933584</c:v>
                </c:pt>
                <c:pt idx="20">
                  <c:v>16.281984208553325</c:v>
                </c:pt>
                <c:pt idx="21">
                  <c:v>18.90539055207477</c:v>
                </c:pt>
                <c:pt idx="22">
                  <c:v>19.791794081560493</c:v>
                </c:pt>
                <c:pt idx="23">
                  <c:v>20.690511199338051</c:v>
                </c:pt>
                <c:pt idx="24">
                  <c:v>24.05648078988008</c:v>
                </c:pt>
                <c:pt idx="25">
                  <c:v>26.336634179372957</c:v>
                </c:pt>
                <c:pt idx="26">
                  <c:v>29.941852649580724</c:v>
                </c:pt>
                <c:pt idx="27">
                  <c:v>30.159660688004006</c:v>
                </c:pt>
                <c:pt idx="28">
                  <c:v>30.926805311875825</c:v>
                </c:pt>
                <c:pt idx="29">
                  <c:v>31.871776593514195</c:v>
                </c:pt>
                <c:pt idx="30">
                  <c:v>33.068563576725417</c:v>
                </c:pt>
                <c:pt idx="31">
                  <c:v>35.213772921788276</c:v>
                </c:pt>
              </c:numCache>
            </c:numRef>
          </c:xVal>
          <c:yVal>
            <c:numRef>
              <c:f>[0]!TestData.05Y</c:f>
              <c:numCache>
                <c:formatCode>General</c:formatCode>
                <c:ptCount val="32"/>
                <c:pt idx="0">
                  <c:v>162.59659996528703</c:v>
                </c:pt>
                <c:pt idx="1">
                  <c:v>166.36755165460005</c:v>
                </c:pt>
                <c:pt idx="2">
                  <c:v>167.8625732064383</c:v>
                </c:pt>
                <c:pt idx="3">
                  <c:v>172.13107512227688</c:v>
                </c:pt>
                <c:pt idx="4">
                  <c:v>175.33769976941468</c:v>
                </c:pt>
                <c:pt idx="5">
                  <c:v>178.14289926720176</c:v>
                </c:pt>
                <c:pt idx="6">
                  <c:v>179.63672658773359</c:v>
                </c:pt>
                <c:pt idx="7">
                  <c:v>182.34242233119755</c:v>
                </c:pt>
                <c:pt idx="8">
                  <c:v>183.15780782997334</c:v>
                </c:pt>
                <c:pt idx="9">
                  <c:v>190.34947548698776</c:v>
                </c:pt>
                <c:pt idx="10">
                  <c:v>191.57874058809318</c:v>
                </c:pt>
                <c:pt idx="11">
                  <c:v>196.39240874369986</c:v>
                </c:pt>
                <c:pt idx="12">
                  <c:v>193.97266421631076</c:v>
                </c:pt>
                <c:pt idx="13">
                  <c:v>197.9556863490989</c:v>
                </c:pt>
                <c:pt idx="14">
                  <c:v>199.27821417434552</c:v>
                </c:pt>
                <c:pt idx="15">
                  <c:v>200.21094199085209</c:v>
                </c:pt>
                <c:pt idx="16">
                  <c:v>202.83739431706022</c:v>
                </c:pt>
                <c:pt idx="17">
                  <c:v>207.06563574573829</c:v>
                </c:pt>
                <c:pt idx="18">
                  <c:v>207.68992444853495</c:v>
                </c:pt>
                <c:pt idx="19">
                  <c:v>204.77661531356196</c:v>
                </c:pt>
                <c:pt idx="20">
                  <c:v>207.72991065202592</c:v>
                </c:pt>
                <c:pt idx="21">
                  <c:v>204.7455376315516</c:v>
                </c:pt>
                <c:pt idx="22">
                  <c:v>202.22583394800182</c:v>
                </c:pt>
                <c:pt idx="23">
                  <c:v>204.86768684601913</c:v>
                </c:pt>
                <c:pt idx="24">
                  <c:v>199.60933736805714</c:v>
                </c:pt>
                <c:pt idx="25">
                  <c:v>199.4885570209274</c:v>
                </c:pt>
                <c:pt idx="26">
                  <c:v>195.09149221343901</c:v>
                </c:pt>
                <c:pt idx="27">
                  <c:v>196.46245992721168</c:v>
                </c:pt>
                <c:pt idx="28">
                  <c:v>193.98228461794244</c:v>
                </c:pt>
                <c:pt idx="29">
                  <c:v>194.61368056129649</c:v>
                </c:pt>
                <c:pt idx="30">
                  <c:v>193.06981570498957</c:v>
                </c:pt>
                <c:pt idx="31">
                  <c:v>194.19906408212805</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SI</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1.3116280608977922</c:v>
                </c:pt>
                <c:pt idx="2">
                  <c:v>1.6439164935327635</c:v>
                </c:pt>
                <c:pt idx="3">
                  <c:v>1.8384189872601922</c:v>
                </c:pt>
                <c:pt idx="4">
                  <c:v>2.2909707626359901</c:v>
                </c:pt>
                <c:pt idx="5">
                  <c:v>2.6136923096435218</c:v>
                </c:pt>
                <c:pt idx="6">
                  <c:v>2.9433336141157542</c:v>
                </c:pt>
                <c:pt idx="7">
                  <c:v>3.2893726113083601</c:v>
                </c:pt>
                <c:pt idx="8">
                  <c:v>3.6340474581687281</c:v>
                </c:pt>
                <c:pt idx="9">
                  <c:v>4.3506867126322355</c:v>
                </c:pt>
                <c:pt idx="10">
                  <c:v>5.0562369484017724</c:v>
                </c:pt>
                <c:pt idx="11">
                  <c:v>5.6327414186322002</c:v>
                </c:pt>
                <c:pt idx="12">
                  <c:v>5.8310062514760608</c:v>
                </c:pt>
                <c:pt idx="13">
                  <c:v>6.735869787350099</c:v>
                </c:pt>
                <c:pt idx="14">
                  <c:v>7.4580176292573928</c:v>
                </c:pt>
                <c:pt idx="15">
                  <c:v>7.9965417847465421</c:v>
                </c:pt>
                <c:pt idx="16">
                  <c:v>9.0709140151160614</c:v>
                </c:pt>
                <c:pt idx="17">
                  <c:v>10.825850857630472</c:v>
                </c:pt>
                <c:pt idx="18">
                  <c:v>12.799077060402158</c:v>
                </c:pt>
                <c:pt idx="19">
                  <c:v>14.179181708933584</c:v>
                </c:pt>
                <c:pt idx="20">
                  <c:v>16.281984208553325</c:v>
                </c:pt>
                <c:pt idx="21">
                  <c:v>18.90539055207477</c:v>
                </c:pt>
                <c:pt idx="22">
                  <c:v>19.791794081560493</c:v>
                </c:pt>
                <c:pt idx="23">
                  <c:v>20.690511199338051</c:v>
                </c:pt>
                <c:pt idx="24">
                  <c:v>24.05648078988008</c:v>
                </c:pt>
                <c:pt idx="25">
                  <c:v>26.336634179372957</c:v>
                </c:pt>
                <c:pt idx="26">
                  <c:v>29.941852649580724</c:v>
                </c:pt>
                <c:pt idx="27">
                  <c:v>30.159660688004006</c:v>
                </c:pt>
                <c:pt idx="28">
                  <c:v>30.926805311875825</c:v>
                </c:pt>
                <c:pt idx="29">
                  <c:v>31.871776593514195</c:v>
                </c:pt>
                <c:pt idx="30">
                  <c:v>33.068563576725417</c:v>
                </c:pt>
                <c:pt idx="31">
                  <c:v>35.213772921788276</c:v>
                </c:pt>
              </c:numCache>
            </c:numRef>
          </c:xVal>
          <c:yVal>
            <c:numRef>
              <c:f>[0]!TestData.05Y</c:f>
              <c:numCache>
                <c:formatCode>General</c:formatCode>
                <c:ptCount val="32"/>
                <c:pt idx="0">
                  <c:v>162.59659996528703</c:v>
                </c:pt>
                <c:pt idx="1">
                  <c:v>166.36755165460005</c:v>
                </c:pt>
                <c:pt idx="2">
                  <c:v>167.8625732064383</c:v>
                </c:pt>
                <c:pt idx="3">
                  <c:v>172.13107512227688</c:v>
                </c:pt>
                <c:pt idx="4">
                  <c:v>175.33769976941468</c:v>
                </c:pt>
                <c:pt idx="5">
                  <c:v>178.14289926720176</c:v>
                </c:pt>
                <c:pt idx="6">
                  <c:v>179.63672658773359</c:v>
                </c:pt>
                <c:pt idx="7">
                  <c:v>182.34242233119755</c:v>
                </c:pt>
                <c:pt idx="8">
                  <c:v>183.15780782997334</c:v>
                </c:pt>
                <c:pt idx="9">
                  <c:v>190.34947548698776</c:v>
                </c:pt>
                <c:pt idx="10">
                  <c:v>191.57874058809318</c:v>
                </c:pt>
                <c:pt idx="11">
                  <c:v>196.39240874369986</c:v>
                </c:pt>
                <c:pt idx="12">
                  <c:v>193.97266421631076</c:v>
                </c:pt>
                <c:pt idx="13">
                  <c:v>197.9556863490989</c:v>
                </c:pt>
                <c:pt idx="14">
                  <c:v>199.27821417434552</c:v>
                </c:pt>
                <c:pt idx="15">
                  <c:v>200.21094199085209</c:v>
                </c:pt>
                <c:pt idx="16">
                  <c:v>202.83739431706022</c:v>
                </c:pt>
                <c:pt idx="17">
                  <c:v>207.06563574573829</c:v>
                </c:pt>
                <c:pt idx="18">
                  <c:v>207.68992444853495</c:v>
                </c:pt>
                <c:pt idx="19">
                  <c:v>204.77661531356196</c:v>
                </c:pt>
                <c:pt idx="20">
                  <c:v>207.72991065202592</c:v>
                </c:pt>
                <c:pt idx="21">
                  <c:v>204.7455376315516</c:v>
                </c:pt>
                <c:pt idx="22">
                  <c:v>202.22583394800182</c:v>
                </c:pt>
                <c:pt idx="23">
                  <c:v>204.86768684601913</c:v>
                </c:pt>
                <c:pt idx="24">
                  <c:v>199.60933736805714</c:v>
                </c:pt>
                <c:pt idx="25">
                  <c:v>199.4885570209274</c:v>
                </c:pt>
                <c:pt idx="26">
                  <c:v>195.09149221343901</c:v>
                </c:pt>
                <c:pt idx="27">
                  <c:v>196.46245992721168</c:v>
                </c:pt>
                <c:pt idx="28">
                  <c:v>193.98228461794244</c:v>
                </c:pt>
                <c:pt idx="29">
                  <c:v>194.61368056129649</c:v>
                </c:pt>
                <c:pt idx="30">
                  <c:v>193.06981570498957</c:v>
                </c:pt>
                <c:pt idx="31">
                  <c:v>194.19906408212805</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LU</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1.2782219602099498</c:v>
                </c:pt>
                <c:pt idx="2">
                  <c:v>1.6025772075302895</c:v>
                </c:pt>
                <c:pt idx="3">
                  <c:v>1.8533470534387335</c:v>
                </c:pt>
                <c:pt idx="4">
                  <c:v>2.1322653878043902</c:v>
                </c:pt>
                <c:pt idx="5">
                  <c:v>2.3469005700414445</c:v>
                </c:pt>
                <c:pt idx="6">
                  <c:v>2.7742087892713929</c:v>
                </c:pt>
                <c:pt idx="7">
                  <c:v>3.3764040125993771</c:v>
                </c:pt>
                <c:pt idx="8">
                  <c:v>3.7192708078876775</c:v>
                </c:pt>
                <c:pt idx="9">
                  <c:v>4.4984058456104492</c:v>
                </c:pt>
                <c:pt idx="10">
                  <c:v>4.8481609027683525</c:v>
                </c:pt>
                <c:pt idx="11">
                  <c:v>5.1268883606050482</c:v>
                </c:pt>
                <c:pt idx="12">
                  <c:v>5.3211608331153526</c:v>
                </c:pt>
                <c:pt idx="13">
                  <c:v>6.4009042744886253</c:v>
                </c:pt>
                <c:pt idx="14">
                  <c:v>7.4885224572012357</c:v>
                </c:pt>
                <c:pt idx="15">
                  <c:v>8.4796702388319183</c:v>
                </c:pt>
                <c:pt idx="16">
                  <c:v>9.2832934865830357</c:v>
                </c:pt>
                <c:pt idx="17">
                  <c:v>9.7963064281991485</c:v>
                </c:pt>
                <c:pt idx="18">
                  <c:v>10.251934872276177</c:v>
                </c:pt>
                <c:pt idx="19">
                  <c:v>12.136373949753668</c:v>
                </c:pt>
                <c:pt idx="20">
                  <c:v>13.395587120295481</c:v>
                </c:pt>
                <c:pt idx="21">
                  <c:v>15.013551740735515</c:v>
                </c:pt>
                <c:pt idx="22">
                  <c:v>15.851130786242958</c:v>
                </c:pt>
                <c:pt idx="23">
                  <c:v>16.132181571724072</c:v>
                </c:pt>
                <c:pt idx="24">
                  <c:v>18.098806997526435</c:v>
                </c:pt>
                <c:pt idx="25">
                  <c:v>20.84846888389874</c:v>
                </c:pt>
                <c:pt idx="26">
                  <c:v>24.123678000347898</c:v>
                </c:pt>
                <c:pt idx="27">
                  <c:v>25.15550308880308</c:v>
                </c:pt>
                <c:pt idx="28">
                  <c:v>28.64311372929992</c:v>
                </c:pt>
                <c:pt idx="29">
                  <c:v>32.823335692576947</c:v>
                </c:pt>
                <c:pt idx="30">
                  <c:v>34.535175418180437</c:v>
                </c:pt>
                <c:pt idx="31">
                  <c:v>38.60746595844256</c:v>
                </c:pt>
              </c:numCache>
            </c:numRef>
          </c:xVal>
          <c:yVal>
            <c:numRef>
              <c:f>[0]!TestData.06Y</c:f>
              <c:numCache>
                <c:formatCode>General</c:formatCode>
                <c:ptCount val="32"/>
                <c:pt idx="0">
                  <c:v>209.26443503329273</c:v>
                </c:pt>
                <c:pt idx="1">
                  <c:v>210.80187120737278</c:v>
                </c:pt>
                <c:pt idx="2">
                  <c:v>212.19246796373545</c:v>
                </c:pt>
                <c:pt idx="3">
                  <c:v>214.96688118665739</c:v>
                </c:pt>
                <c:pt idx="4">
                  <c:v>217.84657131406649</c:v>
                </c:pt>
                <c:pt idx="5">
                  <c:v>221.52988303710512</c:v>
                </c:pt>
                <c:pt idx="6">
                  <c:v>223.85239415155317</c:v>
                </c:pt>
                <c:pt idx="7">
                  <c:v>227.18907552330384</c:v>
                </c:pt>
                <c:pt idx="8">
                  <c:v>229.38177184193177</c:v>
                </c:pt>
                <c:pt idx="9">
                  <c:v>234.47128385218156</c:v>
                </c:pt>
                <c:pt idx="10">
                  <c:v>235.86797731508332</c:v>
                </c:pt>
                <c:pt idx="11">
                  <c:v>234.48326675213721</c:v>
                </c:pt>
                <c:pt idx="12">
                  <c:v>235.14908722955499</c:v>
                </c:pt>
                <c:pt idx="13">
                  <c:v>239.07765082181353</c:v>
                </c:pt>
                <c:pt idx="14">
                  <c:v>242.95380566313111</c:v>
                </c:pt>
                <c:pt idx="15">
                  <c:v>245.42273689538317</c:v>
                </c:pt>
                <c:pt idx="16">
                  <c:v>244.94931632328775</c:v>
                </c:pt>
                <c:pt idx="17">
                  <c:v>246.22605747001728</c:v>
                </c:pt>
                <c:pt idx="18">
                  <c:v>244.55403245509811</c:v>
                </c:pt>
                <c:pt idx="19">
                  <c:v>248.19201555486836</c:v>
                </c:pt>
                <c:pt idx="20">
                  <c:v>247.77030940275333</c:v>
                </c:pt>
                <c:pt idx="21">
                  <c:v>248.84737050356171</c:v>
                </c:pt>
                <c:pt idx="22">
                  <c:v>245.71794749866055</c:v>
                </c:pt>
                <c:pt idx="23">
                  <c:v>246.46419693626822</c:v>
                </c:pt>
                <c:pt idx="24">
                  <c:v>247.49897935255208</c:v>
                </c:pt>
                <c:pt idx="25">
                  <c:v>242.66039434583956</c:v>
                </c:pt>
                <c:pt idx="26">
                  <c:v>241.82280672972547</c:v>
                </c:pt>
                <c:pt idx="27">
                  <c:v>240.16861316314137</c:v>
                </c:pt>
                <c:pt idx="28">
                  <c:v>236.46446025466054</c:v>
                </c:pt>
                <c:pt idx="29">
                  <c:v>233.14380287405831</c:v>
                </c:pt>
                <c:pt idx="30">
                  <c:v>234.23123999672299</c:v>
                </c:pt>
                <c:pt idx="31">
                  <c:v>230.82430323866907</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LU</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1.2782219602099498</c:v>
                </c:pt>
                <c:pt idx="2">
                  <c:v>1.6025772075302895</c:v>
                </c:pt>
                <c:pt idx="3">
                  <c:v>1.8533470534387335</c:v>
                </c:pt>
                <c:pt idx="4">
                  <c:v>2.1322653878043902</c:v>
                </c:pt>
                <c:pt idx="5">
                  <c:v>2.3469005700414445</c:v>
                </c:pt>
                <c:pt idx="6">
                  <c:v>2.7742087892713929</c:v>
                </c:pt>
                <c:pt idx="7">
                  <c:v>3.3764040125993771</c:v>
                </c:pt>
                <c:pt idx="8">
                  <c:v>3.7192708078876775</c:v>
                </c:pt>
                <c:pt idx="9">
                  <c:v>4.4984058456104492</c:v>
                </c:pt>
                <c:pt idx="10">
                  <c:v>4.8481609027683525</c:v>
                </c:pt>
                <c:pt idx="11">
                  <c:v>5.1268883606050482</c:v>
                </c:pt>
                <c:pt idx="12">
                  <c:v>5.3211608331153526</c:v>
                </c:pt>
                <c:pt idx="13">
                  <c:v>6.4009042744886253</c:v>
                </c:pt>
                <c:pt idx="14">
                  <c:v>7.4885224572012357</c:v>
                </c:pt>
                <c:pt idx="15">
                  <c:v>8.4796702388319183</c:v>
                </c:pt>
                <c:pt idx="16">
                  <c:v>9.2832934865830357</c:v>
                </c:pt>
                <c:pt idx="17">
                  <c:v>9.7963064281991485</c:v>
                </c:pt>
                <c:pt idx="18">
                  <c:v>10.251934872276177</c:v>
                </c:pt>
                <c:pt idx="19">
                  <c:v>12.136373949753668</c:v>
                </c:pt>
                <c:pt idx="20">
                  <c:v>13.395587120295481</c:v>
                </c:pt>
                <c:pt idx="21">
                  <c:v>15.013551740735515</c:v>
                </c:pt>
                <c:pt idx="22">
                  <c:v>15.851130786242958</c:v>
                </c:pt>
                <c:pt idx="23">
                  <c:v>16.132181571724072</c:v>
                </c:pt>
                <c:pt idx="24">
                  <c:v>18.098806997526435</c:v>
                </c:pt>
                <c:pt idx="25">
                  <c:v>20.84846888389874</c:v>
                </c:pt>
                <c:pt idx="26">
                  <c:v>24.123678000347898</c:v>
                </c:pt>
                <c:pt idx="27">
                  <c:v>25.15550308880308</c:v>
                </c:pt>
                <c:pt idx="28">
                  <c:v>28.64311372929992</c:v>
                </c:pt>
                <c:pt idx="29">
                  <c:v>32.823335692576947</c:v>
                </c:pt>
                <c:pt idx="30">
                  <c:v>34.535175418180437</c:v>
                </c:pt>
                <c:pt idx="31">
                  <c:v>38.60746595844256</c:v>
                </c:pt>
              </c:numCache>
            </c:numRef>
          </c:xVal>
          <c:yVal>
            <c:numRef>
              <c:f>[0]!TestData.06Y</c:f>
              <c:numCache>
                <c:formatCode>General</c:formatCode>
                <c:ptCount val="32"/>
                <c:pt idx="0">
                  <c:v>209.26443503329273</c:v>
                </c:pt>
                <c:pt idx="1">
                  <c:v>210.80187120737278</c:v>
                </c:pt>
                <c:pt idx="2">
                  <c:v>212.19246796373545</c:v>
                </c:pt>
                <c:pt idx="3">
                  <c:v>214.96688118665739</c:v>
                </c:pt>
                <c:pt idx="4">
                  <c:v>217.84657131406649</c:v>
                </c:pt>
                <c:pt idx="5">
                  <c:v>221.52988303710512</c:v>
                </c:pt>
                <c:pt idx="6">
                  <c:v>223.85239415155317</c:v>
                </c:pt>
                <c:pt idx="7">
                  <c:v>227.18907552330384</c:v>
                </c:pt>
                <c:pt idx="8">
                  <c:v>229.38177184193177</c:v>
                </c:pt>
                <c:pt idx="9">
                  <c:v>234.47128385218156</c:v>
                </c:pt>
                <c:pt idx="10">
                  <c:v>235.86797731508332</c:v>
                </c:pt>
                <c:pt idx="11">
                  <c:v>234.48326675213721</c:v>
                </c:pt>
                <c:pt idx="12">
                  <c:v>235.14908722955499</c:v>
                </c:pt>
                <c:pt idx="13">
                  <c:v>239.07765082181353</c:v>
                </c:pt>
                <c:pt idx="14">
                  <c:v>242.95380566313111</c:v>
                </c:pt>
                <c:pt idx="15">
                  <c:v>245.42273689538317</c:v>
                </c:pt>
                <c:pt idx="16">
                  <c:v>244.94931632328775</c:v>
                </c:pt>
                <c:pt idx="17">
                  <c:v>246.22605747001728</c:v>
                </c:pt>
                <c:pt idx="18">
                  <c:v>244.55403245509811</c:v>
                </c:pt>
                <c:pt idx="19">
                  <c:v>248.19201555486836</c:v>
                </c:pt>
                <c:pt idx="20">
                  <c:v>247.77030940275333</c:v>
                </c:pt>
                <c:pt idx="21">
                  <c:v>248.84737050356171</c:v>
                </c:pt>
                <c:pt idx="22">
                  <c:v>245.71794749866055</c:v>
                </c:pt>
                <c:pt idx="23">
                  <c:v>246.46419693626822</c:v>
                </c:pt>
                <c:pt idx="24">
                  <c:v>247.49897935255208</c:v>
                </c:pt>
                <c:pt idx="25">
                  <c:v>242.66039434583956</c:v>
                </c:pt>
                <c:pt idx="26">
                  <c:v>241.82280672972547</c:v>
                </c:pt>
                <c:pt idx="27">
                  <c:v>240.16861316314137</c:v>
                </c:pt>
                <c:pt idx="28">
                  <c:v>236.46446025466054</c:v>
                </c:pt>
                <c:pt idx="29">
                  <c:v>233.14380287405831</c:v>
                </c:pt>
                <c:pt idx="30">
                  <c:v>234.23123999672299</c:v>
                </c:pt>
                <c:pt idx="31">
                  <c:v>230.82430323866907</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LU</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1.2782219602099498</c:v>
                </c:pt>
                <c:pt idx="2">
                  <c:v>1.6025772075302895</c:v>
                </c:pt>
                <c:pt idx="3">
                  <c:v>1.8533470534387335</c:v>
                </c:pt>
                <c:pt idx="4">
                  <c:v>2.1322653878043902</c:v>
                </c:pt>
                <c:pt idx="5">
                  <c:v>2.3469005700414445</c:v>
                </c:pt>
                <c:pt idx="6">
                  <c:v>2.7742087892713929</c:v>
                </c:pt>
                <c:pt idx="7">
                  <c:v>3.3764040125993771</c:v>
                </c:pt>
                <c:pt idx="8">
                  <c:v>3.7192708078876775</c:v>
                </c:pt>
                <c:pt idx="9">
                  <c:v>4.4984058456104492</c:v>
                </c:pt>
                <c:pt idx="10">
                  <c:v>4.8481609027683525</c:v>
                </c:pt>
                <c:pt idx="11">
                  <c:v>5.1268883606050482</c:v>
                </c:pt>
                <c:pt idx="12">
                  <c:v>5.3211608331153526</c:v>
                </c:pt>
                <c:pt idx="13">
                  <c:v>6.4009042744886253</c:v>
                </c:pt>
                <c:pt idx="14">
                  <c:v>7.4885224572012357</c:v>
                </c:pt>
                <c:pt idx="15">
                  <c:v>8.4796702388319183</c:v>
                </c:pt>
                <c:pt idx="16">
                  <c:v>9.2832934865830357</c:v>
                </c:pt>
                <c:pt idx="17">
                  <c:v>9.7963064281991485</c:v>
                </c:pt>
                <c:pt idx="18">
                  <c:v>10.251934872276177</c:v>
                </c:pt>
                <c:pt idx="19">
                  <c:v>12.136373949753668</c:v>
                </c:pt>
                <c:pt idx="20">
                  <c:v>13.395587120295481</c:v>
                </c:pt>
                <c:pt idx="21">
                  <c:v>15.013551740735515</c:v>
                </c:pt>
                <c:pt idx="22">
                  <c:v>15.851130786242958</c:v>
                </c:pt>
                <c:pt idx="23">
                  <c:v>16.132181571724072</c:v>
                </c:pt>
                <c:pt idx="24">
                  <c:v>18.098806997526435</c:v>
                </c:pt>
                <c:pt idx="25">
                  <c:v>20.84846888389874</c:v>
                </c:pt>
                <c:pt idx="26">
                  <c:v>24.123678000347898</c:v>
                </c:pt>
                <c:pt idx="27">
                  <c:v>25.15550308880308</c:v>
                </c:pt>
                <c:pt idx="28">
                  <c:v>28.64311372929992</c:v>
                </c:pt>
                <c:pt idx="29">
                  <c:v>32.823335692576947</c:v>
                </c:pt>
                <c:pt idx="30">
                  <c:v>34.535175418180437</c:v>
                </c:pt>
                <c:pt idx="31">
                  <c:v>38.60746595844256</c:v>
                </c:pt>
              </c:numCache>
            </c:numRef>
          </c:xVal>
          <c:yVal>
            <c:numRef>
              <c:f>[0]!TestData.06Y</c:f>
              <c:numCache>
                <c:formatCode>General</c:formatCode>
                <c:ptCount val="32"/>
                <c:pt idx="0">
                  <c:v>209.26443503329273</c:v>
                </c:pt>
                <c:pt idx="1">
                  <c:v>210.80187120737278</c:v>
                </c:pt>
                <c:pt idx="2">
                  <c:v>212.19246796373545</c:v>
                </c:pt>
                <c:pt idx="3">
                  <c:v>214.96688118665739</c:v>
                </c:pt>
                <c:pt idx="4">
                  <c:v>217.84657131406649</c:v>
                </c:pt>
                <c:pt idx="5">
                  <c:v>221.52988303710512</c:v>
                </c:pt>
                <c:pt idx="6">
                  <c:v>223.85239415155317</c:v>
                </c:pt>
                <c:pt idx="7">
                  <c:v>227.18907552330384</c:v>
                </c:pt>
                <c:pt idx="8">
                  <c:v>229.38177184193177</c:v>
                </c:pt>
                <c:pt idx="9">
                  <c:v>234.47128385218156</c:v>
                </c:pt>
                <c:pt idx="10">
                  <c:v>235.86797731508332</c:v>
                </c:pt>
                <c:pt idx="11">
                  <c:v>234.48326675213721</c:v>
                </c:pt>
                <c:pt idx="12">
                  <c:v>235.14908722955499</c:v>
                </c:pt>
                <c:pt idx="13">
                  <c:v>239.07765082181353</c:v>
                </c:pt>
                <c:pt idx="14">
                  <c:v>242.95380566313111</c:v>
                </c:pt>
                <c:pt idx="15">
                  <c:v>245.42273689538317</c:v>
                </c:pt>
                <c:pt idx="16">
                  <c:v>244.94931632328775</c:v>
                </c:pt>
                <c:pt idx="17">
                  <c:v>246.22605747001728</c:v>
                </c:pt>
                <c:pt idx="18">
                  <c:v>244.55403245509811</c:v>
                </c:pt>
                <c:pt idx="19">
                  <c:v>248.19201555486836</c:v>
                </c:pt>
                <c:pt idx="20">
                  <c:v>247.77030940275333</c:v>
                </c:pt>
                <c:pt idx="21">
                  <c:v>248.84737050356171</c:v>
                </c:pt>
                <c:pt idx="22">
                  <c:v>245.71794749866055</c:v>
                </c:pt>
                <c:pt idx="23">
                  <c:v>246.46419693626822</c:v>
                </c:pt>
                <c:pt idx="24">
                  <c:v>247.49897935255208</c:v>
                </c:pt>
                <c:pt idx="25">
                  <c:v>242.66039434583956</c:v>
                </c:pt>
                <c:pt idx="26">
                  <c:v>241.82280672972547</c:v>
                </c:pt>
                <c:pt idx="27">
                  <c:v>240.16861316314137</c:v>
                </c:pt>
                <c:pt idx="28">
                  <c:v>236.46446025466054</c:v>
                </c:pt>
                <c:pt idx="29">
                  <c:v>233.14380287405831</c:v>
                </c:pt>
                <c:pt idx="30">
                  <c:v>234.23123999672299</c:v>
                </c:pt>
                <c:pt idx="31">
                  <c:v>230.82430323866907</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HR</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1.2404550568665138</c:v>
                </c:pt>
                <c:pt idx="2">
                  <c:v>1.6158994618727118</c:v>
                </c:pt>
                <c:pt idx="3">
                  <c:v>1.9101734929187251</c:v>
                </c:pt>
                <c:pt idx="4">
                  <c:v>2.2605823749998746</c:v>
                </c:pt>
                <c:pt idx="5">
                  <c:v>2.7087349397001224</c:v>
                </c:pt>
                <c:pt idx="6">
                  <c:v>3.3399311111635686</c:v>
                </c:pt>
                <c:pt idx="7">
                  <c:v>3.914903836852222</c:v>
                </c:pt>
                <c:pt idx="8">
                  <c:v>4.4309158361298406</c:v>
                </c:pt>
                <c:pt idx="9">
                  <c:v>4.9885420649487928</c:v>
                </c:pt>
                <c:pt idx="10">
                  <c:v>5.5985963045079519</c:v>
                </c:pt>
                <c:pt idx="11">
                  <c:v>6.3954012791047647</c:v>
                </c:pt>
                <c:pt idx="12">
                  <c:v>6.6419485362514585</c:v>
                </c:pt>
                <c:pt idx="13">
                  <c:v>7.8934715859640026</c:v>
                </c:pt>
                <c:pt idx="14">
                  <c:v>8.2023537884679136</c:v>
                </c:pt>
                <c:pt idx="15">
                  <c:v>9.1627075843546457</c:v>
                </c:pt>
                <c:pt idx="16">
                  <c:v>10.300179431766935</c:v>
                </c:pt>
                <c:pt idx="17">
                  <c:v>10.810480071607381</c:v>
                </c:pt>
                <c:pt idx="18">
                  <c:v>12.7127728604114</c:v>
                </c:pt>
                <c:pt idx="19">
                  <c:v>14.577594335475549</c:v>
                </c:pt>
                <c:pt idx="20">
                  <c:v>15.858244366746822</c:v>
                </c:pt>
                <c:pt idx="21">
                  <c:v>17.234683097410347</c:v>
                </c:pt>
                <c:pt idx="22">
                  <c:v>18.153967946311031</c:v>
                </c:pt>
                <c:pt idx="23">
                  <c:v>20.621926791152372</c:v>
                </c:pt>
                <c:pt idx="24">
                  <c:v>23.208639212700575</c:v>
                </c:pt>
                <c:pt idx="25">
                  <c:v>25.437403584285363</c:v>
                </c:pt>
                <c:pt idx="26">
                  <c:v>29.076307450693086</c:v>
                </c:pt>
                <c:pt idx="27">
                  <c:v>34.075240316222946</c:v>
                </c:pt>
                <c:pt idx="28">
                  <c:v>37.583243524845678</c:v>
                </c:pt>
                <c:pt idx="29">
                  <c:v>43.492278972483028</c:v>
                </c:pt>
                <c:pt idx="30">
                  <c:v>45.054831490685196</c:v>
                </c:pt>
                <c:pt idx="31">
                  <c:v>50.662452934840694</c:v>
                </c:pt>
              </c:numCache>
            </c:numRef>
          </c:xVal>
          <c:yVal>
            <c:numRef>
              <c:f>[0]!TestData.07Y</c:f>
              <c:numCache>
                <c:formatCode>General</c:formatCode>
                <c:ptCount val="32"/>
                <c:pt idx="0">
                  <c:v>150.00674306880987</c:v>
                </c:pt>
                <c:pt idx="1">
                  <c:v>151.94677355405969</c:v>
                </c:pt>
                <c:pt idx="2">
                  <c:v>157.1980717105466</c:v>
                </c:pt>
                <c:pt idx="3">
                  <c:v>158.0329221509804</c:v>
                </c:pt>
                <c:pt idx="4">
                  <c:v>162.83960878138828</c:v>
                </c:pt>
                <c:pt idx="5">
                  <c:v>170.03833205843154</c:v>
                </c:pt>
                <c:pt idx="6">
                  <c:v>174.75849828871841</c:v>
                </c:pt>
                <c:pt idx="7">
                  <c:v>178.82557473298354</c:v>
                </c:pt>
                <c:pt idx="8">
                  <c:v>183.36635992772071</c:v>
                </c:pt>
                <c:pt idx="9">
                  <c:v>184.00783339818321</c:v>
                </c:pt>
                <c:pt idx="10">
                  <c:v>187.46004702242718</c:v>
                </c:pt>
                <c:pt idx="11">
                  <c:v>191.42607323263232</c:v>
                </c:pt>
                <c:pt idx="12">
                  <c:v>193.89276484434401</c:v>
                </c:pt>
                <c:pt idx="13">
                  <c:v>197.22924127428266</c:v>
                </c:pt>
                <c:pt idx="14">
                  <c:v>197.87487989775272</c:v>
                </c:pt>
                <c:pt idx="15">
                  <c:v>202.6553592150147</c:v>
                </c:pt>
                <c:pt idx="16">
                  <c:v>202.22292790952736</c:v>
                </c:pt>
                <c:pt idx="17">
                  <c:v>203.98861447472777</c:v>
                </c:pt>
                <c:pt idx="18">
                  <c:v>206.57377854012188</c:v>
                </c:pt>
                <c:pt idx="19">
                  <c:v>208.97054505941733</c:v>
                </c:pt>
                <c:pt idx="20">
                  <c:v>207.29300176641968</c:v>
                </c:pt>
                <c:pt idx="21">
                  <c:v>207.44999238337689</c:v>
                </c:pt>
                <c:pt idx="22">
                  <c:v>206.76487812215274</c:v>
                </c:pt>
                <c:pt idx="23">
                  <c:v>206.77353606339716</c:v>
                </c:pt>
                <c:pt idx="24">
                  <c:v>204.38063018265649</c:v>
                </c:pt>
                <c:pt idx="25">
                  <c:v>200.95780547303841</c:v>
                </c:pt>
                <c:pt idx="26">
                  <c:v>201.2119931352178</c:v>
                </c:pt>
                <c:pt idx="27">
                  <c:v>198.30196471778024</c:v>
                </c:pt>
                <c:pt idx="28">
                  <c:v>196.38341753622416</c:v>
                </c:pt>
                <c:pt idx="29">
                  <c:v>192.45365579430839</c:v>
                </c:pt>
                <c:pt idx="30">
                  <c:v>192.14624378421368</c:v>
                </c:pt>
                <c:pt idx="31">
                  <c:v>190.88315787545685</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HR</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1.2404550568665138</c:v>
                </c:pt>
                <c:pt idx="2">
                  <c:v>1.6158994618727118</c:v>
                </c:pt>
                <c:pt idx="3">
                  <c:v>1.9101734929187251</c:v>
                </c:pt>
                <c:pt idx="4">
                  <c:v>2.2605823749998746</c:v>
                </c:pt>
                <c:pt idx="5">
                  <c:v>2.7087349397001224</c:v>
                </c:pt>
                <c:pt idx="6">
                  <c:v>3.3399311111635686</c:v>
                </c:pt>
                <c:pt idx="7">
                  <c:v>3.914903836852222</c:v>
                </c:pt>
                <c:pt idx="8">
                  <c:v>4.4309158361298406</c:v>
                </c:pt>
                <c:pt idx="9">
                  <c:v>4.9885420649487928</c:v>
                </c:pt>
                <c:pt idx="10">
                  <c:v>5.5985963045079519</c:v>
                </c:pt>
                <c:pt idx="11">
                  <c:v>6.3954012791047647</c:v>
                </c:pt>
                <c:pt idx="12">
                  <c:v>6.6419485362514585</c:v>
                </c:pt>
                <c:pt idx="13">
                  <c:v>7.8934715859640026</c:v>
                </c:pt>
                <c:pt idx="14">
                  <c:v>8.2023537884679136</c:v>
                </c:pt>
                <c:pt idx="15">
                  <c:v>9.1627075843546457</c:v>
                </c:pt>
                <c:pt idx="16">
                  <c:v>10.300179431766935</c:v>
                </c:pt>
                <c:pt idx="17">
                  <c:v>10.810480071607381</c:v>
                </c:pt>
                <c:pt idx="18">
                  <c:v>12.7127728604114</c:v>
                </c:pt>
                <c:pt idx="19">
                  <c:v>14.577594335475549</c:v>
                </c:pt>
                <c:pt idx="20">
                  <c:v>15.858244366746822</c:v>
                </c:pt>
                <c:pt idx="21">
                  <c:v>17.234683097410347</c:v>
                </c:pt>
                <c:pt idx="22">
                  <c:v>18.153967946311031</c:v>
                </c:pt>
                <c:pt idx="23">
                  <c:v>20.621926791152372</c:v>
                </c:pt>
                <c:pt idx="24">
                  <c:v>23.208639212700575</c:v>
                </c:pt>
                <c:pt idx="25">
                  <c:v>25.437403584285363</c:v>
                </c:pt>
                <c:pt idx="26">
                  <c:v>29.076307450693086</c:v>
                </c:pt>
                <c:pt idx="27">
                  <c:v>34.075240316222946</c:v>
                </c:pt>
                <c:pt idx="28">
                  <c:v>37.583243524845678</c:v>
                </c:pt>
                <c:pt idx="29">
                  <c:v>43.492278972483028</c:v>
                </c:pt>
                <c:pt idx="30">
                  <c:v>45.054831490685196</c:v>
                </c:pt>
                <c:pt idx="31">
                  <c:v>50.662452934840694</c:v>
                </c:pt>
              </c:numCache>
            </c:numRef>
          </c:xVal>
          <c:yVal>
            <c:numRef>
              <c:f>[0]!TestData.07Y</c:f>
              <c:numCache>
                <c:formatCode>General</c:formatCode>
                <c:ptCount val="32"/>
                <c:pt idx="0">
                  <c:v>150.00674306880987</c:v>
                </c:pt>
                <c:pt idx="1">
                  <c:v>151.94677355405969</c:v>
                </c:pt>
                <c:pt idx="2">
                  <c:v>157.1980717105466</c:v>
                </c:pt>
                <c:pt idx="3">
                  <c:v>158.0329221509804</c:v>
                </c:pt>
                <c:pt idx="4">
                  <c:v>162.83960878138828</c:v>
                </c:pt>
                <c:pt idx="5">
                  <c:v>170.03833205843154</c:v>
                </c:pt>
                <c:pt idx="6">
                  <c:v>174.75849828871841</c:v>
                </c:pt>
                <c:pt idx="7">
                  <c:v>178.82557473298354</c:v>
                </c:pt>
                <c:pt idx="8">
                  <c:v>183.36635992772071</c:v>
                </c:pt>
                <c:pt idx="9">
                  <c:v>184.00783339818321</c:v>
                </c:pt>
                <c:pt idx="10">
                  <c:v>187.46004702242718</c:v>
                </c:pt>
                <c:pt idx="11">
                  <c:v>191.42607323263232</c:v>
                </c:pt>
                <c:pt idx="12">
                  <c:v>193.89276484434401</c:v>
                </c:pt>
                <c:pt idx="13">
                  <c:v>197.22924127428266</c:v>
                </c:pt>
                <c:pt idx="14">
                  <c:v>197.87487989775272</c:v>
                </c:pt>
                <c:pt idx="15">
                  <c:v>202.6553592150147</c:v>
                </c:pt>
                <c:pt idx="16">
                  <c:v>202.22292790952736</c:v>
                </c:pt>
                <c:pt idx="17">
                  <c:v>203.98861447472777</c:v>
                </c:pt>
                <c:pt idx="18">
                  <c:v>206.57377854012188</c:v>
                </c:pt>
                <c:pt idx="19">
                  <c:v>208.97054505941733</c:v>
                </c:pt>
                <c:pt idx="20">
                  <c:v>207.29300176641968</c:v>
                </c:pt>
                <c:pt idx="21">
                  <c:v>207.44999238337689</c:v>
                </c:pt>
                <c:pt idx="22">
                  <c:v>206.76487812215274</c:v>
                </c:pt>
                <c:pt idx="23">
                  <c:v>206.77353606339716</c:v>
                </c:pt>
                <c:pt idx="24">
                  <c:v>204.38063018265649</c:v>
                </c:pt>
                <c:pt idx="25">
                  <c:v>200.95780547303841</c:v>
                </c:pt>
                <c:pt idx="26">
                  <c:v>201.2119931352178</c:v>
                </c:pt>
                <c:pt idx="27">
                  <c:v>198.30196471778024</c:v>
                </c:pt>
                <c:pt idx="28">
                  <c:v>196.38341753622416</c:v>
                </c:pt>
                <c:pt idx="29">
                  <c:v>192.45365579430839</c:v>
                </c:pt>
                <c:pt idx="30">
                  <c:v>192.14624378421368</c:v>
                </c:pt>
                <c:pt idx="31">
                  <c:v>190.88315787545685</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HR</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1.2404550568665138</c:v>
                </c:pt>
                <c:pt idx="2">
                  <c:v>1.6158994618727118</c:v>
                </c:pt>
                <c:pt idx="3">
                  <c:v>1.9101734929187251</c:v>
                </c:pt>
                <c:pt idx="4">
                  <c:v>2.2605823749998746</c:v>
                </c:pt>
                <c:pt idx="5">
                  <c:v>2.7087349397001224</c:v>
                </c:pt>
                <c:pt idx="6">
                  <c:v>3.3399311111635686</c:v>
                </c:pt>
                <c:pt idx="7">
                  <c:v>3.914903836852222</c:v>
                </c:pt>
                <c:pt idx="8">
                  <c:v>4.4309158361298406</c:v>
                </c:pt>
                <c:pt idx="9">
                  <c:v>4.9885420649487928</c:v>
                </c:pt>
                <c:pt idx="10">
                  <c:v>5.5985963045079519</c:v>
                </c:pt>
                <c:pt idx="11">
                  <c:v>6.3954012791047647</c:v>
                </c:pt>
                <c:pt idx="12">
                  <c:v>6.6419485362514585</c:v>
                </c:pt>
                <c:pt idx="13">
                  <c:v>7.8934715859640026</c:v>
                </c:pt>
                <c:pt idx="14">
                  <c:v>8.2023537884679136</c:v>
                </c:pt>
                <c:pt idx="15">
                  <c:v>9.1627075843546457</c:v>
                </c:pt>
                <c:pt idx="16">
                  <c:v>10.300179431766935</c:v>
                </c:pt>
                <c:pt idx="17">
                  <c:v>10.810480071607381</c:v>
                </c:pt>
                <c:pt idx="18">
                  <c:v>12.7127728604114</c:v>
                </c:pt>
                <c:pt idx="19">
                  <c:v>14.577594335475549</c:v>
                </c:pt>
                <c:pt idx="20">
                  <c:v>15.858244366746822</c:v>
                </c:pt>
                <c:pt idx="21">
                  <c:v>17.234683097410347</c:v>
                </c:pt>
                <c:pt idx="22">
                  <c:v>18.153967946311031</c:v>
                </c:pt>
                <c:pt idx="23">
                  <c:v>20.621926791152372</c:v>
                </c:pt>
                <c:pt idx="24">
                  <c:v>23.208639212700575</c:v>
                </c:pt>
                <c:pt idx="25">
                  <c:v>25.437403584285363</c:v>
                </c:pt>
                <c:pt idx="26">
                  <c:v>29.076307450693086</c:v>
                </c:pt>
                <c:pt idx="27">
                  <c:v>34.075240316222946</c:v>
                </c:pt>
                <c:pt idx="28">
                  <c:v>37.583243524845678</c:v>
                </c:pt>
                <c:pt idx="29">
                  <c:v>43.492278972483028</c:v>
                </c:pt>
                <c:pt idx="30">
                  <c:v>45.054831490685196</c:v>
                </c:pt>
                <c:pt idx="31">
                  <c:v>50.662452934840694</c:v>
                </c:pt>
              </c:numCache>
            </c:numRef>
          </c:xVal>
          <c:yVal>
            <c:numRef>
              <c:f>[0]!TestData.07Y</c:f>
              <c:numCache>
                <c:formatCode>General</c:formatCode>
                <c:ptCount val="32"/>
                <c:pt idx="0">
                  <c:v>150.00674306880987</c:v>
                </c:pt>
                <c:pt idx="1">
                  <c:v>151.94677355405969</c:v>
                </c:pt>
                <c:pt idx="2">
                  <c:v>157.1980717105466</c:v>
                </c:pt>
                <c:pt idx="3">
                  <c:v>158.0329221509804</c:v>
                </c:pt>
                <c:pt idx="4">
                  <c:v>162.83960878138828</c:v>
                </c:pt>
                <c:pt idx="5">
                  <c:v>170.03833205843154</c:v>
                </c:pt>
                <c:pt idx="6">
                  <c:v>174.75849828871841</c:v>
                </c:pt>
                <c:pt idx="7">
                  <c:v>178.82557473298354</c:v>
                </c:pt>
                <c:pt idx="8">
                  <c:v>183.36635992772071</c:v>
                </c:pt>
                <c:pt idx="9">
                  <c:v>184.00783339818321</c:v>
                </c:pt>
                <c:pt idx="10">
                  <c:v>187.46004702242718</c:v>
                </c:pt>
                <c:pt idx="11">
                  <c:v>191.42607323263232</c:v>
                </c:pt>
                <c:pt idx="12">
                  <c:v>193.89276484434401</c:v>
                </c:pt>
                <c:pt idx="13">
                  <c:v>197.22924127428266</c:v>
                </c:pt>
                <c:pt idx="14">
                  <c:v>197.87487989775272</c:v>
                </c:pt>
                <c:pt idx="15">
                  <c:v>202.6553592150147</c:v>
                </c:pt>
                <c:pt idx="16">
                  <c:v>202.22292790952736</c:v>
                </c:pt>
                <c:pt idx="17">
                  <c:v>203.98861447472777</c:v>
                </c:pt>
                <c:pt idx="18">
                  <c:v>206.57377854012188</c:v>
                </c:pt>
                <c:pt idx="19">
                  <c:v>208.97054505941733</c:v>
                </c:pt>
                <c:pt idx="20">
                  <c:v>207.29300176641968</c:v>
                </c:pt>
                <c:pt idx="21">
                  <c:v>207.44999238337689</c:v>
                </c:pt>
                <c:pt idx="22">
                  <c:v>206.76487812215274</c:v>
                </c:pt>
                <c:pt idx="23">
                  <c:v>206.77353606339716</c:v>
                </c:pt>
                <c:pt idx="24">
                  <c:v>204.38063018265649</c:v>
                </c:pt>
                <c:pt idx="25">
                  <c:v>200.95780547303841</c:v>
                </c:pt>
                <c:pt idx="26">
                  <c:v>201.2119931352178</c:v>
                </c:pt>
                <c:pt idx="27">
                  <c:v>198.30196471778024</c:v>
                </c:pt>
                <c:pt idx="28">
                  <c:v>196.38341753622416</c:v>
                </c:pt>
                <c:pt idx="29">
                  <c:v>192.45365579430839</c:v>
                </c:pt>
                <c:pt idx="30">
                  <c:v>192.14624378421368</c:v>
                </c:pt>
                <c:pt idx="31">
                  <c:v>190.88315787545685</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AF2046BA-4B2B-6149-93DB-D275064ADD17}"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5E928B53-BB73-504F-A0EE-84503B64173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6FC768E9-FA8E-734A-A63F-4327DCD7E84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C7345D5A-D7DE-7E41-A7B7-49832AB44EC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E3FD0866-3C10-8147-90A1-FAEFFDD91AA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4B4B5430-B75C-564E-9131-609804362C6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E84D2A11-8938-2740-8EFF-744A4C6D108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206.94113213997719</c:v>
                </c:pt>
                <c:pt idx="1">
                  <c:v>182.47882505947322</c:v>
                </c:pt>
                <c:pt idx="2">
                  <c:v>188.4466302763752</c:v>
                </c:pt>
                <c:pt idx="3">
                  <c:v>210.71347895472988</c:v>
                </c:pt>
                <c:pt idx="4">
                  <c:v>162.59659996528703</c:v>
                </c:pt>
                <c:pt idx="5">
                  <c:v>209.26443503329273</c:v>
                </c:pt>
                <c:pt idx="6">
                  <c:v>150.00674306880987</c:v>
                </c:pt>
              </c:numCache>
            </c:numRef>
          </c:yVal>
          <c:smooth val="0"/>
          <c:extLst>
            <c:ext xmlns:c15="http://schemas.microsoft.com/office/drawing/2012/chart" uri="{02D57815-91ED-43cb-92C2-25804820EDAC}">
              <c15:datalabelsRange>
                <c15:f>[0]!TestData_Labels.Label</c15:f>
                <c15:dlblRangeCache>
                  <c:ptCount val="7"/>
                  <c:pt idx="0">
                    <c:v>GR</c:v>
                  </c:pt>
                  <c:pt idx="1">
                    <c:v>PT</c:v>
                  </c:pt>
                  <c:pt idx="2">
                    <c:v>IE</c:v>
                  </c:pt>
                  <c:pt idx="3">
                    <c:v>SK</c:v>
                  </c:pt>
                  <c:pt idx="4">
                    <c:v>SI</c:v>
                  </c:pt>
                  <c:pt idx="5">
                    <c:v>LU</c:v>
                  </c:pt>
                  <c:pt idx="6">
                    <c:v>HR</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130AC13F-BE5A-2347-A593-DFE6FB53D673}"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79EA923A-CA14-A34A-AF1E-47BE8264E2B2}"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0E36E3BA-F87E-1940-AD93-FDEA8F1F471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4B39EB2D-8A8C-0E46-88ED-CCDBC9EF4C3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1A82F110-046B-7B48-A422-E79A59F8ED8D}"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6B57A755-C678-2145-A45F-0CC9E1DB2FB5}"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608537F2-A844-8546-ADB5-7181A496B100}"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39.050015757269087</c:v>
                </c:pt>
                <c:pt idx="1">
                  <c:v>26.991177867543467</c:v>
                </c:pt>
                <c:pt idx="2">
                  <c:v>36.336615481621472</c:v>
                </c:pt>
                <c:pt idx="3">
                  <c:v>48.810894863384853</c:v>
                </c:pt>
                <c:pt idx="4">
                  <c:v>35.213772921788276</c:v>
                </c:pt>
                <c:pt idx="5">
                  <c:v>38.60746595844256</c:v>
                </c:pt>
                <c:pt idx="6">
                  <c:v>45.054831490685196</c:v>
                </c:pt>
              </c:numCache>
            </c:numRef>
          </c:xVal>
          <c:yVal>
            <c:numRef>
              <c:f>[0]!TestData_Labels.Right_Y</c:f>
              <c:numCache>
                <c:formatCode>General</c:formatCode>
                <c:ptCount val="7"/>
                <c:pt idx="0">
                  <c:v>223.20309603187422</c:v>
                </c:pt>
                <c:pt idx="1">
                  <c:v>214.42734460769731</c:v>
                </c:pt>
                <c:pt idx="2">
                  <c:v>224.23187381434539</c:v>
                </c:pt>
                <c:pt idx="3">
                  <c:v>220.69454706022452</c:v>
                </c:pt>
                <c:pt idx="4">
                  <c:v>194.19906408212805</c:v>
                </c:pt>
                <c:pt idx="5">
                  <c:v>230.82430323866907</c:v>
                </c:pt>
                <c:pt idx="6">
                  <c:v>192.14624378421368</c:v>
                </c:pt>
              </c:numCache>
            </c:numRef>
          </c:yVal>
          <c:smooth val="0"/>
          <c:extLst>
            <c:ext xmlns:c15="http://schemas.microsoft.com/office/drawing/2012/chart" uri="{02D57815-91ED-43cb-92C2-25804820EDAC}">
              <c15:datalabelsRange>
                <c15:f>[0]!TestData_Labels.Label</c15:f>
                <c15:dlblRangeCache>
                  <c:ptCount val="7"/>
                  <c:pt idx="0">
                    <c:v>GR</c:v>
                  </c:pt>
                  <c:pt idx="1">
                    <c:v>PT</c:v>
                  </c:pt>
                  <c:pt idx="2">
                    <c:v>IE</c:v>
                  </c:pt>
                  <c:pt idx="3">
                    <c:v>SK</c:v>
                  </c:pt>
                  <c:pt idx="4">
                    <c:v>SI</c:v>
                  </c:pt>
                  <c:pt idx="5">
                    <c:v>LU</c:v>
                  </c:pt>
                  <c:pt idx="6">
                    <c:v>HR</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205.23059373734054</v>
      </c>
      <c r="S2" s="1">
        <f ca="1" xml:space="preserve"> TestData.Y_0_a + TestData.Y_0_b*(2*RAND() - 1)</f>
        <v>182.36369702721046</v>
      </c>
      <c r="V2" s="1">
        <f ca="1" xml:space="preserve"> TestData.Y_0_a + TestData.Y_0_b*(2*RAND() - 1)</f>
        <v>206.79314677579259</v>
      </c>
      <c r="Y2" s="1">
        <f ca="1" xml:space="preserve"> TestData.Y_0_a + TestData.Y_0_b*(2*RAND() - 1)</f>
        <v>209.04173826075021</v>
      </c>
      <c r="AB2" s="1">
        <f ca="1" xml:space="preserve"> TestData.Y_0_a + TestData.Y_0_b*(2*RAND() - 1)</f>
        <v>177.24781028310466</v>
      </c>
      <c r="AE2" s="1">
        <f ca="1" xml:space="preserve"> TestData.Y_0_a + TestData.Y_0_b*(2*RAND() - 1)</f>
        <v>216.74609370362529</v>
      </c>
      <c r="AH2" s="1">
        <f ca="1" xml:space="preserve"> TestData.Y_0_a + TestData.Y_0_b*(2*RAND() - 1)</f>
        <v>182.19775334075729</v>
      </c>
    </row>
    <row r="3" spans="12:45" x14ac:dyDescent="0.2">
      <c r="P3" s="1">
        <f ca="1" xml:space="preserve"> TestData.Y_1_a + TestData.Y_1_b*(2*RAND() - 1)</f>
        <v>97.567430675599724</v>
      </c>
      <c r="S3" s="1">
        <f ca="1" xml:space="preserve"> TestData.Y_1_a + TestData.Y_1_b*(2*RAND() - 1)</f>
        <v>96.909123843797204</v>
      </c>
      <c r="V3" s="1">
        <f ca="1" xml:space="preserve"> TestData.Y_1_a + TestData.Y_1_b*(2*RAND() - 1)</f>
        <v>79.76744904776784</v>
      </c>
      <c r="Y3" s="1">
        <f ca="1" xml:space="preserve"> TestData.Y_1_a + TestData.Y_1_b*(2*RAND() - 1)</f>
        <v>78.997454960310037</v>
      </c>
      <c r="AB3" s="1">
        <f ca="1" xml:space="preserve"> TestData.Y_1_a + TestData.Y_1_b*(2*RAND() - 1)</f>
        <v>69.229032403101399</v>
      </c>
      <c r="AE3" s="1">
        <f ca="1" xml:space="preserve"> TestData.Y_1_a + TestData.Y_1_b*(2*RAND() - 1)</f>
        <v>70.538393268208793</v>
      </c>
      <c r="AH3" s="1">
        <f ca="1" xml:space="preserve"> TestData.Y_1_a + TestData.Y_1_b*(2*RAND() - 1)</f>
        <v>64.60019492713279</v>
      </c>
    </row>
    <row r="4" spans="12:45" x14ac:dyDescent="0.2">
      <c r="P4" s="1">
        <f ca="1" xml:space="preserve"> TestData.Y_2_a + TestData.Y_2_b*(2*RAND() - 1)</f>
        <v>-110.72500648729253</v>
      </c>
      <c r="S4" s="1">
        <f ca="1" xml:space="preserve"> TestData.Y_2_a + TestData.Y_2_b*(2*RAND() - 1)</f>
        <v>-107.57983158860435</v>
      </c>
      <c r="V4" s="1">
        <f ca="1" xml:space="preserve"> TestData.Y_2_a + TestData.Y_2_b*(2*RAND() - 1)</f>
        <v>-109.9057203586194</v>
      </c>
      <c r="Y4" s="1">
        <f ca="1" xml:space="preserve"> TestData.Y_2_a + TestData.Y_2_b*(2*RAND() - 1)</f>
        <v>-87.932795765308413</v>
      </c>
      <c r="AB4" s="1">
        <f ca="1" xml:space="preserve"> TestData.Y_2_a + TestData.Y_2_b*(2*RAND() - 1)</f>
        <v>-96.07232548097204</v>
      </c>
      <c r="AE4" s="1">
        <f ca="1" xml:space="preserve"> TestData.Y_2_a + TestData.Y_2_b*(2*RAND() - 1)</f>
        <v>-89.795656586095646</v>
      </c>
      <c r="AH4" s="1">
        <f ca="1" xml:space="preserve"> TestData.Y_2_a + TestData.Y_2_b*(2*RAND() - 1)</f>
        <v>-112.63979745482922</v>
      </c>
    </row>
    <row r="6" spans="12:45" ht="17" thickBot="1" x14ac:dyDescent="0.25">
      <c r="M6" s="2" t="s">
        <v>562</v>
      </c>
      <c r="P6" s="2" t="s">
        <v>0</v>
      </c>
      <c r="S6" s="2" t="s">
        <v>1</v>
      </c>
      <c r="V6" s="2" t="s">
        <v>2</v>
      </c>
      <c r="Y6" s="2" t="s">
        <v>3</v>
      </c>
      <c r="AB6" s="2" t="s">
        <v>4</v>
      </c>
      <c r="AE6" s="2" t="s">
        <v>5</v>
      </c>
      <c r="AH6" s="2" t="s">
        <v>6</v>
      </c>
    </row>
    <row r="7" spans="12:45" x14ac:dyDescent="0.2">
      <c r="M7" s="11" t="s">
        <v>569</v>
      </c>
      <c r="P7" s="1" t="str" cm="1">
        <f t="array" aca="1" ref="P7" ca="1" xml:space="preserve"> INDEX(SeriesFormatAlias.SeriesName, MOD(TestData.SeriesNameNumFirst + MID(P$6,10,2) - 1 - TestData.SeriesNameNumMin, 1 + TestData.SeriesNameNumMax - TestData.SeriesNameNumMin) + TestData.SeriesNameNumMin)</f>
        <v>GR</v>
      </c>
      <c r="S7" s="1" t="str" cm="1">
        <f t="array" aca="1" ref="S7" ca="1" xml:space="preserve"> INDEX(SeriesFormatAlias.SeriesName, MOD(TestData.SeriesNameNumFirst + MID(S$6,10,2) - 1 - TestData.SeriesNameNumMin, 1 + TestData.SeriesNameNumMax - TestData.SeriesNameNumMin) + TestData.SeriesNameNumMin)</f>
        <v>PT</v>
      </c>
      <c r="V7" s="1" t="str" cm="1">
        <f t="array" aca="1" ref="V7" ca="1" xml:space="preserve"> INDEX(SeriesFormatAlias.SeriesName, MOD(TestData.SeriesNameNumFirst + MID(V$6,10,2) - 1 - TestData.SeriesNameNumMin, 1 + TestData.SeriesNameNumMax - TestData.SeriesNameNumMin) + TestData.SeriesNameNumMin)</f>
        <v>IE</v>
      </c>
      <c r="Y7" s="1" t="str" cm="1">
        <f t="array" aca="1" ref="Y7" ca="1" xml:space="preserve"> INDEX(SeriesFormatAlias.SeriesName, MOD(TestData.SeriesNameNumFirst + MID(Y$6,10,2) - 1 - TestData.SeriesNameNumMin, 1 + TestData.SeriesNameNumMax - TestData.SeriesNameNumMin) + TestData.SeriesNameNumMin)</f>
        <v>SK</v>
      </c>
      <c r="AB7" s="1" t="str" cm="1">
        <f t="array" aca="1" ref="AB7" ca="1" xml:space="preserve"> INDEX(SeriesFormatAlias.SeriesName, MOD(TestData.SeriesNameNumFirst + MID(AB$6,10,2) - 1 - TestData.SeriesNameNumMin, 1 + TestData.SeriesNameNumMax - TestData.SeriesNameNumMin) + TestData.SeriesNameNumMin)</f>
        <v>SI</v>
      </c>
      <c r="AE7" s="1" t="str" cm="1">
        <f t="array" aca="1" ref="AE7" ca="1" xml:space="preserve"> INDEX(SeriesFormatAlias.SeriesName, MOD(TestData.SeriesNameNumFirst + MID(AE$6,10,2) - 1 - TestData.SeriesNameNumMin, 1 + TestData.SeriesNameNumMax - TestData.SeriesNameNumMin) + TestData.SeriesNameNumMin)</f>
        <v>LU</v>
      </c>
      <c r="AH7" s="1" t="str" cm="1">
        <f t="array" aca="1" ref="AH7" ca="1" xml:space="preserve"> INDEX(SeriesFormatAlias.SeriesName, MOD(TestData.SeriesNameNumFirst + MID(AH$6,10,2) - 1 - TestData.SeriesNameNumMin, 1 + TestData.SeriesNameNumMax - TestData.SeriesNameNumMin) + TestData.SeriesNameNumMin)</f>
        <v>HR</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548</v>
      </c>
      <c r="AN9" s="2" t="s">
        <v>21</v>
      </c>
      <c r="AO9" s="2" t="s">
        <v>549</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206.94113213997719</v>
      </c>
      <c r="R10" s="1">
        <v>1</v>
      </c>
      <c r="S10" s="1">
        <f t="shared" ref="S10:S34" ca="1" si="1" xml:space="preserve"> S$2 + S$3*EXP(- R10 / TestData.Z_1) + S$4*EXP(- R10 / TestData.Z_2)  + TestData.VerticalRandomisation*(2*RAND() - 1)</f>
        <v>182.47882505947322</v>
      </c>
      <c r="U10" s="1">
        <v>1</v>
      </c>
      <c r="V10" s="1">
        <f t="shared" ref="V10:V34" ca="1" si="2" xml:space="preserve"> V$2 + V$3*EXP(- U10 / TestData.Z_1) + V$4*EXP(- U10 / TestData.Z_2)  + TestData.VerticalRandomisation*(2*RAND() - 1)</f>
        <v>188.4466302763752</v>
      </c>
      <c r="X10" s="1">
        <v>1</v>
      </c>
      <c r="Y10" s="1">
        <f t="shared" ref="Y10:Y34" ca="1" si="3" xml:space="preserve"> Y$2 + Y$3*EXP(- X10 / TestData.Z_1) + Y$4*EXP(- X10 / TestData.Z_2)  + TestData.VerticalRandomisation*(2*RAND() - 1)</f>
        <v>210.71347895472988</v>
      </c>
      <c r="AA10" s="1">
        <v>1</v>
      </c>
      <c r="AB10" s="1">
        <f t="shared" ref="AB10:AB34" ca="1" si="4" xml:space="preserve"> AB$2 + AB$3*EXP(- AA10 / TestData.Z_1) + AB$4*EXP(- AA10 / TestData.Z_2)  + TestData.VerticalRandomisation*(2*RAND() - 1)</f>
        <v>162.59659996528703</v>
      </c>
      <c r="AD10" s="1">
        <v>1</v>
      </c>
      <c r="AE10" s="1">
        <f t="shared" ref="AE10:AE34" ca="1" si="5" xml:space="preserve"> AE$2 + AE$3*EXP(- AD10 / TestData.Z_1) + AE$4*EXP(- AD10 / TestData.Z_2)  + TestData.VerticalRandomisation*(2*RAND() - 1)</f>
        <v>209.26443503329273</v>
      </c>
      <c r="AG10" s="1">
        <v>1</v>
      </c>
      <c r="AH10" s="1">
        <f t="shared" ref="AH10:AH41" ca="1" si="6" xml:space="preserve"> AH$2 + AH$3*EXP(- AG10 / TestData.Z_1) + AH$4*EXP(- AG10 / TestData.Z_2)  + TestData.VerticalRandomisation*(2*RAND() - 1)</f>
        <v>150.00674306880987</v>
      </c>
      <c r="AJ10" s="1" cm="1">
        <f t="array" ref="AJ10" xml:space="preserve"> 1 + ROW() - _xlfn.SINGLE(ROW(TestData.RowNum))</f>
        <v>1</v>
      </c>
      <c r="AN10" s="4" t="str">
        <f ca="1" xml:space="preserve"> TestData.01Name</f>
        <v>GR</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39.050015757269087</v>
      </c>
      <c r="AR10" s="4" cm="1">
        <f t="array" aca="1" ref="AR10" ca="1" xml:space="preserve"> IF(_xlfn.SINGLE(TestData_Labels.Good), INDEX(TestData.01Y, _xlfn.MAXIFS(TestData.RowNum,    TestData.01Y,"&gt;="&amp;TestData.MinY,    TestData.01Y,"&lt;="&amp;TestData.MaxY,   TestData.01X,_xlfn.SINGLE(TestData_Labels.Left_X))), #N/A)</f>
        <v>206.94113213997719</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223.20309603187422</v>
      </c>
    </row>
    <row r="11" spans="12:45" x14ac:dyDescent="0.2">
      <c r="L11" s="3" t="s">
        <v>27</v>
      </c>
      <c r="M11" s="1">
        <f xml:space="preserve"> MATCH("XK", SeriesFormatAlias.SeriesName, 0)</f>
        <v>34</v>
      </c>
      <c r="O11" s="1">
        <f t="shared" ref="O11:O34" ca="1" si="7" xml:space="preserve"> TestData.SpeedX  +  (1 + RAND()*TestData.SpeedX) * O10</f>
        <v>1.3399081602523015</v>
      </c>
      <c r="P11" s="1">
        <f t="shared" ca="1" si="0"/>
        <v>209.88554989848956</v>
      </c>
      <c r="R11" s="1">
        <f t="shared" ref="R11:R34" ca="1" si="8" xml:space="preserve"> TestData.SpeedX  +  (1 + RAND()*TestData.SpeedX) * R10</f>
        <v>1.2144908092276081</v>
      </c>
      <c r="S11" s="1">
        <f t="shared" ca="1" si="1"/>
        <v>186.43385958182284</v>
      </c>
      <c r="U11" s="1">
        <f t="shared" ref="U11:U34" ca="1" si="9" xml:space="preserve"> TestData.SpeedX  +  (1 + RAND()*TestData.SpeedX) * U10</f>
        <v>1.2446660762460064</v>
      </c>
      <c r="V11" s="1">
        <f t="shared" ca="1" si="2"/>
        <v>191.33842639720658</v>
      </c>
      <c r="X11" s="1">
        <f t="shared" ref="X11:X34" ca="1" si="10" xml:space="preserve"> TestData.SpeedX  +  (1 + RAND()*TestData.SpeedX) * X10</f>
        <v>1.2457808207500807</v>
      </c>
      <c r="Y11" s="1">
        <f t="shared" ca="1" si="3"/>
        <v>212.96313348056299</v>
      </c>
      <c r="AA11" s="1">
        <f t="shared" ref="AA11:AA34" ca="1" si="11" xml:space="preserve"> TestData.SpeedX  +  (1 + RAND()*TestData.SpeedX) * AA10</f>
        <v>1.3116280608977922</v>
      </c>
      <c r="AB11" s="1">
        <f t="shared" ca="1" si="4"/>
        <v>166.36755165460005</v>
      </c>
      <c r="AD11" s="1">
        <f t="shared" ref="AD11:AD34" ca="1" si="12" xml:space="preserve"> TestData.SpeedX  +  (1 + RAND()*TestData.SpeedX) * AD10</f>
        <v>1.2782219602099498</v>
      </c>
      <c r="AE11" s="1">
        <f t="shared" ca="1" si="5"/>
        <v>210.80187120737278</v>
      </c>
      <c r="AG11" s="1">
        <f t="shared" ref="AG11:AG34" ca="1" si="13" xml:space="preserve"> TestData.SpeedX  +  (1 + RAND()*TestData.SpeedX) * AG10</f>
        <v>1.2404550568665138</v>
      </c>
      <c r="AH11" s="1">
        <f t="shared" ca="1" si="6"/>
        <v>151.94677355405969</v>
      </c>
      <c r="AJ11" s="1" cm="1">
        <f t="array" ref="AJ11" xml:space="preserve"> 1 + ROW() - _xlfn.SINGLE(ROW(TestData.RowNum))</f>
        <v>2</v>
      </c>
      <c r="AN11" s="4" t="str">
        <f ca="1" xml:space="preserve"> TestData.02Name</f>
        <v>PT</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26.991177867543467</v>
      </c>
      <c r="AR11" s="4" cm="1">
        <f t="array" aca="1" ref="AR11" ca="1" xml:space="preserve"> IF(_xlfn.SINGLE(TestData_Labels.Good), INDEX(TestData.02Y, _xlfn.MAXIFS(TestData.RowNum,    TestData.02Y,"&gt;="&amp;TestData.MinY,    TestData.02Y,"&lt;="&amp;TestData.MaxY,   TestData.02X,_xlfn.SINGLE(TestData_Labels.Left_X))), #N/A)</f>
        <v>182.47882505947322</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214.42734460769731</v>
      </c>
    </row>
    <row r="12" spans="12:45" x14ac:dyDescent="0.2">
      <c r="L12" s="3" t="s">
        <v>28</v>
      </c>
      <c r="M12" s="1">
        <f ca="1" xml:space="preserve"> IF(TRUE, TestData.SeriesNameNumMin + MOD(INT(NOW()*24*60)*5 - 1, 1 + TestData.SeriesNameNumMax - TestData.SeriesNameNumMin), TestData.SeriesNameNumMin )</f>
        <v>21</v>
      </c>
      <c r="O12" s="1">
        <f t="shared" ca="1" si="7"/>
        <v>1.617291987846728</v>
      </c>
      <c r="P12" s="1">
        <f t="shared" ca="1" si="0"/>
        <v>213.21823608352324</v>
      </c>
      <c r="R12" s="1">
        <f t="shared" ca="1" si="8"/>
        <v>1.539685643390267</v>
      </c>
      <c r="S12" s="1">
        <f t="shared" ca="1" si="1"/>
        <v>191.28307147380482</v>
      </c>
      <c r="U12" s="1">
        <f t="shared" ca="1" si="9"/>
        <v>1.4901917141166174</v>
      </c>
      <c r="V12" s="1">
        <f t="shared" ca="1" si="2"/>
        <v>195.30411654117788</v>
      </c>
      <c r="X12" s="1">
        <f t="shared" ca="1" si="10"/>
        <v>1.6182519545440297</v>
      </c>
      <c r="Y12" s="1">
        <f t="shared" ca="1" si="3"/>
        <v>216.39471236146036</v>
      </c>
      <c r="AA12" s="1">
        <f t="shared" ca="1" si="11"/>
        <v>1.6439164935327635</v>
      </c>
      <c r="AB12" s="1">
        <f t="shared" ca="1" si="4"/>
        <v>167.8625732064383</v>
      </c>
      <c r="AD12" s="1">
        <f t="shared" ca="1" si="12"/>
        <v>1.6025772075302895</v>
      </c>
      <c r="AE12" s="1">
        <f t="shared" ca="1" si="5"/>
        <v>212.19246796373545</v>
      </c>
      <c r="AG12" s="1">
        <f t="shared" ca="1" si="13"/>
        <v>1.6158994618727118</v>
      </c>
      <c r="AH12" s="1">
        <f t="shared" ca="1" si="6"/>
        <v>157.1980717105466</v>
      </c>
      <c r="AJ12" s="1" cm="1">
        <f t="array" ref="AJ12" xml:space="preserve"> 1 + ROW() - _xlfn.SINGLE(ROW(TestData.RowNum))</f>
        <v>3</v>
      </c>
      <c r="AN12" s="4" t="str">
        <f ca="1" xml:space="preserve"> TestData.03Name</f>
        <v>IE</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36.336615481621472</v>
      </c>
      <c r="AR12" s="4" cm="1">
        <f t="array" aca="1" ref="AR12" ca="1" xml:space="preserve"> IF(_xlfn.SINGLE(TestData_Labels.Good), INDEX(TestData.03Y, _xlfn.MAXIFS(TestData.RowNum,    TestData.03Y,"&gt;="&amp;TestData.MinY,    TestData.03Y,"&lt;="&amp;TestData.MaxY,   TestData.03X,_xlfn.SINGLE(TestData_Labels.Left_X))), #N/A)</f>
        <v>188.4466302763752</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224.23187381434539</v>
      </c>
    </row>
    <row r="13" spans="12:45" x14ac:dyDescent="0.2">
      <c r="L13" s="3" t="s">
        <v>29</v>
      </c>
      <c r="M13" s="1">
        <v>24</v>
      </c>
      <c r="O13" s="1">
        <f t="shared" ca="1" si="7"/>
        <v>1.8777517063086588</v>
      </c>
      <c r="P13" s="1">
        <f t="shared" ca="1" si="0"/>
        <v>214.78594005987458</v>
      </c>
      <c r="R13" s="1">
        <f t="shared" ca="1" si="8"/>
        <v>1.8594886884851793</v>
      </c>
      <c r="S13" s="1">
        <f t="shared" ca="1" si="1"/>
        <v>194.58648664767409</v>
      </c>
      <c r="U13" s="1">
        <f t="shared" ca="1" si="9"/>
        <v>1.8041857409773896</v>
      </c>
      <c r="V13" s="1">
        <f t="shared" ca="1" si="2"/>
        <v>198.1959009063911</v>
      </c>
      <c r="X13" s="1">
        <f t="shared" ca="1" si="10"/>
        <v>1.9667662030757165</v>
      </c>
      <c r="Y13" s="1">
        <f t="shared" ca="1" si="3"/>
        <v>217.07664703909555</v>
      </c>
      <c r="AA13" s="1">
        <f t="shared" ca="1" si="11"/>
        <v>1.8384189872601922</v>
      </c>
      <c r="AB13" s="1">
        <f t="shared" ca="1" si="4"/>
        <v>172.13107512227688</v>
      </c>
      <c r="AD13" s="1">
        <f t="shared" ca="1" si="12"/>
        <v>1.8533470534387335</v>
      </c>
      <c r="AE13" s="1">
        <f t="shared" ca="1" si="5"/>
        <v>214.96688118665739</v>
      </c>
      <c r="AG13" s="1">
        <f t="shared" ca="1" si="13"/>
        <v>1.9101734929187251</v>
      </c>
      <c r="AH13" s="1">
        <f t="shared" ca="1" si="6"/>
        <v>158.0329221509804</v>
      </c>
      <c r="AJ13" s="1" cm="1">
        <f t="array" ref="AJ13" xml:space="preserve"> 1 + ROW() - _xlfn.SINGLE(ROW(TestData.RowNum))</f>
        <v>4</v>
      </c>
      <c r="AN13" s="4" t="str">
        <f ca="1" xml:space="preserve"> TestData.04Name</f>
        <v>SK</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48.810894863384853</v>
      </c>
      <c r="AR13" s="4" cm="1">
        <f t="array" aca="1" ref="AR13" ca="1" xml:space="preserve"> IF(_xlfn.SINGLE(TestData_Labels.Good), INDEX(TestData.04Y, _xlfn.MAXIFS(TestData.RowNum,    TestData.04Y,"&gt;="&amp;TestData.MinY,    TestData.04Y,"&lt;="&amp;TestData.MaxY,   TestData.04X,_xlfn.SINGLE(TestData_Labels.Left_X))), #N/A)</f>
        <v>210.71347895472988</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220.69454706022452</v>
      </c>
    </row>
    <row r="14" spans="12:45" x14ac:dyDescent="0.2">
      <c r="L14" s="3" t="s">
        <v>30</v>
      </c>
      <c r="M14" s="1">
        <v>6</v>
      </c>
      <c r="O14" s="1">
        <f t="shared" ca="1" si="7"/>
        <v>2.1079336762196133</v>
      </c>
      <c r="P14" s="1">
        <f t="shared" ca="1" si="0"/>
        <v>217.70113684446795</v>
      </c>
      <c r="R14" s="1">
        <f t="shared" ca="1" si="8"/>
        <v>2.2847065079555522</v>
      </c>
      <c r="S14" s="1">
        <f t="shared" ca="1" si="1"/>
        <v>196.42993258642716</v>
      </c>
      <c r="U14" s="1">
        <f t="shared" ca="1" si="9"/>
        <v>2.2943213451867348</v>
      </c>
      <c r="V14" s="1">
        <f t="shared" ca="1" si="2"/>
        <v>203.65926798055909</v>
      </c>
      <c r="X14" s="1">
        <f t="shared" ca="1" si="10"/>
        <v>2.3760321986503219</v>
      </c>
      <c r="Y14" s="1">
        <f t="shared" ca="1" si="3"/>
        <v>222.43760821039643</v>
      </c>
      <c r="AA14" s="1">
        <f t="shared" ca="1" si="11"/>
        <v>2.2909707626359901</v>
      </c>
      <c r="AB14" s="1">
        <f t="shared" ca="1" si="4"/>
        <v>175.33769976941468</v>
      </c>
      <c r="AD14" s="1">
        <f t="shared" ca="1" si="12"/>
        <v>2.1322653878043902</v>
      </c>
      <c r="AE14" s="1">
        <f t="shared" ca="1" si="5"/>
        <v>217.84657131406649</v>
      </c>
      <c r="AG14" s="1">
        <f t="shared" ca="1" si="13"/>
        <v>2.2605823749998746</v>
      </c>
      <c r="AH14" s="1">
        <f t="shared" ca="1" si="6"/>
        <v>162.83960878138828</v>
      </c>
      <c r="AJ14" s="1" cm="1">
        <f t="array" ref="AJ14" xml:space="preserve"> 1 + ROW() - _xlfn.SINGLE(ROW(TestData.RowNum))</f>
        <v>5</v>
      </c>
      <c r="AN14" s="4" t="str">
        <f ca="1" xml:space="preserve"> TestData.05Name</f>
        <v>SI</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35.213772921788276</v>
      </c>
      <c r="AR14" s="4" cm="1">
        <f t="array" aca="1" ref="AR14" ca="1" xml:space="preserve"> IF(_xlfn.SINGLE(TestData_Labels.Good), INDEX(TestData.05Y, _xlfn.MAXIFS(TestData.RowNum,    TestData.05Y,"&gt;="&amp;TestData.MinY,    TestData.05Y,"&lt;="&amp;TestData.MaxY,   TestData.05X,_xlfn.SINGLE(TestData_Labels.Left_X))), #N/A)</f>
        <v>162.59659996528703</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194.19906408212805</v>
      </c>
    </row>
    <row r="15" spans="12:45" x14ac:dyDescent="0.2">
      <c r="L15" s="3" t="s">
        <v>31</v>
      </c>
      <c r="M15" s="1">
        <v>0.17499999999999999</v>
      </c>
      <c r="O15" s="1">
        <f t="shared" ca="1" si="7"/>
        <v>2.4759312824707393</v>
      </c>
      <c r="P15" s="1">
        <f t="shared" ca="1" si="0"/>
        <v>219.10822585703119</v>
      </c>
      <c r="R15" s="1">
        <f t="shared" ca="1" si="8"/>
        <v>2.4723940827917281</v>
      </c>
      <c r="S15" s="1">
        <f t="shared" ca="1" si="1"/>
        <v>196.91044714793338</v>
      </c>
      <c r="U15" s="1">
        <f t="shared" ca="1" si="9"/>
        <v>2.5786534523426279</v>
      </c>
      <c r="V15" s="1">
        <f t="shared" ca="1" si="2"/>
        <v>206.37983015401366</v>
      </c>
      <c r="X15" s="1">
        <f t="shared" ca="1" si="10"/>
        <v>2.7544250393694281</v>
      </c>
      <c r="Y15" s="1">
        <f t="shared" ca="1" si="3"/>
        <v>224.33062967669079</v>
      </c>
      <c r="AA15" s="1">
        <f t="shared" ca="1" si="11"/>
        <v>2.6136923096435218</v>
      </c>
      <c r="AB15" s="1">
        <f t="shared" ca="1" si="4"/>
        <v>178.14289926720176</v>
      </c>
      <c r="AD15" s="1">
        <f t="shared" ca="1" si="12"/>
        <v>2.3469005700414445</v>
      </c>
      <c r="AE15" s="1">
        <f t="shared" ca="1" si="5"/>
        <v>221.52988303710512</v>
      </c>
      <c r="AG15" s="1">
        <f t="shared" ca="1" si="13"/>
        <v>2.7087349397001224</v>
      </c>
      <c r="AH15" s="1">
        <f t="shared" ca="1" si="6"/>
        <v>170.03833205843154</v>
      </c>
      <c r="AJ15" s="1" cm="1">
        <f t="array" ref="AJ15" xml:space="preserve"> 1 + ROW() - _xlfn.SINGLE(ROW(TestData.RowNum))</f>
        <v>6</v>
      </c>
      <c r="AN15" s="4" t="str">
        <f ca="1" xml:space="preserve"> TestData.06Name</f>
        <v>LU</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38.60746595844256</v>
      </c>
      <c r="AR15" s="4" cm="1">
        <f t="array" aca="1" ref="AR15" ca="1" xml:space="preserve"> IF(_xlfn.SINGLE(TestData_Labels.Good), INDEX(TestData.06Y, _xlfn.MAXIFS(TestData.RowNum,    TestData.06Y,"&gt;="&amp;TestData.MinY,    TestData.06Y,"&lt;="&amp;TestData.MaxY,   TestData.06X,_xlfn.SINGLE(TestData_Labels.Left_X))), #N/A)</f>
        <v>209.26443503329273</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230.82430323866907</v>
      </c>
    </row>
    <row r="16" spans="12:45" x14ac:dyDescent="0.2">
      <c r="L16" s="3" t="s">
        <v>32</v>
      </c>
      <c r="M16" s="1">
        <v>200</v>
      </c>
      <c r="O16" s="1">
        <f t="shared" ca="1" si="7"/>
        <v>2.739760153134398</v>
      </c>
      <c r="P16" s="1">
        <f t="shared" ca="1" si="0"/>
        <v>220.40622301985997</v>
      </c>
      <c r="R16" s="1">
        <f t="shared" ca="1" si="8"/>
        <v>2.8839841803739401</v>
      </c>
      <c r="S16" s="1">
        <f t="shared" ca="1" si="1"/>
        <v>200.03994547696641</v>
      </c>
      <c r="U16" s="1">
        <f t="shared" ca="1" si="9"/>
        <v>3.1828539926673121</v>
      </c>
      <c r="V16" s="1">
        <f t="shared" ca="1" si="2"/>
        <v>210.63623299150723</v>
      </c>
      <c r="X16" s="1">
        <f t="shared" ca="1" si="10"/>
        <v>3.1182273355061914</v>
      </c>
      <c r="Y16" s="1">
        <f t="shared" ca="1" si="3"/>
        <v>225.99880566220006</v>
      </c>
      <c r="AA16" s="1">
        <f t="shared" ca="1" si="11"/>
        <v>2.9433336141157542</v>
      </c>
      <c r="AB16" s="1">
        <f t="shared" ca="1" si="4"/>
        <v>179.63672658773359</v>
      </c>
      <c r="AD16" s="1">
        <f t="shared" ca="1" si="12"/>
        <v>2.7742087892713929</v>
      </c>
      <c r="AE16" s="1">
        <f t="shared" ca="1" si="5"/>
        <v>223.85239415155317</v>
      </c>
      <c r="AG16" s="1">
        <f t="shared" ca="1" si="13"/>
        <v>3.3399311111635686</v>
      </c>
      <c r="AH16" s="1">
        <f t="shared" ca="1" si="6"/>
        <v>174.75849828871841</v>
      </c>
      <c r="AJ16" s="1" cm="1">
        <f t="array" ref="AJ16" xml:space="preserve"> 1 + ROW() - _xlfn.SINGLE(ROW(TestData.RowNum))</f>
        <v>7</v>
      </c>
      <c r="AN16" s="4" t="str">
        <f ca="1" xml:space="preserve"> TestData.07Name</f>
        <v>HR</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45.054831490685196</v>
      </c>
      <c r="AR16" s="4" cm="1">
        <f t="array" aca="1" ref="AR16" ca="1" xml:space="preserve"> IF(_xlfn.SINGLE(TestData_Labels.Good), INDEX(TestData.07Y, _xlfn.MAXIFS(TestData.RowNum,    TestData.07Y,"&gt;="&amp;TestData.MinY,    TestData.07Y,"&lt;="&amp;TestData.MaxY,   TestData.07X,_xlfn.SINGLE(TestData_Labels.Left_X))), #N/A)</f>
        <v>150.00674306880987</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192.14624378421368</v>
      </c>
    </row>
    <row r="17" spans="12:36" x14ac:dyDescent="0.2">
      <c r="L17" s="3" t="s">
        <v>33</v>
      </c>
      <c r="M17" s="1">
        <v>75</v>
      </c>
      <c r="O17" s="1">
        <f t="shared" ca="1" si="7"/>
        <v>3.0850341511933292</v>
      </c>
      <c r="P17" s="1">
        <f t="shared" ca="1" si="0"/>
        <v>224.20847627432204</v>
      </c>
      <c r="R17" s="1">
        <f t="shared" ca="1" si="8"/>
        <v>3.120544678535313</v>
      </c>
      <c r="S17" s="1">
        <f t="shared" ca="1" si="1"/>
        <v>204.55679949114204</v>
      </c>
      <c r="U17" s="1">
        <f t="shared" ca="1" si="9"/>
        <v>3.4164453691117878</v>
      </c>
      <c r="V17" s="1">
        <f t="shared" ca="1" si="2"/>
        <v>212.43245675108602</v>
      </c>
      <c r="X17" s="1">
        <f t="shared" ca="1" si="10"/>
        <v>3.7761114652100169</v>
      </c>
      <c r="Y17" s="1">
        <f t="shared" ca="1" si="3"/>
        <v>229.51485290294113</v>
      </c>
      <c r="AA17" s="1">
        <f t="shared" ca="1" si="11"/>
        <v>3.2893726113083601</v>
      </c>
      <c r="AB17" s="1">
        <f t="shared" ca="1" si="4"/>
        <v>182.34242233119755</v>
      </c>
      <c r="AD17" s="1">
        <f t="shared" ca="1" si="12"/>
        <v>3.3764040125993771</v>
      </c>
      <c r="AE17" s="1">
        <f t="shared" ca="1" si="5"/>
        <v>227.18907552330384</v>
      </c>
      <c r="AG17" s="1">
        <f t="shared" ca="1" si="13"/>
        <v>3.914903836852222</v>
      </c>
      <c r="AH17" s="1">
        <f t="shared" ca="1" si="6"/>
        <v>178.82557473298354</v>
      </c>
      <c r="AJ17" s="1" cm="1">
        <f t="array" ref="AJ17" xml:space="preserve"> 1 + ROW() - _xlfn.SINGLE(ROW(TestData.RowNum))</f>
        <v>8</v>
      </c>
    </row>
    <row r="18" spans="12:36" x14ac:dyDescent="0.2">
      <c r="L18" s="3" t="s">
        <v>34</v>
      </c>
      <c r="M18" s="1">
        <v>-100</v>
      </c>
      <c r="O18" s="1">
        <f t="shared" ca="1" si="7"/>
        <v>3.3638420362734434</v>
      </c>
      <c r="P18" s="1">
        <f t="shared" ca="1" si="0"/>
        <v>228.82314351877883</v>
      </c>
      <c r="R18" s="1">
        <f t="shared" ca="1" si="8"/>
        <v>3.5780914157662829</v>
      </c>
      <c r="S18" s="1">
        <f t="shared" ca="1" si="1"/>
        <v>205.6730056812556</v>
      </c>
      <c r="U18" s="1">
        <f t="shared" ca="1" si="9"/>
        <v>3.8618535076041516</v>
      </c>
      <c r="V18" s="1">
        <f t="shared" ca="1" si="2"/>
        <v>218.52626455550686</v>
      </c>
      <c r="X18" s="1">
        <f t="shared" ca="1" si="10"/>
        <v>4.1949956469766079</v>
      </c>
      <c r="Y18" s="1">
        <f t="shared" ca="1" si="3"/>
        <v>229.74895803183728</v>
      </c>
      <c r="AA18" s="1">
        <f t="shared" ca="1" si="11"/>
        <v>3.6340474581687281</v>
      </c>
      <c r="AB18" s="1">
        <f t="shared" ca="1" si="4"/>
        <v>183.15780782997334</v>
      </c>
      <c r="AD18" s="1">
        <f t="shared" ca="1" si="12"/>
        <v>3.7192708078876775</v>
      </c>
      <c r="AE18" s="1">
        <f t="shared" ca="1" si="5"/>
        <v>229.38177184193177</v>
      </c>
      <c r="AG18" s="1">
        <f t="shared" ca="1" si="13"/>
        <v>4.4309158361298406</v>
      </c>
      <c r="AH18" s="1">
        <f t="shared" ca="1" si="6"/>
        <v>183.36635992772071</v>
      </c>
      <c r="AJ18" s="1" cm="1">
        <f t="array" ref="AJ18" xml:space="preserve"> 1 + ROW() - _xlfn.SINGLE(ROW(TestData.RowNum))</f>
        <v>9</v>
      </c>
    </row>
    <row r="19" spans="12:36" x14ac:dyDescent="0.2">
      <c r="L19" s="3" t="s">
        <v>35</v>
      </c>
      <c r="M19" s="1">
        <v>25</v>
      </c>
      <c r="O19" s="1">
        <f t="shared" ca="1" si="7"/>
        <v>4.1199398895658073</v>
      </c>
      <c r="P19" s="1">
        <f t="shared" ca="1" si="0"/>
        <v>231.23333098203452</v>
      </c>
      <c r="R19" s="1">
        <f t="shared" ca="1" si="8"/>
        <v>3.9953787656853392</v>
      </c>
      <c r="S19" s="1">
        <f t="shared" ca="1" si="1"/>
        <v>211.08760332784883</v>
      </c>
      <c r="U19" s="1">
        <f t="shared" ca="1" si="9"/>
        <v>4.2981517285649264</v>
      </c>
      <c r="V19" s="1">
        <f t="shared" ca="1" si="2"/>
        <v>219.77793331379627</v>
      </c>
      <c r="X19" s="1">
        <f t="shared" ca="1" si="10"/>
        <v>4.9533245795237049</v>
      </c>
      <c r="Y19" s="1">
        <f t="shared" ca="1" si="3"/>
        <v>235.41602326245635</v>
      </c>
      <c r="AA19" s="1">
        <f t="shared" ca="1" si="11"/>
        <v>4.3506867126322355</v>
      </c>
      <c r="AB19" s="1">
        <f t="shared" ca="1" si="4"/>
        <v>190.34947548698776</v>
      </c>
      <c r="AD19" s="1">
        <f t="shared" ca="1" si="12"/>
        <v>4.4984058456104492</v>
      </c>
      <c r="AE19" s="1">
        <f t="shared" ca="1" si="5"/>
        <v>234.47128385218156</v>
      </c>
      <c r="AG19" s="1">
        <f t="shared" ca="1" si="13"/>
        <v>4.9885420649487928</v>
      </c>
      <c r="AH19" s="1">
        <f t="shared" ca="1" si="6"/>
        <v>184.00783339818321</v>
      </c>
      <c r="AJ19" s="1" cm="1">
        <f t="array" ref="AJ19" xml:space="preserve"> 1 + ROW() - _xlfn.SINGLE(ROW(TestData.RowNum))</f>
        <v>10</v>
      </c>
    </row>
    <row r="20" spans="12:36" x14ac:dyDescent="0.2">
      <c r="L20" s="3" t="s">
        <v>36</v>
      </c>
      <c r="M20" s="1">
        <v>25</v>
      </c>
      <c r="O20" s="1">
        <f t="shared" ca="1" si="7"/>
        <v>4.316137969707925</v>
      </c>
      <c r="P20" s="1">
        <f t="shared" ca="1" si="0"/>
        <v>234.57294198408314</v>
      </c>
      <c r="R20" s="1">
        <f t="shared" ca="1" si="8"/>
        <v>4.8140136724812441</v>
      </c>
      <c r="S20" s="1">
        <f t="shared" ca="1" si="1"/>
        <v>215.06308895080366</v>
      </c>
      <c r="U20" s="1">
        <f t="shared" ca="1" si="9"/>
        <v>5.0891759997117658</v>
      </c>
      <c r="V20" s="1">
        <f t="shared" ca="1" si="2"/>
        <v>224.21055695636807</v>
      </c>
      <c r="X20" s="1">
        <f t="shared" ca="1" si="10"/>
        <v>5.5325542990215801</v>
      </c>
      <c r="Y20" s="1">
        <f t="shared" ca="1" si="3"/>
        <v>238.24376366762971</v>
      </c>
      <c r="AA20" s="1">
        <f t="shared" ca="1" si="11"/>
        <v>5.0562369484017724</v>
      </c>
      <c r="AB20" s="1">
        <f t="shared" ca="1" si="4"/>
        <v>191.57874058809318</v>
      </c>
      <c r="AD20" s="1">
        <f t="shared" ca="1" si="12"/>
        <v>4.8481609027683525</v>
      </c>
      <c r="AE20" s="1">
        <f t="shared" ca="1" si="5"/>
        <v>235.86797731508332</v>
      </c>
      <c r="AG20" s="1">
        <f t="shared" ca="1" si="13"/>
        <v>5.5985963045079519</v>
      </c>
      <c r="AH20" s="1">
        <f t="shared" ca="1" si="6"/>
        <v>187.46004702242718</v>
      </c>
      <c r="AJ20" s="1" cm="1">
        <f t="array" ref="AJ20" xml:space="preserve"> 1 + ROW() - _xlfn.SINGLE(ROW(TestData.RowNum))</f>
        <v>11</v>
      </c>
    </row>
    <row r="21" spans="12:36" x14ac:dyDescent="0.2">
      <c r="L21" s="3" t="s">
        <v>37</v>
      </c>
      <c r="M21" s="1">
        <v>15</v>
      </c>
      <c r="O21" s="1">
        <f t="shared" ca="1" si="7"/>
        <v>4.8277507602103995</v>
      </c>
      <c r="P21" s="1">
        <f t="shared" ca="1" si="0"/>
        <v>235.18273900387828</v>
      </c>
      <c r="R21" s="1">
        <f t="shared" ca="1" si="8"/>
        <v>5.1646073429428387</v>
      </c>
      <c r="S21" s="1">
        <f t="shared" ca="1" si="1"/>
        <v>214.74675457315377</v>
      </c>
      <c r="U21" s="1">
        <f t="shared" ca="1" si="9"/>
        <v>5.8441607284266874</v>
      </c>
      <c r="V21" s="1">
        <f t="shared" ca="1" si="2"/>
        <v>228.66812139068514</v>
      </c>
      <c r="X21" s="1">
        <f t="shared" ca="1" si="10"/>
        <v>5.8125348281614917</v>
      </c>
      <c r="Y21" s="1">
        <f t="shared" ca="1" si="3"/>
        <v>238.72653865870956</v>
      </c>
      <c r="AA21" s="1">
        <f t="shared" ca="1" si="11"/>
        <v>5.6327414186322002</v>
      </c>
      <c r="AB21" s="1">
        <f t="shared" ca="1" si="4"/>
        <v>196.39240874369986</v>
      </c>
      <c r="AD21" s="1">
        <f t="shared" ca="1" si="12"/>
        <v>5.1268883606050482</v>
      </c>
      <c r="AE21" s="1">
        <f t="shared" ca="1" si="5"/>
        <v>234.48326675213721</v>
      </c>
      <c r="AG21" s="1">
        <f t="shared" ca="1" si="13"/>
        <v>6.3954012791047647</v>
      </c>
      <c r="AH21" s="1">
        <f t="shared" ca="1" si="6"/>
        <v>191.42607323263232</v>
      </c>
      <c r="AJ21" s="1" cm="1">
        <f t="array" ref="AJ21" xml:space="preserve"> 1 + ROW() - _xlfn.SINGLE(ROW(TestData.RowNum))</f>
        <v>12</v>
      </c>
    </row>
    <row r="22" spans="12:36" x14ac:dyDescent="0.2">
      <c r="L22" s="3" t="s">
        <v>38</v>
      </c>
      <c r="M22" s="1">
        <v>2</v>
      </c>
      <c r="O22" s="1">
        <f t="shared" ca="1" si="7"/>
        <v>5.1054552653390717</v>
      </c>
      <c r="P22" s="1">
        <f t="shared" ca="1" si="0"/>
        <v>235.81596660218531</v>
      </c>
      <c r="R22" s="1">
        <f t="shared" ca="1" si="8"/>
        <v>5.6898928580639412</v>
      </c>
      <c r="S22" s="1">
        <f t="shared" ca="1" si="1"/>
        <v>218.67323816594865</v>
      </c>
      <c r="U22" s="1">
        <f t="shared" ca="1" si="9"/>
        <v>6.3993627725809299</v>
      </c>
      <c r="V22" s="1">
        <f t="shared" ca="1" si="2"/>
        <v>229.7166743212683</v>
      </c>
      <c r="X22" s="1">
        <f t="shared" ca="1" si="10"/>
        <v>6.318365721156324</v>
      </c>
      <c r="Y22" s="1">
        <f t="shared" ca="1" si="3"/>
        <v>238.59492300805402</v>
      </c>
      <c r="AA22" s="1">
        <f t="shared" ca="1" si="11"/>
        <v>5.8310062514760608</v>
      </c>
      <c r="AB22" s="1">
        <f t="shared" ca="1" si="4"/>
        <v>193.97266421631076</v>
      </c>
      <c r="AD22" s="1">
        <f t="shared" ca="1" si="12"/>
        <v>5.3211608331153526</v>
      </c>
      <c r="AE22" s="1">
        <f t="shared" ca="1" si="5"/>
        <v>235.14908722955499</v>
      </c>
      <c r="AG22" s="1">
        <f t="shared" ca="1" si="13"/>
        <v>6.6419485362514585</v>
      </c>
      <c r="AH22" s="1">
        <f t="shared" ca="1" si="6"/>
        <v>193.89276484434401</v>
      </c>
      <c r="AJ22" s="1" cm="1">
        <f t="array" ref="AJ22" xml:space="preserve"> 1 + ROW() - _xlfn.SINGLE(ROW(TestData.RowNum))</f>
        <v>13</v>
      </c>
    </row>
    <row r="23" spans="12:36" x14ac:dyDescent="0.2">
      <c r="M23" s="5" t="s">
        <v>550</v>
      </c>
      <c r="O23" s="1">
        <f t="shared" ca="1" si="7"/>
        <v>5.63839996707949</v>
      </c>
      <c r="P23" s="1">
        <f t="shared" ca="1" si="0"/>
        <v>240.19104111567722</v>
      </c>
      <c r="R23" s="1">
        <f t="shared" ca="1" si="8"/>
        <v>6.3170882311043517</v>
      </c>
      <c r="S23" s="1">
        <f t="shared" ca="1" si="1"/>
        <v>217.79691335361295</v>
      </c>
      <c r="U23" s="1">
        <f t="shared" ca="1" si="9"/>
        <v>7.0682122398279779</v>
      </c>
      <c r="V23" s="1">
        <f t="shared" ca="1" si="2"/>
        <v>232.33040009222481</v>
      </c>
      <c r="X23" s="1">
        <f t="shared" ca="1" si="10"/>
        <v>7.0493165157147706</v>
      </c>
      <c r="Y23" s="1">
        <f t="shared" ca="1" si="3"/>
        <v>241.68978780824983</v>
      </c>
      <c r="AA23" s="1">
        <f t="shared" ca="1" si="11"/>
        <v>6.735869787350099</v>
      </c>
      <c r="AB23" s="1">
        <f t="shared" ca="1" si="4"/>
        <v>197.9556863490989</v>
      </c>
      <c r="AD23" s="1">
        <f t="shared" ca="1" si="12"/>
        <v>6.4009042744886253</v>
      </c>
      <c r="AE23" s="1">
        <f t="shared" ca="1" si="5"/>
        <v>239.07765082181353</v>
      </c>
      <c r="AG23" s="1">
        <f t="shared" ca="1" si="13"/>
        <v>7.8934715859640026</v>
      </c>
      <c r="AH23" s="1">
        <f t="shared" ca="1" si="6"/>
        <v>197.22924127428266</v>
      </c>
      <c r="AJ23" s="1" cm="1">
        <f t="array" ref="AJ23" xml:space="preserve"> 1 + ROW() - _xlfn.SINGLE(ROW(TestData.RowNum))</f>
        <v>14</v>
      </c>
    </row>
    <row r="24" spans="12:36" x14ac:dyDescent="0.2">
      <c r="O24" s="1">
        <f t="shared" ca="1" si="7"/>
        <v>6.1700502362245384</v>
      </c>
      <c r="P24" s="1">
        <f t="shared" ca="1" si="0"/>
        <v>239.51022558074945</v>
      </c>
      <c r="R24" s="1">
        <f t="shared" ca="1" si="8"/>
        <v>6.5175469131126977</v>
      </c>
      <c r="S24" s="1">
        <f t="shared" ca="1" si="1"/>
        <v>220.36379486904198</v>
      </c>
      <c r="U24" s="1">
        <f t="shared" ca="1" si="9"/>
        <v>7.8823868372328967</v>
      </c>
      <c r="V24" s="1">
        <f t="shared" ca="1" si="2"/>
        <v>235.69228319124119</v>
      </c>
      <c r="X24" s="1">
        <f t="shared" ca="1" si="10"/>
        <v>8.1275643725124915</v>
      </c>
      <c r="Y24" s="1">
        <f t="shared" ca="1" si="3"/>
        <v>242.08771293173143</v>
      </c>
      <c r="AA24" s="1">
        <f t="shared" ca="1" si="11"/>
        <v>7.4580176292573928</v>
      </c>
      <c r="AB24" s="1">
        <f t="shared" ca="1" si="4"/>
        <v>199.27821417434552</v>
      </c>
      <c r="AD24" s="1">
        <f t="shared" ca="1" si="12"/>
        <v>7.4885224572012357</v>
      </c>
      <c r="AE24" s="1">
        <f t="shared" ca="1" si="5"/>
        <v>242.95380566313111</v>
      </c>
      <c r="AG24" s="1">
        <f t="shared" ca="1" si="13"/>
        <v>8.2023537884679136</v>
      </c>
      <c r="AH24" s="1">
        <f t="shared" ca="1" si="6"/>
        <v>197.87487989775272</v>
      </c>
      <c r="AJ24" s="1" cm="1">
        <f t="array" ref="AJ24" xml:space="preserve"> 1 + ROW() - _xlfn.SINGLE(ROW(TestData.RowNum))</f>
        <v>15</v>
      </c>
    </row>
    <row r="25" spans="12:36" x14ac:dyDescent="0.2">
      <c r="O25" s="1">
        <f t="shared" ca="1" si="7"/>
        <v>7.2057777592284467</v>
      </c>
      <c r="P25" s="1">
        <f t="shared" ca="1" si="0"/>
        <v>243.35811625404267</v>
      </c>
      <c r="R25" s="1">
        <f t="shared" ca="1" si="8"/>
        <v>7.342802476068651</v>
      </c>
      <c r="S25" s="1">
        <f t="shared" ca="1" si="1"/>
        <v>221.54963928421731</v>
      </c>
      <c r="U25" s="1">
        <f t="shared" ca="1" si="9"/>
        <v>9.0170299455020917</v>
      </c>
      <c r="V25" s="1">
        <f t="shared" ca="1" si="2"/>
        <v>237.81760237209002</v>
      </c>
      <c r="X25" s="1">
        <f t="shared" ca="1" si="10"/>
        <v>9.6864673740384699</v>
      </c>
      <c r="Y25" s="1">
        <f t="shared" ca="1" si="3"/>
        <v>245.55625726816294</v>
      </c>
      <c r="AA25" s="1">
        <f t="shared" ca="1" si="11"/>
        <v>7.9965417847465421</v>
      </c>
      <c r="AB25" s="1">
        <f t="shared" ca="1" si="4"/>
        <v>200.21094199085209</v>
      </c>
      <c r="AD25" s="1">
        <f t="shared" ca="1" si="12"/>
        <v>8.4796702388319183</v>
      </c>
      <c r="AE25" s="1">
        <f t="shared" ca="1" si="5"/>
        <v>245.42273689538317</v>
      </c>
      <c r="AG25" s="1">
        <f t="shared" ca="1" si="13"/>
        <v>9.1627075843546457</v>
      </c>
      <c r="AH25" s="1">
        <f t="shared" ca="1" si="6"/>
        <v>202.6553592150147</v>
      </c>
      <c r="AJ25" s="1" cm="1">
        <f t="array" ref="AJ25" xml:space="preserve"> 1 + ROW() - _xlfn.SINGLE(ROW(TestData.RowNum))</f>
        <v>16</v>
      </c>
    </row>
    <row r="26" spans="12:36" x14ac:dyDescent="0.2">
      <c r="M26" s="5" t="s">
        <v>551</v>
      </c>
      <c r="O26" s="1">
        <f t="shared" ca="1" si="7"/>
        <v>8.5426125836617857</v>
      </c>
      <c r="P26" s="1">
        <f t="shared" ca="1" si="0"/>
        <v>246.88030350766002</v>
      </c>
      <c r="R26" s="1">
        <f t="shared" ca="1" si="8"/>
        <v>8.1923525675246829</v>
      </c>
      <c r="S26" s="1">
        <f t="shared" ca="1" si="1"/>
        <v>225.2577469518331</v>
      </c>
      <c r="U26" s="1">
        <f t="shared" ca="1" si="9"/>
        <v>10.547288092604365</v>
      </c>
      <c r="V26" s="1">
        <f t="shared" ca="1" si="2"/>
        <v>239.94173908370482</v>
      </c>
      <c r="X26" s="1">
        <f t="shared" ca="1" si="10"/>
        <v>10.266711288847699</v>
      </c>
      <c r="Y26" s="1">
        <f t="shared" ca="1" si="3"/>
        <v>245.28986397511463</v>
      </c>
      <c r="AA26" s="1">
        <f t="shared" ca="1" si="11"/>
        <v>9.0709140151160614</v>
      </c>
      <c r="AB26" s="1">
        <f t="shared" ca="1" si="4"/>
        <v>202.83739431706022</v>
      </c>
      <c r="AD26" s="1">
        <f t="shared" ca="1" si="12"/>
        <v>9.2832934865830357</v>
      </c>
      <c r="AE26" s="1">
        <f t="shared" ca="1" si="5"/>
        <v>244.94931632328775</v>
      </c>
      <c r="AG26" s="1">
        <f t="shared" ca="1" si="13"/>
        <v>10.300179431766935</v>
      </c>
      <c r="AH26" s="1">
        <f t="shared" ca="1" si="6"/>
        <v>202.22292790952736</v>
      </c>
      <c r="AJ26" s="1" cm="1">
        <f t="array" ref="AJ26" xml:space="preserve"> 1 + ROW() - _xlfn.SINGLE(ROW(TestData.RowNum))</f>
        <v>17</v>
      </c>
    </row>
    <row r="27" spans="12:36" x14ac:dyDescent="0.2">
      <c r="O27" s="1">
        <f t="shared" ca="1" si="7"/>
        <v>9.2937499441732445</v>
      </c>
      <c r="P27" s="1">
        <f t="shared" ca="1" si="0"/>
        <v>246.43376292716809</v>
      </c>
      <c r="R27" s="1">
        <f t="shared" ca="1" si="8"/>
        <v>8.9388562434491998</v>
      </c>
      <c r="S27" s="1">
        <f t="shared" ca="1" si="1"/>
        <v>226.05123860135805</v>
      </c>
      <c r="U27" s="1">
        <f t="shared" ca="1" si="9"/>
        <v>11.292701440762308</v>
      </c>
      <c r="V27" s="1">
        <f t="shared" ca="1" si="2"/>
        <v>240.77295279254463</v>
      </c>
      <c r="X27" s="1">
        <f t="shared" ca="1" si="10"/>
        <v>11.46052789967969</v>
      </c>
      <c r="Y27" s="1">
        <f t="shared" ca="1" si="3"/>
        <v>246.65224081776478</v>
      </c>
      <c r="AA27" s="1">
        <f t="shared" ca="1" si="11"/>
        <v>10.825850857630472</v>
      </c>
      <c r="AB27" s="1">
        <f t="shared" ca="1" si="4"/>
        <v>207.06563574573829</v>
      </c>
      <c r="AD27" s="1">
        <f t="shared" ca="1" si="12"/>
        <v>9.7963064281991485</v>
      </c>
      <c r="AE27" s="1">
        <f t="shared" ca="1" si="5"/>
        <v>246.22605747001728</v>
      </c>
      <c r="AG27" s="1">
        <f t="shared" ca="1" si="13"/>
        <v>10.810480071607381</v>
      </c>
      <c r="AH27" s="1">
        <f t="shared" ca="1" si="6"/>
        <v>203.98861447472777</v>
      </c>
      <c r="AJ27" s="1" cm="1">
        <f t="array" ref="AJ27" xml:space="preserve"> 1 + ROW() - _xlfn.SINGLE(ROW(TestData.RowNum))</f>
        <v>18</v>
      </c>
    </row>
    <row r="28" spans="12:36" x14ac:dyDescent="0.2">
      <c r="M28" s="5" t="s">
        <v>39</v>
      </c>
      <c r="O28" s="1">
        <f t="shared" ca="1" si="7"/>
        <v>9.8633691782078436</v>
      </c>
      <c r="P28" s="1">
        <f t="shared" ca="1" si="0"/>
        <v>248.97212504464068</v>
      </c>
      <c r="R28" s="1">
        <f t="shared" ca="1" si="8"/>
        <v>10.59715813755979</v>
      </c>
      <c r="S28" s="1">
        <f t="shared" ca="1" si="1"/>
        <v>224.88341987548546</v>
      </c>
      <c r="U28" s="1">
        <f t="shared" ca="1" si="9"/>
        <v>12.153699627613163</v>
      </c>
      <c r="V28" s="1">
        <f t="shared" ca="1" si="2"/>
        <v>240.68709266573845</v>
      </c>
      <c r="X28" s="1">
        <f t="shared" ca="1" si="10"/>
        <v>12.805706968173896</v>
      </c>
      <c r="Y28" s="1">
        <f t="shared" ca="1" si="3"/>
        <v>246.6808380466133</v>
      </c>
      <c r="AA28" s="1">
        <f t="shared" ca="1" si="11"/>
        <v>12.799077060402158</v>
      </c>
      <c r="AB28" s="1">
        <f t="shared" ca="1" si="4"/>
        <v>207.68992444853495</v>
      </c>
      <c r="AD28" s="1">
        <f t="shared" ca="1" si="12"/>
        <v>10.251934872276177</v>
      </c>
      <c r="AE28" s="1">
        <f t="shared" ca="1" si="5"/>
        <v>244.55403245509811</v>
      </c>
      <c r="AG28" s="1">
        <f t="shared" ca="1" si="13"/>
        <v>12.7127728604114</v>
      </c>
      <c r="AH28" s="1">
        <f t="shared" ca="1" si="6"/>
        <v>206.57377854012188</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10.400143128323576</v>
      </c>
      <c r="P29" s="1">
        <f t="shared" ca="1" si="0"/>
        <v>247.95797535414692</v>
      </c>
      <c r="R29" s="1">
        <f t="shared" ca="1" si="8"/>
        <v>10.828419128012442</v>
      </c>
      <c r="S29" s="1">
        <f t="shared" ca="1" si="1"/>
        <v>227.16781523605314</v>
      </c>
      <c r="U29" s="1">
        <f t="shared" ca="1" si="9"/>
        <v>13.200139272618026</v>
      </c>
      <c r="V29" s="1">
        <f t="shared" ca="1" si="2"/>
        <v>241.67589649491288</v>
      </c>
      <c r="X29" s="1">
        <f t="shared" ca="1" si="10"/>
        <v>13.125875790927729</v>
      </c>
      <c r="Y29" s="1">
        <f t="shared" ca="1" si="3"/>
        <v>243.94696679201729</v>
      </c>
      <c r="AA29" s="1">
        <f t="shared" ca="1" si="11"/>
        <v>14.179181708933584</v>
      </c>
      <c r="AB29" s="1">
        <f t="shared" ca="1" si="4"/>
        <v>204.77661531356196</v>
      </c>
      <c r="AD29" s="1">
        <f t="shared" ca="1" si="12"/>
        <v>12.136373949753668</v>
      </c>
      <c r="AE29" s="1">
        <f t="shared" ca="1" si="5"/>
        <v>248.19201555486836</v>
      </c>
      <c r="AG29" s="1">
        <f t="shared" ca="1" si="13"/>
        <v>14.577594335475549</v>
      </c>
      <c r="AH29" s="1">
        <f t="shared" ca="1" si="6"/>
        <v>208.97054505941733</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48.810894863384853</v>
      </c>
      <c r="O30" s="1">
        <f t="shared" ca="1" si="7"/>
        <v>11.108578019824078</v>
      </c>
      <c r="P30" s="1">
        <f t="shared" ca="1" si="0"/>
        <v>248.58588053966258</v>
      </c>
      <c r="R30" s="1">
        <f t="shared" ca="1" si="8"/>
        <v>11.271121218641218</v>
      </c>
      <c r="S30" s="1">
        <f t="shared" ca="1" si="1"/>
        <v>225.06416365239335</v>
      </c>
      <c r="U30" s="1">
        <f t="shared" ca="1" si="9"/>
        <v>14.696821870359571</v>
      </c>
      <c r="V30" s="1">
        <f t="shared" ca="1" si="2"/>
        <v>239.04181440472857</v>
      </c>
      <c r="X30" s="1">
        <f t="shared" ca="1" si="10"/>
        <v>15.319908293547629</v>
      </c>
      <c r="Y30" s="1">
        <f t="shared" ca="1" si="3"/>
        <v>242.71123852793912</v>
      </c>
      <c r="AA30" s="1">
        <f t="shared" ca="1" si="11"/>
        <v>16.281984208553325</v>
      </c>
      <c r="AB30" s="1">
        <f t="shared" ca="1" si="4"/>
        <v>207.72991065202592</v>
      </c>
      <c r="AD30" s="1">
        <f t="shared" ca="1" si="12"/>
        <v>13.395587120295481</v>
      </c>
      <c r="AE30" s="1">
        <f t="shared" ca="1" si="5"/>
        <v>247.77030940275333</v>
      </c>
      <c r="AG30" s="1">
        <f t="shared" ca="1" si="13"/>
        <v>15.858244366746822</v>
      </c>
      <c r="AH30" s="1">
        <f t="shared" ca="1" si="6"/>
        <v>207.29300176641968</v>
      </c>
      <c r="AJ30" s="1" cm="1">
        <f t="array" ref="AJ30" xml:space="preserve"> 1 + ROW() - _xlfn.SINGLE(ROW(TestData.RowNum))</f>
        <v>21</v>
      </c>
    </row>
    <row r="31" spans="12:36" x14ac:dyDescent="0.2">
      <c r="L31" s="3" t="s">
        <v>42</v>
      </c>
      <c r="M31" s="1">
        <f ca="1" xml:space="preserve"> IF(TestData.RawMaxX &gt; 40, 10, 5)</f>
        <v>10</v>
      </c>
      <c r="O31" s="1">
        <f t="shared" ca="1" si="7"/>
        <v>12.006571539505657</v>
      </c>
      <c r="P31" s="1">
        <f t="shared" ca="1" si="0"/>
        <v>251.29524650556417</v>
      </c>
      <c r="R31" s="1">
        <f t="shared" ca="1" si="8"/>
        <v>12.63248292966818</v>
      </c>
      <c r="S31" s="1">
        <f t="shared" ca="1" si="1"/>
        <v>225.6360436025646</v>
      </c>
      <c r="U31" s="1">
        <f t="shared" ca="1" si="9"/>
        <v>15.095486686156196</v>
      </c>
      <c r="V31" s="1">
        <f t="shared" ca="1" si="2"/>
        <v>240.20749691684608</v>
      </c>
      <c r="X31" s="1">
        <f t="shared" ca="1" si="10"/>
        <v>17.162071837399573</v>
      </c>
      <c r="Y31" s="1">
        <f t="shared" ca="1" si="3"/>
        <v>242.11450890700112</v>
      </c>
      <c r="AA31" s="1">
        <f t="shared" ca="1" si="11"/>
        <v>18.90539055207477</v>
      </c>
      <c r="AB31" s="1">
        <f t="shared" ca="1" si="4"/>
        <v>204.7455376315516</v>
      </c>
      <c r="AD31" s="1">
        <f t="shared" ca="1" si="12"/>
        <v>15.013551740735515</v>
      </c>
      <c r="AE31" s="1">
        <f t="shared" ca="1" si="5"/>
        <v>248.84737050356171</v>
      </c>
      <c r="AG31" s="1">
        <f t="shared" ca="1" si="13"/>
        <v>17.234683097410347</v>
      </c>
      <c r="AH31" s="1">
        <f t="shared" ca="1" si="6"/>
        <v>207.44999238337689</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14.225240762604551</v>
      </c>
      <c r="P32" s="1">
        <f t="shared" ca="1" si="0"/>
        <v>250.11235360681238</v>
      </c>
      <c r="R32" s="1">
        <f t="shared" ca="1" si="8"/>
        <v>13.107928376790085</v>
      </c>
      <c r="S32" s="1">
        <f t="shared" ca="1" si="1"/>
        <v>226.47426600824511</v>
      </c>
      <c r="U32" s="1">
        <f t="shared" ca="1" si="9"/>
        <v>17.821568411776951</v>
      </c>
      <c r="V32" s="1">
        <f t="shared" ca="1" si="2"/>
        <v>238.00639873525284</v>
      </c>
      <c r="X32" s="1">
        <f t="shared" ca="1" si="10"/>
        <v>19.185620257427956</v>
      </c>
      <c r="Y32" s="1">
        <f t="shared" ca="1" si="3"/>
        <v>241.98943435520124</v>
      </c>
      <c r="AA32" s="1">
        <f t="shared" ca="1" si="11"/>
        <v>19.791794081560493</v>
      </c>
      <c r="AB32" s="1">
        <f t="shared" ca="1" si="4"/>
        <v>202.22583394800182</v>
      </c>
      <c r="AD32" s="1">
        <f t="shared" ca="1" si="12"/>
        <v>15.851130786242958</v>
      </c>
      <c r="AE32" s="1">
        <f t="shared" ca="1" si="5"/>
        <v>245.71794749866055</v>
      </c>
      <c r="AG32" s="1">
        <f t="shared" ca="1" si="13"/>
        <v>18.153967946311031</v>
      </c>
      <c r="AH32" s="1">
        <f t="shared" ca="1" si="6"/>
        <v>206.76487812215274</v>
      </c>
      <c r="AJ32" s="1" cm="1">
        <f t="array" ref="AJ32" xml:space="preserve"> 1 + ROW() - _xlfn.SINGLE(ROW(TestData.RowNum))</f>
        <v>23</v>
      </c>
    </row>
    <row r="33" spans="12:36" x14ac:dyDescent="0.2">
      <c r="L33" s="3" t="s">
        <v>44</v>
      </c>
      <c r="M33" s="1">
        <f ca="1" xml:space="preserve"> FLOOR(TestData.RawMinX, TestData.MajorX)</f>
        <v>0</v>
      </c>
      <c r="O33" s="1">
        <f t="shared" ca="1" si="7"/>
        <v>16.715752974634846</v>
      </c>
      <c r="P33" s="1">
        <f t="shared" ca="1" si="0"/>
        <v>248.21597978168276</v>
      </c>
      <c r="R33" s="1">
        <f t="shared" ca="1" si="8"/>
        <v>13.971380453498275</v>
      </c>
      <c r="S33" s="1">
        <f t="shared" ca="1" si="1"/>
        <v>225.43197781803482</v>
      </c>
      <c r="U33" s="1">
        <f t="shared" ca="1" si="9"/>
        <v>20.279261478296302</v>
      </c>
      <c r="V33" s="1">
        <f t="shared" ca="1" si="2"/>
        <v>237.93937810882815</v>
      </c>
      <c r="X33" s="1">
        <f t="shared" ca="1" si="10"/>
        <v>20.668990486324418</v>
      </c>
      <c r="Y33" s="1">
        <f t="shared" ca="1" si="3"/>
        <v>238.25442406064707</v>
      </c>
      <c r="AA33" s="1">
        <f t="shared" ca="1" si="11"/>
        <v>20.690511199338051</v>
      </c>
      <c r="AB33" s="1">
        <f t="shared" ca="1" si="4"/>
        <v>204.86768684601913</v>
      </c>
      <c r="AD33" s="1">
        <f t="shared" ca="1" si="12"/>
        <v>16.132181571724072</v>
      </c>
      <c r="AE33" s="1">
        <f t="shared" ca="1" si="5"/>
        <v>246.46419693626822</v>
      </c>
      <c r="AG33" s="1">
        <f t="shared" ca="1" si="13"/>
        <v>20.621926791152372</v>
      </c>
      <c r="AH33" s="1">
        <f t="shared" ca="1" si="6"/>
        <v>206.77353606339716</v>
      </c>
      <c r="AJ33" s="1" cm="1">
        <f t="array" ref="AJ33" xml:space="preserve"> 1 + ROW() - _xlfn.SINGLE(ROW(TestData.RowNum))</f>
        <v>24</v>
      </c>
    </row>
    <row r="34" spans="12:36" x14ac:dyDescent="0.2">
      <c r="L34" s="3" t="s">
        <v>45</v>
      </c>
      <c r="M34" s="1">
        <f ca="1" xml:space="preserve"> MIN(CEILING(TestData.RawMaxX, TestData.MinorX), 50)</f>
        <v>50</v>
      </c>
      <c r="O34" s="1">
        <f t="shared" ca="1" si="7"/>
        <v>17.941010285348337</v>
      </c>
      <c r="P34" s="1">
        <f t="shared" ca="1" si="0"/>
        <v>244.88652664802123</v>
      </c>
      <c r="R34" s="1">
        <f t="shared" ca="1" si="8"/>
        <v>16.162770419620689</v>
      </c>
      <c r="S34" s="1">
        <f t="shared" ca="1" si="1"/>
        <v>223.6640158348464</v>
      </c>
      <c r="U34" s="1">
        <f t="shared" ca="1" si="9"/>
        <v>22.226905545997216</v>
      </c>
      <c r="V34" s="1">
        <f t="shared" ca="1" si="2"/>
        <v>234.3539879153121</v>
      </c>
      <c r="X34" s="1">
        <f t="shared" ca="1" si="10"/>
        <v>24.167679941160753</v>
      </c>
      <c r="Y34" s="1">
        <f t="shared" ca="1" si="3"/>
        <v>235.09486409752807</v>
      </c>
      <c r="AA34" s="1">
        <f t="shared" ca="1" si="11"/>
        <v>24.05648078988008</v>
      </c>
      <c r="AB34" s="1">
        <f t="shared" ca="1" si="4"/>
        <v>199.60933736805714</v>
      </c>
      <c r="AD34" s="1">
        <f t="shared" ca="1" si="12"/>
        <v>18.098806997526435</v>
      </c>
      <c r="AE34" s="1">
        <f t="shared" ca="1" si="5"/>
        <v>247.49897935255208</v>
      </c>
      <c r="AG34" s="1">
        <f t="shared" ca="1" si="13"/>
        <v>23.208639212700575</v>
      </c>
      <c r="AH34" s="1">
        <f t="shared" ca="1" si="6"/>
        <v>204.38063018265649</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19.203483034669944</v>
      </c>
      <c r="P35" s="1">
        <f t="shared" ref="P35:P40" ca="1" si="15" xml:space="preserve"> P$2 + P$3*EXP(- O35 / TestData.Z_1) + P$4*EXP(- O35 / TestData.Z_2)  + TestData.VerticalRandomisation*(2*RAND() - 1)</f>
        <v>243.55874612349106</v>
      </c>
      <c r="R35" s="1">
        <f t="shared" ref="R35:R40" ca="1" si="16" xml:space="preserve"> TestData.SpeedX  +  (1 + RAND()*TestData.SpeedX) * R34</f>
        <v>17.555719781856681</v>
      </c>
      <c r="S35" s="1">
        <f t="shared" ref="S35:S40" ca="1" si="17" xml:space="preserve"> S$2 + S$3*EXP(- R35 / TestData.Z_1) + S$4*EXP(- R35 / TestData.Z_2)  + TestData.VerticalRandomisation*(2*RAND() - 1)</f>
        <v>222.54519324299392</v>
      </c>
      <c r="U35" s="1">
        <f t="shared" ref="U35:U40" ca="1" si="18" xml:space="preserve"> TestData.SpeedX  +  (1 + RAND()*TestData.SpeedX) * U34</f>
        <v>23.694125209027511</v>
      </c>
      <c r="V35" s="1">
        <f t="shared" ref="V35:V40" ca="1" si="19" xml:space="preserve"> V$2 + V$3*EXP(- U35 / TestData.Z_1) + V$4*EXP(- U35 / TestData.Z_2)  + TestData.VerticalRandomisation*(2*RAND() - 1)</f>
        <v>235.78649092591016</v>
      </c>
      <c r="X35" s="1">
        <f t="shared" ref="X35:X40" ca="1" si="20" xml:space="preserve"> TestData.SpeedX  +  (1 + RAND()*TestData.SpeedX) * X34</f>
        <v>27.805124508039313</v>
      </c>
      <c r="Y35" s="1">
        <f t="shared" ref="Y35:Y40" ca="1" si="21" xml:space="preserve"> Y$2 + Y$3*EXP(- X35 / TestData.Z_1) + Y$4*EXP(- X35 / TestData.Z_2)  + TestData.VerticalRandomisation*(2*RAND() - 1)</f>
        <v>231.20503905801371</v>
      </c>
      <c r="AA35" s="1">
        <f t="shared" ref="AA35:AA40" ca="1" si="22" xml:space="preserve"> TestData.SpeedX  +  (1 + RAND()*TestData.SpeedX) * AA34</f>
        <v>26.336634179372957</v>
      </c>
      <c r="AB35" s="1">
        <f t="shared" ref="AB35:AB40" ca="1" si="23" xml:space="preserve"> AB$2 + AB$3*EXP(- AA35 / TestData.Z_1) + AB$4*EXP(- AA35 / TestData.Z_2)  + TestData.VerticalRandomisation*(2*RAND() - 1)</f>
        <v>199.4885570209274</v>
      </c>
      <c r="AD35" s="1">
        <f t="shared" ref="AD35:AD40" ca="1" si="24" xml:space="preserve"> TestData.SpeedX  +  (1 + RAND()*TestData.SpeedX) * AD34</f>
        <v>20.84846888389874</v>
      </c>
      <c r="AE35" s="1">
        <f t="shared" ref="AE35:AE40" ca="1" si="25" xml:space="preserve"> AE$2 + AE$3*EXP(- AD35 / TestData.Z_1) + AE$4*EXP(- AD35 / TestData.Z_2)  + TestData.VerticalRandomisation*(2*RAND() - 1)</f>
        <v>242.66039434583956</v>
      </c>
      <c r="AG35" s="1">
        <f t="shared" ref="AG35:AG40" ca="1" si="26" xml:space="preserve"> TestData.SpeedX  +  (1 + RAND()*TestData.SpeedX) * AG34</f>
        <v>25.437403584285363</v>
      </c>
      <c r="AH35" s="1">
        <f t="shared" ca="1" si="6"/>
        <v>200.95780547303841</v>
      </c>
      <c r="AJ35" s="1" cm="1">
        <f t="array" ref="AJ35" xml:space="preserve"> 1 + ROW() - _xlfn.SINGLE(ROW(TestData.RowNum))</f>
        <v>26</v>
      </c>
    </row>
    <row r="36" spans="12:36" x14ac:dyDescent="0.2">
      <c r="O36" s="1">
        <f t="shared" ca="1" si="14"/>
        <v>22.565849270359109</v>
      </c>
      <c r="P36" s="1">
        <f t="shared" ca="1" si="15"/>
        <v>240.50695430987639</v>
      </c>
      <c r="R36" s="1">
        <f t="shared" ca="1" si="16"/>
        <v>19.535683638626832</v>
      </c>
      <c r="S36" s="1">
        <f t="shared" ca="1" si="17"/>
        <v>220.75413632336577</v>
      </c>
      <c r="U36" s="1">
        <f t="shared" ca="1" si="18"/>
        <v>25.946018852944547</v>
      </c>
      <c r="V36" s="1">
        <f t="shared" ca="1" si="19"/>
        <v>232.28513561497013</v>
      </c>
      <c r="X36" s="1">
        <f t="shared" ca="1" si="20"/>
        <v>32.840885244049993</v>
      </c>
      <c r="Y36" s="1">
        <f t="shared" ca="1" si="21"/>
        <v>229.43220559913249</v>
      </c>
      <c r="AA36" s="1">
        <f t="shared" ca="1" si="22"/>
        <v>29.941852649580724</v>
      </c>
      <c r="AB36" s="1">
        <f t="shared" ca="1" si="23"/>
        <v>195.09149221343901</v>
      </c>
      <c r="AD36" s="1">
        <f t="shared" ca="1" si="24"/>
        <v>24.123678000347898</v>
      </c>
      <c r="AE36" s="1">
        <f t="shared" ca="1" si="25"/>
        <v>241.82280672972547</v>
      </c>
      <c r="AG36" s="1">
        <f t="shared" ca="1" si="26"/>
        <v>29.076307450693086</v>
      </c>
      <c r="AH36" s="1">
        <f t="shared" ca="1" si="6"/>
        <v>201.2119931352178</v>
      </c>
      <c r="AJ36" s="1" cm="1">
        <f t="array" ref="AJ36" xml:space="preserve"> 1 + ROW() - _xlfn.SINGLE(ROW(TestData.RowNum))</f>
        <v>27</v>
      </c>
    </row>
    <row r="37" spans="12:36" x14ac:dyDescent="0.2">
      <c r="M37" s="5" t="s">
        <v>46</v>
      </c>
      <c r="O37" s="1">
        <f t="shared" ca="1" si="14"/>
        <v>25.889856356999903</v>
      </c>
      <c r="P37" s="1">
        <f t="shared" ca="1" si="15"/>
        <v>237.3499440579659</v>
      </c>
      <c r="R37" s="1">
        <f t="shared" ca="1" si="16"/>
        <v>20.400631716289183</v>
      </c>
      <c r="S37" s="1">
        <f t="shared" ca="1" si="17"/>
        <v>219.18080396649364</v>
      </c>
      <c r="U37" s="1">
        <f t="shared" ca="1" si="18"/>
        <v>26.864776689933489</v>
      </c>
      <c r="V37" s="1">
        <f t="shared" ca="1" si="19"/>
        <v>232.35645436363487</v>
      </c>
      <c r="X37" s="1">
        <f t="shared" ca="1" si="20"/>
        <v>36.767175047110058</v>
      </c>
      <c r="Y37" s="1">
        <f t="shared" ca="1" si="21"/>
        <v>225.96812898876155</v>
      </c>
      <c r="AA37" s="1">
        <f t="shared" ca="1" si="22"/>
        <v>30.159660688004006</v>
      </c>
      <c r="AB37" s="1">
        <f t="shared" ca="1" si="23"/>
        <v>196.46245992721168</v>
      </c>
      <c r="AD37" s="1">
        <f t="shared" ca="1" si="24"/>
        <v>25.15550308880308</v>
      </c>
      <c r="AE37" s="1">
        <f t="shared" ca="1" si="25"/>
        <v>240.16861316314137</v>
      </c>
      <c r="AG37" s="1">
        <f t="shared" ca="1" si="26"/>
        <v>34.075240316222946</v>
      </c>
      <c r="AH37" s="1">
        <f t="shared" ca="1" si="6"/>
        <v>198.30196471778024</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150.00674306880987</v>
      </c>
      <c r="O38" s="1">
        <f t="shared" ca="1" si="14"/>
        <v>29.800711774934634</v>
      </c>
      <c r="P38" s="1">
        <f t="shared" ca="1" si="15"/>
        <v>231.5120702865687</v>
      </c>
      <c r="R38" s="1">
        <f t="shared" ca="1" si="16"/>
        <v>21.23205847800628</v>
      </c>
      <c r="S38" s="1">
        <f t="shared" ca="1" si="17"/>
        <v>217.74482555026717</v>
      </c>
      <c r="U38" s="1">
        <f t="shared" ca="1" si="18"/>
        <v>30.182723651266414</v>
      </c>
      <c r="V38" s="1">
        <f t="shared" ca="1" si="19"/>
        <v>227.03162583902139</v>
      </c>
      <c r="X38" s="1">
        <f t="shared" ca="1" si="20"/>
        <v>37.068702101555161</v>
      </c>
      <c r="Y38" s="1">
        <f t="shared" ca="1" si="21"/>
        <v>227.53768885166463</v>
      </c>
      <c r="AA38" s="1">
        <f t="shared" ca="1" si="22"/>
        <v>30.926805311875825</v>
      </c>
      <c r="AB38" s="1">
        <f t="shared" ca="1" si="23"/>
        <v>193.98228461794244</v>
      </c>
      <c r="AD38" s="1">
        <f t="shared" ca="1" si="24"/>
        <v>28.64311372929992</v>
      </c>
      <c r="AE38" s="1">
        <f t="shared" ca="1" si="25"/>
        <v>236.46446025466054</v>
      </c>
      <c r="AG38" s="1">
        <f t="shared" ca="1" si="26"/>
        <v>37.583243524845678</v>
      </c>
      <c r="AH38" s="1">
        <f t="shared" ca="1" si="6"/>
        <v>196.38341753622416</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251.29524650556417</v>
      </c>
      <c r="N39" s="6"/>
      <c r="O39" s="1">
        <f t="shared" ca="1" si="14"/>
        <v>33.743780152974708</v>
      </c>
      <c r="P39" s="1">
        <f t="shared" ca="1" si="15"/>
        <v>230.11583316086737</v>
      </c>
      <c r="R39" s="1">
        <f t="shared" ca="1" si="16"/>
        <v>22.864596830846615</v>
      </c>
      <c r="S39" s="1">
        <f t="shared" ca="1" si="17"/>
        <v>215.4412964318208</v>
      </c>
      <c r="U39" s="1">
        <f t="shared" ca="1" si="18"/>
        <v>32.912370134312091</v>
      </c>
      <c r="V39" s="1">
        <f t="shared" ca="1" si="19"/>
        <v>226.19493316586369</v>
      </c>
      <c r="X39" s="1">
        <f t="shared" ca="1" si="20"/>
        <v>39.93575741095367</v>
      </c>
      <c r="Y39" s="1">
        <f t="shared" ca="1" si="21"/>
        <v>222.60931343490842</v>
      </c>
      <c r="AA39" s="1">
        <f t="shared" ca="1" si="22"/>
        <v>31.871776593514195</v>
      </c>
      <c r="AB39" s="1">
        <f t="shared" ca="1" si="23"/>
        <v>194.61368056129649</v>
      </c>
      <c r="AD39" s="1">
        <f t="shared" ca="1" si="24"/>
        <v>32.823335692576947</v>
      </c>
      <c r="AE39" s="1">
        <f t="shared" ca="1" si="25"/>
        <v>233.14380287405831</v>
      </c>
      <c r="AG39" s="1">
        <f t="shared" ca="1" si="26"/>
        <v>43.492278972483028</v>
      </c>
      <c r="AH39" s="1">
        <f t="shared" ca="1" si="6"/>
        <v>192.45365579430839</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34.599344859365139</v>
      </c>
      <c r="P40" s="1">
        <f t="shared" ca="1" si="15"/>
        <v>227.82923942182114</v>
      </c>
      <c r="R40" s="1">
        <f t="shared" ca="1" si="16"/>
        <v>25.518114429595659</v>
      </c>
      <c r="S40" s="1">
        <f t="shared" ca="1" si="17"/>
        <v>213.25032609890286</v>
      </c>
      <c r="U40" s="1">
        <f t="shared" ca="1" si="18"/>
        <v>35.519540162027532</v>
      </c>
      <c r="V40" s="1">
        <f t="shared" ca="1" si="19"/>
        <v>222.80926427730859</v>
      </c>
      <c r="X40" s="1">
        <f t="shared" ca="1" si="20"/>
        <v>44.367337189665882</v>
      </c>
      <c r="Y40" s="1">
        <f t="shared" ca="1" si="21"/>
        <v>220.25772966295852</v>
      </c>
      <c r="AA40" s="1">
        <f t="shared" ca="1" si="22"/>
        <v>33.068563576725417</v>
      </c>
      <c r="AB40" s="1">
        <f t="shared" ca="1" si="23"/>
        <v>193.06981570498957</v>
      </c>
      <c r="AD40" s="1">
        <f t="shared" ca="1" si="24"/>
        <v>34.535175418180437</v>
      </c>
      <c r="AE40" s="1">
        <f t="shared" ca="1" si="25"/>
        <v>234.23123999672299</v>
      </c>
      <c r="AG40" s="1">
        <f t="shared" ca="1" si="26"/>
        <v>45.054831490685196</v>
      </c>
      <c r="AH40" s="1">
        <f t="shared" ca="1" si="6"/>
        <v>192.14624378421368</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39.050015757269087</v>
      </c>
      <c r="P41" s="1">
        <f t="shared" ref="P41" ca="1" si="28" xml:space="preserve"> P$2 + P$3*EXP(- O41 / TestData.Z_1) + P$4*EXP(- O41 / TestData.Z_2)  + TestData.VerticalRandomisation*(2*RAND() - 1)</f>
        <v>223.20309603187422</v>
      </c>
      <c r="R41" s="1">
        <f t="shared" ref="R41" ca="1" si="29" xml:space="preserve"> TestData.SpeedX  +  (1 + RAND()*TestData.SpeedX) * R40</f>
        <v>26.991177867543467</v>
      </c>
      <c r="S41" s="1">
        <f t="shared" ref="S41" ca="1" si="30" xml:space="preserve"> S$2 + S$3*EXP(- R41 / TestData.Z_1) + S$4*EXP(- R41 / TestData.Z_2)  + TestData.VerticalRandomisation*(2*RAND() - 1)</f>
        <v>214.42734460769731</v>
      </c>
      <c r="U41" s="1">
        <f t="shared" ref="U41" ca="1" si="31" xml:space="preserve"> TestData.SpeedX  +  (1 + RAND()*TestData.SpeedX) * U40</f>
        <v>36.336615481621472</v>
      </c>
      <c r="V41" s="1">
        <f t="shared" ref="V41" ca="1" si="32" xml:space="preserve"> V$2 + V$3*EXP(- U41 / TestData.Z_1) + V$4*EXP(- U41 / TestData.Z_2)  + TestData.VerticalRandomisation*(2*RAND() - 1)</f>
        <v>224.23187381434539</v>
      </c>
      <c r="X41" s="1">
        <f t="shared" ref="X41" ca="1" si="33" xml:space="preserve"> TestData.SpeedX  +  (1 + RAND()*TestData.SpeedX) * X40</f>
        <v>48.810894863384853</v>
      </c>
      <c r="Y41" s="1">
        <f t="shared" ref="Y41" ca="1" si="34" xml:space="preserve"> Y$2 + Y$3*EXP(- X41 / TestData.Z_1) + Y$4*EXP(- X41 / TestData.Z_2)  + TestData.VerticalRandomisation*(2*RAND() - 1)</f>
        <v>220.69454706022452</v>
      </c>
      <c r="AA41" s="1">
        <f t="shared" ref="AA41" ca="1" si="35" xml:space="preserve"> TestData.SpeedX  +  (1 + RAND()*TestData.SpeedX) * AA40</f>
        <v>35.213772921788276</v>
      </c>
      <c r="AB41" s="1">
        <f t="shared" ref="AB41" ca="1" si="36" xml:space="preserve"> AB$2 + AB$3*EXP(- AA41 / TestData.Z_1) + AB$4*EXP(- AA41 / TestData.Z_2)  + TestData.VerticalRandomisation*(2*RAND() - 1)</f>
        <v>194.19906408212805</v>
      </c>
      <c r="AD41" s="1">
        <f t="shared" ref="AD41" ca="1" si="37" xml:space="preserve"> TestData.SpeedX  +  (1 + RAND()*TestData.SpeedX) * AD40</f>
        <v>38.60746595844256</v>
      </c>
      <c r="AE41" s="1">
        <f t="shared" ref="AE41" ca="1" si="38" xml:space="preserve"> AE$2 + AE$3*EXP(- AD41 / TestData.Z_1) + AE$4*EXP(- AD41 / TestData.Z_2)  + TestData.VerticalRandomisation*(2*RAND() - 1)</f>
        <v>230.82430323866907</v>
      </c>
      <c r="AG41" s="1">
        <f t="shared" ref="AG41" ca="1" si="39" xml:space="preserve"> TestData.SpeedX  +  (1 + RAND()*TestData.SpeedX) * AG40</f>
        <v>50.662452934840694</v>
      </c>
      <c r="AH41" s="1">
        <f t="shared" ca="1" si="6"/>
        <v>190.88315787545685</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255</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71"/>
  <sheetViews>
    <sheetView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/Users/JDAW/Documents/GitHub/chart_markers/Spreadsheets/ChartMarkers_Excel/</v>
      </c>
    </row>
    <row r="3" spans="2:28" x14ac:dyDescent="0.2">
      <c r="B3" s="3" t="s">
        <v>563</v>
      </c>
      <c r="C3" s="6" t="s">
        <v>564</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538</v>
      </c>
      <c r="U5" s="2" t="s">
        <v>539</v>
      </c>
      <c r="V5" s="2" t="s">
        <v>540</v>
      </c>
      <c r="Z5" s="2" t="s">
        <v>541</v>
      </c>
      <c r="AA5" s="2" t="s">
        <v>542</v>
      </c>
      <c r="AB5" s="2" t="s">
        <v>543</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544</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545</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546</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547</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552</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553</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2</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Outer</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79</v>
      </c>
      <c r="H50" s="1" t="s">
        <v>440</v>
      </c>
      <c r="J50" s="1">
        <f t="shared" ref="J50" si="222" xml:space="preserve"> IF(AND(LEN(ChartLines.ID)&gt;0,"Unused"&lt;&gt;ChartLines.ID), COUNTIFS(ChartLines.ID,ChartLines.ID), "·")</f>
        <v>2</v>
      </c>
      <c r="K50" s="1">
        <f t="shared" ref="K50" si="223" xml:space="preserve"> IF(AND(LEN(ChartLines.ID)&gt;0,"Unused"&lt;&gt;ChartLines.ID), COUNTIFS(ChartLines.ID,ChartLines.ID,   ChartLines.RowNum,"&lt;="&amp;ChartLines.RowNum), "·")</f>
        <v>2</v>
      </c>
      <c r="L50" s="1" t="str" cm="1">
        <f t="array" ref="L50" xml:space="preserve"> _xlfn.IFS(OR(LEN(_xlfn.SINGLE(ChartLines.ID))=0,"Unused"=_xlfn.SINGLE(ChartLines.ID)), "·",   1=_xlfn.SINGLE(ChartLines.NumInstances), IF("USD"=_xlfn.SINGLE(ChartLines.ID), "SoleBig", "SoleOrdinary"),   1=_xlfn.SINGLE(ChartLines.InstanceNum), "Outer",   TRUE, "Inner")</f>
        <v>Inner</v>
      </c>
      <c r="M50" s="1">
        <f t="shared" ref="M50" si="224" xml:space="preserve"> IF(LEN(ChartLines.Hex6)=6, HEX2DEC(LEFT(ChartLines.Hex6, 2)), "·")</f>
        <v>4</v>
      </c>
      <c r="N50" s="1">
        <f t="shared" ref="N50" si="225" xml:space="preserve"> IF(LEN(ChartLines.Hex6)=6, HEX2DEC(MID(ChartLines.Hex6, 3, 2)), "·")</f>
        <v>106</v>
      </c>
      <c r="O50" s="1">
        <f t="shared" ref="O50" si="226" xml:space="preserve"> IF(LEN(ChartLines.Hex6)=6, HEX2DEC(RIGHT(ChartLines.Hex6, 2)), "·")</f>
        <v>56</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441</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442</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443</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572</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96</v>
      </c>
      <c r="O55" s="1">
        <f t="shared" ref="O55" si="251" xml:space="preserve"> IF(LEN(ChartLines.Hex6)=6, HEX2DEC(RIGHT(ChartLines.Hex6, 2)), "·")</f>
        <v>255</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444</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421</v>
      </c>
      <c r="J57" s="1">
        <f t="shared" ref="J57" si="257" xml:space="preserve"> IF(AND(LEN(ChartLines.ID)&gt;0,"Unused"&lt;&gt;ChartLines.ID), COUNTIFS(ChartLines.ID,ChartLines.ID), "·")</f>
        <v>2</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Outer</v>
      </c>
      <c r="M57" s="1">
        <f t="shared" ref="M57" si="259" xml:space="preserve"> IF(LEN(ChartLines.Hex6)=6, HEX2DEC(LEFT(ChartLines.Hex6, 2)), "·")</f>
        <v>239</v>
      </c>
      <c r="N57" s="1">
        <f t="shared" ref="N57" si="260" xml:space="preserve"> IF(LEN(ChartLines.Hex6)=6, HEX2DEC(MID(ChartLines.Hex6, 3, 2)), "·")</f>
        <v>51</v>
      </c>
      <c r="O57" s="1">
        <f t="shared" ref="O57" si="261" xml:space="preserve"> IF(LEN(ChartLines.Hex6)=6, HEX2DEC(RIGHT(ChartLines.Hex6, 2)), "·")</f>
        <v>64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82</v>
      </c>
      <c r="H58" s="1" t="s">
        <v>445</v>
      </c>
      <c r="J58" s="1">
        <f t="shared" ref="J58" si="262" xml:space="preserve"> IF(AND(LEN(ChartLines.ID)&gt;0,"Unused"&lt;&gt;ChartLines.ID), COUNTIFS(ChartLines.ID,ChartLines.ID), "·")</f>
        <v>2</v>
      </c>
      <c r="K58" s="1">
        <f t="shared" ref="K58" si="263" xml:space="preserve"> IF(AND(LEN(ChartLines.ID)&gt;0,"Unused"&lt;&gt;ChartLines.ID), COUNTIFS(ChartLines.ID,ChartLines.ID,   ChartLines.RowNum,"&lt;="&amp;ChartLines.RowNum), "·")</f>
        <v>2</v>
      </c>
      <c r="L58" s="1" t="str" cm="1">
        <f t="array" ref="L58" xml:space="preserve"> _xlfn.IFS(OR(LEN(_xlfn.SINGLE(ChartLines.ID))=0,"Unused"=_xlfn.SINGLE(ChartLines.ID)), "·",   1=_xlfn.SINGLE(ChartLines.NumInstances), IF("USD"=_xlfn.SINGLE(ChartLines.ID), "SoleBig", "SoleOrdinary"),   1=_xlfn.SINGLE(ChartLines.InstanceNum), "Outer",   TRUE, "Inner")</f>
        <v>Inner</v>
      </c>
      <c r="M58" s="1">
        <f t="shared" ref="M58" si="264" xml:space="preserve"> IF(LEN(ChartLines.Hex6)=6, HEX2DEC(LEFT(ChartLines.Hex6, 2)), "·")</f>
        <v>0</v>
      </c>
      <c r="N58" s="1">
        <f t="shared" ref="N58" si="265" xml:space="preserve"> IF(LEN(ChartLines.Hex6)=6, HEX2DEC(MID(ChartLines.Hex6, 3, 2)), "·")</f>
        <v>163</v>
      </c>
      <c r="O58" s="1">
        <f t="shared" ref="O58" si="266" xml:space="preserve"> IF(LEN(ChartLines.Hex6)=6, HEX2DEC(RIGHT(ChartLines.Hex6, 2)), "·")</f>
        <v>224</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
        <v>422</v>
      </c>
      <c r="J59" s="1">
        <f t="shared" ref="J59" si="267" xml:space="preserve"> IF(AND(LEN(ChartLines.ID)&gt;0,"Unused"&lt;&gt;ChartLines.ID), COUNTIFS(ChartLines.ID,ChartLines.ID), "·")</f>
        <v>2</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Outer</v>
      </c>
      <c r="M59" s="1">
        <f t="shared" ref="M59" si="269" xml:space="preserve"> IF(LEN(ChartLines.Hex6)=6, HEX2DEC(LEFT(ChartLines.Hex6, 2)), "·")</f>
        <v>255</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83</v>
      </c>
      <c r="H60" s="1" t="str">
        <f xml:space="preserve"> "000000"</f>
        <v>000000</v>
      </c>
      <c r="J60" s="1">
        <f t="shared" ref="J60" si="272" xml:space="preserve"> IF(AND(LEN(ChartLines.ID)&gt;0,"Unused"&lt;&gt;ChartLines.ID), COUNTIFS(ChartLines.ID,ChartLines.ID), "·")</f>
        <v>2</v>
      </c>
      <c r="K60" s="1">
        <f t="shared" ref="K60" si="273" xml:space="preserve"> IF(AND(LEN(ChartLines.ID)&gt;0,"Unused"&lt;&gt;ChartLines.ID), COUNTIFS(ChartLines.ID,ChartLines.ID,   ChartLines.RowNum,"&lt;="&amp;ChartLines.RowNum), "·")</f>
        <v>2</v>
      </c>
      <c r="L60" s="1" t="str" cm="1">
        <f t="array" ref="L60" xml:space="preserve"> _xlfn.IFS(OR(LEN(_xlfn.SINGLE(ChartLines.ID))=0,"Unused"=_xlfn.SINGLE(ChartLines.ID)), "·",   1=_xlfn.SINGLE(ChartLines.NumInstances), IF("USD"=_xlfn.SINGLE(ChartLines.ID), "SoleBig", "SoleOrdinary"),   1=_xlfn.SINGLE(ChartLines.InstanceNum), "Outer",   TRUE, "Inner")</f>
        <v>Inner</v>
      </c>
      <c r="M60" s="1">
        <f t="shared" ref="M60" si="274" xml:space="preserve"> IF(LEN(ChartLines.Hex6)=6, HEX2DEC(LEFT(ChartLines.Hex6, 2)), "·")</f>
        <v>0</v>
      </c>
      <c r="N60" s="1">
        <f t="shared" ref="N60" si="275" xml:space="preserve"> IF(LEN(ChartLines.Hex6)=6, HEX2DEC(MID(ChartLines.Hex6, 3, 2)), "·")</f>
        <v>0</v>
      </c>
      <c r="O60" s="1">
        <f t="shared" ref="O60" si="276" xml:space="preserve"> IF(LEN(ChartLines.Hex6)=6, HEX2DEC(RIGHT(ChartLines.Hex6, 2)), "·")</f>
        <v>0</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446</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447</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448</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449</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450</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451</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452</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560</v>
      </c>
      <c r="C70" s="1" t="str">
        <f t="shared" ref="C70:C79" si="322" xml:space="preserve"> _xlfn.SINGLE(SeriesFormatAlias.SeriesName)</f>
        <v>BYN</v>
      </c>
      <c r="G70" s="1" t="s">
        <v>88</v>
      </c>
      <c r="H70" s="1" t="s">
        <v>570</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192</v>
      </c>
      <c r="N70" s="1">
        <f t="shared" ref="N70" si="326" xml:space="preserve"> IF(LEN(ChartLines.Hex6)=6, HEX2DEC(MID(ChartLines.Hex6, 3, 2)), "·")</f>
        <v>192</v>
      </c>
      <c r="O70" s="1">
        <f t="shared" ref="O70" si="327" xml:space="preserve"> IF(LEN(ChartLines.Hex6)=6, HEX2DEC(RIGHT(ChartLines.Hex6, 2)), "·")</f>
        <v>192</v>
      </c>
      <c r="P70" s="1" cm="1">
        <f t="array" ref="P70" xml:space="preserve"> 1 + ROW() - _xlfn.SINGLE(ROW(ChartLines.RowNum))</f>
        <v>65</v>
      </c>
    </row>
    <row r="71" spans="2:28" x14ac:dyDescent="0.2">
      <c r="B71" s="1" t="s">
        <v>121</v>
      </c>
      <c r="C71" s="1" t="str">
        <f t="shared" si="322"/>
        <v>UAH</v>
      </c>
      <c r="G71" s="1" t="s">
        <v>89</v>
      </c>
      <c r="H71" s="1" t="s">
        <v>453</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454</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455</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456</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445</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500</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457</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458</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459</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461</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215</v>
      </c>
      <c r="N86" s="1">
        <f t="shared" ref="N86" si="407" xml:space="preserve"> IF(LEN(ChartLines.Hex6)=6, HEX2DEC(MID(ChartLines.Hex6, 3, 2)), "·")</f>
        <v>20</v>
      </c>
      <c r="O86" s="1">
        <f t="shared" ref="O86" si="408" xml:space="preserve"> IF(LEN(ChartLines.Hex6)=6, HEX2DEC(RIGHT(ChartLines.Hex6, 2)), "·")</f>
        <v>26</v>
      </c>
      <c r="P86" s="1" cm="1">
        <f t="array" ref="P86" xml:space="preserve"> 1 + ROW() - _xlfn.SINGLE(ROW(ChartLines.RowNum))</f>
        <v>81</v>
      </c>
    </row>
    <row r="87" spans="2:16" x14ac:dyDescent="0.2">
      <c r="B87" s="1" t="s">
        <v>136</v>
      </c>
      <c r="C87" s="1" t="str">
        <f t="shared" si="373"/>
        <v>IQD</v>
      </c>
      <c r="G87" s="1" t="s">
        <v>96</v>
      </c>
      <c r="H87" s="1" t="s">
        <v>460</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17</v>
      </c>
      <c r="N87" s="1">
        <f t="shared" ref="N87" si="412" xml:space="preserve"> IF(LEN(ChartLines.Hex6)=6, HEX2DEC(MID(ChartLines.Hex6, 3, 2)), "·")</f>
        <v>69</v>
      </c>
      <c r="O87" s="1">
        <f t="shared" ref="O87" si="413" xml:space="preserve"> IF(LEN(ChartLines.Hex6)=6, HEX2DEC(RIGHT(ChartLines.Hex6, 2)), "·")</f>
        <v>126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462</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463</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464</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465</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466</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467</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468</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554</v>
      </c>
      <c r="C101" s="1" t="str">
        <f t="shared" si="373"/>
        <v>AOA</v>
      </c>
      <c r="G101" s="1" t="s">
        <v>103</v>
      </c>
      <c r="H101" s="1" t="s">
        <v>469</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470</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471</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36"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
        <v>472</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0</v>
      </c>
      <c r="N105" s="1">
        <f t="shared" ref="N105" si="503" xml:space="preserve"> IF(LEN(ChartLines.Hex6)=6, HEX2DEC(MID(ChartLines.Hex6, 3, 2)), "·")</f>
        <v>50</v>
      </c>
      <c r="O105" s="1">
        <f t="shared" ref="O105" si="504" xml:space="preserve"> IF(LEN(ChartLines.Hex6)=6, HEX2DEC(RIGHT(ChartLines.Hex6, 2)), "·")</f>
        <v>106</v>
      </c>
      <c r="P105" s="1" cm="1">
        <f t="array" ref="P105" xml:space="preserve"> 1 + ROW() - _xlfn.SINGLE(ROW(ChartLines.RowNum))</f>
        <v>100</v>
      </c>
    </row>
    <row r="106" spans="2:16" x14ac:dyDescent="0.2">
      <c r="B106" s="1" t="s">
        <v>154</v>
      </c>
      <c r="C106" s="1" t="str">
        <f t="shared" si="494"/>
        <v>PEN</v>
      </c>
      <c r="G106" s="1" t="s">
        <v>105</v>
      </c>
      <c r="H106" s="1" t="str">
        <f xml:space="preserve"> "DECE05"</f>
        <v>DECE05</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222</v>
      </c>
      <c r="N106" s="1">
        <f t="shared" ref="N106" si="508" xml:space="preserve"> IF(LEN(ChartLines.Hex6)=6, HEX2DEC(MID(ChartLines.Hex6, 3, 2)), "·")</f>
        <v>206</v>
      </c>
      <c r="O106" s="1">
        <f t="shared" ref="O106" si="509" xml:space="preserve"> IF(LEN(ChartLines.Hex6)=6, HEX2DEC(RIGHT(ChartLines.Hex6, 2)), "·")</f>
        <v>5</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473</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474</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464</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475</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476</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477</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167</v>
      </c>
      <c r="C119" s="1" t="str">
        <f t="shared" si="494"/>
        <v>_EIB</v>
      </c>
      <c r="G119" s="1" t="s">
        <v>112</v>
      </c>
      <c r="H119" s="1" t="s">
        <v>478</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168</v>
      </c>
      <c r="C120" s="1" t="str">
        <f t="shared" si="494"/>
        <v>_EBRD</v>
      </c>
      <c r="G120" s="1" t="s">
        <v>112</v>
      </c>
      <c r="H120" s="1" t="s">
        <v>479</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169</v>
      </c>
      <c r="C121" s="1" t="str">
        <f t="shared" si="494"/>
        <v>_NIB</v>
      </c>
      <c r="G121" s="1" t="s">
        <v>113</v>
      </c>
      <c r="H121" s="1" t="s">
        <v>480</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170</v>
      </c>
      <c r="C122" s="1" t="str">
        <f t="shared" si="494"/>
        <v>_KfW</v>
      </c>
      <c r="G122" s="1" t="s">
        <v>113</v>
      </c>
      <c r="H122" s="1" t="s">
        <v>481</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171</v>
      </c>
      <c r="C123" s="1" t="str">
        <f t="shared" si="494"/>
        <v>_ADB</v>
      </c>
      <c r="G123" s="1" t="s">
        <v>114</v>
      </c>
      <c r="H123" s="1" t="s">
        <v>482</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172</v>
      </c>
      <c r="C124" s="1" t="str">
        <f t="shared" si="494"/>
        <v>_AIIB</v>
      </c>
      <c r="G124" s="1" t="s">
        <v>114</v>
      </c>
      <c r="H124" s="1" t="s">
        <v>483</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173</v>
      </c>
      <c r="C125" s="1" t="str">
        <f t="shared" si="494"/>
        <v>_IsDB</v>
      </c>
      <c r="G125" s="1" t="s">
        <v>115</v>
      </c>
      <c r="H125" s="1" t="s">
        <v>484</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174</v>
      </c>
      <c r="C126" s="1" t="str">
        <f t="shared" si="494"/>
        <v>_AfDB</v>
      </c>
      <c r="G126" s="1" t="s">
        <v>115</v>
      </c>
      <c r="H126" s="1" t="s">
        <v>485</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175</v>
      </c>
      <c r="C127" s="1" t="str">
        <f t="shared" si="494"/>
        <v>_AfExIm</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176</v>
      </c>
      <c r="C128" s="1" t="str">
        <f t="shared" si="494"/>
        <v>_IADB</v>
      </c>
      <c r="G128" s="1" t="s">
        <v>116</v>
      </c>
      <c r="H128" s="1" t="s">
        <v>486</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177</v>
      </c>
      <c r="C129" s="1" t="str">
        <f t="shared" si="494"/>
        <v>_BCIE</v>
      </c>
      <c r="G129" s="1" t="s">
        <v>116</v>
      </c>
      <c r="H129" s="1" t="s">
        <v>487</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178</v>
      </c>
      <c r="C130" s="1" t="str">
        <f t="shared" si="494"/>
        <v>_CDB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179</v>
      </c>
      <c r="C131" s="1" t="str">
        <f t="shared" si="494"/>
        <v>_NDB</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180</v>
      </c>
      <c r="C132" s="1" t="str">
        <f t="shared" si="494"/>
        <v>_IBRD</v>
      </c>
      <c r="G132" s="1" t="s">
        <v>118</v>
      </c>
      <c r="H132" s="1" t="s">
        <v>488</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181</v>
      </c>
      <c r="C133" s="1" t="str">
        <f t="shared" si="494"/>
        <v>XDR</v>
      </c>
      <c r="G133" s="1" t="s">
        <v>118</v>
      </c>
      <c r="H133" s="1" t="s">
        <v>489</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182</v>
      </c>
      <c r="C134" s="1" t="str">
        <f t="shared" si="494"/>
        <v>XAU</v>
      </c>
      <c r="G134" s="1" t="s">
        <v>119</v>
      </c>
      <c r="H134" s="1" t="s">
        <v>490</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183</v>
      </c>
      <c r="C135" s="1" t="str">
        <f t="shared" si="494"/>
        <v>XAG</v>
      </c>
      <c r="G135" s="1" t="s">
        <v>119</v>
      </c>
      <c r="H135" s="1" t="s">
        <v>491</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184</v>
      </c>
      <c r="C136" s="1" t="str">
        <f t="shared" si="494"/>
        <v>XPT</v>
      </c>
      <c r="G136" s="1" t="s">
        <v>121</v>
      </c>
      <c r="H136" s="1" t="s">
        <v>492</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185</v>
      </c>
      <c r="C137" s="4" t="s">
        <v>61</v>
      </c>
      <c r="G137" s="1" t="s">
        <v>121</v>
      </c>
      <c r="H137" s="1" t="s">
        <v>493</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186</v>
      </c>
      <c r="C138" s="4" t="s">
        <v>63</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187</v>
      </c>
      <c r="C139" s="4" t="s">
        <v>63</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188</v>
      </c>
      <c r="C140" s="4" t="s">
        <v>64</v>
      </c>
      <c r="G140" s="1" t="s">
        <v>560</v>
      </c>
      <c r="H140" s="1" t="s">
        <v>494</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189</v>
      </c>
      <c r="C141" s="4" t="s">
        <v>65</v>
      </c>
      <c r="G141" s="1" t="s">
        <v>560</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190</v>
      </c>
      <c r="C142" s="4" t="s">
        <v>66</v>
      </c>
      <c r="G142" s="1" t="s">
        <v>120</v>
      </c>
      <c r="H142" s="1" t="s">
        <v>495</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191</v>
      </c>
      <c r="C143" s="4" t="s">
        <v>67</v>
      </c>
      <c r="G143" s="1" t="s">
        <v>120</v>
      </c>
      <c r="H143" s="1" t="s">
        <v>496</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192</v>
      </c>
      <c r="C144" s="4" t="s">
        <v>68</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193</v>
      </c>
      <c r="C145" s="4" t="s">
        <v>69</v>
      </c>
      <c r="G145" s="1" t="s">
        <v>123</v>
      </c>
      <c r="H145" s="1" t="s">
        <v>497</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194</v>
      </c>
      <c r="C146" s="4" t="s">
        <v>70</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195</v>
      </c>
      <c r="C147" s="4" t="s">
        <v>93</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196</v>
      </c>
      <c r="C148" s="4" t="s">
        <v>94</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197</v>
      </c>
      <c r="C149" s="4" t="s">
        <v>95</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198</v>
      </c>
      <c r="C150" s="4" t="s">
        <v>96</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199</v>
      </c>
      <c r="C151" s="4" t="s">
        <v>97</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200</v>
      </c>
      <c r="C152" s="4" t="s">
        <v>98</v>
      </c>
      <c r="G152" s="1" t="s">
        <v>127</v>
      </c>
      <c r="H152" s="1" t="s">
        <v>493</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201</v>
      </c>
      <c r="C153" s="4" t="s">
        <v>99</v>
      </c>
      <c r="G153" s="1" t="s">
        <v>126</v>
      </c>
      <c r="H153" s="1" t="s">
        <v>498</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202</v>
      </c>
      <c r="C154" s="4" t="s">
        <v>100</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203</v>
      </c>
      <c r="C155" s="4" t="s">
        <v>101</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204</v>
      </c>
      <c r="C156" s="4" t="s">
        <v>102</v>
      </c>
      <c r="G156" s="1" t="s">
        <v>128</v>
      </c>
      <c r="H156" s="1" t="s">
        <v>499</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205</v>
      </c>
      <c r="C157" s="4" t="s">
        <v>103</v>
      </c>
      <c r="G157" s="1" t="s">
        <v>500</v>
      </c>
      <c r="H157" s="1" t="s">
        <v>501</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206</v>
      </c>
      <c r="C158" s="4" t="s">
        <v>104</v>
      </c>
      <c r="G158" s="1" t="s">
        <v>500</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207</v>
      </c>
      <c r="C159" s="4" t="s">
        <v>105</v>
      </c>
      <c r="G159" s="1" t="s">
        <v>129</v>
      </c>
      <c r="H159" s="1" t="s">
        <v>499</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208</v>
      </c>
      <c r="C160" s="4" t="s">
        <v>106</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209</v>
      </c>
      <c r="C161" s="4" t="s">
        <v>107</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210</v>
      </c>
      <c r="C162" s="4" t="s">
        <v>108</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211</v>
      </c>
      <c r="C163" s="4" t="s">
        <v>109</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212</v>
      </c>
      <c r="C164" s="4" t="s">
        <v>110</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213</v>
      </c>
      <c r="C165" s="4" t="s">
        <v>111</v>
      </c>
      <c r="G165" s="1" t="s">
        <v>132</v>
      </c>
      <c r="H165" s="1" t="s">
        <v>502</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214</v>
      </c>
      <c r="C166" s="4" t="s">
        <v>112</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215</v>
      </c>
      <c r="C167" s="4" t="s">
        <v>113</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216</v>
      </c>
      <c r="C168" s="4" t="s">
        <v>114</v>
      </c>
      <c r="G168" s="1" t="s">
        <v>133</v>
      </c>
      <c r="H168" s="1" t="s">
        <v>503</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217</v>
      </c>
      <c r="C169" s="4" t="s">
        <v>115</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218</v>
      </c>
      <c r="C170" s="4" t="s">
        <v>116</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219</v>
      </c>
      <c r="C171" s="4" t="s">
        <v>117</v>
      </c>
      <c r="G171" s="1" t="s">
        <v>135</v>
      </c>
      <c r="H171" s="1" t="s">
        <v>504</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220</v>
      </c>
      <c r="C172" s="4" t="s">
        <v>118</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221</v>
      </c>
      <c r="C173" s="4" t="s">
        <v>119</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222</v>
      </c>
      <c r="C174" s="4" t="s">
        <v>120</v>
      </c>
      <c r="G174" s="1" t="s">
        <v>136</v>
      </c>
      <c r="H174" s="1" t="s">
        <v>505</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223</v>
      </c>
      <c r="C175" s="4" t="s">
        <v>560</v>
      </c>
      <c r="G175" s="1" t="s">
        <v>137</v>
      </c>
      <c r="H175" s="1" t="s">
        <v>506</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224</v>
      </c>
      <c r="C176" s="4" t="s">
        <v>121</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225</v>
      </c>
      <c r="C177" s="4" t="s">
        <v>122</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226</v>
      </c>
      <c r="C178" s="4" t="s">
        <v>123</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227</v>
      </c>
      <c r="C179" s="4" t="s">
        <v>124</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228</v>
      </c>
      <c r="C180" s="4" t="s">
        <v>125</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229</v>
      </c>
      <c r="C181" s="4" t="s">
        <v>126</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230</v>
      </c>
      <c r="C182" s="4" t="s">
        <v>127</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231</v>
      </c>
      <c r="C183" s="4" t="s">
        <v>128</v>
      </c>
      <c r="G183" s="1" t="s">
        <v>140</v>
      </c>
      <c r="H183" s="1" t="s">
        <v>507</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557</v>
      </c>
      <c r="C184" s="4" t="s">
        <v>500</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232</v>
      </c>
      <c r="C185" s="4" t="s">
        <v>129</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233</v>
      </c>
      <c r="C186" s="4" t="s">
        <v>130</v>
      </c>
      <c r="G186" s="1" t="s">
        <v>142</v>
      </c>
      <c r="H186" s="1" t="s">
        <v>508</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234</v>
      </c>
      <c r="C187" s="4" t="s">
        <v>131</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235</v>
      </c>
      <c r="C188" s="4" t="s">
        <v>132</v>
      </c>
      <c r="G188" s="1" t="s">
        <v>143</v>
      </c>
      <c r="H188" s="1" t="s">
        <v>464</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236</v>
      </c>
      <c r="C189" s="4" t="s">
        <v>133</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237</v>
      </c>
      <c r="C190" s="4" t="s">
        <v>134</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238</v>
      </c>
      <c r="C191" s="4" t="s">
        <v>135</v>
      </c>
      <c r="G191" s="1" t="s">
        <v>144</v>
      </c>
      <c r="H191" s="1" t="s">
        <v>509</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239</v>
      </c>
      <c r="C192" s="4" t="s">
        <v>136</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240</v>
      </c>
      <c r="C193" s="4" t="s">
        <v>137</v>
      </c>
      <c r="G193" s="1" t="s">
        <v>145</v>
      </c>
      <c r="H193" s="1" t="s">
        <v>510</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241</v>
      </c>
      <c r="C194" s="4" t="s">
        <v>138</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242</v>
      </c>
      <c r="C195" s="4" t="s">
        <v>139</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243</v>
      </c>
      <c r="C196" s="4" t="s">
        <v>140</v>
      </c>
      <c r="G196" s="1" t="s">
        <v>147</v>
      </c>
      <c r="H196" s="1" t="s">
        <v>512</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253</v>
      </c>
      <c r="N196" s="1">
        <f t="shared" ref="N196" si="958" xml:space="preserve"> IF(LEN(ChartLines.Hex6)=6, HEX2DEC(MID(ChartLines.Hex6, 3, 2)), "·")</f>
        <v>239</v>
      </c>
      <c r="O196" s="1">
        <f t="shared" ref="O196" si="959" xml:space="preserve"> IF(LEN(ChartLines.Hex6)=6, HEX2DEC(RIGHT(ChartLines.Hex6, 2)), "·")</f>
        <v>66</v>
      </c>
      <c r="P196" s="1" cm="1">
        <f t="array" ref="P196" xml:space="preserve"> 1 + ROW() - _xlfn.SINGLE(ROW(ChartLines.RowNum))</f>
        <v>191</v>
      </c>
    </row>
    <row r="197" spans="2:16" x14ac:dyDescent="0.2">
      <c r="B197" s="1" t="s">
        <v>559</v>
      </c>
      <c r="C197" s="4" t="s">
        <v>141</v>
      </c>
      <c r="G197" s="1" t="s">
        <v>147</v>
      </c>
      <c r="H197" s="1" t="s">
        <v>511</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29</v>
      </c>
      <c r="N197" s="1">
        <f t="shared" ref="N197" si="963" xml:space="preserve"> IF(LEN(ChartLines.Hex6)=6, HEX2DEC(MID(ChartLines.Hex6, 3, 2)), "·")</f>
        <v>98</v>
      </c>
      <c r="O197" s="1">
        <f t="shared" ref="O197" si="964" xml:space="preserve"> IF(LEN(ChartLines.Hex6)=6, HEX2DEC(RIGHT(ChartLines.Hex6, 2)), "·")</f>
        <v>51</v>
      </c>
      <c r="P197" s="1" cm="1">
        <f t="array" ref="P197" xml:space="preserve"> 1 + ROW() - _xlfn.SINGLE(ROW(ChartLines.RowNum))</f>
        <v>192</v>
      </c>
    </row>
    <row r="198" spans="2:16" x14ac:dyDescent="0.2">
      <c r="B198" s="1" t="s">
        <v>244</v>
      </c>
      <c r="C198" s="4" t="s">
        <v>142</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245</v>
      </c>
      <c r="C199" s="4" t="s">
        <v>143</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246</v>
      </c>
      <c r="C200" s="4" t="s">
        <v>144</v>
      </c>
      <c r="G200" s="1" t="s">
        <v>149</v>
      </c>
      <c r="H200" s="1" t="s">
        <v>513</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247</v>
      </c>
      <c r="C201" s="4" t="s">
        <v>145</v>
      </c>
      <c r="G201" s="1" t="s">
        <v>149</v>
      </c>
      <c r="H201" s="1" t="s">
        <v>514</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248</v>
      </c>
      <c r="C202" s="4" t="s">
        <v>146</v>
      </c>
      <c r="G202" s="1" t="s">
        <v>554</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556</v>
      </c>
      <c r="C203" s="4" t="s">
        <v>554</v>
      </c>
      <c r="G203" s="1" t="s">
        <v>554</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249</v>
      </c>
      <c r="C204" s="4" t="s">
        <v>150</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250</v>
      </c>
      <c r="C205" s="4" t="s">
        <v>151</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251</v>
      </c>
      <c r="C206" s="4" t="s">
        <v>152</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252</v>
      </c>
      <c r="C207" s="4" t="s">
        <v>153</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253</v>
      </c>
      <c r="C208" s="4" t="s">
        <v>154</v>
      </c>
      <c r="G208" s="1" t="s">
        <v>151</v>
      </c>
      <c r="H208" s="1" t="s">
        <v>515</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254</v>
      </c>
      <c r="C209" s="4" t="s">
        <v>155</v>
      </c>
      <c r="G209" s="1" t="s">
        <v>152</v>
      </c>
      <c r="H209" s="1" t="s">
        <v>516</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255</v>
      </c>
      <c r="C210" s="4" t="s">
        <v>156</v>
      </c>
      <c r="G210" s="1" t="s">
        <v>152</v>
      </c>
      <c r="H210" s="1" t="s">
        <v>517</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256</v>
      </c>
      <c r="C211" s="4" t="s">
        <v>157</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257</v>
      </c>
      <c r="C212" s="4" t="s">
        <v>158</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258</v>
      </c>
      <c r="C213" s="4" t="s">
        <v>162</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259</v>
      </c>
      <c r="C214" s="4" t="s">
        <v>163</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260</v>
      </c>
      <c r="C215" s="4" t="s">
        <v>164</v>
      </c>
      <c r="G215" s="1" t="s">
        <v>155</v>
      </c>
      <c r="H215" s="1" t="s">
        <v>571</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123</v>
      </c>
      <c r="N215" s="1">
        <f t="shared" ref="N215" si="1003" xml:space="preserve"> IF(LEN(ChartLines.Hex6)=6, HEX2DEC(MID(ChartLines.Hex6, 3, 2)), "·")</f>
        <v>63</v>
      </c>
      <c r="O215" s="1">
        <f t="shared" ref="O215" si="1004" xml:space="preserve"> IF(LEN(ChartLines.Hex6)=6, HEX2DEC(RIGHT(ChartLines.Hex6, 2)), "·")</f>
        <v>0</v>
      </c>
      <c r="P215" s="1" cm="1">
        <f t="array" ref="P215" xml:space="preserve"> 1 + ROW() - _xlfn.SINGLE(ROW(ChartLines.RowNum))</f>
        <v>210</v>
      </c>
    </row>
    <row r="216" spans="2:16" x14ac:dyDescent="0.2">
      <c r="B216" s="1" t="s">
        <v>261</v>
      </c>
      <c r="C216" s="4" t="s">
        <v>165</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262</v>
      </c>
      <c r="C217" s="4" t="s">
        <v>166</v>
      </c>
      <c r="G217" s="1" t="s">
        <v>156</v>
      </c>
      <c r="H217" s="1" t="s">
        <v>518</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263</v>
      </c>
      <c r="C218" s="4" t="s">
        <v>61</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264</v>
      </c>
      <c r="C219" s="4" t="s">
        <v>62</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265</v>
      </c>
      <c r="C220" s="4" t="s">
        <v>63</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266</v>
      </c>
      <c r="C221" s="4" t="s">
        <v>63</v>
      </c>
      <c r="G221" s="1" t="s">
        <v>158</v>
      </c>
      <c r="H221" s="1" t="s">
        <v>519</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267</v>
      </c>
      <c r="C222" s="4" t="s">
        <v>64</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268</v>
      </c>
      <c r="C223" s="4" t="s">
        <v>65</v>
      </c>
      <c r="G223" s="1" t="s">
        <v>159</v>
      </c>
      <c r="H223" s="1" t="s">
        <v>449</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269</v>
      </c>
      <c r="C224" s="4" t="s">
        <v>66</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270</v>
      </c>
      <c r="C225" s="4" t="s">
        <v>67</v>
      </c>
      <c r="G225" s="1" t="s">
        <v>160</v>
      </c>
      <c r="H225" s="1" t="s">
        <v>520</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271</v>
      </c>
      <c r="C226" s="4" t="s">
        <v>68</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272</v>
      </c>
      <c r="C227" s="4" t="s">
        <v>69</v>
      </c>
      <c r="G227" s="1" t="s">
        <v>161</v>
      </c>
      <c r="H227" s="1" t="s">
        <v>506</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273</v>
      </c>
      <c r="C228" s="4" t="s">
        <v>70</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274</v>
      </c>
      <c r="C229" s="4" t="s">
        <v>72</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275</v>
      </c>
      <c r="C230" s="4" t="s">
        <v>54</v>
      </c>
      <c r="G230" s="1" t="s">
        <v>162</v>
      </c>
      <c r="H230" s="1" t="s">
        <v>521</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276</v>
      </c>
      <c r="C231" s="4" t="s">
        <v>55</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277</v>
      </c>
      <c r="C232" s="4" t="s">
        <v>56</v>
      </c>
      <c r="G232" s="1" t="s">
        <v>163</v>
      </c>
      <c r="H232" s="1" t="s">
        <v>499</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278</v>
      </c>
      <c r="C233" s="4" t="s">
        <v>73</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279</v>
      </c>
      <c r="C234" s="4" t="s">
        <v>74</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280</v>
      </c>
      <c r="C235" s="4" t="s">
        <v>75</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281</v>
      </c>
      <c r="C236" s="4" t="s">
        <v>76</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282</v>
      </c>
      <c r="C237" s="4" t="s">
        <v>77</v>
      </c>
      <c r="G237" s="1" t="s">
        <v>166</v>
      </c>
      <c r="H237" s="1" t="s">
        <v>522</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283</v>
      </c>
      <c r="C238" s="4" t="s">
        <v>78</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284</v>
      </c>
      <c r="C239" s="4" t="s">
        <v>79</v>
      </c>
      <c r="J239" s="1" t="str">
        <f t="shared" ref="J239" si="1120" xml:space="preserve"> IF(AND(LEN(ChartLines.ID)&gt;0,"Unused"&lt;&gt;ChartLines.ID), COUNTIFS(ChartLines.ID,ChartLines.ID), "·")</f>
        <v>·</v>
      </c>
      <c r="K239" s="1" t="str">
        <f t="shared" ref="K239"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 si="1122" xml:space="preserve"> IF(LEN(ChartLines.Hex6)=6, HEX2DEC(LEFT(ChartLines.Hex6, 2)), "·")</f>
        <v>·</v>
      </c>
      <c r="N239" s="1" t="str">
        <f t="shared" ref="N239" si="1123" xml:space="preserve"> IF(LEN(ChartLines.Hex6)=6, HEX2DEC(MID(ChartLines.Hex6, 3, 2)), "·")</f>
        <v>·</v>
      </c>
      <c r="O239" s="1" t="str">
        <f t="shared" ref="O239" si="1124" xml:space="preserve"> IF(LEN(ChartLines.Hex6)=6, HEX2DEC(RIGHT(ChartLines.Hex6, 2)), "·")</f>
        <v>·</v>
      </c>
      <c r="P239" s="1" cm="1">
        <f t="array" ref="P239" xml:space="preserve"> 1 + ROW() - _xlfn.SINGLE(ROW(ChartLines.RowNum))</f>
        <v>234</v>
      </c>
    </row>
    <row r="240" spans="2:16" x14ac:dyDescent="0.2">
      <c r="B240" s="1" t="s">
        <v>285</v>
      </c>
      <c r="C240" s="4" t="s">
        <v>80</v>
      </c>
      <c r="G240" s="1" t="s">
        <v>167</v>
      </c>
      <c r="H240" s="1" t="s">
        <v>523</v>
      </c>
      <c r="J240" s="1">
        <f t="shared" ref="J240" si="1125" xml:space="preserve"> IF(AND(LEN(ChartLines.ID)&gt;0,"Unused"&lt;&gt;ChartLines.ID), COUNTIFS(ChartLines.ID,ChartLines.ID), "·")</f>
        <v>2</v>
      </c>
      <c r="K240" s="1">
        <f t="shared" ref="K240" si="1126" xml:space="preserve"> IF(AND(LEN(ChartLines.ID)&gt;0,"Unused"&lt;&gt;ChartLines.ID), COUNTIFS(ChartLines.ID,ChartLines.ID,   ChartLines.RowNum,"&lt;="&amp;ChartLines.RowNum), "·")</f>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ref="M240" si="1127" xml:space="preserve"> IF(LEN(ChartLines.Hex6)=6, HEX2DEC(LEFT(ChartLines.Hex6, 2)), "·")</f>
        <v>8</v>
      </c>
      <c r="N240" s="1">
        <f t="shared" ref="N240" si="1128" xml:space="preserve"> IF(LEN(ChartLines.Hex6)=6, HEX2DEC(MID(ChartLines.Hex6, 3, 2)), "·")</f>
        <v>82</v>
      </c>
      <c r="O240" s="1">
        <f t="shared" ref="O240" si="1129" xml:space="preserve"> IF(LEN(ChartLines.Hex6)=6, HEX2DEC(RIGHT(ChartLines.Hex6, 2)), "·")</f>
        <v>140</v>
      </c>
      <c r="P240" s="1" cm="1">
        <f t="array" ref="P240" xml:space="preserve"> 1 + ROW() - _xlfn.SINGLE(ROW(ChartLines.RowNum))</f>
        <v>235</v>
      </c>
    </row>
    <row r="241" spans="2:16" x14ac:dyDescent="0.2">
      <c r="B241" s="1" t="s">
        <v>286</v>
      </c>
      <c r="C241" s="4" t="s">
        <v>57</v>
      </c>
      <c r="G241" s="1" t="s">
        <v>167</v>
      </c>
      <c r="H241" s="1" t="str">
        <f xml:space="preserve"> "949494"</f>
        <v>949494</v>
      </c>
      <c r="J241" s="1">
        <f t="shared" ref="J241" si="1130" xml:space="preserve"> IF(AND(LEN(ChartLines.ID)&gt;0,"Unused"&lt;&gt;ChartLines.ID), COUNTIFS(ChartLines.ID,ChartLines.ID), "·")</f>
        <v>2</v>
      </c>
      <c r="K241" s="1">
        <f t="shared" ref="K241" si="1131" xml:space="preserve"> IF(AND(LEN(ChartLines.ID)&gt;0,"Unused"&lt;&gt;ChartLines.ID), COUNTIFS(ChartLines.ID,ChartLines.ID,   ChartLines.RowNum,"&lt;="&amp;ChartLines.RowNum), "·")</f>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ref="M241" si="1132" xml:space="preserve"> IF(LEN(ChartLines.Hex6)=6, HEX2DEC(LEFT(ChartLines.Hex6, 2)), "·")</f>
        <v>148</v>
      </c>
      <c r="N241" s="1">
        <f t="shared" ref="N241" si="1133" xml:space="preserve"> IF(LEN(ChartLines.Hex6)=6, HEX2DEC(MID(ChartLines.Hex6, 3, 2)), "·")</f>
        <v>148</v>
      </c>
      <c r="O241" s="1">
        <f t="shared" ref="O241" si="1134" xml:space="preserve"> IF(LEN(ChartLines.Hex6)=6, HEX2DEC(RIGHT(ChartLines.Hex6, 2)), "·")</f>
        <v>148</v>
      </c>
      <c r="P241" s="1" cm="1">
        <f t="array" ref="P241" xml:space="preserve"> 1 + ROW() - _xlfn.SINGLE(ROW(ChartLines.RowNum))</f>
        <v>236</v>
      </c>
    </row>
    <row r="242" spans="2:16" x14ac:dyDescent="0.2">
      <c r="B242" s="1" t="s">
        <v>287</v>
      </c>
      <c r="C242" s="4" t="s">
        <v>81</v>
      </c>
      <c r="G242" s="1" t="s">
        <v>168</v>
      </c>
      <c r="H242" s="1" t="str">
        <f xml:space="preserve"> "0A6AAA"</f>
        <v>0A6AAA</v>
      </c>
      <c r="J242" s="1">
        <f t="shared" ref="J242" si="1135" xml:space="preserve"> IF(AND(LEN(ChartLines.ID)&gt;0,"Unused"&lt;&gt;ChartLines.ID), COUNTIFS(ChartLines.ID,ChartLines.ID), "·")</f>
        <v>2</v>
      </c>
      <c r="K242" s="1">
        <f t="shared" ref="K242" si="1136" xml:space="preserve"> IF(AND(LEN(ChartLines.ID)&gt;0,"Unused"&lt;&gt;ChartLines.ID), COUNTIFS(ChartLines.ID,ChartLines.ID,   ChartLines.RowNum,"&lt;="&amp;ChartLines.RowNum), "·")</f>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ref="M242" si="1137" xml:space="preserve"> IF(LEN(ChartLines.Hex6)=6, HEX2DEC(LEFT(ChartLines.Hex6, 2)), "·")</f>
        <v>10</v>
      </c>
      <c r="N242" s="1">
        <f t="shared" ref="N242" si="1138" xml:space="preserve"> IF(LEN(ChartLines.Hex6)=6, HEX2DEC(MID(ChartLines.Hex6, 3, 2)), "·")</f>
        <v>106</v>
      </c>
      <c r="O242" s="1">
        <f t="shared" ref="O242" si="1139" xml:space="preserve"> IF(LEN(ChartLines.Hex6)=6, HEX2DEC(RIGHT(ChartLines.Hex6, 2)), "·")</f>
        <v>170</v>
      </c>
      <c r="P242" s="1" cm="1">
        <f t="array" ref="P242" xml:space="preserve"> 1 + ROW() - _xlfn.SINGLE(ROW(ChartLines.RowNum))</f>
        <v>237</v>
      </c>
    </row>
    <row r="243" spans="2:16" x14ac:dyDescent="0.2">
      <c r="B243" s="1" t="s">
        <v>288</v>
      </c>
      <c r="C243" s="4" t="s">
        <v>82</v>
      </c>
      <c r="G243" s="1" t="s">
        <v>168</v>
      </c>
      <c r="H243" s="1" t="s">
        <v>423</v>
      </c>
      <c r="J243" s="1">
        <f t="shared" ref="J243" si="1140" xml:space="preserve"> IF(AND(LEN(ChartLines.ID)&gt;0,"Unused"&lt;&gt;ChartLines.ID), COUNTIFS(ChartLines.ID,ChartLines.ID), "·")</f>
        <v>2</v>
      </c>
      <c r="K243" s="1">
        <f t="shared" ref="K243" si="1141" xml:space="preserve"> IF(AND(LEN(ChartLines.ID)&gt;0,"Unused"&lt;&gt;ChartLines.ID), COUNTIFS(ChartLines.ID,ChartLines.ID,   ChartLines.RowNum,"&lt;="&amp;ChartLines.RowNum), "·")</f>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ref="M243" si="1142" xml:space="preserve"> IF(LEN(ChartLines.Hex6)=6, HEX2DEC(LEFT(ChartLines.Hex6, 2)), "·")</f>
        <v>255</v>
      </c>
      <c r="N243" s="1">
        <f t="shared" ref="N243" si="1143" xml:space="preserve"> IF(LEN(ChartLines.Hex6)=6, HEX2DEC(MID(ChartLines.Hex6, 3, 2)), "·")</f>
        <v>255</v>
      </c>
      <c r="O243" s="1">
        <f t="shared" ref="O243" si="1144" xml:space="preserve"> IF(LEN(ChartLines.Hex6)=6, HEX2DEC(RIGHT(ChartLines.Hex6, 2)), "·")</f>
        <v>255</v>
      </c>
      <c r="P243" s="1" cm="1">
        <f t="array" ref="P243" xml:space="preserve"> 1 + ROW() - _xlfn.SINGLE(ROW(ChartLines.RowNum))</f>
        <v>238</v>
      </c>
    </row>
    <row r="244" spans="2:16" x14ac:dyDescent="0.2">
      <c r="B244" s="1" t="s">
        <v>289</v>
      </c>
      <c r="C244" s="4" t="s">
        <v>83</v>
      </c>
      <c r="G244" s="1" t="s">
        <v>169</v>
      </c>
      <c r="H244" s="1" t="str">
        <f xml:space="preserve"> "165788"</f>
        <v>165788</v>
      </c>
      <c r="J244" s="1">
        <f t="shared" ref="J244" si="1145" xml:space="preserve"> IF(AND(LEN(ChartLines.ID)&gt;0,"Unused"&lt;&gt;ChartLines.ID), COUNTIFS(ChartLines.ID,ChartLines.ID), "·")</f>
        <v>2</v>
      </c>
      <c r="K244" s="1">
        <f t="shared" ref="K244" si="1146" xml:space="preserve"> IF(AND(LEN(ChartLines.ID)&gt;0,"Unused"&lt;&gt;ChartLines.ID), COUNTIFS(ChartLines.ID,ChartLines.ID,   ChartLines.RowNum,"&lt;="&amp;ChartLines.RowNum), "·")</f>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ref="M244" si="1147" xml:space="preserve"> IF(LEN(ChartLines.Hex6)=6, HEX2DEC(LEFT(ChartLines.Hex6, 2)), "·")</f>
        <v>22</v>
      </c>
      <c r="N244" s="1">
        <f t="shared" ref="N244" si="1148" xml:space="preserve"> IF(LEN(ChartLines.Hex6)=6, HEX2DEC(MID(ChartLines.Hex6, 3, 2)), "·")</f>
        <v>87</v>
      </c>
      <c r="O244" s="1">
        <f t="shared" ref="O244" si="1149" xml:space="preserve"> IF(LEN(ChartLines.Hex6)=6, HEX2DEC(RIGHT(ChartLines.Hex6, 2)), "·")</f>
        <v>136</v>
      </c>
      <c r="P244" s="1" cm="1">
        <f t="array" ref="P244" xml:space="preserve"> 1 + ROW() - _xlfn.SINGLE(ROW(ChartLines.RowNum))</f>
        <v>239</v>
      </c>
    </row>
    <row r="245" spans="2:16" x14ac:dyDescent="0.2">
      <c r="B245" s="1" t="s">
        <v>290</v>
      </c>
      <c r="C245" s="4" t="s">
        <v>84</v>
      </c>
      <c r="G245" s="1" t="s">
        <v>169</v>
      </c>
      <c r="H245" s="1" t="str">
        <f xml:space="preserve"> "C3DCF4"</f>
        <v>C3DCF4</v>
      </c>
      <c r="J245" s="1">
        <f t="shared" ref="J245" si="1150" xml:space="preserve"> IF(AND(LEN(ChartLines.ID)&gt;0,"Unused"&lt;&gt;ChartLines.ID), COUNTIFS(ChartLines.ID,ChartLines.ID), "·")</f>
        <v>2</v>
      </c>
      <c r="K245" s="1">
        <f t="shared" ref="K245" si="1151" xml:space="preserve"> IF(AND(LEN(ChartLines.ID)&gt;0,"Unused"&lt;&gt;ChartLines.ID), COUNTIFS(ChartLines.ID,ChartLines.ID,   ChartLines.RowNum,"&lt;="&amp;ChartLines.RowNum), "·")</f>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ref="M245" si="1152" xml:space="preserve"> IF(LEN(ChartLines.Hex6)=6, HEX2DEC(LEFT(ChartLines.Hex6, 2)), "·")</f>
        <v>195</v>
      </c>
      <c r="N245" s="1">
        <f t="shared" ref="N245" si="1153" xml:space="preserve"> IF(LEN(ChartLines.Hex6)=6, HEX2DEC(MID(ChartLines.Hex6, 3, 2)), "·")</f>
        <v>220</v>
      </c>
      <c r="O245" s="1">
        <f t="shared" ref="O245" si="1154" xml:space="preserve"> IF(LEN(ChartLines.Hex6)=6, HEX2DEC(RIGHT(ChartLines.Hex6, 2)), "·")</f>
        <v>244</v>
      </c>
      <c r="P245" s="1" cm="1">
        <f t="array" ref="P245" xml:space="preserve"> 1 + ROW() - _xlfn.SINGLE(ROW(ChartLines.RowNum))</f>
        <v>240</v>
      </c>
    </row>
    <row r="246" spans="2:16" x14ac:dyDescent="0.2">
      <c r="B246" s="1" t="s">
        <v>291</v>
      </c>
      <c r="C246" s="4" t="s">
        <v>85</v>
      </c>
      <c r="G246" s="1" t="s">
        <v>170</v>
      </c>
      <c r="H246" s="1" t="s">
        <v>524</v>
      </c>
      <c r="J246" s="1">
        <f t="shared" ref="J246" si="1155" xml:space="preserve"> IF(AND(LEN(ChartLines.ID)&gt;0,"Unused"&lt;&gt;ChartLines.ID), COUNTIFS(ChartLines.ID,ChartLines.ID), "·")</f>
        <v>1</v>
      </c>
      <c r="K246" s="1">
        <f t="shared" ref="K246" si="1156" xml:space="preserve"> IF(AND(LEN(ChartLines.ID)&gt;0,"Unused"&lt;&gt;ChartLines.ID), COUNTIFS(ChartLines.ID,ChartLines.ID,   ChartLines.RowNum,"&lt;="&amp;ChartLines.RowNum), "·")</f>
        <v>1</v>
      </c>
      <c r="L246" s="1" t="str" cm="1">
        <f t="array" ref="L246" xml:space="preserve"> _xlfn.IFS(OR(LEN(_xlfn.SINGLE(ChartLines.ID))=0,"Unused"=_xlfn.SINGLE(ChartLines.ID)), "·",   1=_xlfn.SINGLE(ChartLines.NumInstances), IF("USD"=_xlfn.SINGLE(ChartLines.ID), "SoleBig", "SoleOrdinary"),   1=_xlfn.SINGLE(ChartLines.InstanceNum), "Outer",   TRUE, "Inner")</f>
        <v>SoleOrdinary</v>
      </c>
      <c r="M246" s="1">
        <f t="shared" ref="M246" si="1157" xml:space="preserve"> IF(LEN(ChartLines.Hex6)=6, HEX2DEC(LEFT(ChartLines.Hex6, 2)), "·")</f>
        <v>27</v>
      </c>
      <c r="N246" s="1">
        <f t="shared" ref="N246" si="1158" xml:space="preserve"> IF(LEN(ChartLines.Hex6)=6, HEX2DEC(MID(ChartLines.Hex6, 3, 2)), "·")</f>
        <v>97</v>
      </c>
      <c r="O246" s="1">
        <f t="shared" ref="O246" si="1159" xml:space="preserve"> IF(LEN(ChartLines.Hex6)=6, HEX2DEC(RIGHT(ChartLines.Hex6, 2)), "·")</f>
        <v>140</v>
      </c>
      <c r="P246" s="1" cm="1">
        <f t="array" ref="P246" xml:space="preserve"> 1 + ROW() - _xlfn.SINGLE(ROW(ChartLines.RowNum))</f>
        <v>241</v>
      </c>
    </row>
    <row r="247" spans="2:16" x14ac:dyDescent="0.2">
      <c r="B247" s="1" t="s">
        <v>292</v>
      </c>
      <c r="C247" s="4" t="s">
        <v>86</v>
      </c>
      <c r="G247" s="1" t="s">
        <v>419</v>
      </c>
      <c r="J247" s="1" t="str">
        <f t="shared" ref="J247" si="1160" xml:space="preserve"> IF(AND(LEN(ChartLines.ID)&gt;0,"Unused"&lt;&gt;ChartLines.ID), COUNTIFS(ChartLines.ID,ChartLines.ID), "·")</f>
        <v>·</v>
      </c>
      <c r="K247" s="1" t="str">
        <f t="shared" ref="K247" si="1161" xml:space="preserve"> IF(AND(LEN(ChartLines.ID)&gt;0,"Unused"&lt;&gt;ChartLines.ID), COUNTIFS(ChartLines.ID,ChartLines.ID,   ChartLines.RowNum,"&lt;="&amp;ChartLines.RowNum), "·")</f>
        <v>·</v>
      </c>
      <c r="L247" s="1" t="str" cm="1">
        <f t="array" ref="L247" xml:space="preserve"> _xlfn.IFS(OR(LEN(_xlfn.SINGLE(ChartLines.ID))=0,"Unused"=_xlfn.SINGLE(ChartLines.ID)), "·",   1=_xlfn.SINGLE(ChartLines.NumInstances), IF("USD"=_xlfn.SINGLE(ChartLines.ID), "SoleBig", "SoleOrdinary"),   1=_xlfn.SINGLE(ChartLines.InstanceNum), "Outer",   TRUE, "Inner")</f>
        <v>·</v>
      </c>
      <c r="M247" s="1" t="str">
        <f t="shared" ref="M247" si="1162" xml:space="preserve"> IF(LEN(ChartLines.Hex6)=6, HEX2DEC(LEFT(ChartLines.Hex6, 2)), "·")</f>
        <v>·</v>
      </c>
      <c r="N247" s="1" t="str">
        <f t="shared" ref="N247" si="1163" xml:space="preserve"> IF(LEN(ChartLines.Hex6)=6, HEX2DEC(MID(ChartLines.Hex6, 3, 2)), "·")</f>
        <v>·</v>
      </c>
      <c r="O247" s="1" t="str">
        <f t="shared" ref="O247" si="1164" xml:space="preserve"> IF(LEN(ChartLines.Hex6)=6, HEX2DEC(RIGHT(ChartLines.Hex6, 2)), "·")</f>
        <v>·</v>
      </c>
      <c r="P247" s="1" cm="1">
        <f t="array" ref="P247" xml:space="preserve"> 1 + ROW() - _xlfn.SINGLE(ROW(ChartLines.RowNum))</f>
        <v>242</v>
      </c>
    </row>
    <row r="248" spans="2:16" x14ac:dyDescent="0.2">
      <c r="B248" s="1" t="s">
        <v>293</v>
      </c>
      <c r="C248" s="4" t="s">
        <v>87</v>
      </c>
      <c r="G248" s="1" t="s">
        <v>171</v>
      </c>
      <c r="H248" s="1" t="s">
        <v>525</v>
      </c>
      <c r="J248" s="1">
        <f t="shared" ref="J248" si="1165" xml:space="preserve"> IF(AND(LEN(ChartLines.ID)&gt;0,"Unused"&lt;&gt;ChartLines.ID), COUNTIFS(ChartLines.ID,ChartLines.ID), "·")</f>
        <v>1</v>
      </c>
      <c r="K248" s="1">
        <f t="shared" ref="K248" si="1166" xml:space="preserve"> IF(AND(LEN(ChartLines.ID)&gt;0,"Unused"&lt;&gt;ChartLines.ID), COUNTIFS(ChartLines.ID,ChartLines.ID,   ChartLines.RowNum,"&lt;="&amp;ChartLines.RowNum), "·")</f>
        <v>1</v>
      </c>
      <c r="L248" s="1" t="str" cm="1">
        <f t="array" ref="L248" xml:space="preserve"> _xlfn.IFS(OR(LEN(_xlfn.SINGLE(ChartLines.ID))=0,"Unused"=_xlfn.SINGLE(ChartLines.ID)), "·",   1=_xlfn.SINGLE(ChartLines.NumInstances), IF("USD"=_xlfn.SINGLE(ChartLines.ID), "SoleBig", "SoleOrdinary"),   1=_xlfn.SINGLE(ChartLines.InstanceNum), "Outer",   TRUE, "Inner")</f>
        <v>SoleOrdinary</v>
      </c>
      <c r="M248" s="1">
        <f t="shared" ref="M248" si="1167" xml:space="preserve"> IF(LEN(ChartLines.Hex6)=6, HEX2DEC(LEFT(ChartLines.Hex6, 2)), "·")</f>
        <v>28</v>
      </c>
      <c r="N248" s="1">
        <f t="shared" ref="N248" si="1168" xml:space="preserve"> IF(LEN(ChartLines.Hex6)=6, HEX2DEC(MID(ChartLines.Hex6, 3, 2)), "·")</f>
        <v>48</v>
      </c>
      <c r="O248" s="1">
        <f t="shared" ref="O248" si="1169" xml:space="preserve"> IF(LEN(ChartLines.Hex6)=6, HEX2DEC(RIGHT(ChartLines.Hex6, 2)), "·")</f>
        <v>96</v>
      </c>
      <c r="P248" s="1" cm="1">
        <f t="array" ref="P248" xml:space="preserve"> 1 + ROW() - _xlfn.SINGLE(ROW(ChartLines.RowNum))</f>
        <v>243</v>
      </c>
    </row>
    <row r="249" spans="2:16" x14ac:dyDescent="0.2">
      <c r="B249" s="1" t="s">
        <v>294</v>
      </c>
      <c r="C249" s="4" t="s">
        <v>88</v>
      </c>
      <c r="G249" s="1" t="s">
        <v>419</v>
      </c>
      <c r="J249" s="1" t="str">
        <f t="shared" ref="J249" si="1170" xml:space="preserve"> IF(AND(LEN(ChartLines.ID)&gt;0,"Unused"&lt;&gt;ChartLines.ID), COUNTIFS(ChartLines.ID,ChartLines.ID), "·")</f>
        <v>·</v>
      </c>
      <c r="K249" s="1" t="str">
        <f t="shared" ref="K249" si="1171" xml:space="preserve"> IF(AND(LEN(ChartLines.ID)&gt;0,"Unused"&lt;&gt;ChartLines.ID), COUNTIFS(ChartLines.ID,ChartLines.ID,   ChartLines.RowNum,"&lt;="&amp;ChartLines.RowNum), "·")</f>
        <v>·</v>
      </c>
      <c r="L249" s="1" t="str" cm="1">
        <f t="array" ref="L249" xml:space="preserve"> _xlfn.IFS(OR(LEN(_xlfn.SINGLE(ChartLines.ID))=0,"Unused"=_xlfn.SINGLE(ChartLines.ID)), "·",   1=_xlfn.SINGLE(ChartLines.NumInstances), IF("USD"=_xlfn.SINGLE(ChartLines.ID), "SoleBig", "SoleOrdinary"),   1=_xlfn.SINGLE(ChartLines.InstanceNum), "Outer",   TRUE, "Inner")</f>
        <v>·</v>
      </c>
      <c r="M249" s="1" t="str">
        <f t="shared" ref="M249" si="1172" xml:space="preserve"> IF(LEN(ChartLines.Hex6)=6, HEX2DEC(LEFT(ChartLines.Hex6, 2)), "·")</f>
        <v>·</v>
      </c>
      <c r="N249" s="1" t="str">
        <f t="shared" ref="N249" si="1173" xml:space="preserve"> IF(LEN(ChartLines.Hex6)=6, HEX2DEC(MID(ChartLines.Hex6, 3, 2)), "·")</f>
        <v>·</v>
      </c>
      <c r="O249" s="1" t="str">
        <f t="shared" ref="O249" si="1174" xml:space="preserve"> IF(LEN(ChartLines.Hex6)=6, HEX2DEC(RIGHT(ChartLines.Hex6, 2)), "·")</f>
        <v>·</v>
      </c>
      <c r="P249" s="1" cm="1">
        <f t="array" ref="P249" xml:space="preserve"> 1 + ROW() - _xlfn.SINGLE(ROW(ChartLines.RowNum))</f>
        <v>244</v>
      </c>
    </row>
    <row r="250" spans="2:16" x14ac:dyDescent="0.2">
      <c r="B250" s="1" t="s">
        <v>295</v>
      </c>
      <c r="C250" s="4" t="s">
        <v>89</v>
      </c>
      <c r="G250" s="1" t="s">
        <v>172</v>
      </c>
      <c r="H250" s="1" t="s">
        <v>526</v>
      </c>
      <c r="J250" s="1">
        <f t="shared" ref="J250" si="1175" xml:space="preserve"> IF(AND(LEN(ChartLines.ID)&gt;0,"Unused"&lt;&gt;ChartLines.ID), COUNTIFS(ChartLines.ID,ChartLines.ID), "·")</f>
        <v>2</v>
      </c>
      <c r="K250" s="1">
        <f t="shared" ref="K250" si="1176" xml:space="preserve"> IF(AND(LEN(ChartLines.ID)&gt;0,"Unused"&lt;&gt;ChartLines.ID), COUNTIFS(ChartLines.ID,ChartLines.ID,   ChartLines.RowNum,"&lt;="&amp;ChartLines.RowNum), "·")</f>
        <v>1</v>
      </c>
      <c r="L250" s="1" t="str" cm="1">
        <f t="array" ref="L250" xml:space="preserve"> _xlfn.IFS(OR(LEN(_xlfn.SINGLE(ChartLines.ID))=0,"Unused"=_xlfn.SINGLE(ChartLines.ID)), "·",   1=_xlfn.SINGLE(ChartLines.NumInstances), IF("USD"=_xlfn.SINGLE(ChartLines.ID), "SoleBig", "SoleOrdinary"),   1=_xlfn.SINGLE(ChartLines.InstanceNum), "Outer",   TRUE, "Inner")</f>
        <v>Outer</v>
      </c>
      <c r="M250" s="1">
        <f t="shared" ref="M250" si="1177" xml:space="preserve"> IF(LEN(ChartLines.Hex6)=6, HEX2DEC(LEFT(ChartLines.Hex6, 2)), "·")</f>
        <v>134</v>
      </c>
      <c r="N250" s="1">
        <f t="shared" ref="N250" si="1178" xml:space="preserve"> IF(LEN(ChartLines.Hex6)=6, HEX2DEC(MID(ChartLines.Hex6, 3, 2)), "·")</f>
        <v>12</v>
      </c>
      <c r="O250" s="1">
        <f t="shared" ref="O250" si="1179" xml:space="preserve"> IF(LEN(ChartLines.Hex6)=6, HEX2DEC(RIGHT(ChartLines.Hex6, 2)), "·")</f>
        <v>20</v>
      </c>
      <c r="P250" s="1" cm="1">
        <f t="array" ref="P250" xml:space="preserve"> 1 + ROW() - _xlfn.SINGLE(ROW(ChartLines.RowNum))</f>
        <v>245</v>
      </c>
    </row>
    <row r="251" spans="2:16" x14ac:dyDescent="0.2">
      <c r="B251" s="1" t="s">
        <v>296</v>
      </c>
      <c r="C251" s="4" t="s">
        <v>90</v>
      </c>
      <c r="G251" s="1" t="s">
        <v>172</v>
      </c>
      <c r="H251" s="1" t="s">
        <v>423</v>
      </c>
      <c r="J251" s="1">
        <f t="shared" ref="J251" si="1180" xml:space="preserve"> IF(AND(LEN(ChartLines.ID)&gt;0,"Unused"&lt;&gt;ChartLines.ID), COUNTIFS(ChartLines.ID,ChartLines.ID), "·")</f>
        <v>2</v>
      </c>
      <c r="K251" s="1">
        <f t="shared" ref="K251" si="1181" xml:space="preserve"> IF(AND(LEN(ChartLines.ID)&gt;0,"Unused"&lt;&gt;ChartLines.ID), COUNTIFS(ChartLines.ID,ChartLines.ID,   ChartLines.RowNum,"&lt;="&amp;ChartLines.RowNum), "·")</f>
        <v>2</v>
      </c>
      <c r="L251" s="1" t="str" cm="1">
        <f t="array" ref="L251" xml:space="preserve"> _xlfn.IFS(OR(LEN(_xlfn.SINGLE(ChartLines.ID))=0,"Unused"=_xlfn.SINGLE(ChartLines.ID)), "·",   1=_xlfn.SINGLE(ChartLines.NumInstances), IF("USD"=_xlfn.SINGLE(ChartLines.ID), "SoleBig", "SoleOrdinary"),   1=_xlfn.SINGLE(ChartLines.InstanceNum), "Outer",   TRUE, "Inner")</f>
        <v>Inner</v>
      </c>
      <c r="M251" s="1">
        <f t="shared" ref="M251" si="1182" xml:space="preserve"> IF(LEN(ChartLines.Hex6)=6, HEX2DEC(LEFT(ChartLines.Hex6, 2)), "·")</f>
        <v>255</v>
      </c>
      <c r="N251" s="1">
        <f t="shared" ref="N251" si="1183" xml:space="preserve"> IF(LEN(ChartLines.Hex6)=6, HEX2DEC(MID(ChartLines.Hex6, 3, 2)), "·")</f>
        <v>255</v>
      </c>
      <c r="O251" s="1">
        <f t="shared" ref="O251" si="1184" xml:space="preserve"> IF(LEN(ChartLines.Hex6)=6, HEX2DEC(RIGHT(ChartLines.Hex6, 2)), "·")</f>
        <v>255</v>
      </c>
      <c r="P251" s="1" cm="1">
        <f t="array" ref="P251" xml:space="preserve"> 1 + ROW() - _xlfn.SINGLE(ROW(ChartLines.RowNum))</f>
        <v>246</v>
      </c>
    </row>
    <row r="252" spans="2:16" x14ac:dyDescent="0.2">
      <c r="B252" s="1" t="s">
        <v>297</v>
      </c>
      <c r="C252" s="4" t="s">
        <v>91</v>
      </c>
      <c r="G252" s="1" t="s">
        <v>173</v>
      </c>
      <c r="H252" s="1" t="str">
        <f xml:space="preserve"> "039355"</f>
        <v>039355</v>
      </c>
      <c r="J252" s="1">
        <f t="shared" ref="J252" si="1185" xml:space="preserve"> IF(AND(LEN(ChartLines.ID)&gt;0,"Unused"&lt;&gt;ChartLines.ID), COUNTIFS(ChartLines.ID,ChartLines.ID), "·")</f>
        <v>2</v>
      </c>
      <c r="K252" s="1">
        <f t="shared" ref="K252" si="1186" xml:space="preserve"> IF(AND(LEN(ChartLines.ID)&gt;0,"Unused"&lt;&gt;ChartLines.ID), COUNTIFS(ChartLines.ID,ChartLines.ID,   ChartLines.RowNum,"&lt;="&amp;ChartLines.RowNum), "·")</f>
        <v>1</v>
      </c>
      <c r="L252" s="1" t="str" cm="1">
        <f t="array" ref="L252" xml:space="preserve"> _xlfn.IFS(OR(LEN(_xlfn.SINGLE(ChartLines.ID))=0,"Unused"=_xlfn.SINGLE(ChartLines.ID)), "·",   1=_xlfn.SINGLE(ChartLines.NumInstances), IF("USD"=_xlfn.SINGLE(ChartLines.ID), "SoleBig", "SoleOrdinary"),   1=_xlfn.SINGLE(ChartLines.InstanceNum), "Outer",   TRUE, "Inner")</f>
        <v>Outer</v>
      </c>
      <c r="M252" s="1">
        <f t="shared" ref="M252" si="1187" xml:space="preserve"> IF(LEN(ChartLines.Hex6)=6, HEX2DEC(LEFT(ChartLines.Hex6, 2)), "·")</f>
        <v>3</v>
      </c>
      <c r="N252" s="1">
        <f t="shared" ref="N252" si="1188" xml:space="preserve"> IF(LEN(ChartLines.Hex6)=6, HEX2DEC(MID(ChartLines.Hex6, 3, 2)), "·")</f>
        <v>147</v>
      </c>
      <c r="O252" s="1">
        <f t="shared" ref="O252" si="1189" xml:space="preserve"> IF(LEN(ChartLines.Hex6)=6, HEX2DEC(RIGHT(ChartLines.Hex6, 2)), "·")</f>
        <v>85</v>
      </c>
      <c r="P252" s="1" cm="1">
        <f t="array" ref="P252" xml:space="preserve"> 1 + ROW() - _xlfn.SINGLE(ROW(ChartLines.RowNum))</f>
        <v>247</v>
      </c>
    </row>
    <row r="253" spans="2:16" x14ac:dyDescent="0.2">
      <c r="B253" s="1" t="s">
        <v>298</v>
      </c>
      <c r="C253" s="4" t="s">
        <v>92</v>
      </c>
      <c r="G253" s="1" t="s">
        <v>173</v>
      </c>
      <c r="H253" s="1" t="s">
        <v>423</v>
      </c>
      <c r="J253" s="1">
        <f t="shared" ref="J253" si="1190" xml:space="preserve"> IF(AND(LEN(ChartLines.ID)&gt;0,"Unused"&lt;&gt;ChartLines.ID), COUNTIFS(ChartLines.ID,ChartLines.ID), "·")</f>
        <v>2</v>
      </c>
      <c r="K253" s="1">
        <f t="shared" ref="K253" si="1191" xml:space="preserve"> IF(AND(LEN(ChartLines.ID)&gt;0,"Unused"&lt;&gt;ChartLines.ID), COUNTIFS(ChartLines.ID,ChartLines.ID,   ChartLines.RowNum,"&lt;="&amp;ChartLines.RowNum), "·")</f>
        <v>2</v>
      </c>
      <c r="L253" s="1" t="str" cm="1">
        <f t="array" ref="L253" xml:space="preserve"> _xlfn.IFS(OR(LEN(_xlfn.SINGLE(ChartLines.ID))=0,"Unused"=_xlfn.SINGLE(ChartLines.ID)), "·",   1=_xlfn.SINGLE(ChartLines.NumInstances), IF("USD"=_xlfn.SINGLE(ChartLines.ID), "SoleBig", "SoleOrdinary"),   1=_xlfn.SINGLE(ChartLines.InstanceNum), "Outer",   TRUE, "Inner")</f>
        <v>Inner</v>
      </c>
      <c r="M253" s="1">
        <f t="shared" ref="M253" si="1192" xml:space="preserve"> IF(LEN(ChartLines.Hex6)=6, HEX2DEC(LEFT(ChartLines.Hex6, 2)), "·")</f>
        <v>255</v>
      </c>
      <c r="N253" s="1">
        <f t="shared" ref="N253" si="1193" xml:space="preserve"> IF(LEN(ChartLines.Hex6)=6, HEX2DEC(MID(ChartLines.Hex6, 3, 2)), "·")</f>
        <v>255</v>
      </c>
      <c r="O253" s="1">
        <f t="shared" ref="O253" si="1194" xml:space="preserve"> IF(LEN(ChartLines.Hex6)=6, HEX2DEC(RIGHT(ChartLines.Hex6, 2)), "·")</f>
        <v>255</v>
      </c>
      <c r="P253" s="1" cm="1">
        <f t="array" ref="P253" xml:space="preserve"> 1 + ROW() - _xlfn.SINGLE(ROW(ChartLines.RowNum))</f>
        <v>248</v>
      </c>
    </row>
    <row r="254" spans="2:16" x14ac:dyDescent="0.2">
      <c r="B254" s="1" t="s">
        <v>299</v>
      </c>
      <c r="C254" s="4" t="s">
        <v>93</v>
      </c>
      <c r="G254" s="1" t="s">
        <v>174</v>
      </c>
      <c r="H254" s="1" t="str">
        <f xml:space="preserve"> "000000"</f>
        <v>000000</v>
      </c>
      <c r="J254" s="1">
        <f t="shared" ref="J254" si="1195" xml:space="preserve"> IF(AND(LEN(ChartLines.ID)&gt;0,"Unused"&lt;&gt;ChartLines.ID), COUNTIFS(ChartLines.ID,ChartLines.ID), "·")</f>
        <v>2</v>
      </c>
      <c r="K254" s="1">
        <f t="shared" ref="K254" si="1196" xml:space="preserve"> IF(AND(LEN(ChartLines.ID)&gt;0,"Unused"&lt;&gt;ChartLines.ID), COUNTIFS(ChartLines.ID,ChartLines.ID,   ChartLines.RowNum,"&lt;="&amp;ChartLines.RowNum), "·")</f>
        <v>1</v>
      </c>
      <c r="L254" s="1" t="str" cm="1">
        <f t="array" ref="L254" xml:space="preserve"> _xlfn.IFS(OR(LEN(_xlfn.SINGLE(ChartLines.ID))=0,"Unused"=_xlfn.SINGLE(ChartLines.ID)), "·",   1=_xlfn.SINGLE(ChartLines.NumInstances), IF("USD"=_xlfn.SINGLE(ChartLines.ID), "SoleBig", "SoleOrdinary"),   1=_xlfn.SINGLE(ChartLines.InstanceNum), "Outer",   TRUE, "Inner")</f>
        <v>Outer</v>
      </c>
      <c r="M254" s="1">
        <f t="shared" ref="M254" si="1197" xml:space="preserve"> IF(LEN(ChartLines.Hex6)=6, HEX2DEC(LEFT(ChartLines.Hex6, 2)), "·")</f>
        <v>0</v>
      </c>
      <c r="N254" s="1">
        <f t="shared" ref="N254" si="1198" xml:space="preserve"> IF(LEN(ChartLines.Hex6)=6, HEX2DEC(MID(ChartLines.Hex6, 3, 2)), "·")</f>
        <v>0</v>
      </c>
      <c r="O254" s="1">
        <f t="shared" ref="O254" si="1199" xml:space="preserve"> IF(LEN(ChartLines.Hex6)=6, HEX2DEC(RIGHT(ChartLines.Hex6, 2)), "·")</f>
        <v>0</v>
      </c>
      <c r="P254" s="1" cm="1">
        <f t="array" ref="P254" xml:space="preserve"> 1 + ROW() - _xlfn.SINGLE(ROW(ChartLines.RowNum))</f>
        <v>249</v>
      </c>
    </row>
    <row r="255" spans="2:16" x14ac:dyDescent="0.2">
      <c r="B255" s="1" t="s">
        <v>300</v>
      </c>
      <c r="C255" s="4" t="s">
        <v>94</v>
      </c>
      <c r="G255" s="1" t="s">
        <v>174</v>
      </c>
      <c r="H255" s="1" t="str">
        <f xml:space="preserve"> "039355"</f>
        <v>039355</v>
      </c>
      <c r="J255" s="1">
        <f t="shared" ref="J255" si="1200" xml:space="preserve"> IF(AND(LEN(ChartLines.ID)&gt;0,"Unused"&lt;&gt;ChartLines.ID), COUNTIFS(ChartLines.ID,ChartLines.ID), "·")</f>
        <v>2</v>
      </c>
      <c r="K255" s="1">
        <f t="shared" ref="K255" si="1201" xml:space="preserve"> IF(AND(LEN(ChartLines.ID)&gt;0,"Unused"&lt;&gt;ChartLines.ID), COUNTIFS(ChartLines.ID,ChartLines.ID,   ChartLines.RowNum,"&lt;="&amp;ChartLines.RowNum), "·")</f>
        <v>2</v>
      </c>
      <c r="L255" s="1" t="str" cm="1">
        <f t="array" ref="L255" xml:space="preserve"> _xlfn.IFS(OR(LEN(_xlfn.SINGLE(ChartLines.ID))=0,"Unused"=_xlfn.SINGLE(ChartLines.ID)), "·",   1=_xlfn.SINGLE(ChartLines.NumInstances), IF("USD"=_xlfn.SINGLE(ChartLines.ID), "SoleBig", "SoleOrdinary"),   1=_xlfn.SINGLE(ChartLines.InstanceNum), "Outer",   TRUE, "Inner")</f>
        <v>Inner</v>
      </c>
      <c r="M255" s="1">
        <f t="shared" ref="M255" si="1202" xml:space="preserve"> IF(LEN(ChartLines.Hex6)=6, HEX2DEC(LEFT(ChartLines.Hex6, 2)), "·")</f>
        <v>3</v>
      </c>
      <c r="N255" s="1">
        <f t="shared" ref="N255" si="1203" xml:space="preserve"> IF(LEN(ChartLines.Hex6)=6, HEX2DEC(MID(ChartLines.Hex6, 3, 2)), "·")</f>
        <v>147</v>
      </c>
      <c r="O255" s="1">
        <f t="shared" ref="O255" si="1204" xml:space="preserve"> IF(LEN(ChartLines.Hex6)=6, HEX2DEC(RIGHT(ChartLines.Hex6, 2)), "·")</f>
        <v>85</v>
      </c>
      <c r="P255" s="1" cm="1">
        <f t="array" ref="P255" xml:space="preserve"> 1 + ROW() - _xlfn.SINGLE(ROW(ChartLines.RowNum))</f>
        <v>250</v>
      </c>
    </row>
    <row r="256" spans="2:16" x14ac:dyDescent="0.2">
      <c r="B256" s="1" t="s">
        <v>301</v>
      </c>
      <c r="C256" s="4" t="s">
        <v>95</v>
      </c>
      <c r="G256" s="1" t="s">
        <v>175</v>
      </c>
      <c r="H256" s="1" t="s">
        <v>527</v>
      </c>
      <c r="J256" s="1">
        <f t="shared" ref="J256" si="1205" xml:space="preserve"> IF(AND(LEN(ChartLines.ID)&gt;0,"Unused"&lt;&gt;ChartLines.ID), COUNTIFS(ChartLines.ID,ChartLines.ID), "·")</f>
        <v>2</v>
      </c>
      <c r="K256" s="1">
        <f t="shared" ref="K256" si="1206" xml:space="preserve"> IF(AND(LEN(ChartLines.ID)&gt;0,"Unused"&lt;&gt;ChartLines.ID), COUNTIFS(ChartLines.ID,ChartLines.ID,   ChartLines.RowNum,"&lt;="&amp;ChartLines.RowNum), "·")</f>
        <v>1</v>
      </c>
      <c r="L256" s="1" t="str" cm="1">
        <f t="array" ref="L256" xml:space="preserve"> _xlfn.IFS(OR(LEN(_xlfn.SINGLE(ChartLines.ID))=0,"Unused"=_xlfn.SINGLE(ChartLines.ID)), "·",   1=_xlfn.SINGLE(ChartLines.NumInstances), IF("USD"=_xlfn.SINGLE(ChartLines.ID), "SoleBig", "SoleOrdinary"),   1=_xlfn.SINGLE(ChartLines.InstanceNum), "Outer",   TRUE, "Inner")</f>
        <v>Outer</v>
      </c>
      <c r="M256" s="1">
        <f t="shared" ref="M256" si="1207" xml:space="preserve"> IF(LEN(ChartLines.Hex6)=6, HEX2DEC(LEFT(ChartLines.Hex6, 2)), "·")</f>
        <v>25</v>
      </c>
      <c r="N256" s="1">
        <f t="shared" ref="N256" si="1208" xml:space="preserve"> IF(LEN(ChartLines.Hex6)=6, HEX2DEC(MID(ChartLines.Hex6, 3, 2)), "·")</f>
        <v>141</v>
      </c>
      <c r="O256" s="1">
        <f t="shared" ref="O256" si="1209" xml:space="preserve"> IF(LEN(ChartLines.Hex6)=6, HEX2DEC(RIGHT(ChartLines.Hex6, 2)), "·")</f>
        <v>102</v>
      </c>
      <c r="P256" s="1" cm="1">
        <f t="array" ref="P256" xml:space="preserve"> 1 + ROW() - _xlfn.SINGLE(ROW(ChartLines.RowNum))</f>
        <v>251</v>
      </c>
    </row>
    <row r="257" spans="2:16" x14ac:dyDescent="0.2">
      <c r="B257" s="1" t="s">
        <v>302</v>
      </c>
      <c r="C257" s="4" t="s">
        <v>96</v>
      </c>
      <c r="G257" s="1" t="s">
        <v>175</v>
      </c>
      <c r="H257" s="1" t="s">
        <v>528</v>
      </c>
      <c r="J257" s="1">
        <f t="shared" ref="J257" si="1210" xml:space="preserve"> IF(AND(LEN(ChartLines.ID)&gt;0,"Unused"&lt;&gt;ChartLines.ID), COUNTIFS(ChartLines.ID,ChartLines.ID), "·")</f>
        <v>2</v>
      </c>
      <c r="K257" s="1">
        <f t="shared" ref="K257" si="1211" xml:space="preserve"> IF(AND(LEN(ChartLines.ID)&gt;0,"Unused"&lt;&gt;ChartLines.ID), COUNTIFS(ChartLines.ID,ChartLines.ID,   ChartLines.RowNum,"&lt;="&amp;ChartLines.RowNum), "·")</f>
        <v>2</v>
      </c>
      <c r="L257" s="1" t="str" cm="1">
        <f t="array" ref="L257" xml:space="preserve"> _xlfn.IFS(OR(LEN(_xlfn.SINGLE(ChartLines.ID))=0,"Unused"=_xlfn.SINGLE(ChartLines.ID)), "·",   1=_xlfn.SINGLE(ChartLines.NumInstances), IF("USD"=_xlfn.SINGLE(ChartLines.ID), "SoleBig", "SoleOrdinary"),   1=_xlfn.SINGLE(ChartLines.InstanceNum), "Outer",   TRUE, "Inner")</f>
        <v>Inner</v>
      </c>
      <c r="M257" s="1">
        <f t="shared" ref="M257" si="1212" xml:space="preserve"> IF(LEN(ChartLines.Hex6)=6, HEX2DEC(LEFT(ChartLines.Hex6, 2)), "·")</f>
        <v>252</v>
      </c>
      <c r="N257" s="1">
        <f t="shared" ref="N257" si="1213" xml:space="preserve"> IF(LEN(ChartLines.Hex6)=6, HEX2DEC(MID(ChartLines.Hex6, 3, 2)), "·")</f>
        <v>185</v>
      </c>
      <c r="O257" s="1">
        <f t="shared" ref="O257" si="1214" xml:space="preserve"> IF(LEN(ChartLines.Hex6)=6, HEX2DEC(RIGHT(ChartLines.Hex6, 2)), "·")</f>
        <v>14</v>
      </c>
      <c r="P257" s="1" cm="1">
        <f t="array" ref="P257" xml:space="preserve"> 1 + ROW() - _xlfn.SINGLE(ROW(ChartLines.RowNum))</f>
        <v>252</v>
      </c>
    </row>
    <row r="258" spans="2:16" x14ac:dyDescent="0.2">
      <c r="B258" s="1" t="s">
        <v>303</v>
      </c>
      <c r="C258" s="4" t="s">
        <v>97</v>
      </c>
      <c r="G258" s="1" t="s">
        <v>176</v>
      </c>
      <c r="H258" s="1" t="str">
        <f xml:space="preserve"> "005073"</f>
        <v>005073</v>
      </c>
      <c r="J258" s="1">
        <f t="shared" ref="J258" si="1215" xml:space="preserve"> IF(AND(LEN(ChartLines.ID)&gt;0,"Unused"&lt;&gt;ChartLines.ID), COUNTIFS(ChartLines.ID,ChartLines.ID), "·")</f>
        <v>2</v>
      </c>
      <c r="K258" s="1">
        <f t="shared" ref="K258" si="1216" xml:space="preserve"> IF(AND(LEN(ChartLines.ID)&gt;0,"Unused"&lt;&gt;ChartLines.ID), COUNTIFS(ChartLines.ID,ChartLines.ID,   ChartLines.RowNum,"&lt;="&amp;ChartLines.RowNum), "·")</f>
        <v>1</v>
      </c>
      <c r="L258" s="1" t="str" cm="1">
        <f t="array" ref="L258" xml:space="preserve"> _xlfn.IFS(OR(LEN(_xlfn.SINGLE(ChartLines.ID))=0,"Unused"=_xlfn.SINGLE(ChartLines.ID)), "·",   1=_xlfn.SINGLE(ChartLines.NumInstances), IF("USD"=_xlfn.SINGLE(ChartLines.ID), "SoleBig", "SoleOrdinary"),   1=_xlfn.SINGLE(ChartLines.InstanceNum), "Outer",   TRUE, "Inner")</f>
        <v>Outer</v>
      </c>
      <c r="M258" s="1">
        <f t="shared" ref="M258" si="1217" xml:space="preserve"> IF(LEN(ChartLines.Hex6)=6, HEX2DEC(LEFT(ChartLines.Hex6, 2)), "·")</f>
        <v>0</v>
      </c>
      <c r="N258" s="1">
        <f t="shared" ref="N258" si="1218" xml:space="preserve"> IF(LEN(ChartLines.Hex6)=6, HEX2DEC(MID(ChartLines.Hex6, 3, 2)), "·")</f>
        <v>80</v>
      </c>
      <c r="O258" s="1">
        <f t="shared" ref="O258" si="1219" xml:space="preserve"> IF(LEN(ChartLines.Hex6)=6, HEX2DEC(RIGHT(ChartLines.Hex6, 2)), "·")</f>
        <v>115</v>
      </c>
      <c r="P258" s="1" cm="1">
        <f t="array" ref="P258" xml:space="preserve"> 1 + ROW() - _xlfn.SINGLE(ROW(ChartLines.RowNum))</f>
        <v>253</v>
      </c>
    </row>
    <row r="259" spans="2:16" x14ac:dyDescent="0.2">
      <c r="B259" s="1" t="s">
        <v>304</v>
      </c>
      <c r="C259" s="4" t="s">
        <v>98</v>
      </c>
      <c r="G259" s="1" t="s">
        <v>176</v>
      </c>
      <c r="H259" s="1" t="s">
        <v>423</v>
      </c>
      <c r="J259" s="1">
        <f t="shared" ref="J259" si="1220" xml:space="preserve"> IF(AND(LEN(ChartLines.ID)&gt;0,"Unused"&lt;&gt;ChartLines.ID), COUNTIFS(ChartLines.ID,ChartLines.ID), "·")</f>
        <v>2</v>
      </c>
      <c r="K259" s="1">
        <f t="shared" ref="K259" si="1221" xml:space="preserve"> IF(AND(LEN(ChartLines.ID)&gt;0,"Unused"&lt;&gt;ChartLines.ID), COUNTIFS(ChartLines.ID,ChartLines.ID,   ChartLines.RowNum,"&lt;="&amp;ChartLines.RowNum), "·")</f>
        <v>2</v>
      </c>
      <c r="L259" s="1" t="str" cm="1">
        <f t="array" ref="L259" xml:space="preserve"> _xlfn.IFS(OR(LEN(_xlfn.SINGLE(ChartLines.ID))=0,"Unused"=_xlfn.SINGLE(ChartLines.ID)), "·",   1=_xlfn.SINGLE(ChartLines.NumInstances), IF("USD"=_xlfn.SINGLE(ChartLines.ID), "SoleBig", "SoleOrdinary"),   1=_xlfn.SINGLE(ChartLines.InstanceNum), "Outer",   TRUE, "Inner")</f>
        <v>Inner</v>
      </c>
      <c r="M259" s="1">
        <f t="shared" ref="M259" si="1222" xml:space="preserve"> IF(LEN(ChartLines.Hex6)=6, HEX2DEC(LEFT(ChartLines.Hex6, 2)), "·")</f>
        <v>255</v>
      </c>
      <c r="N259" s="1">
        <f t="shared" ref="N259" si="1223" xml:space="preserve"> IF(LEN(ChartLines.Hex6)=6, HEX2DEC(MID(ChartLines.Hex6, 3, 2)), "·")</f>
        <v>255</v>
      </c>
      <c r="O259" s="1">
        <f t="shared" ref="O259" si="1224" xml:space="preserve"> IF(LEN(ChartLines.Hex6)=6, HEX2DEC(RIGHT(ChartLines.Hex6, 2)), "·")</f>
        <v>255</v>
      </c>
      <c r="P259" s="1" cm="1">
        <f t="array" ref="P259" xml:space="preserve"> 1 + ROW() - _xlfn.SINGLE(ROW(ChartLines.RowNum))</f>
        <v>254</v>
      </c>
    </row>
    <row r="260" spans="2:16" x14ac:dyDescent="0.2">
      <c r="B260" s="1" t="s">
        <v>305</v>
      </c>
      <c r="C260" s="4" t="s">
        <v>99</v>
      </c>
      <c r="G260" s="1" t="s">
        <v>177</v>
      </c>
      <c r="H260" s="1" t="s">
        <v>529</v>
      </c>
      <c r="J260" s="1">
        <f t="shared" ref="J260" si="1225" xml:space="preserve"> IF(AND(LEN(ChartLines.ID)&gt;0,"Unused"&lt;&gt;ChartLines.ID), COUNTIFS(ChartLines.ID,ChartLines.ID), "·")</f>
        <v>2</v>
      </c>
      <c r="K260" s="1">
        <f t="shared" ref="K260" si="1226" xml:space="preserve"> IF(AND(LEN(ChartLines.ID)&gt;0,"Unused"&lt;&gt;ChartLines.ID), COUNTIFS(ChartLines.ID,ChartLines.ID,   ChartLines.RowNum,"&lt;="&amp;ChartLines.RowNum), "·")</f>
        <v>1</v>
      </c>
      <c r="L260" s="1" t="str" cm="1">
        <f t="array" ref="L260" xml:space="preserve"> _xlfn.IFS(OR(LEN(_xlfn.SINGLE(ChartLines.ID))=0,"Unused"=_xlfn.SINGLE(ChartLines.ID)), "·",   1=_xlfn.SINGLE(ChartLines.NumInstances), IF("USD"=_xlfn.SINGLE(ChartLines.ID), "SoleBig", "SoleOrdinary"),   1=_xlfn.SINGLE(ChartLines.InstanceNum), "Outer",   TRUE, "Inner")</f>
        <v>Outer</v>
      </c>
      <c r="M260" s="1">
        <f t="shared" ref="M260" si="1227" xml:space="preserve"> IF(LEN(ChartLines.Hex6)=6, HEX2DEC(LEFT(ChartLines.Hex6, 2)), "·")</f>
        <v>43</v>
      </c>
      <c r="N260" s="1">
        <f t="shared" ref="N260" si="1228" xml:space="preserve"> IF(LEN(ChartLines.Hex6)=6, HEX2DEC(MID(ChartLines.Hex6, 3, 2)), "·")</f>
        <v>206</v>
      </c>
      <c r="O260" s="1">
        <f t="shared" ref="O260" si="1229" xml:space="preserve"> IF(LEN(ChartLines.Hex6)=6, HEX2DEC(RIGHT(ChartLines.Hex6, 2)), "·")</f>
        <v>117</v>
      </c>
      <c r="P260" s="1" cm="1">
        <f t="array" ref="P260" xml:space="preserve"> 1 + ROW() - _xlfn.SINGLE(ROW(ChartLines.RowNum))</f>
        <v>255</v>
      </c>
    </row>
    <row r="261" spans="2:16" x14ac:dyDescent="0.2">
      <c r="B261" s="1" t="s">
        <v>306</v>
      </c>
      <c r="C261" s="4" t="s">
        <v>100</v>
      </c>
      <c r="G261" s="1" t="s">
        <v>177</v>
      </c>
      <c r="H261" s="1" t="s">
        <v>530</v>
      </c>
      <c r="J261" s="1">
        <f t="shared" ref="J261" si="1230" xml:space="preserve"> IF(AND(LEN(ChartLines.ID)&gt;0,"Unused"&lt;&gt;ChartLines.ID), COUNTIFS(ChartLines.ID,ChartLines.ID), "·")</f>
        <v>2</v>
      </c>
      <c r="K261" s="1">
        <f t="shared" ref="K261" si="1231" xml:space="preserve"> IF(AND(LEN(ChartLines.ID)&gt;0,"Unused"&lt;&gt;ChartLines.ID), COUNTIFS(ChartLines.ID,ChartLines.ID,   ChartLines.RowNum,"&lt;="&amp;ChartLines.RowNum), "·")</f>
        <v>2</v>
      </c>
      <c r="L261" s="1" t="str" cm="1">
        <f t="array" ref="L261" xml:space="preserve"> _xlfn.IFS(OR(LEN(_xlfn.SINGLE(ChartLines.ID))=0,"Unused"=_xlfn.SINGLE(ChartLines.ID)), "·",   1=_xlfn.SINGLE(ChartLines.NumInstances), IF("USD"=_xlfn.SINGLE(ChartLines.ID), "SoleBig", "SoleOrdinary"),   1=_xlfn.SINGLE(ChartLines.InstanceNum), "Outer",   TRUE, "Inner")</f>
        <v>Inner</v>
      </c>
      <c r="M261" s="1">
        <f t="shared" ref="M261" si="1232" xml:space="preserve"> IF(LEN(ChartLines.Hex6)=6, HEX2DEC(LEFT(ChartLines.Hex6, 2)), "·")</f>
        <v>0</v>
      </c>
      <c r="N261" s="1">
        <f t="shared" ref="N261" si="1233" xml:space="preserve"> IF(LEN(ChartLines.Hex6)=6, HEX2DEC(MID(ChartLines.Hex6, 3, 2)), "·")</f>
        <v>70</v>
      </c>
      <c r="O261" s="1">
        <f t="shared" ref="O261" si="1234" xml:space="preserve"> IF(LEN(ChartLines.Hex6)=6, HEX2DEC(RIGHT(ChartLines.Hex6, 2)), "·")</f>
        <v>194</v>
      </c>
      <c r="P261" s="1" cm="1">
        <f t="array" ref="P261" xml:space="preserve"> 1 + ROW() - _xlfn.SINGLE(ROW(ChartLines.RowNum))</f>
        <v>256</v>
      </c>
    </row>
    <row r="262" spans="2:16" x14ac:dyDescent="0.2">
      <c r="B262" s="1" t="s">
        <v>307</v>
      </c>
      <c r="C262" s="4" t="s">
        <v>101</v>
      </c>
      <c r="G262" s="1" t="s">
        <v>178</v>
      </c>
      <c r="H262" s="1" t="s">
        <v>531</v>
      </c>
      <c r="J262" s="1">
        <f t="shared" ref="J262" si="1235" xml:space="preserve"> IF(AND(LEN(ChartLines.ID)&gt;0,"Unused"&lt;&gt;ChartLines.ID), COUNTIFS(ChartLines.ID,ChartLines.ID), "·")</f>
        <v>2</v>
      </c>
      <c r="K262" s="1">
        <f t="shared" ref="K262" si="1236" xml:space="preserve"> IF(AND(LEN(ChartLines.ID)&gt;0,"Unused"&lt;&gt;ChartLines.ID), COUNTIFS(ChartLines.ID,ChartLines.ID,   ChartLines.RowNum,"&lt;="&amp;ChartLines.RowNum), "·")</f>
        <v>1</v>
      </c>
      <c r="L262" s="1" t="str" cm="1">
        <f t="array" ref="L262" xml:space="preserve"> _xlfn.IFS(OR(LEN(_xlfn.SINGLE(ChartLines.ID))=0,"Unused"=_xlfn.SINGLE(ChartLines.ID)), "·",   1=_xlfn.SINGLE(ChartLines.NumInstances), IF("USD"=_xlfn.SINGLE(ChartLines.ID), "SoleBig", "SoleOrdinary"),   1=_xlfn.SINGLE(ChartLines.InstanceNum), "Outer",   TRUE, "Inner")</f>
        <v>Outer</v>
      </c>
      <c r="M262" s="1">
        <f t="shared" ref="M262" si="1237" xml:space="preserve"> IF(LEN(ChartLines.Hex6)=6, HEX2DEC(LEFT(ChartLines.Hex6, 2)), "·")</f>
        <v>239</v>
      </c>
      <c r="N262" s="1">
        <f t="shared" ref="N262" si="1238" xml:space="preserve"> IF(LEN(ChartLines.Hex6)=6, HEX2DEC(MID(ChartLines.Hex6, 3, 2)), "·")</f>
        <v>190</v>
      </c>
      <c r="O262" s="1">
        <f t="shared" ref="O262" si="1239" xml:space="preserve"> IF(LEN(ChartLines.Hex6)=6, HEX2DEC(RIGHT(ChartLines.Hex6, 2)), "·")</f>
        <v>32</v>
      </c>
      <c r="P262" s="1" cm="1">
        <f t="array" ref="P262" xml:space="preserve"> 1 + ROW() - _xlfn.SINGLE(ROW(ChartLines.RowNum))</f>
        <v>257</v>
      </c>
    </row>
    <row r="263" spans="2:16" x14ac:dyDescent="0.2">
      <c r="B263" s="1" t="s">
        <v>308</v>
      </c>
      <c r="C263" s="4" t="s">
        <v>102</v>
      </c>
      <c r="G263" s="1" t="s">
        <v>178</v>
      </c>
      <c r="H263" s="1" t="s">
        <v>532</v>
      </c>
      <c r="J263" s="1">
        <f t="shared" ref="J263" si="1240" xml:space="preserve"> IF(AND(LEN(ChartLines.ID)&gt;0,"Unused"&lt;&gt;ChartLines.ID), COUNTIFS(ChartLines.ID,ChartLines.ID), "·")</f>
        <v>2</v>
      </c>
      <c r="K263" s="1">
        <f t="shared" ref="K263" si="1241" xml:space="preserve"> IF(AND(LEN(ChartLines.ID)&gt;0,"Unused"&lt;&gt;ChartLines.ID), COUNTIFS(ChartLines.ID,ChartLines.ID,   ChartLines.RowNum,"&lt;="&amp;ChartLines.RowNum), "·")</f>
        <v>2</v>
      </c>
      <c r="L263" s="1" t="str" cm="1">
        <f t="array" ref="L263" xml:space="preserve"> _xlfn.IFS(OR(LEN(_xlfn.SINGLE(ChartLines.ID))=0,"Unused"=_xlfn.SINGLE(ChartLines.ID)), "·",   1=_xlfn.SINGLE(ChartLines.NumInstances), IF("USD"=_xlfn.SINGLE(ChartLines.ID), "SoleBig", "SoleOrdinary"),   1=_xlfn.SINGLE(ChartLines.InstanceNum), "Outer",   TRUE, "Inner")</f>
        <v>Inner</v>
      </c>
      <c r="M263" s="1">
        <f t="shared" ref="M263" si="1242" xml:space="preserve"> IF(LEN(ChartLines.Hex6)=6, HEX2DEC(LEFT(ChartLines.Hex6, 2)), "·")</f>
        <v>11</v>
      </c>
      <c r="N263" s="1">
        <f t="shared" ref="N263" si="1243" xml:space="preserve"> IF(LEN(ChartLines.Hex6)=6, HEX2DEC(MID(ChartLines.Hex6, 3, 2)), "·")</f>
        <v>92</v>
      </c>
      <c r="O263" s="1">
        <f t="shared" ref="O263" si="1244" xml:space="preserve"> IF(LEN(ChartLines.Hex6)=6, HEX2DEC(RIGHT(ChartLines.Hex6, 2)), "·")</f>
        <v>174</v>
      </c>
      <c r="P263" s="1" cm="1">
        <f t="array" ref="P263" xml:space="preserve"> 1 + ROW() - _xlfn.SINGLE(ROW(ChartLines.RowNum))</f>
        <v>258</v>
      </c>
    </row>
    <row r="264" spans="2:16" x14ac:dyDescent="0.2">
      <c r="B264" s="1" t="s">
        <v>309</v>
      </c>
      <c r="C264" s="4" t="s">
        <v>103</v>
      </c>
      <c r="G264" s="1" t="s">
        <v>179</v>
      </c>
      <c r="H264" s="1" t="str">
        <f xml:space="preserve"> "056839"</f>
        <v>056839</v>
      </c>
      <c r="J264" s="1">
        <f t="shared" ref="J264" si="1245" xml:space="preserve"> IF(AND(LEN(ChartLines.ID)&gt;0,"Unused"&lt;&gt;ChartLines.ID), COUNTIFS(ChartLines.ID,ChartLines.ID), "·")</f>
        <v>2</v>
      </c>
      <c r="K264" s="1">
        <f t="shared" ref="K264" si="1246" xml:space="preserve"> IF(AND(LEN(ChartLines.ID)&gt;0,"Unused"&lt;&gt;ChartLines.ID), COUNTIFS(ChartLines.ID,ChartLines.ID,   ChartLines.RowNum,"&lt;="&amp;ChartLines.RowNum), "·")</f>
        <v>1</v>
      </c>
      <c r="L264" s="1" t="str" cm="1">
        <f t="array" ref="L264" xml:space="preserve"> _xlfn.IFS(OR(LEN(_xlfn.SINGLE(ChartLines.ID))=0,"Unused"=_xlfn.SINGLE(ChartLines.ID)), "·",   1=_xlfn.SINGLE(ChartLines.NumInstances), IF("USD"=_xlfn.SINGLE(ChartLines.ID), "SoleBig", "SoleOrdinary"),   1=_xlfn.SINGLE(ChartLines.InstanceNum), "Outer",   TRUE, "Inner")</f>
        <v>Outer</v>
      </c>
      <c r="M264" s="1">
        <f t="shared" ref="M264" si="1247" xml:space="preserve"> IF(LEN(ChartLines.Hex6)=6, HEX2DEC(LEFT(ChartLines.Hex6, 2)), "·")</f>
        <v>5</v>
      </c>
      <c r="N264" s="1">
        <f t="shared" ref="N264" si="1248" xml:space="preserve"> IF(LEN(ChartLines.Hex6)=6, HEX2DEC(MID(ChartLines.Hex6, 3, 2)), "·")</f>
        <v>104</v>
      </c>
      <c r="O264" s="1">
        <f t="shared" ref="O264" si="1249" xml:space="preserve"> IF(LEN(ChartLines.Hex6)=6, HEX2DEC(RIGHT(ChartLines.Hex6, 2)), "·")</f>
        <v>57</v>
      </c>
      <c r="P264" s="1" cm="1">
        <f t="array" ref="P264" xml:space="preserve"> 1 + ROW() - _xlfn.SINGLE(ROW(ChartLines.RowNum))</f>
        <v>259</v>
      </c>
    </row>
    <row r="265" spans="2:16" x14ac:dyDescent="0.2">
      <c r="B265" s="1" t="s">
        <v>310</v>
      </c>
      <c r="C265" s="4" t="s">
        <v>104</v>
      </c>
      <c r="G265" s="1" t="s">
        <v>179</v>
      </c>
      <c r="H265" s="1" t="s">
        <v>533</v>
      </c>
      <c r="J265" s="1">
        <f t="shared" ref="J265" si="1250" xml:space="preserve"> IF(AND(LEN(ChartLines.ID)&gt;0,"Unused"&lt;&gt;ChartLines.ID), COUNTIFS(ChartLines.ID,ChartLines.ID), "·")</f>
        <v>2</v>
      </c>
      <c r="K265" s="1">
        <f t="shared" ref="K265" si="1251" xml:space="preserve"> IF(AND(LEN(ChartLines.ID)&gt;0,"Unused"&lt;&gt;ChartLines.ID), COUNTIFS(ChartLines.ID,ChartLines.ID,   ChartLines.RowNum,"&lt;="&amp;ChartLines.RowNum), "·")</f>
        <v>2</v>
      </c>
      <c r="L265" s="1" t="str" cm="1">
        <f t="array" ref="L265" xml:space="preserve"> _xlfn.IFS(OR(LEN(_xlfn.SINGLE(ChartLines.ID))=0,"Unused"=_xlfn.SINGLE(ChartLines.ID)), "·",   1=_xlfn.SINGLE(ChartLines.NumInstances), IF("USD"=_xlfn.SINGLE(ChartLines.ID), "SoleBig", "SoleOrdinary"),   1=_xlfn.SINGLE(ChartLines.InstanceNum), "Outer",   TRUE, "Inner")</f>
        <v>Inner</v>
      </c>
      <c r="M265" s="1">
        <f t="shared" ref="M265" si="1252" xml:space="preserve"> IF(LEN(ChartLines.Hex6)=6, HEX2DEC(LEFT(ChartLines.Hex6, 2)), "·")</f>
        <v>190</v>
      </c>
      <c r="N265" s="1">
        <f t="shared" ref="N265" si="1253" xml:space="preserve"> IF(LEN(ChartLines.Hex6)=6, HEX2DEC(MID(ChartLines.Hex6, 3, 2)), "·")</f>
        <v>214</v>
      </c>
      <c r="O265" s="1">
        <f t="shared" ref="O265" si="1254" xml:space="preserve"> IF(LEN(ChartLines.Hex6)=6, HEX2DEC(RIGHT(ChartLines.Hex6, 2)), "·")</f>
        <v>47</v>
      </c>
      <c r="P265" s="1" cm="1">
        <f t="array" ref="P265" xml:space="preserve"> 1 + ROW() - _xlfn.SINGLE(ROW(ChartLines.RowNum))</f>
        <v>260</v>
      </c>
    </row>
    <row r="266" spans="2:16" x14ac:dyDescent="0.2">
      <c r="B266" s="1" t="s">
        <v>311</v>
      </c>
      <c r="C266" s="4" t="s">
        <v>105</v>
      </c>
      <c r="G266" s="1" t="s">
        <v>180</v>
      </c>
      <c r="H266" s="1" t="str">
        <f xml:space="preserve"> "000000"</f>
        <v>000000</v>
      </c>
      <c r="J266" s="1">
        <f t="shared" ref="J266" si="1255" xml:space="preserve"> IF(AND(LEN(ChartLines.ID)&gt;0,"Unused"&lt;&gt;ChartLines.ID), COUNTIFS(ChartLines.ID,ChartLines.ID), "·")</f>
        <v>2</v>
      </c>
      <c r="K266" s="1">
        <f t="shared" ref="K266" si="1256" xml:space="preserve"> IF(AND(LEN(ChartLines.ID)&gt;0,"Unused"&lt;&gt;ChartLines.ID), COUNTIFS(ChartLines.ID,ChartLines.ID,   ChartLines.RowNum,"&lt;="&amp;ChartLines.RowNum), "·")</f>
        <v>1</v>
      </c>
      <c r="L266" s="1" t="str" cm="1">
        <f t="array" ref="L266" xml:space="preserve"> _xlfn.IFS(OR(LEN(_xlfn.SINGLE(ChartLines.ID))=0,"Unused"=_xlfn.SINGLE(ChartLines.ID)), "·",   1=_xlfn.SINGLE(ChartLines.NumInstances), IF("USD"=_xlfn.SINGLE(ChartLines.ID), "SoleBig", "SoleOrdinary"),   1=_xlfn.SINGLE(ChartLines.InstanceNum), "Outer",   TRUE, "Inner")</f>
        <v>Outer</v>
      </c>
      <c r="M266" s="1">
        <f t="shared" ref="M266" si="1257" xml:space="preserve"> IF(LEN(ChartLines.Hex6)=6, HEX2DEC(LEFT(ChartLines.Hex6, 2)), "·")</f>
        <v>0</v>
      </c>
      <c r="N266" s="1">
        <f t="shared" ref="N266" si="1258" xml:space="preserve"> IF(LEN(ChartLines.Hex6)=6, HEX2DEC(MID(ChartLines.Hex6, 3, 2)), "·")</f>
        <v>0</v>
      </c>
      <c r="O266" s="1">
        <f t="shared" ref="O266" si="1259" xml:space="preserve"> IF(LEN(ChartLines.Hex6)=6, HEX2DEC(RIGHT(ChartLines.Hex6, 2)), "·")</f>
        <v>0</v>
      </c>
      <c r="P266" s="1" cm="1">
        <f t="array" ref="P266" xml:space="preserve"> 1 + ROW() - _xlfn.SINGLE(ROW(ChartLines.RowNum))</f>
        <v>261</v>
      </c>
    </row>
    <row r="267" spans="2:16" x14ac:dyDescent="0.2">
      <c r="B267" s="1" t="s">
        <v>312</v>
      </c>
      <c r="C267" s="4" t="s">
        <v>106</v>
      </c>
      <c r="G267" s="1" t="s">
        <v>180</v>
      </c>
      <c r="H267" s="1" t="s">
        <v>423</v>
      </c>
      <c r="J267" s="1">
        <f t="shared" ref="J267" si="1260" xml:space="preserve"> IF(AND(LEN(ChartLines.ID)&gt;0,"Unused"&lt;&gt;ChartLines.ID), COUNTIFS(ChartLines.ID,ChartLines.ID), "·")</f>
        <v>2</v>
      </c>
      <c r="K267" s="1">
        <f t="shared" ref="K267" si="1261" xml:space="preserve"> IF(AND(LEN(ChartLines.ID)&gt;0,"Unused"&lt;&gt;ChartLines.ID), COUNTIFS(ChartLines.ID,ChartLines.ID,   ChartLines.RowNum,"&lt;="&amp;ChartLines.RowNum), "·")</f>
        <v>2</v>
      </c>
      <c r="L267" s="1" t="str" cm="1">
        <f t="array" ref="L267" xml:space="preserve"> _xlfn.IFS(OR(LEN(_xlfn.SINGLE(ChartLines.ID))=0,"Unused"=_xlfn.SINGLE(ChartLines.ID)), "·",   1=_xlfn.SINGLE(ChartLines.NumInstances), IF("USD"=_xlfn.SINGLE(ChartLines.ID), "SoleBig", "SoleOrdinary"),   1=_xlfn.SINGLE(ChartLines.InstanceNum), "Outer",   TRUE, "Inner")</f>
        <v>Inner</v>
      </c>
      <c r="M267" s="1">
        <f t="shared" ref="M267" si="1262" xml:space="preserve"> IF(LEN(ChartLines.Hex6)=6, HEX2DEC(LEFT(ChartLines.Hex6, 2)), "·")</f>
        <v>255</v>
      </c>
      <c r="N267" s="1">
        <f t="shared" ref="N267" si="1263" xml:space="preserve"> IF(LEN(ChartLines.Hex6)=6, HEX2DEC(MID(ChartLines.Hex6, 3, 2)), "·")</f>
        <v>255</v>
      </c>
      <c r="O267" s="1">
        <f t="shared" ref="O267" si="1264" xml:space="preserve"> IF(LEN(ChartLines.Hex6)=6, HEX2DEC(RIGHT(ChartLines.Hex6, 2)), "·")</f>
        <v>255</v>
      </c>
      <c r="P267" s="1" cm="1">
        <f t="array" ref="P267" xml:space="preserve"> 1 + ROW() - _xlfn.SINGLE(ROW(ChartLines.RowNum))</f>
        <v>262</v>
      </c>
    </row>
    <row r="268" spans="2:16" x14ac:dyDescent="0.2">
      <c r="B268" s="1" t="s">
        <v>313</v>
      </c>
      <c r="C268" s="4" t="s">
        <v>107</v>
      </c>
      <c r="G268" s="1" t="s">
        <v>181</v>
      </c>
      <c r="H268" s="1" t="s">
        <v>534</v>
      </c>
      <c r="J268" s="1">
        <f t="shared" ref="J268" si="1265" xml:space="preserve"> IF(AND(LEN(ChartLines.ID)&gt;0,"Unused"&lt;&gt;ChartLines.ID), COUNTIFS(ChartLines.ID,ChartLines.ID), "·")</f>
        <v>1</v>
      </c>
      <c r="K268" s="1">
        <f t="shared" ref="K268" si="1266" xml:space="preserve"> IF(AND(LEN(ChartLines.ID)&gt;0,"Unused"&lt;&gt;ChartLines.ID), COUNTIFS(ChartLines.ID,ChartLines.ID,   ChartLines.RowNum,"&lt;="&amp;ChartLines.RowNum), "·")</f>
        <v>1</v>
      </c>
      <c r="L268" s="1" t="str" cm="1">
        <f t="array" ref="L268" xml:space="preserve"> _xlfn.IFS(OR(LEN(_xlfn.SINGLE(ChartLines.ID))=0,"Unused"=_xlfn.SINGLE(ChartLines.ID)), "·",   1=_xlfn.SINGLE(ChartLines.NumInstances), IF("USD"=_xlfn.SINGLE(ChartLines.ID), "SoleBig", "SoleOrdinary"),   1=_xlfn.SINGLE(ChartLines.InstanceNum), "Outer",   TRUE, "Inner")</f>
        <v>SoleOrdinary</v>
      </c>
      <c r="M268" s="1">
        <f t="shared" ref="M268" si="1267" xml:space="preserve"> IF(LEN(ChartLines.Hex6)=6, HEX2DEC(LEFT(ChartLines.Hex6, 2)), "·")</f>
        <v>0</v>
      </c>
      <c r="N268" s="1">
        <f t="shared" ref="N268" si="1268" xml:space="preserve"> IF(LEN(ChartLines.Hex6)=6, HEX2DEC(MID(ChartLines.Hex6, 3, 2)), "·")</f>
        <v>76</v>
      </c>
      <c r="O268" s="1">
        <f t="shared" ref="O268" si="1269" xml:space="preserve"> IF(LEN(ChartLines.Hex6)=6, HEX2DEC(RIGHT(ChartLines.Hex6, 2)), "·")</f>
        <v>151</v>
      </c>
      <c r="P268" s="1" cm="1">
        <f t="array" ref="P268" xml:space="preserve"> 1 + ROW() - _xlfn.SINGLE(ROW(ChartLines.RowNum))</f>
        <v>263</v>
      </c>
    </row>
    <row r="269" spans="2:16" x14ac:dyDescent="0.2">
      <c r="B269" s="1" t="s">
        <v>314</v>
      </c>
      <c r="C269" s="4" t="s">
        <v>108</v>
      </c>
      <c r="G269" s="1" t="s">
        <v>419</v>
      </c>
      <c r="J269" s="1" t="str">
        <f t="shared" ref="J269" si="1270" xml:space="preserve"> IF(AND(LEN(ChartLines.ID)&gt;0,"Unused"&lt;&gt;ChartLines.ID), COUNTIFS(ChartLines.ID,ChartLines.ID), "·")</f>
        <v>·</v>
      </c>
      <c r="K269" s="1" t="str">
        <f t="shared" ref="K269" si="1271" xml:space="preserve"> IF(AND(LEN(ChartLines.ID)&gt;0,"Unused"&lt;&gt;ChartLines.ID), COUNTIFS(ChartLines.ID,ChartLines.ID,   ChartLines.RowNum,"&lt;="&amp;ChartLines.RowNum), "·")</f>
        <v>·</v>
      </c>
      <c r="L269" s="1" t="str" cm="1">
        <f t="array" ref="L269" xml:space="preserve"> _xlfn.IFS(OR(LEN(_xlfn.SINGLE(ChartLines.ID))=0,"Unused"=_xlfn.SINGLE(ChartLines.ID)), "·",   1=_xlfn.SINGLE(ChartLines.NumInstances), IF("USD"=_xlfn.SINGLE(ChartLines.ID), "SoleBig", "SoleOrdinary"),   1=_xlfn.SINGLE(ChartLines.InstanceNum), "Outer",   TRUE, "Inner")</f>
        <v>·</v>
      </c>
      <c r="M269" s="1" t="str">
        <f t="shared" ref="M269" si="1272" xml:space="preserve"> IF(LEN(ChartLines.Hex6)=6, HEX2DEC(LEFT(ChartLines.Hex6, 2)), "·")</f>
        <v>·</v>
      </c>
      <c r="N269" s="1" t="str">
        <f t="shared" ref="N269" si="1273" xml:space="preserve"> IF(LEN(ChartLines.Hex6)=6, HEX2DEC(MID(ChartLines.Hex6, 3, 2)), "·")</f>
        <v>·</v>
      </c>
      <c r="O269" s="1" t="str">
        <f t="shared" ref="O269" si="1274" xml:space="preserve"> IF(LEN(ChartLines.Hex6)=6, HEX2DEC(RIGHT(ChartLines.Hex6, 2)), "·")</f>
        <v>·</v>
      </c>
      <c r="P269" s="1" cm="1">
        <f t="array" ref="P269" xml:space="preserve"> 1 + ROW() - _xlfn.SINGLE(ROW(ChartLines.RowNum))</f>
        <v>264</v>
      </c>
    </row>
    <row r="270" spans="2:16" x14ac:dyDescent="0.2">
      <c r="B270" s="1" t="s">
        <v>315</v>
      </c>
      <c r="C270" s="4" t="s">
        <v>109</v>
      </c>
      <c r="J270" s="1" t="str">
        <f t="shared" ref="J270" si="1275" xml:space="preserve"> IF(AND(LEN(ChartLines.ID)&gt;0,"Unused"&lt;&gt;ChartLines.ID), COUNTIFS(ChartLines.ID,ChartLines.ID), "·")</f>
        <v>·</v>
      </c>
      <c r="K270" s="1" t="str">
        <f t="shared" ref="K270" si="1276" xml:space="preserve"> IF(AND(LEN(ChartLines.ID)&gt;0,"Unused"&lt;&gt;ChartLines.ID), COUNTIFS(ChartLines.ID,ChartLines.ID,   ChartLines.RowNum,"&lt;="&amp;ChartLines.RowNum), "·")</f>
        <v>·</v>
      </c>
      <c r="L270" s="1" t="str" cm="1">
        <f t="array" ref="L270" xml:space="preserve"> _xlfn.IFS(OR(LEN(_xlfn.SINGLE(ChartLines.ID))=0,"Unused"=_xlfn.SINGLE(ChartLines.ID)), "·",   1=_xlfn.SINGLE(ChartLines.NumInstances), IF("USD"=_xlfn.SINGLE(ChartLines.ID), "SoleBig", "SoleOrdinary"),   1=_xlfn.SINGLE(ChartLines.InstanceNum), "Outer",   TRUE, "Inner")</f>
        <v>·</v>
      </c>
      <c r="M270" s="1" t="str">
        <f t="shared" ref="M270" si="1277" xml:space="preserve"> IF(LEN(ChartLines.Hex6)=6, HEX2DEC(LEFT(ChartLines.Hex6, 2)), "·")</f>
        <v>·</v>
      </c>
      <c r="N270" s="1" t="str">
        <f t="shared" ref="N270" si="1278" xml:space="preserve"> IF(LEN(ChartLines.Hex6)=6, HEX2DEC(MID(ChartLines.Hex6, 3, 2)), "·")</f>
        <v>·</v>
      </c>
      <c r="O270" s="1" t="str">
        <f t="shared" ref="O270" si="1279" xml:space="preserve"> IF(LEN(ChartLines.Hex6)=6, HEX2DEC(RIGHT(ChartLines.Hex6, 2)), "·")</f>
        <v>·</v>
      </c>
      <c r="P270" s="1" cm="1">
        <f t="array" ref="P270" xml:space="preserve"> 1 + ROW() - _xlfn.SINGLE(ROW(ChartLines.RowNum))</f>
        <v>265</v>
      </c>
    </row>
    <row r="271" spans="2:16" x14ac:dyDescent="0.2">
      <c r="B271" s="1" t="s">
        <v>316</v>
      </c>
      <c r="C271" s="4" t="s">
        <v>110</v>
      </c>
      <c r="G271" s="1" t="s">
        <v>182</v>
      </c>
      <c r="H271" s="1" t="str">
        <f xml:space="preserve"> "996515"</f>
        <v>996515</v>
      </c>
      <c r="J271" s="1">
        <f t="shared" ref="J271" si="1280" xml:space="preserve"> IF(AND(LEN(ChartLines.ID)&gt;0,"Unused"&lt;&gt;ChartLines.ID), COUNTIFS(ChartLines.ID,ChartLines.ID), "·")</f>
        <v>2</v>
      </c>
      <c r="K271" s="1">
        <f t="shared" ref="K271" si="1281" xml:space="preserve"> IF(AND(LEN(ChartLines.ID)&gt;0,"Unused"&lt;&gt;ChartLines.ID), COUNTIFS(ChartLines.ID,ChartLines.ID,   ChartLines.RowNum,"&lt;="&amp;ChartLines.RowNum), "·")</f>
        <v>1</v>
      </c>
      <c r="L271" s="1" t="str" cm="1">
        <f t="array" ref="L271" xml:space="preserve"> _xlfn.IFS(OR(LEN(_xlfn.SINGLE(ChartLines.ID))=0,"Unused"=_xlfn.SINGLE(ChartLines.ID)), "·",   1=_xlfn.SINGLE(ChartLines.NumInstances), IF("USD"=_xlfn.SINGLE(ChartLines.ID), "SoleBig", "SoleOrdinary"),   1=_xlfn.SINGLE(ChartLines.InstanceNum), "Outer",   TRUE, "Inner")</f>
        <v>Outer</v>
      </c>
      <c r="M271" s="1">
        <f t="shared" ref="M271" si="1282" xml:space="preserve"> IF(LEN(ChartLines.Hex6)=6, HEX2DEC(LEFT(ChartLines.Hex6, 2)), "·")</f>
        <v>153</v>
      </c>
      <c r="N271" s="1">
        <f t="shared" ref="N271" si="1283" xml:space="preserve"> IF(LEN(ChartLines.Hex6)=6, HEX2DEC(MID(ChartLines.Hex6, 3, 2)), "·")</f>
        <v>101</v>
      </c>
      <c r="O271" s="1">
        <f t="shared" ref="O271" si="1284" xml:space="preserve"> IF(LEN(ChartLines.Hex6)=6, HEX2DEC(RIGHT(ChartLines.Hex6, 2)), "·")</f>
        <v>21</v>
      </c>
      <c r="P271" s="1" cm="1">
        <f t="array" ref="P271" xml:space="preserve"> 1 + ROW() - _xlfn.SINGLE(ROW(ChartLines.RowNum))</f>
        <v>266</v>
      </c>
    </row>
    <row r="272" spans="2:16" x14ac:dyDescent="0.2">
      <c r="B272" s="1" t="s">
        <v>317</v>
      </c>
      <c r="C272" s="4" t="s">
        <v>111</v>
      </c>
      <c r="G272" s="1" t="s">
        <v>182</v>
      </c>
      <c r="H272" s="1" t="str">
        <f xml:space="preserve"> "D4AF37"</f>
        <v>D4AF37</v>
      </c>
      <c r="J272" s="1">
        <f t="shared" ref="J272" si="1285" xml:space="preserve"> IF(AND(LEN(ChartLines.ID)&gt;0,"Unused"&lt;&gt;ChartLines.ID), COUNTIFS(ChartLines.ID,ChartLines.ID), "·")</f>
        <v>2</v>
      </c>
      <c r="K272" s="1">
        <f t="shared" ref="K272" si="1286" xml:space="preserve"> IF(AND(LEN(ChartLines.ID)&gt;0,"Unused"&lt;&gt;ChartLines.ID), COUNTIFS(ChartLines.ID,ChartLines.ID,   ChartLines.RowNum,"&lt;="&amp;ChartLines.RowNum), "·")</f>
        <v>2</v>
      </c>
      <c r="L272" s="1" t="str" cm="1">
        <f t="array" ref="L272" xml:space="preserve"> _xlfn.IFS(OR(LEN(_xlfn.SINGLE(ChartLines.ID))=0,"Unused"=_xlfn.SINGLE(ChartLines.ID)), "·",   1=_xlfn.SINGLE(ChartLines.NumInstances), IF("USD"=_xlfn.SINGLE(ChartLines.ID), "SoleBig", "SoleOrdinary"),   1=_xlfn.SINGLE(ChartLines.InstanceNum), "Outer",   TRUE, "Inner")</f>
        <v>Inner</v>
      </c>
      <c r="M272" s="1">
        <f t="shared" ref="M272" si="1287" xml:space="preserve"> IF(LEN(ChartLines.Hex6)=6, HEX2DEC(LEFT(ChartLines.Hex6, 2)), "·")</f>
        <v>212</v>
      </c>
      <c r="N272" s="1">
        <f t="shared" ref="N272" si="1288" xml:space="preserve"> IF(LEN(ChartLines.Hex6)=6, HEX2DEC(MID(ChartLines.Hex6, 3, 2)), "·")</f>
        <v>175</v>
      </c>
      <c r="O272" s="1">
        <f t="shared" ref="O272" si="1289" xml:space="preserve"> IF(LEN(ChartLines.Hex6)=6, HEX2DEC(RIGHT(ChartLines.Hex6, 2)), "·")</f>
        <v>55</v>
      </c>
      <c r="P272" s="1" cm="1">
        <f t="array" ref="P272" xml:space="preserve"> 1 + ROW() - _xlfn.SINGLE(ROW(ChartLines.RowNum))</f>
        <v>267</v>
      </c>
    </row>
    <row r="273" spans="2:16" x14ac:dyDescent="0.2">
      <c r="B273" s="1" t="s">
        <v>318</v>
      </c>
      <c r="C273" s="4" t="s">
        <v>112</v>
      </c>
      <c r="G273" s="1" t="s">
        <v>183</v>
      </c>
      <c r="H273" s="1" t="s">
        <v>535</v>
      </c>
      <c r="J273" s="1">
        <f t="shared" ref="J273" si="1290" xml:space="preserve"> IF(AND(LEN(ChartLines.ID)&gt;0,"Unused"&lt;&gt;ChartLines.ID), COUNTIFS(ChartLines.ID,ChartLines.ID), "·")</f>
        <v>2</v>
      </c>
      <c r="K273" s="1">
        <f t="shared" ref="K273" si="1291" xml:space="preserve"> IF(AND(LEN(ChartLines.ID)&gt;0,"Unused"&lt;&gt;ChartLines.ID), COUNTIFS(ChartLines.ID,ChartLines.ID,   ChartLines.RowNum,"&lt;="&amp;ChartLines.RowNum), "·")</f>
        <v>1</v>
      </c>
      <c r="L273" s="1" t="str" cm="1">
        <f t="array" ref="L273" xml:space="preserve"> _xlfn.IFS(OR(LEN(_xlfn.SINGLE(ChartLines.ID))=0,"Unused"=_xlfn.SINGLE(ChartLines.ID)), "·",   1=_xlfn.SINGLE(ChartLines.NumInstances), IF("USD"=_xlfn.SINGLE(ChartLines.ID), "SoleBig", "SoleOrdinary"),   1=_xlfn.SINGLE(ChartLines.InstanceNum), "Outer",   TRUE, "Inner")</f>
        <v>Outer</v>
      </c>
      <c r="M273" s="1">
        <f t="shared" ref="M273" si="1292" xml:space="preserve"> IF(LEN(ChartLines.Hex6)=6, HEX2DEC(LEFT(ChartLines.Hex6, 2)), "·")</f>
        <v>92</v>
      </c>
      <c r="N273" s="1">
        <f t="shared" ref="N273" si="1293" xml:space="preserve"> IF(LEN(ChartLines.Hex6)=6, HEX2DEC(MID(ChartLines.Hex6, 3, 2)), "·")</f>
        <v>92</v>
      </c>
      <c r="O273" s="1">
        <f t="shared" ref="O273" si="1294" xml:space="preserve"> IF(LEN(ChartLines.Hex6)=6, HEX2DEC(RIGHT(ChartLines.Hex6, 2)), "·")</f>
        <v>92</v>
      </c>
      <c r="P273" s="1" cm="1">
        <f t="array" ref="P273" xml:space="preserve"> 1 + ROW() - _xlfn.SINGLE(ROW(ChartLines.RowNum))</f>
        <v>268</v>
      </c>
    </row>
    <row r="274" spans="2:16" x14ac:dyDescent="0.2">
      <c r="B274" s="1" t="s">
        <v>319</v>
      </c>
      <c r="C274" s="4" t="s">
        <v>113</v>
      </c>
      <c r="G274" s="1" t="s">
        <v>183</v>
      </c>
      <c r="H274" s="1" t="str">
        <f xml:space="preserve"> "C0C0C0"</f>
        <v>C0C0C0</v>
      </c>
      <c r="J274" s="1">
        <f t="shared" ref="J274" si="1295" xml:space="preserve"> IF(AND(LEN(ChartLines.ID)&gt;0,"Unused"&lt;&gt;ChartLines.ID), COUNTIFS(ChartLines.ID,ChartLines.ID), "·")</f>
        <v>2</v>
      </c>
      <c r="K274" s="1">
        <f t="shared" ref="K274" si="1296" xml:space="preserve"> IF(AND(LEN(ChartLines.ID)&gt;0,"Unused"&lt;&gt;ChartLines.ID), COUNTIFS(ChartLines.ID,ChartLines.ID,   ChartLines.RowNum,"&lt;="&amp;ChartLines.RowNum), "·")</f>
        <v>2</v>
      </c>
      <c r="L274" s="1" t="str" cm="1">
        <f t="array" ref="L274" xml:space="preserve"> _xlfn.IFS(OR(LEN(_xlfn.SINGLE(ChartLines.ID))=0,"Unused"=_xlfn.SINGLE(ChartLines.ID)), "·",   1=_xlfn.SINGLE(ChartLines.NumInstances), IF("USD"=_xlfn.SINGLE(ChartLines.ID), "SoleBig", "SoleOrdinary"),   1=_xlfn.SINGLE(ChartLines.InstanceNum), "Outer",   TRUE, "Inner")</f>
        <v>Inner</v>
      </c>
      <c r="M274" s="1">
        <f t="shared" ref="M274" si="1297" xml:space="preserve"> IF(LEN(ChartLines.Hex6)=6, HEX2DEC(LEFT(ChartLines.Hex6, 2)), "·")</f>
        <v>192</v>
      </c>
      <c r="N274" s="1">
        <f t="shared" ref="N274" si="1298" xml:space="preserve"> IF(LEN(ChartLines.Hex6)=6, HEX2DEC(MID(ChartLines.Hex6, 3, 2)), "·")</f>
        <v>192</v>
      </c>
      <c r="O274" s="1">
        <f t="shared" ref="O274" si="1299" xml:space="preserve"> IF(LEN(ChartLines.Hex6)=6, HEX2DEC(RIGHT(ChartLines.Hex6, 2)), "·")</f>
        <v>192</v>
      </c>
      <c r="P274" s="1" cm="1">
        <f t="array" ref="P274" xml:space="preserve"> 1 + ROW() - _xlfn.SINGLE(ROW(ChartLines.RowNum))</f>
        <v>269</v>
      </c>
    </row>
    <row r="275" spans="2:16" x14ac:dyDescent="0.2">
      <c r="B275" s="1" t="s">
        <v>320</v>
      </c>
      <c r="C275" s="4" t="s">
        <v>114</v>
      </c>
      <c r="G275" s="1" t="s">
        <v>184</v>
      </c>
      <c r="H275" s="1" t="s">
        <v>536</v>
      </c>
      <c r="J275" s="1">
        <f t="shared" ref="J275" si="1300" xml:space="preserve"> IF(AND(LEN(ChartLines.ID)&gt;0,"Unused"&lt;&gt;ChartLines.ID), COUNTIFS(ChartLines.ID,ChartLines.ID), "·")</f>
        <v>2</v>
      </c>
      <c r="K275" s="1">
        <f t="shared" ref="K275" si="130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302" xml:space="preserve"> IF(LEN(ChartLines.Hex6)=6, HEX2DEC(LEFT(ChartLines.Hex6, 2)), "·")</f>
        <v>217</v>
      </c>
      <c r="N275" s="1">
        <f t="shared" ref="N275" si="1303" xml:space="preserve"> IF(LEN(ChartLines.Hex6)=6, HEX2DEC(MID(ChartLines.Hex6, 3, 2)), "·")</f>
        <v>91</v>
      </c>
      <c r="O275" s="1">
        <f t="shared" ref="O275" si="1304" xml:space="preserve"> IF(LEN(ChartLines.Hex6)=6, HEX2DEC(RIGHT(ChartLines.Hex6, 2)), "·")</f>
        <v>20</v>
      </c>
      <c r="P275" s="1" cm="1">
        <f t="array" ref="P275" xml:space="preserve"> 1 + ROW() - _xlfn.SINGLE(ROW(ChartLines.RowNum))</f>
        <v>270</v>
      </c>
    </row>
    <row r="276" spans="2:16" x14ac:dyDescent="0.2">
      <c r="B276" s="1" t="s">
        <v>321</v>
      </c>
      <c r="C276" s="4" t="s">
        <v>115</v>
      </c>
      <c r="G276" s="1" t="s">
        <v>184</v>
      </c>
      <c r="H276" s="1" t="s">
        <v>537</v>
      </c>
      <c r="J276" s="1">
        <f t="shared" ref="J276" si="1305" xml:space="preserve"> IF(AND(LEN(ChartLines.ID)&gt;0,"Unused"&lt;&gt;ChartLines.ID), COUNTIFS(ChartLines.ID,ChartLines.ID), "·")</f>
        <v>2</v>
      </c>
      <c r="K276" s="1">
        <f t="shared" ref="K276" si="130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307" xml:space="preserve"> IF(LEN(ChartLines.Hex6)=6, HEX2DEC(LEFT(ChartLines.Hex6, 2)), "·")</f>
        <v>199</v>
      </c>
      <c r="N276" s="1">
        <f t="shared" ref="N276" si="1308" xml:space="preserve"> IF(LEN(ChartLines.Hex6)=6, HEX2DEC(MID(ChartLines.Hex6, 3, 2)), "·")</f>
        <v>199</v>
      </c>
      <c r="O276" s="1">
        <f t="shared" ref="O276" si="1309" xml:space="preserve"> IF(LEN(ChartLines.Hex6)=6, HEX2DEC(RIGHT(ChartLines.Hex6, 2)), "·")</f>
        <v>199</v>
      </c>
      <c r="P276" s="1" cm="1">
        <f t="array" ref="P276" xml:space="preserve"> 1 + ROW() - _xlfn.SINGLE(ROW(ChartLines.RowNum))</f>
        <v>271</v>
      </c>
    </row>
    <row r="277" spans="2:16" x14ac:dyDescent="0.2">
      <c r="B277" s="1" t="s">
        <v>322</v>
      </c>
      <c r="C277" s="4" t="s">
        <v>116</v>
      </c>
    </row>
    <row r="278" spans="2:16" x14ac:dyDescent="0.2">
      <c r="B278" s="1" t="s">
        <v>323</v>
      </c>
      <c r="C278" s="4" t="s">
        <v>117</v>
      </c>
    </row>
    <row r="279" spans="2:16" x14ac:dyDescent="0.2">
      <c r="B279" s="1" t="s">
        <v>324</v>
      </c>
      <c r="C279" s="4" t="s">
        <v>118</v>
      </c>
    </row>
    <row r="280" spans="2:16" x14ac:dyDescent="0.2">
      <c r="B280" s="1" t="s">
        <v>325</v>
      </c>
      <c r="C280" s="4" t="s">
        <v>119</v>
      </c>
    </row>
    <row r="281" spans="2:16" x14ac:dyDescent="0.2">
      <c r="B281" s="1" t="s">
        <v>326</v>
      </c>
      <c r="C281" s="4" t="s">
        <v>120</v>
      </c>
    </row>
    <row r="282" spans="2:16" x14ac:dyDescent="0.2">
      <c r="B282" s="1" t="s">
        <v>327</v>
      </c>
      <c r="C282" s="4" t="s">
        <v>560</v>
      </c>
    </row>
    <row r="283" spans="2:16" x14ac:dyDescent="0.2">
      <c r="B283" s="1" t="s">
        <v>328</v>
      </c>
      <c r="C283" s="4" t="s">
        <v>121</v>
      </c>
    </row>
    <row r="284" spans="2:16" x14ac:dyDescent="0.2">
      <c r="B284" s="1" t="s">
        <v>329</v>
      </c>
      <c r="C284" s="4" t="s">
        <v>122</v>
      </c>
    </row>
    <row r="285" spans="2:16" x14ac:dyDescent="0.2">
      <c r="B285" s="8" t="s">
        <v>330</v>
      </c>
      <c r="C285" s="4" t="s">
        <v>123</v>
      </c>
    </row>
    <row r="286" spans="2:16" x14ac:dyDescent="0.2">
      <c r="B286" s="1" t="s">
        <v>331</v>
      </c>
      <c r="C286" s="4" t="s">
        <v>123</v>
      </c>
    </row>
    <row r="287" spans="2:16" x14ac:dyDescent="0.2">
      <c r="B287" s="1" t="s">
        <v>561</v>
      </c>
      <c r="C287" s="4" t="s">
        <v>123</v>
      </c>
    </row>
    <row r="288" spans="2:16" x14ac:dyDescent="0.2">
      <c r="B288" s="1" t="s">
        <v>332</v>
      </c>
      <c r="C288" s="4" t="s">
        <v>124</v>
      </c>
    </row>
    <row r="289" spans="2:3" x14ac:dyDescent="0.2">
      <c r="B289" s="1" t="s">
        <v>333</v>
      </c>
      <c r="C289" s="4" t="s">
        <v>125</v>
      </c>
    </row>
    <row r="290" spans="2:3" x14ac:dyDescent="0.2">
      <c r="B290" s="1" t="s">
        <v>334</v>
      </c>
      <c r="C290" s="4" t="s">
        <v>126</v>
      </c>
    </row>
    <row r="291" spans="2:3" x14ac:dyDescent="0.2">
      <c r="B291" s="1" t="s">
        <v>335</v>
      </c>
      <c r="C291" s="4" t="s">
        <v>127</v>
      </c>
    </row>
    <row r="292" spans="2:3" x14ac:dyDescent="0.2">
      <c r="B292" s="1" t="s">
        <v>336</v>
      </c>
      <c r="C292" s="4" t="s">
        <v>128</v>
      </c>
    </row>
    <row r="293" spans="2:3" x14ac:dyDescent="0.2">
      <c r="B293" s="1" t="s">
        <v>558</v>
      </c>
      <c r="C293" s="4" t="s">
        <v>500</v>
      </c>
    </row>
    <row r="294" spans="2:3" x14ac:dyDescent="0.2">
      <c r="B294" s="1" t="s">
        <v>337</v>
      </c>
      <c r="C294" s="4" t="s">
        <v>129</v>
      </c>
    </row>
    <row r="295" spans="2:3" x14ac:dyDescent="0.2">
      <c r="B295" s="1" t="s">
        <v>338</v>
      </c>
      <c r="C295" s="4" t="s">
        <v>130</v>
      </c>
    </row>
    <row r="296" spans="2:3" x14ac:dyDescent="0.2">
      <c r="B296" s="1" t="s">
        <v>339</v>
      </c>
      <c r="C296" s="4" t="s">
        <v>131</v>
      </c>
    </row>
    <row r="297" spans="2:3" x14ac:dyDescent="0.2">
      <c r="B297" s="1" t="s">
        <v>340</v>
      </c>
      <c r="C297" s="4" t="s">
        <v>132</v>
      </c>
    </row>
    <row r="298" spans="2:3" x14ac:dyDescent="0.2">
      <c r="B298" s="1" t="s">
        <v>341</v>
      </c>
      <c r="C298" s="4" t="s">
        <v>133</v>
      </c>
    </row>
    <row r="299" spans="2:3" x14ac:dyDescent="0.2">
      <c r="B299" s="1" t="s">
        <v>342</v>
      </c>
      <c r="C299" s="4" t="s">
        <v>134</v>
      </c>
    </row>
    <row r="300" spans="2:3" x14ac:dyDescent="0.2">
      <c r="B300" s="1" t="s">
        <v>343</v>
      </c>
      <c r="C300" s="4" t="s">
        <v>135</v>
      </c>
    </row>
    <row r="301" spans="2:3" x14ac:dyDescent="0.2">
      <c r="B301" s="1" t="s">
        <v>344</v>
      </c>
      <c r="C301" s="4" t="s">
        <v>136</v>
      </c>
    </row>
    <row r="302" spans="2:3" x14ac:dyDescent="0.2">
      <c r="B302" s="1" t="s">
        <v>345</v>
      </c>
      <c r="C302" s="4" t="s">
        <v>137</v>
      </c>
    </row>
    <row r="303" spans="2:3" x14ac:dyDescent="0.2">
      <c r="B303" s="1" t="s">
        <v>346</v>
      </c>
      <c r="C303" s="4" t="s">
        <v>138</v>
      </c>
    </row>
    <row r="304" spans="2:3" x14ac:dyDescent="0.2">
      <c r="B304" s="1" t="s">
        <v>347</v>
      </c>
      <c r="C304" s="4" t="s">
        <v>139</v>
      </c>
    </row>
    <row r="305" spans="2:3" x14ac:dyDescent="0.2">
      <c r="B305" s="1" t="s">
        <v>348</v>
      </c>
      <c r="C305" s="4" t="s">
        <v>140</v>
      </c>
    </row>
    <row r="306" spans="2:3" x14ac:dyDescent="0.2">
      <c r="B306" s="1" t="s">
        <v>349</v>
      </c>
      <c r="C306" s="4" t="s">
        <v>141</v>
      </c>
    </row>
    <row r="307" spans="2:3" x14ac:dyDescent="0.2">
      <c r="B307" s="1" t="s">
        <v>350</v>
      </c>
      <c r="C307" s="4" t="s">
        <v>142</v>
      </c>
    </row>
    <row r="308" spans="2:3" x14ac:dyDescent="0.2">
      <c r="B308" s="1" t="s">
        <v>351</v>
      </c>
      <c r="C308" s="4" t="s">
        <v>143</v>
      </c>
    </row>
    <row r="309" spans="2:3" x14ac:dyDescent="0.2">
      <c r="B309" s="1" t="s">
        <v>352</v>
      </c>
      <c r="C309" s="4" t="s">
        <v>144</v>
      </c>
    </row>
    <row r="310" spans="2:3" x14ac:dyDescent="0.2">
      <c r="B310" s="1" t="s">
        <v>353</v>
      </c>
      <c r="C310" s="4" t="s">
        <v>145</v>
      </c>
    </row>
    <row r="311" spans="2:3" x14ac:dyDescent="0.2">
      <c r="B311" s="1" t="s">
        <v>354</v>
      </c>
      <c r="C311" s="4" t="s">
        <v>145</v>
      </c>
    </row>
    <row r="312" spans="2:3" x14ac:dyDescent="0.2">
      <c r="B312" s="1" t="s">
        <v>355</v>
      </c>
      <c r="C312" s="4" t="s">
        <v>146</v>
      </c>
    </row>
    <row r="313" spans="2:3" x14ac:dyDescent="0.2">
      <c r="B313" s="1" t="s">
        <v>356</v>
      </c>
      <c r="C313" s="4" t="s">
        <v>147</v>
      </c>
    </row>
    <row r="314" spans="2:3" x14ac:dyDescent="0.2">
      <c r="B314" s="1" t="s">
        <v>357</v>
      </c>
      <c r="C314" s="4" t="s">
        <v>148</v>
      </c>
    </row>
    <row r="315" spans="2:3" x14ac:dyDescent="0.2">
      <c r="B315" s="1" t="s">
        <v>358</v>
      </c>
      <c r="C315" s="4" t="s">
        <v>149</v>
      </c>
    </row>
    <row r="316" spans="2:3" x14ac:dyDescent="0.2">
      <c r="B316" s="1" t="s">
        <v>359</v>
      </c>
      <c r="C316" s="4" t="s">
        <v>149</v>
      </c>
    </row>
    <row r="317" spans="2:3" x14ac:dyDescent="0.2">
      <c r="B317" s="1" t="s">
        <v>360</v>
      </c>
      <c r="C317" s="4" t="s">
        <v>149</v>
      </c>
    </row>
    <row r="318" spans="2:3" x14ac:dyDescent="0.2">
      <c r="B318" s="1" t="s">
        <v>361</v>
      </c>
      <c r="C318" s="4" t="s">
        <v>149</v>
      </c>
    </row>
    <row r="319" spans="2:3" x14ac:dyDescent="0.2">
      <c r="B319" s="1" t="s">
        <v>362</v>
      </c>
      <c r="C319" s="4" t="s">
        <v>149</v>
      </c>
    </row>
    <row r="320" spans="2:3" x14ac:dyDescent="0.2">
      <c r="B320" s="1" t="s">
        <v>555</v>
      </c>
      <c r="C320" s="4" t="s">
        <v>554</v>
      </c>
    </row>
    <row r="321" spans="2:3" x14ac:dyDescent="0.2">
      <c r="B321" s="1" t="s">
        <v>363</v>
      </c>
      <c r="C321" s="4" t="s">
        <v>150</v>
      </c>
    </row>
    <row r="322" spans="2:3" x14ac:dyDescent="0.2">
      <c r="B322" s="1" t="s">
        <v>364</v>
      </c>
      <c r="C322" s="4" t="s">
        <v>151</v>
      </c>
    </row>
    <row r="323" spans="2:3" x14ac:dyDescent="0.2">
      <c r="B323" s="1" t="s">
        <v>365</v>
      </c>
      <c r="C323" s="4" t="s">
        <v>152</v>
      </c>
    </row>
    <row r="324" spans="2:3" x14ac:dyDescent="0.2">
      <c r="B324" s="1" t="s">
        <v>366</v>
      </c>
      <c r="C324" s="4" t="s">
        <v>153</v>
      </c>
    </row>
    <row r="325" spans="2:3" x14ac:dyDescent="0.2">
      <c r="B325" s="1" t="s">
        <v>367</v>
      </c>
      <c r="C325" s="4" t="s">
        <v>154</v>
      </c>
    </row>
    <row r="326" spans="2:3" x14ac:dyDescent="0.2">
      <c r="B326" s="1" t="s">
        <v>368</v>
      </c>
      <c r="C326" s="4" t="s">
        <v>155</v>
      </c>
    </row>
    <row r="327" spans="2:3" x14ac:dyDescent="0.2">
      <c r="B327" s="1" t="s">
        <v>369</v>
      </c>
      <c r="C327" s="4" t="s">
        <v>156</v>
      </c>
    </row>
    <row r="328" spans="2:3" x14ac:dyDescent="0.2">
      <c r="B328" s="1" t="s">
        <v>370</v>
      </c>
      <c r="C328" s="4" t="s">
        <v>157</v>
      </c>
    </row>
    <row r="329" spans="2:3" x14ac:dyDescent="0.2">
      <c r="B329" s="1" t="s">
        <v>371</v>
      </c>
      <c r="C329" s="4" t="s">
        <v>158</v>
      </c>
    </row>
    <row r="330" spans="2:3" x14ac:dyDescent="0.2">
      <c r="B330" s="1" t="s">
        <v>372</v>
      </c>
      <c r="C330" s="4" t="s">
        <v>159</v>
      </c>
    </row>
    <row r="331" spans="2:3" x14ac:dyDescent="0.2">
      <c r="B331" s="1" t="s">
        <v>373</v>
      </c>
      <c r="C331" s="4" t="s">
        <v>160</v>
      </c>
    </row>
    <row r="332" spans="2:3" x14ac:dyDescent="0.2">
      <c r="B332" s="1" t="s">
        <v>374</v>
      </c>
      <c r="C332" s="4" t="s">
        <v>161</v>
      </c>
    </row>
    <row r="333" spans="2:3" x14ac:dyDescent="0.2">
      <c r="B333" s="1" t="s">
        <v>375</v>
      </c>
      <c r="C333" s="4" t="s">
        <v>162</v>
      </c>
    </row>
    <row r="334" spans="2:3" x14ac:dyDescent="0.2">
      <c r="B334" s="1" t="s">
        <v>376</v>
      </c>
      <c r="C334" s="4" t="s">
        <v>163</v>
      </c>
    </row>
    <row r="335" spans="2:3" x14ac:dyDescent="0.2">
      <c r="B335" s="1" t="s">
        <v>377</v>
      </c>
      <c r="C335" s="4" t="s">
        <v>164</v>
      </c>
    </row>
    <row r="336" spans="2:3" x14ac:dyDescent="0.2">
      <c r="B336" s="1" t="s">
        <v>378</v>
      </c>
      <c r="C336" s="4" t="s">
        <v>164</v>
      </c>
    </row>
    <row r="337" spans="2:3" x14ac:dyDescent="0.2">
      <c r="B337" s="1" t="s">
        <v>379</v>
      </c>
      <c r="C337" s="4" t="s">
        <v>165</v>
      </c>
    </row>
    <row r="338" spans="2:3" x14ac:dyDescent="0.2">
      <c r="B338" s="1" t="s">
        <v>380</v>
      </c>
      <c r="C338" s="4" t="s">
        <v>166</v>
      </c>
    </row>
    <row r="339" spans="2:3" x14ac:dyDescent="0.2">
      <c r="B339" s="1" t="s">
        <v>381</v>
      </c>
      <c r="C339" s="4" t="s">
        <v>166</v>
      </c>
    </row>
    <row r="340" spans="2:3" x14ac:dyDescent="0.2">
      <c r="B340" s="1" t="s">
        <v>382</v>
      </c>
      <c r="C340" s="4" t="s">
        <v>167</v>
      </c>
    </row>
    <row r="341" spans="2:3" x14ac:dyDescent="0.2">
      <c r="B341" s="1" t="s">
        <v>383</v>
      </c>
      <c r="C341" s="4" t="s">
        <v>168</v>
      </c>
    </row>
    <row r="342" spans="2:3" x14ac:dyDescent="0.2">
      <c r="B342" s="1" t="s">
        <v>384</v>
      </c>
      <c r="C342" s="4" t="s">
        <v>168</v>
      </c>
    </row>
    <row r="343" spans="2:3" x14ac:dyDescent="0.2">
      <c r="B343" s="1" t="s">
        <v>385</v>
      </c>
      <c r="C343" s="4" t="s">
        <v>169</v>
      </c>
    </row>
    <row r="344" spans="2:3" x14ac:dyDescent="0.2">
      <c r="B344" s="1" t="s">
        <v>565</v>
      </c>
      <c r="C344" s="4" t="s">
        <v>170</v>
      </c>
    </row>
    <row r="345" spans="2:3" x14ac:dyDescent="0.2">
      <c r="B345" s="1" t="s">
        <v>567</v>
      </c>
      <c r="C345" s="4" t="s">
        <v>170</v>
      </c>
    </row>
    <row r="346" spans="2:3" x14ac:dyDescent="0.2">
      <c r="B346" s="1" t="s">
        <v>566</v>
      </c>
      <c r="C346" s="4" t="s">
        <v>170</v>
      </c>
    </row>
    <row r="347" spans="2:3" x14ac:dyDescent="0.2">
      <c r="B347" s="1" t="s">
        <v>568</v>
      </c>
      <c r="C347" s="4" t="s">
        <v>170</v>
      </c>
    </row>
    <row r="348" spans="2:3" x14ac:dyDescent="0.2">
      <c r="B348" s="1" t="s">
        <v>386</v>
      </c>
      <c r="C348" s="4" t="s">
        <v>171</v>
      </c>
    </row>
    <row r="349" spans="2:3" x14ac:dyDescent="0.2">
      <c r="B349" s="1" t="s">
        <v>387</v>
      </c>
      <c r="C349" s="4" t="s">
        <v>172</v>
      </c>
    </row>
    <row r="350" spans="2:3" x14ac:dyDescent="0.2">
      <c r="B350" s="1" t="s">
        <v>388</v>
      </c>
      <c r="C350" s="4" t="s">
        <v>173</v>
      </c>
    </row>
    <row r="351" spans="2:3" x14ac:dyDescent="0.2">
      <c r="B351" s="1" t="s">
        <v>389</v>
      </c>
      <c r="C351" s="4" t="s">
        <v>174</v>
      </c>
    </row>
    <row r="352" spans="2:3" x14ac:dyDescent="0.2">
      <c r="B352" s="1" t="s">
        <v>390</v>
      </c>
      <c r="C352" s="4" t="s">
        <v>175</v>
      </c>
    </row>
    <row r="353" spans="2:3" x14ac:dyDescent="0.2">
      <c r="B353" s="1" t="s">
        <v>391</v>
      </c>
      <c r="C353" s="4" t="s">
        <v>175</v>
      </c>
    </row>
    <row r="354" spans="2:3" x14ac:dyDescent="0.2">
      <c r="B354" s="1" t="s">
        <v>392</v>
      </c>
      <c r="C354" s="4" t="s">
        <v>175</v>
      </c>
    </row>
    <row r="355" spans="2:3" x14ac:dyDescent="0.2">
      <c r="B355" s="1" t="s">
        <v>393</v>
      </c>
      <c r="C355" s="4" t="s">
        <v>176</v>
      </c>
    </row>
    <row r="356" spans="2:3" x14ac:dyDescent="0.2">
      <c r="B356" s="1" t="s">
        <v>394</v>
      </c>
      <c r="C356" s="4" t="s">
        <v>177</v>
      </c>
    </row>
    <row r="357" spans="2:3" x14ac:dyDescent="0.2">
      <c r="B357" s="1" t="s">
        <v>395</v>
      </c>
      <c r="C357" s="4" t="s">
        <v>177</v>
      </c>
    </row>
    <row r="358" spans="2:3" x14ac:dyDescent="0.2">
      <c r="B358" s="1" t="s">
        <v>396</v>
      </c>
      <c r="C358" s="4" t="s">
        <v>177</v>
      </c>
    </row>
    <row r="359" spans="2:3" x14ac:dyDescent="0.2">
      <c r="B359" s="1" t="s">
        <v>397</v>
      </c>
      <c r="C359" s="4" t="s">
        <v>178</v>
      </c>
    </row>
    <row r="360" spans="2:3" x14ac:dyDescent="0.2">
      <c r="B360" s="1" t="s">
        <v>398</v>
      </c>
      <c r="C360" s="4" t="s">
        <v>179</v>
      </c>
    </row>
    <row r="361" spans="2:3" x14ac:dyDescent="0.2">
      <c r="B361" s="1" t="s">
        <v>399</v>
      </c>
      <c r="C361" s="4" t="s">
        <v>179</v>
      </c>
    </row>
    <row r="362" spans="2:3" x14ac:dyDescent="0.2">
      <c r="B362" s="1" t="s">
        <v>400</v>
      </c>
      <c r="C362" s="4" t="s">
        <v>180</v>
      </c>
    </row>
    <row r="363" spans="2:3" x14ac:dyDescent="0.2">
      <c r="B363" s="1" t="s">
        <v>401</v>
      </c>
      <c r="C363" s="4" t="s">
        <v>180</v>
      </c>
    </row>
    <row r="364" spans="2:3" x14ac:dyDescent="0.2">
      <c r="B364" s="1" t="s">
        <v>402</v>
      </c>
      <c r="C364" s="4" t="s">
        <v>180</v>
      </c>
    </row>
    <row r="365" spans="2:3" x14ac:dyDescent="0.2">
      <c r="B365" s="1" t="s">
        <v>403</v>
      </c>
      <c r="C365" s="4" t="s">
        <v>181</v>
      </c>
    </row>
    <row r="366" spans="2:3" x14ac:dyDescent="0.2">
      <c r="B366" s="1" t="s">
        <v>404</v>
      </c>
      <c r="C366" s="4" t="s">
        <v>181</v>
      </c>
    </row>
    <row r="367" spans="2:3" x14ac:dyDescent="0.2">
      <c r="B367" s="1" t="s">
        <v>405</v>
      </c>
      <c r="C367" s="4" t="s">
        <v>181</v>
      </c>
    </row>
    <row r="368" spans="2:3" x14ac:dyDescent="0.2">
      <c r="B368" s="1" t="s">
        <v>406</v>
      </c>
      <c r="C368" s="4" t="s">
        <v>181</v>
      </c>
    </row>
    <row r="369" spans="2:3" x14ac:dyDescent="0.2">
      <c r="B369" s="1" t="s">
        <v>407</v>
      </c>
      <c r="C369" s="4" t="s">
        <v>182</v>
      </c>
    </row>
    <row r="370" spans="2:3" x14ac:dyDescent="0.2">
      <c r="B370" s="1" t="s">
        <v>408</v>
      </c>
      <c r="C370" s="4" t="s">
        <v>183</v>
      </c>
    </row>
    <row r="371" spans="2:3" x14ac:dyDescent="0.2">
      <c r="B371" s="1" t="s">
        <v>409</v>
      </c>
      <c r="C371"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2023-01-19T22:47:09Z</dcterms:modified>
</cp:coreProperties>
</file>