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activeX/activeX2.xml" ContentType="application/vnd.ms-office.activeX+xml"/>
  <Override PartName="/xl/activeX/activeX1.xml" ContentType="application/vnd.ms-office.activeX+xml"/>
  <Override PartName="/xl/activeX/activeX2.bin" ContentType="application/vnd.ms-office.activeX"/>
  <Override PartName="/xl/activeX/activeX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4721 - Urban Roads\2023\"/>
    </mc:Choice>
  </mc:AlternateContent>
  <xr:revisionPtr revIDLastSave="0" documentId="8_{727D1876-E10A-4E43-9080-72A117948027}" xr6:coauthVersionLast="47" xr6:coauthVersionMax="47" xr10:uidLastSave="{00000000-0000-0000-0000-000000000000}"/>
  <bookViews>
    <workbookView xWindow="-120" yWindow="-120" windowWidth="20730" windowHeight="11160" xr2:uid="{8E6FCDBB-5D1D-4D8A-9782-D25642D0E66E}"/>
  </bookViews>
  <sheets>
    <sheet name="Sheet1" sheetId="1" r:id="rId1"/>
  </sheets>
  <definedNames>
    <definedName name="_xlnm.Print_Titles" localSheetId="0">Sheet1!$A:$F,Sheet1!$4:$4</definedName>
    <definedName name="QB_BASIS_4" localSheetId="0" hidden="1">Sheet1!#REF!</definedName>
    <definedName name="QB_COLUMN_2921" localSheetId="0" hidden="1">Sheet1!$G$4</definedName>
    <definedName name="QB_COLUMN_2922" localSheetId="0" hidden="1">Sheet1!$H$4</definedName>
    <definedName name="QB_COLUMN_2923" localSheetId="0" hidden="1">Sheet1!$I$4</definedName>
    <definedName name="QB_COLUMN_2924" localSheetId="0" hidden="1">Sheet1!$J$4</definedName>
    <definedName name="QB_COLUMN_2925" localSheetId="0" hidden="1">Sheet1!$K$4</definedName>
    <definedName name="QB_COLUMN_2930" localSheetId="0" hidden="1">Sheet1!#REF!</definedName>
    <definedName name="QB_COMPANY_0" localSheetId="0" hidden="1">Sheet1!$A$1</definedName>
    <definedName name="QB_DATA_0" localSheetId="0" hidden="1">Sheet1!$7:$7,Sheet1!$8:$8,Sheet1!$11:$11,Sheet1!$12:$12,Sheet1!$13:$13,Sheet1!$14:$14,Sheet1!$15:$15,Sheet1!$20:$20,Sheet1!$21:$21,Sheet1!$22:$22,Sheet1!$24:$24,Sheet1!$25:$25,Sheet1!$26:$26,Sheet1!$27:$27,Sheet1!$30:$30,Sheet1!$31:$31</definedName>
    <definedName name="QB_DATA_1" localSheetId="0" hidden="1">Sheet1!$32:$32,Sheet1!$34:$34,Sheet1!$35:$35,Sheet1!$36:$36,Sheet1!$37:$37,Sheet1!$38:$38,Sheet1!$39:$39,Sheet1!$40:$40,Sheet1!$41:$41,Sheet1!$42:$42,Sheet1!$43:$43,Sheet1!$44:$44,Sheet1!$45:$45,Sheet1!$46:$46,Sheet1!$47:$47,Sheet1!$48:$48</definedName>
    <definedName name="QB_DATA_2" localSheetId="0" hidden="1">Sheet1!$49:$49,Sheet1!$50:$50,Sheet1!$51:$51,Sheet1!$52:$52,Sheet1!$53:$53,Sheet1!$54:$54,Sheet1!$55:$55,Sheet1!$56:$56,Sheet1!$57:$57,Sheet1!$58:$58,Sheet1!$59:$59,Sheet1!$60:$60,Sheet1!$61:$61,Sheet1!$62:$62,Sheet1!$63:$63,Sheet1!$64:$64</definedName>
    <definedName name="QB_DATA_3" localSheetId="0" hidden="1">Sheet1!$65:$65,Sheet1!$66:$66,Sheet1!$67:$67,Sheet1!$68:$68,Sheet1!$69:$69,Sheet1!$70:$70,Sheet1!$71:$71,Sheet1!$72:$72,Sheet1!$73:$73,Sheet1!$74:$74,Sheet1!$75:$75,Sheet1!$76:$76,Sheet1!$77:$77,Sheet1!$78:$78,Sheet1!$84:$84,Sheet1!$85:$85</definedName>
    <definedName name="QB_DATA_4" localSheetId="0" hidden="1">Sheet1!$88:$88</definedName>
    <definedName name="QB_DATE_1" localSheetId="0" hidden="1">Sheet1!#REF!</definedName>
    <definedName name="QB_FORMULA_0" localSheetId="0" hidden="1">Sheet1!#REF!,Sheet1!#REF!,Sheet1!$G$9,Sheet1!$H$9,Sheet1!$I$9,Sheet1!$J$9,Sheet1!$K$9,Sheet1!#REF!,Sheet1!#REF!,Sheet1!#REF!,Sheet1!#REF!,Sheet1!#REF!,Sheet1!#REF!,Sheet1!$G$16,Sheet1!$H$16,Sheet1!$I$16</definedName>
    <definedName name="QB_FORMULA_1" localSheetId="0" hidden="1">Sheet1!$J$16,Sheet1!$K$16,Sheet1!#REF!,Sheet1!$G$17,Sheet1!$H$17,Sheet1!$I$17,Sheet1!$J$17,Sheet1!$K$17,Sheet1!#REF!,Sheet1!#REF!,Sheet1!#REF!,Sheet1!#REF!,Sheet1!#REF!,Sheet1!#REF!,Sheet1!#REF!,Sheet1!#REF!</definedName>
    <definedName name="QB_FORMULA_2" localSheetId="0" hidden="1">Sheet1!$G$28,Sheet1!$H$28,Sheet1!$I$28,Sheet1!$J$28,Sheet1!$K$28,Sheet1!#REF!,Sheet1!#REF!,Sheet1!#REF!,Sheet1!#REF!,Sheet1!$G$33,Sheet1!$H$33,Sheet1!$I$33,Sheet1!$J$33,Sheet1!$K$33,Sheet1!#REF!,Sheet1!#REF!</definedName>
    <definedName name="QB_FORMUL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" localSheetId="0" hidden="1">Sheet1!#REF!,Sheet1!#REF!,Sheet1!#REF!,Sheet1!#REF!,Sheet1!#REF!,Sheet1!#REF!,Sheet1!#REF!,Sheet1!#REF!,Sheet1!#REF!,Sheet1!#REF!,Sheet1!#REF!,Sheet1!#REF!,Sheet1!$G$79,Sheet1!$H$79,Sheet1!$I$79,Sheet1!$J$79</definedName>
    <definedName name="QB_FORMULA_6" localSheetId="0" hidden="1">Sheet1!$K$79,Sheet1!#REF!,Sheet1!$G$80,Sheet1!$H$80,Sheet1!$I$80,Sheet1!$J$80,Sheet1!$K$80,Sheet1!#REF!,Sheet1!#REF!,Sheet1!#REF!,Sheet1!$G$86,Sheet1!$H$86,Sheet1!$I$86,Sheet1!$J$86,Sheet1!$K$86,Sheet1!#REF!</definedName>
    <definedName name="QB_FORMULA_7" localSheetId="0" hidden="1">Sheet1!#REF!,Sheet1!$G$89,Sheet1!$H$89,Sheet1!$I$89,Sheet1!$J$89,Sheet1!$K$89,Sheet1!#REF!,Sheet1!$G$90,Sheet1!$H$90,Sheet1!$I$90,Sheet1!$J$90,Sheet1!$K$90,Sheet1!#REF!,Sheet1!$G$91,Sheet1!$H$91,Sheet1!$I$91</definedName>
    <definedName name="QB_FORMULA_8" localSheetId="0" hidden="1">Sheet1!$J$91,Sheet1!$K$91,Sheet1!#REF!</definedName>
    <definedName name="QB_ROW_100250" localSheetId="0" hidden="1">Sheet1!$F$25</definedName>
    <definedName name="QB_ROW_101250" localSheetId="0" hidden="1">Sheet1!$F$31</definedName>
    <definedName name="QB_ROW_102040" localSheetId="0" hidden="1">Sheet1!$E$29</definedName>
    <definedName name="QB_ROW_102340" localSheetId="0" hidden="1">Sheet1!$E$33</definedName>
    <definedName name="QB_ROW_10240" localSheetId="0" hidden="1">Sheet1!$E$13</definedName>
    <definedName name="QB_ROW_103250" localSheetId="0" hidden="1">Sheet1!$F$32</definedName>
    <definedName name="QB_ROW_108240" localSheetId="0" hidden="1">Sheet1!$E$38</definedName>
    <definedName name="QB_ROW_109230" localSheetId="0" hidden="1">Sheet1!$D$84</definedName>
    <definedName name="QB_ROW_110240" localSheetId="0" hidden="1">Sheet1!$E$62</definedName>
    <definedName name="QB_ROW_111240" localSheetId="0" hidden="1">Sheet1!$E$14</definedName>
    <definedName name="QB_ROW_11240" localSheetId="0" hidden="1">Sheet1!$E$15</definedName>
    <definedName name="QB_ROW_116240" localSheetId="0" hidden="1">Sheet1!$E$67</definedName>
    <definedName name="QB_ROW_119240" localSheetId="0" hidden="1">Sheet1!$E$8</definedName>
    <definedName name="QB_ROW_122240" localSheetId="0" hidden="1">Sheet1!$E$48</definedName>
    <definedName name="QB_ROW_12240" localSheetId="0" hidden="1">Sheet1!$E$34</definedName>
    <definedName name="QB_ROW_124240" localSheetId="0" hidden="1">Sheet1!$E$55</definedName>
    <definedName name="QB_ROW_125240" localSheetId="0" hidden="1">Sheet1!$E$49</definedName>
    <definedName name="QB_ROW_126240" localSheetId="0" hidden="1">Sheet1!$E$59</definedName>
    <definedName name="QB_ROW_129250" localSheetId="0" hidden="1">Sheet1!$F$26</definedName>
    <definedName name="QB_ROW_130240" localSheetId="0" hidden="1">Sheet1!$E$78</definedName>
    <definedName name="QB_ROW_13240" localSheetId="0" hidden="1">Sheet1!$E$35</definedName>
    <definedName name="QB_ROW_133230" localSheetId="0" hidden="1">Sheet1!$D$85</definedName>
    <definedName name="QB_ROW_134240" localSheetId="0" hidden="1">Sheet1!$E$12</definedName>
    <definedName name="QB_ROW_14240" localSheetId="0" hidden="1">Sheet1!$E$37</definedName>
    <definedName name="QB_ROW_150240" localSheetId="0" hidden="1">Sheet1!$E$45</definedName>
    <definedName name="QB_ROW_153240" localSheetId="0" hidden="1">Sheet1!$E$77</definedName>
    <definedName name="QB_ROW_162240" localSheetId="0" hidden="1">Sheet1!$E$51</definedName>
    <definedName name="QB_ROW_16240" localSheetId="0" hidden="1">Sheet1!$E$41</definedName>
    <definedName name="QB_ROW_17240" localSheetId="0" hidden="1">Sheet1!$E$43</definedName>
    <definedName name="QB_ROW_18240" localSheetId="0" hidden="1">Sheet1!$E$44</definedName>
    <definedName name="QB_ROW_18301" localSheetId="0" hidden="1">Sheet1!$A$91</definedName>
    <definedName name="QB_ROW_19011" localSheetId="0" hidden="1">Sheet1!$B$5</definedName>
    <definedName name="QB_ROW_19311" localSheetId="0" hidden="1">Sheet1!$B$80</definedName>
    <definedName name="QB_ROW_20031" localSheetId="0" hidden="1">Sheet1!$D$6</definedName>
    <definedName name="QB_ROW_20240" localSheetId="0" hidden="1">Sheet1!$E$47</definedName>
    <definedName name="QB_ROW_20331" localSheetId="0" hidden="1">Sheet1!$D$9</definedName>
    <definedName name="QB_ROW_21031" localSheetId="0" hidden="1">Sheet1!$D$19</definedName>
    <definedName name="QB_ROW_21240" localSheetId="0" hidden="1">Sheet1!$E$50</definedName>
    <definedName name="QB_ROW_21331" localSheetId="0" hidden="1">Sheet1!$D$79</definedName>
    <definedName name="QB_ROW_22011" localSheetId="0" hidden="1">Sheet1!$B$82</definedName>
    <definedName name="QB_ROW_22240" localSheetId="0" hidden="1">Sheet1!$E$52</definedName>
    <definedName name="QB_ROW_22311" localSheetId="0" hidden="1">Sheet1!$B$90</definedName>
    <definedName name="QB_ROW_23021" localSheetId="0" hidden="1">Sheet1!$C$83</definedName>
    <definedName name="QB_ROW_23240" localSheetId="0" hidden="1">Sheet1!$E$54</definedName>
    <definedName name="QB_ROW_23321" localSheetId="0" hidden="1">Sheet1!$C$86</definedName>
    <definedName name="QB_ROW_24021" localSheetId="0" hidden="1">Sheet1!$C$87</definedName>
    <definedName name="QB_ROW_24240" localSheetId="0" hidden="1">Sheet1!$E$56</definedName>
    <definedName name="QB_ROW_24321" localSheetId="0" hidden="1">Sheet1!$C$89</definedName>
    <definedName name="QB_ROW_25240" localSheetId="0" hidden="1">Sheet1!$E$60</definedName>
    <definedName name="QB_ROW_27240" localSheetId="0" hidden="1">Sheet1!$E$61</definedName>
    <definedName name="QB_ROW_28240" localSheetId="0" hidden="1">Sheet1!$E$63</definedName>
    <definedName name="QB_ROW_29240" localSheetId="0" hidden="1">Sheet1!$E$64</definedName>
    <definedName name="QB_ROW_30240" localSheetId="0" hidden="1">Sheet1!$E$68</definedName>
    <definedName name="QB_ROW_31240" localSheetId="0" hidden="1">Sheet1!$E$69</definedName>
    <definedName name="QB_ROW_32240" localSheetId="0" hidden="1">Sheet1!$E$70</definedName>
    <definedName name="QB_ROW_33240" localSheetId="0" hidden="1">Sheet1!$E$75</definedName>
    <definedName name="QB_ROW_34230" localSheetId="0" hidden="1">Sheet1!$D$88</definedName>
    <definedName name="QB_ROW_40240" localSheetId="0" hidden="1">Sheet1!$E$73</definedName>
    <definedName name="QB_ROW_41240" localSheetId="0" hidden="1">Sheet1!$E$36</definedName>
    <definedName name="QB_ROW_42240" localSheetId="0" hidden="1">Sheet1!$E$65</definedName>
    <definedName name="QB_ROW_43340" localSheetId="0" hidden="1">Sheet1!$E$42</definedName>
    <definedName name="QB_ROW_50040" localSheetId="0" hidden="1">Sheet1!$E$23</definedName>
    <definedName name="QB_ROW_50250" localSheetId="0" hidden="1">Sheet1!$F$27</definedName>
    <definedName name="QB_ROW_50340" localSheetId="0" hidden="1">Sheet1!$E$28</definedName>
    <definedName name="QB_ROW_51240" localSheetId="0" hidden="1">Sheet1!$E$22</definedName>
    <definedName name="QB_ROW_52240" localSheetId="0" hidden="1">Sheet1!$E$20</definedName>
    <definedName name="QB_ROW_58240" localSheetId="0" hidden="1">Sheet1!$E$11</definedName>
    <definedName name="QB_ROW_64240" localSheetId="0" hidden="1">Sheet1!$E$71</definedName>
    <definedName name="QB_ROW_65240" localSheetId="0" hidden="1">Sheet1!$E$39</definedName>
    <definedName name="QB_ROW_66240" localSheetId="0" hidden="1">Sheet1!$E$76</definedName>
    <definedName name="QB_ROW_69240" localSheetId="0" hidden="1">Sheet1!$E$57</definedName>
    <definedName name="QB_ROW_70240" localSheetId="0" hidden="1">Sheet1!$E$66</definedName>
    <definedName name="QB_ROW_71240" localSheetId="0" hidden="1">Sheet1!$E$72</definedName>
    <definedName name="QB_ROW_72240" localSheetId="0" hidden="1">Sheet1!$E$46</definedName>
    <definedName name="QB_ROW_73240" localSheetId="0" hidden="1">Sheet1!$E$40</definedName>
    <definedName name="QB_ROW_74250" localSheetId="0" hidden="1">Sheet1!$F$24</definedName>
    <definedName name="QB_ROW_75250" localSheetId="0" hidden="1">Sheet1!$F$30</definedName>
    <definedName name="QB_ROW_78240" localSheetId="0" hidden="1">Sheet1!$E$58</definedName>
    <definedName name="QB_ROW_8240" localSheetId="0" hidden="1">Sheet1!$E$7</definedName>
    <definedName name="QB_ROW_86321" localSheetId="0" hidden="1">Sheet1!$C$17</definedName>
    <definedName name="QB_ROW_87031" localSheetId="0" hidden="1">Sheet1!$D$10</definedName>
    <definedName name="QB_ROW_87240" localSheetId="0" hidden="1">Sheet1!$E$53</definedName>
    <definedName name="QB_ROW_87331" localSheetId="0" hidden="1">Sheet1!$D$16</definedName>
    <definedName name="QB_ROW_88240" localSheetId="0" hidden="1">Sheet1!$E$74</definedName>
    <definedName name="QB_ROW_89240" localSheetId="0" hidden="1">Sheet1!$E$21</definedName>
    <definedName name="QB_SUBTITLE_3" localSheetId="0" hidden="1">Sheet1!$A$3</definedName>
    <definedName name="QB_TIME_5" localSheetId="0" hidden="1">Sheet1!#REF!</definedName>
    <definedName name="QB_TITLE_2" localSheetId="0" hidden="1">Sheet1!$A$2</definedName>
    <definedName name="QBCANSUPPORTUPDATE" localSheetId="0">TRUE</definedName>
    <definedName name="QBCOMPANYFILENAME" localSheetId="0">"M:\04721 - Urban Roads\2021 QB files\Urban Roads Backup 040622\URBAN ROADS INC. 04062022.QBW"</definedName>
    <definedName name="QBENDDATE" localSheetId="0">20221231</definedName>
    <definedName name="QBHEADERSONSCREEN" localSheetId="0">TRUE</definedName>
    <definedName name="QBMETADATASIZE" localSheetId="0">5924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8</definedName>
    <definedName name="QBREPORTCOMPANYID" localSheetId="0">"500bfd3c05504c259d93e783101c8602"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0</definedName>
    <definedName name="QBREPORTTYPE" localSheetId="0">1</definedName>
    <definedName name="QBROWHEADERS" localSheetId="0">6</definedName>
    <definedName name="QBSTARTDATE" localSheetId="0">20180101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 a="1"/>
  <c r="R16" i="1" s="1"/>
  <c r="R28" i="1" l="1" a="1"/>
  <c r="R28" i="1" s="1"/>
  <c r="R43" i="1" a="1"/>
  <c r="R43" i="1"/>
  <c r="R33" i="1" a="1"/>
  <c r="R33" i="1"/>
  <c r="R34" i="1" a="1"/>
  <c r="R34" i="1"/>
  <c r="R35" i="1" a="1"/>
  <c r="R35" i="1"/>
  <c r="R36" i="1" a="1"/>
  <c r="R36" i="1"/>
  <c r="R37" i="1" a="1"/>
  <c r="R37" i="1"/>
  <c r="R38" i="1" a="1"/>
  <c r="R38" i="1"/>
  <c r="R39" i="1" a="1"/>
  <c r="R39" i="1"/>
  <c r="R40" i="1" a="1"/>
  <c r="R40" i="1"/>
  <c r="R41" i="1" a="1"/>
  <c r="R41" i="1"/>
  <c r="R42" i="1" a="1"/>
  <c r="R42" i="1"/>
  <c r="R44" i="1" a="1"/>
  <c r="R44" i="1"/>
  <c r="R45" i="1" a="1"/>
  <c r="R45" i="1"/>
  <c r="R46" i="1" a="1"/>
  <c r="R46" i="1"/>
  <c r="R47" i="1" a="1"/>
  <c r="R47" i="1"/>
  <c r="R48" i="1" a="1"/>
  <c r="R48" i="1"/>
  <c r="R49" i="1" a="1"/>
  <c r="R49" i="1"/>
  <c r="R50" i="1" a="1"/>
  <c r="R50" i="1"/>
  <c r="R51" i="1" a="1"/>
  <c r="R51" i="1"/>
  <c r="R52" i="1" a="1"/>
  <c r="R52" i="1"/>
  <c r="R53" i="1" a="1"/>
  <c r="R53" i="1"/>
  <c r="R54" i="1" a="1"/>
  <c r="R54" i="1"/>
  <c r="R55" i="1" a="1"/>
  <c r="R55" i="1"/>
  <c r="R56" i="1" a="1"/>
  <c r="R56" i="1"/>
  <c r="R57" i="1" a="1"/>
  <c r="R57" i="1"/>
  <c r="R58" i="1" a="1"/>
  <c r="R58" i="1"/>
  <c r="R59" i="1" a="1"/>
  <c r="R59" i="1"/>
  <c r="R60" i="1" a="1"/>
  <c r="R60" i="1"/>
  <c r="R61" i="1" a="1"/>
  <c r="R61" i="1"/>
  <c r="R63" i="1" a="1"/>
  <c r="R63" i="1"/>
  <c r="R64" i="1" a="1"/>
  <c r="R64" i="1"/>
  <c r="R65" i="1" a="1"/>
  <c r="R65" i="1"/>
  <c r="R66" i="1" a="1"/>
  <c r="R66" i="1"/>
  <c r="R67" i="1" a="1"/>
  <c r="R67" i="1"/>
  <c r="R68" i="1" a="1"/>
  <c r="R68" i="1"/>
  <c r="R69" i="1" a="1"/>
  <c r="R69" i="1"/>
  <c r="R70" i="1" a="1"/>
  <c r="R70" i="1"/>
  <c r="R71" i="1" a="1"/>
  <c r="R71" i="1"/>
  <c r="R72" i="1" a="1"/>
  <c r="R72" i="1"/>
  <c r="R74" i="1" a="1"/>
  <c r="R74" i="1"/>
  <c r="R75" i="1" a="1"/>
  <c r="R75" i="1"/>
  <c r="R79" i="1" a="1"/>
  <c r="R79" i="1"/>
  <c r="R80" i="1" a="1"/>
  <c r="R80" i="1"/>
  <c r="R17" i="1" a="1"/>
  <c r="R17" i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 s="1"/>
  <c r="N70" i="1" a="1"/>
  <c r="N70" i="1" s="1"/>
  <c r="N69" i="1" a="1"/>
  <c r="N69" i="1" s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 s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/>
  <c r="N28" i="1" a="1"/>
  <c r="N28" i="1" s="1"/>
  <c r="N17" i="1" a="1"/>
  <c r="N17" i="1" s="1"/>
  <c r="N16" i="1" a="1"/>
  <c r="N16" i="1" s="1"/>
  <c r="N7" i="1" a="1"/>
  <c r="N7" i="1"/>
  <c r="L78" i="1"/>
  <c r="M78" i="1" s="1"/>
  <c r="L77" i="1"/>
  <c r="M77" i="1" s="1"/>
  <c r="L76" i="1"/>
  <c r="M76" i="1" s="1"/>
  <c r="L75" i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L67" i="1"/>
  <c r="M67" i="1" s="1"/>
  <c r="L66" i="1"/>
  <c r="M66" i="1" s="1"/>
  <c r="L65" i="1"/>
  <c r="M65" i="1" s="1"/>
  <c r="L64" i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2" i="1"/>
  <c r="M32" i="1" s="1"/>
  <c r="L31" i="1"/>
  <c r="M31" i="1" s="1"/>
  <c r="L30" i="1"/>
  <c r="M30" i="1" s="1"/>
  <c r="L27" i="1"/>
  <c r="M27" i="1" s="1"/>
  <c r="L26" i="1"/>
  <c r="M26" i="1" s="1"/>
  <c r="L25" i="1"/>
  <c r="M25" i="1" s="1"/>
  <c r="L24" i="1"/>
  <c r="M24" i="1" s="1"/>
  <c r="L22" i="1"/>
  <c r="M22" i="1" s="1"/>
  <c r="L21" i="1"/>
  <c r="M21" i="1" s="1"/>
  <c r="L20" i="1"/>
  <c r="M20" i="1" s="1"/>
  <c r="K89" i="1"/>
  <c r="J89" i="1"/>
  <c r="I89" i="1"/>
  <c r="H89" i="1"/>
  <c r="G89" i="1"/>
  <c r="K86" i="1"/>
  <c r="K90" i="1" s="1"/>
  <c r="J86" i="1"/>
  <c r="J90" i="1" s="1"/>
  <c r="I86" i="1"/>
  <c r="I90" i="1" s="1"/>
  <c r="H86" i="1"/>
  <c r="H90" i="1" s="1"/>
  <c r="G86" i="1"/>
  <c r="K33" i="1"/>
  <c r="J33" i="1"/>
  <c r="I33" i="1"/>
  <c r="H33" i="1"/>
  <c r="G33" i="1"/>
  <c r="L33" i="1" s="1"/>
  <c r="M33" i="1" s="1"/>
  <c r="K28" i="1"/>
  <c r="K79" i="1" s="1"/>
  <c r="J28" i="1"/>
  <c r="J79" i="1" s="1"/>
  <c r="I28" i="1"/>
  <c r="I79" i="1" s="1"/>
  <c r="H28" i="1"/>
  <c r="H79" i="1" s="1"/>
  <c r="G28" i="1"/>
  <c r="L28" i="1" s="1"/>
  <c r="M28" i="1" s="1"/>
  <c r="K16" i="1"/>
  <c r="J16" i="1"/>
  <c r="I16" i="1"/>
  <c r="H16" i="1"/>
  <c r="G16" i="1"/>
  <c r="L16" i="1" s="1"/>
  <c r="M16" i="1" s="1"/>
  <c r="K9" i="1"/>
  <c r="K17" i="1" s="1"/>
  <c r="J9" i="1"/>
  <c r="J17" i="1" s="1"/>
  <c r="I9" i="1"/>
  <c r="I17" i="1" s="1"/>
  <c r="H9" i="1"/>
  <c r="H17" i="1" s="1"/>
  <c r="G9" i="1"/>
  <c r="L9" i="1" s="1"/>
  <c r="M9" i="1" s="1"/>
  <c r="H80" i="1" l="1"/>
  <c r="H18" i="1"/>
  <c r="I80" i="1"/>
  <c r="I18" i="1"/>
  <c r="J80" i="1"/>
  <c r="J18" i="1"/>
  <c r="K80" i="1"/>
  <c r="K18" i="1"/>
  <c r="G17" i="1"/>
  <c r="G79" i="1"/>
  <c r="L79" i="1" s="1"/>
  <c r="M79" i="1" s="1"/>
  <c r="G90" i="1"/>
  <c r="K91" i="1" l="1"/>
  <c r="K81" i="1"/>
  <c r="J91" i="1"/>
  <c r="J81" i="1"/>
  <c r="I91" i="1"/>
  <c r="I81" i="1"/>
  <c r="H91" i="1"/>
  <c r="H81" i="1"/>
  <c r="L17" i="1"/>
  <c r="M17" i="1" s="1"/>
  <c r="G18" i="1"/>
  <c r="L18" i="1" s="1"/>
  <c r="M18" i="1" s="1"/>
  <c r="G80" i="1"/>
  <c r="L80" i="1" l="1"/>
  <c r="M80" i="1" s="1"/>
  <c r="G81" i="1"/>
  <c r="L81" i="1" s="1"/>
  <c r="M81" i="1" s="1"/>
  <c r="G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<sst xmlns="http://schemas.openxmlformats.org/spreadsheetml/2006/main" count="105" uniqueCount="101">
  <si>
    <t>Statistical View</t>
  </si>
  <si>
    <t>Intermediate Stage Formula</t>
  </si>
  <si>
    <t>Final Exceptions (Difference between percentage variation in sales and percentage variation in expense)</t>
  </si>
  <si>
    <t>Jan - Dec 18</t>
  </si>
  <si>
    <t>Jan - Dec 19</t>
  </si>
  <si>
    <t>Jan - Dec 20</t>
  </si>
  <si>
    <t>Jan - Dec 21</t>
  </si>
  <si>
    <t>Jan - Dec 22</t>
  </si>
  <si>
    <t>Volatility (Standard Deviation - SD)</t>
  </si>
  <si>
    <t>COV (Coefficient Of Variation) (Ratio Of SD To Mean)</t>
  </si>
  <si>
    <t>2019-2018</t>
  </si>
  <si>
    <t>2020-2019</t>
  </si>
  <si>
    <t>2021-2020</t>
  </si>
  <si>
    <t>2022-2021</t>
  </si>
  <si>
    <t>Ordinary Income/Expense</t>
  </si>
  <si>
    <t>Income</t>
  </si>
  <si>
    <t>47900 · Sales</t>
  </si>
  <si>
    <t>49900 · Uncategorized Income</t>
  </si>
  <si>
    <t>Total Income</t>
  </si>
  <si>
    <t>Cost of Goods Sold</t>
  </si>
  <si>
    <t>51100 · Purchases</t>
  </si>
  <si>
    <t>51150 · Other Production Cost</t>
  </si>
  <si>
    <t>51200 · Freight Costs</t>
  </si>
  <si>
    <t>51300 · Samples</t>
  </si>
  <si>
    <t>51800 · Merchant Account Fees</t>
  </si>
  <si>
    <t>Total COGS</t>
  </si>
  <si>
    <t>Gross Profit</t>
  </si>
  <si>
    <t>GP Ratio</t>
  </si>
  <si>
    <t>Expense</t>
  </si>
  <si>
    <t>51600 · Outside Labor - Consulting</t>
  </si>
  <si>
    <t>51601 · Outside Services</t>
  </si>
  <si>
    <t>51700 · Accounting Fees</t>
  </si>
  <si>
    <t>51900 · Payroll Expense</t>
  </si>
  <si>
    <t>51901 · Officer Salaries</t>
  </si>
  <si>
    <t>51902 · Wages and Salaries</t>
  </si>
  <si>
    <t>51903 · Mexico Labor</t>
  </si>
  <si>
    <t>51900 · Payroll Expense - Other</t>
  </si>
  <si>
    <t>Total 51900 · Payroll Expense</t>
  </si>
  <si>
    <t>51910 · Payroll Tax Expense</t>
  </si>
  <si>
    <t>51911 · California</t>
  </si>
  <si>
    <t>51912 · Federal</t>
  </si>
  <si>
    <t>51913 · Florida</t>
  </si>
  <si>
    <t>Total 51910 · Payroll Tax Expense</t>
  </si>
  <si>
    <t>60000 · Advertising and Promotion</t>
  </si>
  <si>
    <t>60100 · Auto and Truck Expenses</t>
  </si>
  <si>
    <t>60200 · Agent Fee</t>
  </si>
  <si>
    <t>60400 · Bank Service Charges</t>
  </si>
  <si>
    <t>60401 · Credit Card Charges</t>
  </si>
  <si>
    <t>60402 · Foreign Exchange Rate</t>
  </si>
  <si>
    <t>61500 · Charitable Contributions</t>
  </si>
  <si>
    <t>61700 · Computer and Internet Expenses</t>
  </si>
  <si>
    <t>61800 · Commissions</t>
  </si>
  <si>
    <t>62400 · Depreciation Expense</t>
  </si>
  <si>
    <t>62500 · Dues and Subscriptions</t>
  </si>
  <si>
    <t>62501 · HOA Dues</t>
  </si>
  <si>
    <t>63000 · Gifts</t>
  </si>
  <si>
    <t>63300 · Insurance Expense</t>
  </si>
  <si>
    <t>63301 · Medical Insurance</t>
  </si>
  <si>
    <t>63302 · Medical Expense</t>
  </si>
  <si>
    <t>63400 · Interest Expense</t>
  </si>
  <si>
    <t>63401 · Loan Fees</t>
  </si>
  <si>
    <t>64300 · Meals</t>
  </si>
  <si>
    <t>64301 · Entertainment</t>
  </si>
  <si>
    <t>64700 · Miscellaneous Expense</t>
  </si>
  <si>
    <t>64701 · Other Business Expenses</t>
  </si>
  <si>
    <t>64900 · Office Supplies</t>
  </si>
  <si>
    <t>64901 · Office Expense</t>
  </si>
  <si>
    <t>64902 · Sales Office Expense</t>
  </si>
  <si>
    <t>64903 · Mexico Expenses</t>
  </si>
  <si>
    <t>66500 · Postage and Delivery</t>
  </si>
  <si>
    <t>66700 · Professional Fees</t>
  </si>
  <si>
    <t>66701 · Lawsuit</t>
  </si>
  <si>
    <t>67100 · Rent Expense</t>
  </si>
  <si>
    <t>67200 · Repairs and Maintenance</t>
  </si>
  <si>
    <t>67300 · Supply Chain Management</t>
  </si>
  <si>
    <t>67401 · Taxes - Corporate</t>
  </si>
  <si>
    <t>67402 · Tax and Licenses</t>
  </si>
  <si>
    <t>68000 · Taxes - Property</t>
  </si>
  <si>
    <t>68100 · Telephone Expense</t>
  </si>
  <si>
    <t>68400 · Travel Expense</t>
  </si>
  <si>
    <t>68401 · Hotel</t>
  </si>
  <si>
    <t>68402 · Taxi service</t>
  </si>
  <si>
    <t>68500 · Trade Show</t>
  </si>
  <si>
    <t>68501 · Showroom Expense</t>
  </si>
  <si>
    <t>68600 · Utilities</t>
  </si>
  <si>
    <t>69000 · Theft Loss</t>
  </si>
  <si>
    <t>69001 · Loss On Loan</t>
  </si>
  <si>
    <t>69800 · Uncategorized Expenses</t>
  </si>
  <si>
    <t>Total Expense</t>
  </si>
  <si>
    <t>Net Ordinary Income</t>
  </si>
  <si>
    <t>NP % To Sales</t>
  </si>
  <si>
    <t>Other Income/Expense</t>
  </si>
  <si>
    <t>Other Income</t>
  </si>
  <si>
    <t>70001 · Interest Income</t>
  </si>
  <si>
    <t>71000 · PPP Forgiveness</t>
  </si>
  <si>
    <t>Total Other Income</t>
  </si>
  <si>
    <t>Other Expense</t>
  </si>
  <si>
    <t>80000 · Unknown Expenses</t>
  </si>
  <si>
    <t>Total Other Expense</t>
  </si>
  <si>
    <t>Net Other Income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</si>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</sst>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#,##0.00;\-#,##0.00"/>
    <numFmt numFmtId="166" formatCode="0.000%"/>
    <numFmt numFmtId="167" formatCode="#,##0.0000;\-#,##0.0000"/>
    <numFmt numFmtId="168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80"/>
      <name val="Arial"/>
      <family val="2"/>
    </font>
    <font>
      <b/>
      <sz val="12"/>
      <color rgb="FF000080"/>
      <name val="Arial"/>
      <family val="2"/>
    </font>
    <font>
      <b/>
      <sz val="14"/>
      <color rgb="FF000080"/>
      <name val="Arial"/>
      <family val="2"/>
    </font>
    <font>
      <b/>
      <sz val="10"/>
      <color rgb="FF00008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3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65" fontId="7" fillId="0" borderId="0" xfId="0" applyNumberFormat="1" applyFont="1" applyAlignment="1">
      <alignment vertical="top"/>
    </xf>
    <xf numFmtId="165" fontId="7" fillId="0" borderId="2" xfId="0" applyNumberFormat="1" applyFont="1" applyBorder="1" applyAlignment="1">
      <alignment vertical="top"/>
    </xf>
    <xf numFmtId="165" fontId="7" fillId="0" borderId="3" xfId="0" applyNumberFormat="1" applyFont="1" applyBorder="1" applyAlignment="1">
      <alignment vertical="top"/>
    </xf>
    <xf numFmtId="166" fontId="7" fillId="0" borderId="0" xfId="1" applyNumberFormat="1" applyFont="1" applyAlignment="1">
      <alignment vertical="top"/>
    </xf>
    <xf numFmtId="165" fontId="7" fillId="0" borderId="4" xfId="0" applyNumberFormat="1" applyFont="1" applyBorder="1" applyAlignment="1">
      <alignment vertical="top"/>
    </xf>
    <xf numFmtId="165" fontId="2" fillId="0" borderId="5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10" fontId="7" fillId="0" borderId="0" xfId="1" applyNumberFormat="1" applyFont="1" applyAlignment="1">
      <alignment vertical="top"/>
    </xf>
    <xf numFmtId="167" fontId="7" fillId="0" borderId="0" xfId="0" applyNumberFormat="1" applyFont="1" applyAlignment="1">
      <alignment vertical="top"/>
    </xf>
    <xf numFmtId="10" fontId="7" fillId="0" borderId="3" xfId="1" applyNumberFormat="1" applyFont="1" applyBorder="1" applyAlignment="1">
      <alignment vertical="top"/>
    </xf>
    <xf numFmtId="10" fontId="7" fillId="0" borderId="2" xfId="1" applyNumberFormat="1" applyFont="1" applyBorder="1" applyAlignment="1">
      <alignment vertical="top"/>
    </xf>
    <xf numFmtId="10" fontId="7" fillId="0" borderId="0" xfId="1" applyNumberFormat="1" applyFont="1" applyBorder="1" applyAlignment="1">
      <alignment vertical="top"/>
    </xf>
    <xf numFmtId="10" fontId="0" fillId="0" borderId="0" xfId="0" applyNumberFormat="1" applyAlignment="1">
      <alignment vertical="top"/>
    </xf>
    <xf numFmtId="168" fontId="7" fillId="0" borderId="0" xfId="1" applyNumberFormat="1" applyFont="1" applyAlignment="1">
      <alignment vertical="top"/>
    </xf>
    <xf numFmtId="49" fontId="3" fillId="2" borderId="0" xfId="0" applyNumberFormat="1" applyFont="1" applyFill="1" applyAlignment="1">
      <alignment horizontal="center" vertical="top"/>
    </xf>
    <xf numFmtId="49" fontId="3" fillId="2" borderId="0" xfId="0" applyNumberFormat="1" applyFont="1" applyFill="1" applyAlignment="1">
      <alignment horizontal="left" vertical="top" wrapText="1"/>
    </xf>
  </cellXfs>
  <cellStyles count="2">
    <cellStyle name="Normal" xfId="0" builtinId="0"/>
    <cellStyle name="Per cent" xfId="1" builtinId="5"/>
  </cellStyles>
  <dxfs count="2">
    <dxf>
      <font>
        <b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9B43-64FC-4303-A3DD-FA03098EFF63}">
  <sheetPr codeName="Sheet1"/>
  <dimension ref="A1:V92"/>
  <sheetViews>
    <sheetView tabSelected="1" workbookViewId="0">
      <pane xSplit="6" ySplit="4" topLeftCell="J10" activePane="bottomRight" state="frozenSplit"/>
      <selection pane="bottomRight" sqref="A1:A3"/>
      <selection pane="bottomLeft" activeCell="A5" sqref="A5"/>
      <selection pane="topRight" activeCell="G1" sqref="G1"/>
    </sheetView>
  </sheetViews>
  <sheetFormatPr defaultRowHeight="15"/>
  <cols>
    <col min="1" max="5" width="3" style="19" customWidth="1"/>
    <col min="6" max="6" width="31.28515625" style="19" customWidth="1"/>
    <col min="7" max="11" width="10.85546875" style="5" bestFit="1" customWidth="1"/>
    <col min="12" max="13" width="11.7109375" style="5" bestFit="1" customWidth="1"/>
    <col min="14" max="17" width="10.85546875" style="5" customWidth="1"/>
    <col min="18" max="21" width="10.7109375" style="5" customWidth="1"/>
    <col min="22" max="16384" width="9.140625" style="5"/>
  </cols>
  <sheetData>
    <row r="1" spans="1:21" ht="15.7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4"/>
      <c r="M1" s="4"/>
      <c r="N1" s="3"/>
      <c r="O1" s="3"/>
      <c r="P1" s="3"/>
      <c r="Q1" s="3"/>
    </row>
    <row r="2" spans="1:21" ht="18">
      <c r="A2" s="6"/>
      <c r="B2" s="2"/>
      <c r="C2" s="2"/>
      <c r="D2" s="2"/>
      <c r="E2" s="2"/>
      <c r="F2" s="2"/>
      <c r="G2" s="3"/>
      <c r="H2" s="3"/>
      <c r="I2" s="3"/>
      <c r="J2" s="3"/>
      <c r="K2" s="3"/>
      <c r="L2" s="7"/>
      <c r="M2" s="7"/>
      <c r="N2" s="3"/>
      <c r="O2" s="3"/>
      <c r="P2" s="3"/>
      <c r="Q2" s="3"/>
    </row>
    <row r="3" spans="1:21" ht="37.5" customHeight="1">
      <c r="A3" s="8"/>
      <c r="B3" s="2"/>
      <c r="C3" s="2"/>
      <c r="D3" s="2"/>
      <c r="E3" s="2"/>
      <c r="F3" s="2"/>
      <c r="G3" s="3"/>
      <c r="H3" s="3"/>
      <c r="I3" s="3"/>
      <c r="J3" s="3"/>
      <c r="K3" s="3"/>
      <c r="L3" s="27" t="s">
        <v>0</v>
      </c>
      <c r="M3" s="27"/>
      <c r="N3" s="27" t="s">
        <v>1</v>
      </c>
      <c r="O3" s="27"/>
      <c r="P3" s="27"/>
      <c r="Q3" s="27"/>
      <c r="R3" s="28" t="s">
        <v>2</v>
      </c>
      <c r="S3" s="28"/>
      <c r="T3" s="28"/>
      <c r="U3" s="28"/>
    </row>
    <row r="4" spans="1:21" s="12" customFormat="1" ht="57" thickBot="1">
      <c r="A4" s="9"/>
      <c r="B4" s="9"/>
      <c r="C4" s="9"/>
      <c r="D4" s="9"/>
      <c r="E4" s="9"/>
      <c r="F4" s="9"/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10</v>
      </c>
      <c r="S4" s="11" t="s">
        <v>11</v>
      </c>
      <c r="T4" s="11" t="s">
        <v>12</v>
      </c>
      <c r="U4" s="11" t="s">
        <v>13</v>
      </c>
    </row>
    <row r="5" spans="1:21" ht="15.75" thickTop="1">
      <c r="A5" s="2"/>
      <c r="B5" s="2" t="s">
        <v>14</v>
      </c>
      <c r="C5" s="2"/>
      <c r="D5" s="2"/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21">
      <c r="A6" s="2"/>
      <c r="B6" s="2"/>
      <c r="C6" s="2"/>
      <c r="D6" s="2" t="s">
        <v>15</v>
      </c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21">
      <c r="A7" s="2"/>
      <c r="B7" s="2"/>
      <c r="C7" s="2"/>
      <c r="D7" s="2"/>
      <c r="E7" s="2" t="s">
        <v>16</v>
      </c>
      <c r="F7" s="2"/>
      <c r="G7" s="13">
        <v>10638484.359999999</v>
      </c>
      <c r="H7" s="13">
        <v>19024656.68</v>
      </c>
      <c r="I7" s="13">
        <v>29695066.149999999</v>
      </c>
      <c r="J7" s="13">
        <v>69234782.950000003</v>
      </c>
      <c r="K7" s="13">
        <v>45407448.109999999</v>
      </c>
      <c r="L7" s="13"/>
      <c r="M7" s="13"/>
      <c r="N7" s="20" cm="1">
        <f t="array" ref="N7:Q7">(H7:K7-G7:J7)/G7:J7</f>
        <v>0.78828637954589242</v>
      </c>
      <c r="O7" s="20">
        <v>0.56087264277507054</v>
      </c>
      <c r="P7" s="20">
        <v>1.3315247927137555</v>
      </c>
      <c r="Q7" s="20">
        <v>-0.34415266177995585</v>
      </c>
      <c r="R7" s="20"/>
      <c r="S7" s="20"/>
      <c r="T7" s="20"/>
    </row>
    <row r="8" spans="1:21" ht="15.75" thickBot="1">
      <c r="A8" s="2"/>
      <c r="B8" s="2"/>
      <c r="C8" s="2"/>
      <c r="D8" s="2"/>
      <c r="E8" s="2" t="s">
        <v>17</v>
      </c>
      <c r="F8" s="2"/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/>
      <c r="M8" s="14"/>
      <c r="N8" s="14"/>
      <c r="O8" s="14"/>
      <c r="P8" s="14"/>
      <c r="Q8" s="14"/>
      <c r="R8" s="20"/>
      <c r="S8" s="20"/>
      <c r="T8" s="20"/>
    </row>
    <row r="9" spans="1:21">
      <c r="A9" s="2"/>
      <c r="B9" s="2"/>
      <c r="C9" s="2"/>
      <c r="D9" s="2" t="s">
        <v>18</v>
      </c>
      <c r="E9" s="2"/>
      <c r="F9" s="2"/>
      <c r="G9" s="13">
        <f>ROUND(SUM(G6:G8),5)</f>
        <v>10638484.359999999</v>
      </c>
      <c r="H9" s="13">
        <f>ROUND(SUM(H6:H8),5)</f>
        <v>19024656.68</v>
      </c>
      <c r="I9" s="13">
        <f>ROUND(SUM(I6:I8),5)</f>
        <v>29695066.149999999</v>
      </c>
      <c r="J9" s="13">
        <f>ROUND(SUM(J6:J8),5)</f>
        <v>69234782.950000003</v>
      </c>
      <c r="K9" s="13">
        <f>ROUND(SUM(K6:K8),5)</f>
        <v>45407448.109999999</v>
      </c>
      <c r="L9" s="13">
        <f>_xlfn.STDEV.S(G9:K9)</f>
        <v>23221611.037351873</v>
      </c>
      <c r="M9" s="20">
        <f>L9/AVERAGE(G9:K9)</f>
        <v>0.66728599280846568</v>
      </c>
      <c r="N9" s="13"/>
      <c r="O9" s="13"/>
      <c r="P9" s="13"/>
      <c r="Q9" s="13"/>
      <c r="R9" s="20"/>
      <c r="S9" s="20"/>
      <c r="T9" s="20"/>
    </row>
    <row r="10" spans="1:21">
      <c r="A10" s="2"/>
      <c r="B10" s="2"/>
      <c r="C10" s="2"/>
      <c r="D10" s="2" t="s">
        <v>19</v>
      </c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0"/>
      <c r="S10" s="20"/>
      <c r="T10" s="20"/>
    </row>
    <row r="11" spans="1:21">
      <c r="A11" s="2"/>
      <c r="B11" s="2"/>
      <c r="C11" s="2"/>
      <c r="D11" s="2"/>
      <c r="E11" s="2" t="s">
        <v>20</v>
      </c>
      <c r="F11" s="2"/>
      <c r="G11" s="13">
        <v>8187497.4400000004</v>
      </c>
      <c r="H11" s="13">
        <v>14910430.02</v>
      </c>
      <c r="I11" s="13">
        <v>23715908.109999999</v>
      </c>
      <c r="J11" s="13">
        <v>55667310.329999998</v>
      </c>
      <c r="K11" s="13">
        <v>38147922.789999999</v>
      </c>
      <c r="L11" s="13"/>
      <c r="M11" s="13"/>
      <c r="N11" s="13"/>
      <c r="O11" s="13"/>
      <c r="P11" s="13"/>
      <c r="Q11" s="13"/>
      <c r="R11" s="20"/>
      <c r="S11" s="20"/>
      <c r="T11" s="20"/>
    </row>
    <row r="12" spans="1:21">
      <c r="A12" s="2"/>
      <c r="B12" s="2"/>
      <c r="C12" s="2"/>
      <c r="D12" s="2"/>
      <c r="E12" s="2" t="s">
        <v>21</v>
      </c>
      <c r="F12" s="2"/>
      <c r="G12" s="13">
        <v>0</v>
      </c>
      <c r="H12" s="13">
        <v>0</v>
      </c>
      <c r="I12" s="13">
        <v>300000</v>
      </c>
      <c r="J12" s="13">
        <v>455.88</v>
      </c>
      <c r="K12" s="13">
        <v>0</v>
      </c>
      <c r="L12" s="13"/>
      <c r="M12" s="13"/>
      <c r="N12" s="13"/>
      <c r="O12" s="13"/>
      <c r="P12" s="13"/>
      <c r="Q12" s="13"/>
      <c r="R12" s="20"/>
      <c r="S12" s="20"/>
      <c r="T12" s="20"/>
    </row>
    <row r="13" spans="1:21">
      <c r="A13" s="2"/>
      <c r="B13" s="2"/>
      <c r="C13" s="2"/>
      <c r="D13" s="2"/>
      <c r="E13" s="2" t="s">
        <v>22</v>
      </c>
      <c r="F13" s="2"/>
      <c r="G13" s="13">
        <v>1456994.38</v>
      </c>
      <c r="H13" s="13">
        <v>2179470.1800000002</v>
      </c>
      <c r="I13" s="13">
        <v>2674845.13</v>
      </c>
      <c r="J13" s="13">
        <v>8159436.8499999996</v>
      </c>
      <c r="K13" s="13">
        <v>2719090.43</v>
      </c>
      <c r="L13" s="13"/>
      <c r="M13" s="13"/>
      <c r="N13" s="13"/>
      <c r="O13" s="13"/>
      <c r="P13" s="13"/>
      <c r="Q13" s="13"/>
      <c r="R13" s="20"/>
      <c r="S13" s="20"/>
      <c r="T13" s="20"/>
    </row>
    <row r="14" spans="1:21">
      <c r="A14" s="2"/>
      <c r="B14" s="2"/>
      <c r="C14" s="2"/>
      <c r="D14" s="2"/>
      <c r="E14" s="2" t="s">
        <v>23</v>
      </c>
      <c r="F14" s="2"/>
      <c r="G14" s="13">
        <v>0</v>
      </c>
      <c r="H14" s="13">
        <v>14000</v>
      </c>
      <c r="I14" s="13">
        <v>0</v>
      </c>
      <c r="J14" s="13">
        <v>7332.58</v>
      </c>
      <c r="K14" s="13">
        <v>1316.2</v>
      </c>
      <c r="L14" s="13"/>
      <c r="M14" s="13"/>
      <c r="N14" s="13"/>
      <c r="O14" s="13"/>
      <c r="P14" s="13"/>
      <c r="Q14" s="13"/>
      <c r="R14" s="20"/>
      <c r="S14" s="20"/>
      <c r="T14" s="20"/>
    </row>
    <row r="15" spans="1:21" ht="15.75" thickBot="1">
      <c r="A15" s="2"/>
      <c r="B15" s="2"/>
      <c r="C15" s="2"/>
      <c r="D15" s="2"/>
      <c r="E15" s="2" t="s">
        <v>24</v>
      </c>
      <c r="F15" s="2"/>
      <c r="G15" s="13">
        <v>0</v>
      </c>
      <c r="H15" s="13">
        <v>0</v>
      </c>
      <c r="I15" s="13">
        <v>119.97</v>
      </c>
      <c r="J15" s="13">
        <v>0</v>
      </c>
      <c r="K15" s="13">
        <v>0</v>
      </c>
      <c r="L15" s="13"/>
      <c r="M15" s="13"/>
      <c r="N15" s="13"/>
      <c r="O15" s="13"/>
      <c r="P15" s="13"/>
      <c r="Q15" s="13"/>
      <c r="R15" s="20"/>
      <c r="S15" s="20"/>
      <c r="T15" s="20"/>
    </row>
    <row r="16" spans="1:21" ht="15.75" thickBot="1">
      <c r="A16" s="2"/>
      <c r="B16" s="2"/>
      <c r="C16" s="2"/>
      <c r="D16" s="2" t="s">
        <v>25</v>
      </c>
      <c r="E16" s="2"/>
      <c r="F16" s="2"/>
      <c r="G16" s="15">
        <f>ROUND(SUM(G10:G15),5)</f>
        <v>9644491.8200000003</v>
      </c>
      <c r="H16" s="15">
        <f>ROUND(SUM(H10:H15),5)</f>
        <v>17103900.199999999</v>
      </c>
      <c r="I16" s="15">
        <f>ROUND(SUM(I10:I15),5)</f>
        <v>26690873.210000001</v>
      </c>
      <c r="J16" s="15">
        <f>ROUND(SUM(J10:J15),5)</f>
        <v>63834535.640000001</v>
      </c>
      <c r="K16" s="15">
        <f>ROUND(SUM(K10:K15),5)</f>
        <v>40868329.420000002</v>
      </c>
      <c r="L16" s="15">
        <f>_xlfn.STDEV.S(G16:K16)</f>
        <v>21454859.313533742</v>
      </c>
      <c r="M16" s="22">
        <f>L16/AVERAGE(G16:K16)</f>
        <v>0.67834103645214461</v>
      </c>
      <c r="N16" s="22" cm="1">
        <f t="array" ref="N16:Q16">(H16:K16-G16:J16)/G16:J16</f>
        <v>0.77343716177261468</v>
      </c>
      <c r="O16" s="22">
        <v>0.56051385344262017</v>
      </c>
      <c r="P16" s="22">
        <v>1.3916241007837749</v>
      </c>
      <c r="Q16" s="22">
        <v>-0.35977713301651892</v>
      </c>
      <c r="R16" s="20" t="str" cm="1">
        <f t="array" ref="R16:U16">IF(G16:J16&lt;&gt;0,IF(IF(OR(G16:K16&gt;=50000,G16:K16&lt;=-50000),IF(OR(IF(_xlfn.ANCHORARRAY(N16)-_xlfn.ANCHORARRAY($N$7)&gt;=0.25,_xlfn.ANCHORARRAY(N16)-_xlfn.ANCHORARRAY($N$7),0),IF(_xlfn.ANCHORARRAY(N16)-_xlfn.ANCHORARRAY($N$7)&lt;=-0.25,_xlfn.ANCHORARRAY(N16)-_xlfn.ANCHORARRAY($N$7),0),OR(AND(_xlfn.ANCHORARRAY(N16)&gt;0,_xlfn.ANCHORARRAY($N$7)&lt;0),AND(_xlfn.ANCHORARRAY(N16)&lt;0,_xlfn.ANCHORARRAY($N$7)&gt;0))),_xlfn.ANCHORARRAY(N16)-_xlfn.ANCHORARRAY($N$7),""),0)&gt;=0.25,IF(OR(G16:K16&gt;=50000,G16:K16&lt;=-50000),IF(OR(IF(_xlfn.ANCHORARRAY(N16)-_xlfn.ANCHORARRAY($N$7)&gt;=0.25,_xlfn.ANCHORARRAY(N16)-_xlfn.ANCHORARRAY($N$7),0),IF(_xlfn.ANCHORARRAY(N16)-_xlfn.ANCHORARRAY($N$7)&lt;=-0.25,_xlfn.ANCHORARRAY(N16)-_xlfn.ANCHORARRAY($N$7),0),OR(AND(_xlfn.ANCHORARRAY(N16)&gt;0,_xlfn.ANCHORARRAY($N$7)&lt;0),AND(_xlfn.ANCHORARRAY(N16)&lt;0,_xlfn.ANCHORARRAY($N$7)&gt;0))),_xlfn.ANCHORARRAY(N16)-_xlfn.ANCHORARRAY($N$7),""),0),IF(IF(OR(G16:K16&gt;=50000,G16:K16&lt;=-50000),IF(OR(IF(_xlfn.ANCHORARRAY(N16)-_xlfn.ANCHORARRAY($N$7)&gt;=0.25,_xlfn.ANCHORARRAY(N16)-_xlfn.ANCHORARRAY($N$7),0),IF(_xlfn.ANCHORARRAY(N16)-_xlfn.ANCHORARRAY($N$7)&lt;=-0.25,_xlfn.ANCHORARRAY(N16)-_xlfn.ANCHORARRAY($N$7),0),OR(AND(_xlfn.ANCHORARRAY(N16)&gt;0,_xlfn.ANCHORARRAY($N$7)&lt;0),AND(_xlfn.ANCHORARRAY(N16)&lt;0,_xlfn.ANCHORARRAY($N$7)&gt;0))),_xlfn.ANCHORARRAY(N16)-_xlfn.ANCHORARRAY($N$7),""),0)&lt;=-0.25,IF(OR(G16:K16&gt;=50000,G16:K16&lt;=-50000),IF(OR(IF(_xlfn.ANCHORARRAY(N16)-_xlfn.ANCHORARRAY($N$7)&gt;=0.25,_xlfn.ANCHORARRAY(N16)-_xlfn.ANCHORARRAY($N$7),0),IF(_xlfn.ANCHORARRAY(N16)-_xlfn.ANCHORARRAY($N$7)&lt;=-0.25,_xlfn.ANCHORARRAY(N16)-_xlfn.ANCHORARRAY($N$7),0),OR(AND(_xlfn.ANCHORARRAY(N16)&gt;0,_xlfn.ANCHORARRAY($N$7)&lt;0),AND(_xlfn.ANCHORARRAY(N16)&lt;0,_xlfn.ANCHORARRAY($N$7)&gt;0))),_xlfn.ANCHORARRAY(N16)-_xlfn.ANCHORARRAY($N$7),""),0),"")),"")</f>
        <v/>
      </c>
      <c r="S16" s="20" t="str">
        <v/>
      </c>
      <c r="T16" s="20" t="str">
        <v/>
      </c>
      <c r="U16" s="20" t="str">
        <v/>
      </c>
    </row>
    <row r="17" spans="1:22">
      <c r="A17" s="2"/>
      <c r="B17" s="2"/>
      <c r="C17" s="2" t="s">
        <v>26</v>
      </c>
      <c r="D17" s="2"/>
      <c r="E17" s="2"/>
      <c r="F17" s="2"/>
      <c r="G17" s="13">
        <f>ROUND(G9-G16,5)</f>
        <v>993992.54</v>
      </c>
      <c r="H17" s="13">
        <f>ROUND(H9-H16,5)</f>
        <v>1920756.48</v>
      </c>
      <c r="I17" s="13">
        <f>ROUND(I9-I16,5)</f>
        <v>3004192.94</v>
      </c>
      <c r="J17" s="13">
        <f>ROUND(J9-J16,5)</f>
        <v>5400247.3099999996</v>
      </c>
      <c r="K17" s="13">
        <f>ROUND(K9-K16,5)</f>
        <v>4539118.6900000004</v>
      </c>
      <c r="L17" s="13">
        <f>_xlfn.STDEV.S(G17:K17)</f>
        <v>1814633.9207959524</v>
      </c>
      <c r="M17" s="20">
        <f>L17/AVERAGE(G17:K17)</f>
        <v>0.57213982896948112</v>
      </c>
      <c r="N17" s="20" cm="1">
        <f t="array" ref="N17:Q17">(H17:K17-G17:J17)/G17:J17</f>
        <v>0.9323650859592969</v>
      </c>
      <c r="O17" s="20">
        <v>0.56406758029003234</v>
      </c>
      <c r="P17" s="20">
        <v>0.79757006885183601</v>
      </c>
      <c r="Q17" s="20">
        <v>-0.15946095994629536</v>
      </c>
      <c r="R17" s="20" t="str" cm="1">
        <f t="array" ref="R17:U17">IF(G17:J17&lt;&gt;0,IF(IF(OR(G17:K17&gt;=50000,G17:K17&lt;=-50000),IF(OR(IF(_xlfn.ANCHORARRAY(N17)-_xlfn.ANCHORARRAY($N$7)&gt;=0.25,_xlfn.ANCHORARRAY(N17)-_xlfn.ANCHORARRAY($N$7),0),IF(_xlfn.ANCHORARRAY(N17)-_xlfn.ANCHORARRAY($N$7)&lt;=-0.25,_xlfn.ANCHORARRAY(N17)-_xlfn.ANCHORARRAY($N$7),0),OR(AND(_xlfn.ANCHORARRAY(N17)&gt;0,_xlfn.ANCHORARRAY($N$7)&lt;0),AND(_xlfn.ANCHORARRAY(N17)&lt;0,_xlfn.ANCHORARRAY($N$7)&gt;0))),_xlfn.ANCHORARRAY(N17)-_xlfn.ANCHORARRAY($N$7),""),0)&gt;=0.25,IF(OR(G17:K17&gt;=50000,G17:K17&lt;=-50000),IF(OR(IF(_xlfn.ANCHORARRAY(N17)-_xlfn.ANCHORARRAY($N$7)&gt;=0.25,_xlfn.ANCHORARRAY(N17)-_xlfn.ANCHORARRAY($N$7),0),IF(_xlfn.ANCHORARRAY(N17)-_xlfn.ANCHORARRAY($N$7)&lt;=-0.25,_xlfn.ANCHORARRAY(N17)-_xlfn.ANCHORARRAY($N$7),0),OR(AND(_xlfn.ANCHORARRAY(N17)&gt;0,_xlfn.ANCHORARRAY($N$7)&lt;0),AND(_xlfn.ANCHORARRAY(N17)&lt;0,_xlfn.ANCHORARRAY($N$7)&gt;0))),_xlfn.ANCHORARRAY(N17)-_xlfn.ANCHORARRAY($N$7),""),0),IF(IF(OR(G17:K17&gt;=50000,G17:K17&lt;=-50000),IF(OR(IF(_xlfn.ANCHORARRAY(N17)-_xlfn.ANCHORARRAY($N$7)&gt;=0.25,_xlfn.ANCHORARRAY(N17)-_xlfn.ANCHORARRAY($N$7),0),IF(_xlfn.ANCHORARRAY(N17)-_xlfn.ANCHORARRAY($N$7)&lt;=-0.25,_xlfn.ANCHORARRAY(N17)-_xlfn.ANCHORARRAY($N$7),0),OR(AND(_xlfn.ANCHORARRAY(N17)&gt;0,_xlfn.ANCHORARRAY($N$7)&lt;0),AND(_xlfn.ANCHORARRAY(N17)&lt;0,_xlfn.ANCHORARRAY($N$7)&gt;0))),_xlfn.ANCHORARRAY(N17)-_xlfn.ANCHORARRAY($N$7),""),0)&lt;=-0.25,IF(OR(G17:K17&gt;=50000,G17:K17&lt;=-50000),IF(OR(IF(_xlfn.ANCHORARRAY(N17)-_xlfn.ANCHORARRAY($N$7)&gt;=0.25,_xlfn.ANCHORARRAY(N17)-_xlfn.ANCHORARRAY($N$7),0),IF(_xlfn.ANCHORARRAY(N17)-_xlfn.ANCHORARRAY($N$7)&lt;=-0.25,_xlfn.ANCHORARRAY(N17)-_xlfn.ANCHORARRAY($N$7),0),OR(AND(_xlfn.ANCHORARRAY(N17)&gt;0,_xlfn.ANCHORARRAY($N$7)&lt;0),AND(_xlfn.ANCHORARRAY(N17)&lt;0,_xlfn.ANCHORARRAY($N$7)&gt;0))),_xlfn.ANCHORARRAY(N17)-_xlfn.ANCHORARRAY($N$7),""),0),"")),"")</f>
        <v/>
      </c>
      <c r="S17" s="20" t="str">
        <v/>
      </c>
      <c r="T17" s="20">
        <v>-0.53395472386191944</v>
      </c>
      <c r="U17" s="20" t="str">
        <v/>
      </c>
    </row>
    <row r="18" spans="1:22">
      <c r="A18" s="2"/>
      <c r="B18" s="2"/>
      <c r="C18" s="2" t="s">
        <v>27</v>
      </c>
      <c r="D18" s="2"/>
      <c r="E18" s="2"/>
      <c r="F18" s="2"/>
      <c r="G18" s="16">
        <f>G17/G9</f>
        <v>9.3433660882874123E-2</v>
      </c>
      <c r="H18" s="16">
        <f t="shared" ref="H18:K18" si="0">H17/H9</f>
        <v>0.10096142665319309</v>
      </c>
      <c r="I18" s="16">
        <f t="shared" si="0"/>
        <v>0.10116808377609895</v>
      </c>
      <c r="J18" s="16">
        <f t="shared" si="0"/>
        <v>7.7999050186955188E-2</v>
      </c>
      <c r="K18" s="16">
        <f t="shared" si="0"/>
        <v>9.9964188231938061E-2</v>
      </c>
      <c r="L18" s="21">
        <f>_xlfn.STDEV.S(G18:K18)</f>
        <v>9.8650703131281867E-3</v>
      </c>
      <c r="M18" s="20">
        <f>L18/AVERAGE(G18:K18)</f>
        <v>0.10416599909106526</v>
      </c>
      <c r="N18" s="16"/>
      <c r="O18" s="16"/>
      <c r="P18" s="16"/>
      <c r="Q18" s="16"/>
      <c r="R18" s="20"/>
      <c r="S18" s="20"/>
      <c r="T18" s="20"/>
      <c r="U18" s="20"/>
    </row>
    <row r="19" spans="1:22">
      <c r="A19" s="2"/>
      <c r="B19" s="2"/>
      <c r="C19" s="2"/>
      <c r="D19" s="2" t="s">
        <v>28</v>
      </c>
      <c r="E19" s="2"/>
      <c r="F19" s="2"/>
      <c r="G19" s="13"/>
      <c r="H19" s="13"/>
      <c r="I19" s="13"/>
      <c r="J19" s="13"/>
      <c r="K19" s="13"/>
      <c r="L19" s="13"/>
      <c r="M19" s="20"/>
      <c r="N19" s="13"/>
      <c r="O19" s="13"/>
      <c r="P19" s="13"/>
      <c r="Q19" s="13"/>
      <c r="R19" s="20"/>
      <c r="S19" s="20"/>
      <c r="T19" s="20"/>
      <c r="U19" s="20"/>
    </row>
    <row r="20" spans="1:22">
      <c r="A20" s="2"/>
      <c r="B20" s="2"/>
      <c r="C20" s="2"/>
      <c r="D20" s="2"/>
      <c r="E20" s="2" t="s">
        <v>29</v>
      </c>
      <c r="F20" s="2"/>
      <c r="G20" s="13">
        <v>63049.43</v>
      </c>
      <c r="H20" s="13">
        <v>171917.14</v>
      </c>
      <c r="I20" s="13">
        <v>247414.43</v>
      </c>
      <c r="J20" s="13">
        <v>368258.96</v>
      </c>
      <c r="K20" s="13">
        <v>131310.06</v>
      </c>
      <c r="L20" s="13">
        <f>_xlfn.STDEV.S(G20:K20)</f>
        <v>117000.49032291974</v>
      </c>
      <c r="M20" s="20">
        <f>L20/AVERAGE(G20:K20)</f>
        <v>0.59575583247566777</v>
      </c>
      <c r="N20" s="13"/>
      <c r="O20" s="13"/>
      <c r="P20" s="13"/>
      <c r="Q20" s="13"/>
      <c r="R20" s="20"/>
      <c r="S20" s="20"/>
      <c r="T20" s="20"/>
      <c r="U20" s="20"/>
    </row>
    <row r="21" spans="1:22">
      <c r="A21" s="2"/>
      <c r="B21" s="2"/>
      <c r="C21" s="2"/>
      <c r="D21" s="2"/>
      <c r="E21" s="2" t="s">
        <v>30</v>
      </c>
      <c r="F21" s="2"/>
      <c r="G21" s="13">
        <v>49418.34</v>
      </c>
      <c r="H21" s="13">
        <v>0</v>
      </c>
      <c r="I21" s="13">
        <v>12462.52</v>
      </c>
      <c r="J21" s="13">
        <v>123395.96</v>
      </c>
      <c r="K21" s="13">
        <v>41387.4</v>
      </c>
      <c r="L21" s="13">
        <f>_xlfn.STDEV.S(G21:K21)</f>
        <v>48118.688756412303</v>
      </c>
      <c r="M21" s="20">
        <f>L21/AVERAGE(G21:K21)</f>
        <v>1.0614531211942562</v>
      </c>
      <c r="N21" s="13"/>
      <c r="O21" s="13"/>
      <c r="P21" s="13"/>
      <c r="Q21" s="13"/>
      <c r="R21" s="20"/>
      <c r="S21" s="20"/>
      <c r="T21" s="20"/>
      <c r="U21" s="20"/>
    </row>
    <row r="22" spans="1:22">
      <c r="A22" s="2"/>
      <c r="B22" s="2"/>
      <c r="C22" s="2"/>
      <c r="D22" s="2"/>
      <c r="E22" s="2" t="s">
        <v>31</v>
      </c>
      <c r="F22" s="2"/>
      <c r="G22" s="13">
        <v>12275</v>
      </c>
      <c r="H22" s="13">
        <v>23158.2</v>
      </c>
      <c r="I22" s="13">
        <v>0</v>
      </c>
      <c r="J22" s="13">
        <v>29899.86</v>
      </c>
      <c r="K22" s="13">
        <v>38853.129999999997</v>
      </c>
      <c r="L22" s="13">
        <f>_xlfn.STDEV.S(G22:K22)</f>
        <v>15162.393888443867</v>
      </c>
      <c r="M22" s="20">
        <f>L22/AVERAGE(G22:K22)</f>
        <v>0.72765852597373348</v>
      </c>
      <c r="N22" s="13"/>
      <c r="O22" s="13"/>
      <c r="P22" s="13"/>
      <c r="Q22" s="13"/>
      <c r="R22" s="20"/>
      <c r="S22" s="20"/>
      <c r="T22" s="20"/>
      <c r="U22" s="20"/>
    </row>
    <row r="23" spans="1:22">
      <c r="A23" s="2"/>
      <c r="B23" s="2"/>
      <c r="C23" s="2"/>
      <c r="D23" s="2"/>
      <c r="E23" s="2" t="s">
        <v>32</v>
      </c>
      <c r="F23" s="2"/>
      <c r="G23" s="13"/>
      <c r="H23" s="13"/>
      <c r="I23" s="13"/>
      <c r="J23" s="13"/>
      <c r="K23" s="13"/>
      <c r="L23" s="13"/>
      <c r="M23" s="20"/>
      <c r="N23" s="13"/>
      <c r="O23" s="13"/>
      <c r="P23" s="13"/>
      <c r="Q23" s="13"/>
      <c r="R23" s="20"/>
      <c r="S23" s="20"/>
      <c r="T23" s="20"/>
      <c r="U23" s="20"/>
    </row>
    <row r="24" spans="1:22">
      <c r="A24" s="2"/>
      <c r="B24" s="2"/>
      <c r="C24" s="2"/>
      <c r="D24" s="2"/>
      <c r="E24" s="2"/>
      <c r="F24" s="2" t="s">
        <v>33</v>
      </c>
      <c r="G24" s="13">
        <v>200000</v>
      </c>
      <c r="H24" s="13">
        <v>440000</v>
      </c>
      <c r="I24" s="13">
        <v>768205</v>
      </c>
      <c r="J24" s="13">
        <v>736710</v>
      </c>
      <c r="K24" s="13">
        <v>610345.6</v>
      </c>
      <c r="L24" s="13">
        <f>_xlfn.STDEV.S(G24:K24)</f>
        <v>234898.96912390212</v>
      </c>
      <c r="M24" s="20">
        <f>L24/AVERAGE(G24:K24)</f>
        <v>0.42627359663166187</v>
      </c>
      <c r="N24" s="13"/>
      <c r="O24" s="13"/>
      <c r="P24" s="13"/>
      <c r="Q24" s="13"/>
      <c r="R24" s="20"/>
      <c r="S24" s="20"/>
      <c r="T24" s="20"/>
      <c r="U24" s="20"/>
    </row>
    <row r="25" spans="1:22">
      <c r="A25" s="2"/>
      <c r="B25" s="2"/>
      <c r="C25" s="2"/>
      <c r="D25" s="2"/>
      <c r="E25" s="2"/>
      <c r="F25" s="2" t="s">
        <v>34</v>
      </c>
      <c r="G25" s="13">
        <v>0</v>
      </c>
      <c r="H25" s="13">
        <v>79896.639999999999</v>
      </c>
      <c r="I25" s="13">
        <v>225024.38</v>
      </c>
      <c r="J25" s="13">
        <v>965977.83</v>
      </c>
      <c r="K25" s="13">
        <v>736550.2</v>
      </c>
      <c r="L25" s="13">
        <f>_xlfn.STDEV.S(G25:K25)</f>
        <v>426224.25792651752</v>
      </c>
      <c r="M25" s="20">
        <f>L25/AVERAGE(G25:K25)</f>
        <v>1.061606664255109</v>
      </c>
      <c r="N25" s="13"/>
      <c r="O25" s="13"/>
      <c r="P25" s="13"/>
      <c r="Q25" s="13"/>
      <c r="R25" s="20"/>
      <c r="S25" s="20"/>
      <c r="T25" s="20"/>
      <c r="U25" s="20"/>
    </row>
    <row r="26" spans="1:22">
      <c r="A26" s="2"/>
      <c r="B26" s="2"/>
      <c r="C26" s="2"/>
      <c r="D26" s="2"/>
      <c r="E26" s="2"/>
      <c r="F26" s="2" t="s">
        <v>35</v>
      </c>
      <c r="G26" s="13">
        <v>0</v>
      </c>
      <c r="H26" s="13">
        <v>0</v>
      </c>
      <c r="I26" s="13">
        <v>263631.05</v>
      </c>
      <c r="J26" s="13">
        <v>331014.53000000003</v>
      </c>
      <c r="K26" s="13">
        <v>177097.72</v>
      </c>
      <c r="L26" s="13">
        <f>_xlfn.STDEV.S(G26:K26)</f>
        <v>151094.34784716784</v>
      </c>
      <c r="M26" s="20">
        <f>L26/AVERAGE(G26:K26)</f>
        <v>0.97891583799410919</v>
      </c>
      <c r="N26" s="13"/>
      <c r="O26" s="13"/>
      <c r="P26" s="13"/>
      <c r="Q26" s="13"/>
      <c r="R26" s="20"/>
      <c r="S26" s="20"/>
      <c r="T26" s="20"/>
      <c r="U26" s="20"/>
    </row>
    <row r="27" spans="1:22" ht="15.75" thickBot="1">
      <c r="A27" s="2"/>
      <c r="B27" s="2"/>
      <c r="C27" s="2"/>
      <c r="D27" s="2"/>
      <c r="E27" s="2"/>
      <c r="F27" s="2" t="s">
        <v>36</v>
      </c>
      <c r="G27" s="14">
        <v>0</v>
      </c>
      <c r="H27" s="14">
        <v>0</v>
      </c>
      <c r="I27" s="14">
        <v>0</v>
      </c>
      <c r="J27" s="14">
        <v>356.18</v>
      </c>
      <c r="K27" s="14">
        <v>0</v>
      </c>
      <c r="L27" s="14">
        <f>_xlfn.STDEV.S(G27:K27)</f>
        <v>159.28853844517502</v>
      </c>
      <c r="M27" s="23">
        <f>L27/AVERAGE(G27:K27)</f>
        <v>2.2360679774997898</v>
      </c>
      <c r="N27" s="14"/>
      <c r="O27" s="14"/>
      <c r="P27" s="14"/>
      <c r="Q27" s="14"/>
      <c r="R27" s="20"/>
      <c r="S27" s="20"/>
      <c r="T27" s="20"/>
      <c r="U27" s="20"/>
    </row>
    <row r="28" spans="1:22">
      <c r="A28" s="2"/>
      <c r="B28" s="2"/>
      <c r="C28" s="2"/>
      <c r="D28" s="2"/>
      <c r="E28" s="2" t="s">
        <v>37</v>
      </c>
      <c r="F28" s="2"/>
      <c r="G28" s="13">
        <f>ROUND(SUM(G23:G27),5)</f>
        <v>200000</v>
      </c>
      <c r="H28" s="13">
        <f>ROUND(SUM(H23:H27),5)</f>
        <v>519896.64</v>
      </c>
      <c r="I28" s="13">
        <f>ROUND(SUM(I23:I27),5)</f>
        <v>1256860.43</v>
      </c>
      <c r="J28" s="13">
        <f>ROUND(SUM(J23:J27),5)</f>
        <v>2034058.54</v>
      </c>
      <c r="K28" s="13">
        <f>ROUND(SUM(K23:K27),5)</f>
        <v>1523993.52</v>
      </c>
      <c r="L28" s="13">
        <f>_xlfn.STDEV.S(G28:K28)</f>
        <v>745506.3093002172</v>
      </c>
      <c r="M28" s="20">
        <f>L28/AVERAGE(G28:K28)</f>
        <v>0.67347065796667971</v>
      </c>
      <c r="N28" s="20" cm="1">
        <f t="array" ref="N28:Q28">(H28:K28-G28:J28)/G28:J28</f>
        <v>1.5994832000000001</v>
      </c>
      <c r="O28" s="20">
        <v>1.417519817015936</v>
      </c>
      <c r="P28" s="20">
        <v>0.61836468986457005</v>
      </c>
      <c r="Q28" s="20">
        <v>-0.25076221257624176</v>
      </c>
      <c r="R28" s="20" cm="1">
        <f t="array" ref="R28:U28">IF(IF(OR(G28:K28&gt;=50000,G28:K28&lt;=-50000),IF(OR(IF(_xlfn.ANCHORARRAY(N28)-_xlfn.ANCHORARRAY($N$7)&gt;=0.25,_xlfn.ANCHORARRAY(N28)-_xlfn.ANCHORARRAY($N$7),0),IF(_xlfn.ANCHORARRAY(N28)-_xlfn.ANCHORARRAY($N$7)&lt;=-0.25,_xlfn.ANCHORARRAY(N28)-_xlfn.ANCHORARRAY($N$7),0),OR(AND(_xlfn.ANCHORARRAY(N28)&gt;0,_xlfn.ANCHORARRAY($N$7)&lt;0),AND(_xlfn.ANCHORARRAY(N28)&lt;0,_xlfn.ANCHORARRAY($N$7)&gt;0))),_xlfn.ANCHORARRAY(N28)-_xlfn.ANCHORARRAY($N$7),""),0)&gt;=0.25,IF(OR(G28:K28&gt;=50000,G28:K28&lt;=-50000),IF(OR(IF(_xlfn.ANCHORARRAY(N28)-_xlfn.ANCHORARRAY($N$7)&gt;=0.25,_xlfn.ANCHORARRAY(N28)-_xlfn.ANCHORARRAY($N$7),0),IF(_xlfn.ANCHORARRAY(N28)-_xlfn.ANCHORARRAY($N$7)&lt;=-0.25,_xlfn.ANCHORARRAY(N28)-_xlfn.ANCHORARRAY($N$7),0),OR(AND(_xlfn.ANCHORARRAY(N28)&gt;0,_xlfn.ANCHORARRAY($N$7)&lt;0),AND(_xlfn.ANCHORARRAY(N28)&lt;0,_xlfn.ANCHORARRAY($N$7)&gt;0))),_xlfn.ANCHORARRAY(N28)-_xlfn.ANCHORARRAY($N$7),""),0),IF(IF(OR(G28:K28&gt;=50000,G28:K28&lt;=-50000),IF(OR(IF(_xlfn.ANCHORARRAY(N28)-_xlfn.ANCHORARRAY($N$7)&gt;=0.25,_xlfn.ANCHORARRAY(N28)-_xlfn.ANCHORARRAY($N$7),0),IF(_xlfn.ANCHORARRAY(N28)-_xlfn.ANCHORARRAY($N$7)&lt;=-0.25,_xlfn.ANCHORARRAY(N28)-_xlfn.ANCHORARRAY($N$7),0),OR(AND(_xlfn.ANCHORARRAY(N28)&gt;0,_xlfn.ANCHORARRAY($N$7)&lt;0),AND(_xlfn.ANCHORARRAY(N28)&lt;0,_xlfn.ANCHORARRAY($N$7)&gt;0))),_xlfn.ANCHORARRAY(N28)-_xlfn.ANCHORARRAY($N$7),""),0)&lt;=-0.25,IF(OR(G28:K28&gt;=50000,G28:K28&lt;=-50000),IF(OR(IF(_xlfn.ANCHORARRAY(N28)-_xlfn.ANCHORARRAY($N$7)&gt;=0.25,_xlfn.ANCHORARRAY(N28)-_xlfn.ANCHORARRAY($N$7),0),IF(_xlfn.ANCHORARRAY(N28)-_xlfn.ANCHORARRAY($N$7)&lt;=-0.25,_xlfn.ANCHORARRAY(N28)-_xlfn.ANCHORARRAY($N$7),0),OR(AND(_xlfn.ANCHORARRAY(N28)&gt;0,_xlfn.ANCHORARRAY($N$7)&lt;0),AND(_xlfn.ANCHORARRAY(N28)&lt;0,_xlfn.ANCHORARRAY($N$7)&gt;0))),_xlfn.ANCHORARRAY(N28)-_xlfn.ANCHORARRAY($N$7),""),0),""))</f>
        <v>0.81119682045410768</v>
      </c>
      <c r="S28" s="20">
        <v>0.85664717424086545</v>
      </c>
      <c r="T28" s="20">
        <v>-0.71316010284918541</v>
      </c>
      <c r="U28" s="20" t="str">
        <v/>
      </c>
      <c r="V28" s="25"/>
    </row>
    <row r="29" spans="1:22">
      <c r="A29" s="2"/>
      <c r="B29" s="2"/>
      <c r="C29" s="2"/>
      <c r="D29" s="2"/>
      <c r="E29" s="2" t="s">
        <v>38</v>
      </c>
      <c r="F29" s="2"/>
      <c r="G29" s="13"/>
      <c r="H29" s="13"/>
      <c r="I29" s="13"/>
      <c r="J29" s="13"/>
      <c r="K29" s="13"/>
      <c r="L29" s="13"/>
      <c r="M29" s="20"/>
      <c r="N29" s="13"/>
      <c r="O29" s="13"/>
      <c r="P29" s="13"/>
      <c r="Q29" s="13"/>
      <c r="R29" s="20"/>
      <c r="S29" s="20"/>
      <c r="T29" s="20"/>
      <c r="U29" s="20"/>
    </row>
    <row r="30" spans="1:22">
      <c r="A30" s="2"/>
      <c r="B30" s="2"/>
      <c r="C30" s="2"/>
      <c r="D30" s="2"/>
      <c r="E30" s="2"/>
      <c r="F30" s="2" t="s">
        <v>39</v>
      </c>
      <c r="G30" s="13">
        <v>15818</v>
      </c>
      <c r="H30" s="13">
        <v>734.97</v>
      </c>
      <c r="I30" s="13">
        <v>1071.95</v>
      </c>
      <c r="J30" s="13">
        <v>2092.9699999999998</v>
      </c>
      <c r="K30" s="13">
        <v>1544.74</v>
      </c>
      <c r="L30" s="13">
        <f t="shared" ref="L30:L80" si="1">_xlfn.STDEV.S(G30:K30)</f>
        <v>6485.4691404808946</v>
      </c>
      <c r="M30" s="20">
        <f t="shared" ref="M30:M80" si="2">L30/AVERAGE(G30:K30)</f>
        <v>1.525086299409079</v>
      </c>
      <c r="N30" s="13"/>
      <c r="O30" s="13"/>
      <c r="P30" s="13"/>
      <c r="Q30" s="13"/>
      <c r="R30" s="20"/>
      <c r="S30" s="20"/>
      <c r="T30" s="20"/>
      <c r="U30" s="20"/>
    </row>
    <row r="31" spans="1:22">
      <c r="A31" s="2"/>
      <c r="B31" s="2"/>
      <c r="C31" s="2"/>
      <c r="D31" s="2"/>
      <c r="E31" s="2"/>
      <c r="F31" s="2" t="s">
        <v>40</v>
      </c>
      <c r="G31" s="13">
        <v>0</v>
      </c>
      <c r="H31" s="13">
        <v>29139.72</v>
      </c>
      <c r="I31" s="13">
        <v>46907.040000000001</v>
      </c>
      <c r="J31" s="13">
        <v>85104.31</v>
      </c>
      <c r="K31" s="13">
        <v>80142.61</v>
      </c>
      <c r="L31" s="13">
        <f t="shared" si="1"/>
        <v>35603.536340649225</v>
      </c>
      <c r="M31" s="20">
        <f t="shared" si="2"/>
        <v>0.73776354898000696</v>
      </c>
      <c r="N31" s="13"/>
      <c r="O31" s="13"/>
      <c r="P31" s="13"/>
      <c r="Q31" s="13"/>
      <c r="R31" s="20"/>
      <c r="S31" s="20"/>
      <c r="T31" s="20"/>
      <c r="U31" s="20"/>
    </row>
    <row r="32" spans="1:22" ht="15.75" thickBot="1">
      <c r="A32" s="2"/>
      <c r="B32" s="2"/>
      <c r="C32" s="2"/>
      <c r="D32" s="2"/>
      <c r="E32" s="2"/>
      <c r="F32" s="2" t="s">
        <v>41</v>
      </c>
      <c r="G32" s="14">
        <v>0</v>
      </c>
      <c r="H32" s="14">
        <v>189</v>
      </c>
      <c r="I32" s="14">
        <v>339</v>
      </c>
      <c r="J32" s="14">
        <v>500</v>
      </c>
      <c r="K32" s="14">
        <v>10.5</v>
      </c>
      <c r="L32" s="14">
        <f t="shared" si="1"/>
        <v>215.09056232201357</v>
      </c>
      <c r="M32" s="23">
        <f t="shared" si="2"/>
        <v>1.0355828710737294</v>
      </c>
      <c r="N32" s="14"/>
      <c r="O32" s="14"/>
      <c r="P32" s="14"/>
      <c r="Q32" s="14"/>
      <c r="R32" s="20"/>
      <c r="S32" s="20"/>
      <c r="T32" s="20"/>
      <c r="U32" s="20"/>
    </row>
    <row r="33" spans="1:21">
      <c r="A33" s="2"/>
      <c r="B33" s="2"/>
      <c r="C33" s="2"/>
      <c r="D33" s="2"/>
      <c r="E33" s="2" t="s">
        <v>42</v>
      </c>
      <c r="F33" s="2"/>
      <c r="G33" s="13">
        <f>ROUND(SUM(G29:G32),5)</f>
        <v>15818</v>
      </c>
      <c r="H33" s="13">
        <f>ROUND(SUM(H29:H32),5)</f>
        <v>30063.69</v>
      </c>
      <c r="I33" s="13">
        <f>ROUND(SUM(I29:I32),5)</f>
        <v>48317.99</v>
      </c>
      <c r="J33" s="13">
        <f>ROUND(SUM(J29:J32),5)</f>
        <v>87697.279999999999</v>
      </c>
      <c r="K33" s="13">
        <f>ROUND(SUM(K29:K32),5)</f>
        <v>81697.850000000006</v>
      </c>
      <c r="L33" s="13">
        <f t="shared" si="1"/>
        <v>31454.608487032081</v>
      </c>
      <c r="M33" s="20">
        <f t="shared" si="2"/>
        <v>0.5966469614297808</v>
      </c>
      <c r="N33" s="20" cm="1">
        <f t="array" ref="N33:Q33">IFERROR((H33:K33-G33:J33)/G33:J33,0)</f>
        <v>0.900599949424706</v>
      </c>
      <c r="O33" s="20">
        <v>0.60718760737620703</v>
      </c>
      <c r="P33" s="20">
        <v>0.81500265222125345</v>
      </c>
      <c r="Q33" s="20">
        <v>-6.8410673626365534E-2</v>
      </c>
      <c r="R33" s="20" t="str" cm="1">
        <f t="array" ref="R33:U33">IF(IF(OR(G33:K33&gt;=50000,G33:K33&lt;=-50000),IF(OR(IF(_xlfn.ANCHORARRAY(N33)-_xlfn.ANCHORARRAY($N$7)&gt;=0.25,_xlfn.ANCHORARRAY(N33)-_xlfn.ANCHORARRAY($N$7),0),IF(_xlfn.ANCHORARRAY(N33)-_xlfn.ANCHORARRAY($N$7)&lt;=-0.25,_xlfn.ANCHORARRAY(N33)-_xlfn.ANCHORARRAY($N$7),0),OR(AND(_xlfn.ANCHORARRAY(N33)&gt;0,_xlfn.ANCHORARRAY($N$7)&lt;0),AND(_xlfn.ANCHORARRAY(N33)&lt;0,_xlfn.ANCHORARRAY($N$7)&gt;0))),_xlfn.ANCHORARRAY(N33)-_xlfn.ANCHORARRAY($N$7),""),0)&gt;=0.25,IF(OR(G33:K33&gt;=50000,G33:K33&lt;=-50000),IF(OR(IF(_xlfn.ANCHORARRAY(N33)-_xlfn.ANCHORARRAY($N$7)&gt;=0.25,_xlfn.ANCHORARRAY(N33)-_xlfn.ANCHORARRAY($N$7),0),IF(_xlfn.ANCHORARRAY(N33)-_xlfn.ANCHORARRAY($N$7)&lt;=-0.25,_xlfn.ANCHORARRAY(N33)-_xlfn.ANCHORARRAY($N$7),0),OR(AND(_xlfn.ANCHORARRAY(N33)&gt;0,_xlfn.ANCHORARRAY($N$7)&lt;0),AND(_xlfn.ANCHORARRAY(N33)&lt;0,_xlfn.ANCHORARRAY($N$7)&gt;0))),_xlfn.ANCHORARRAY(N33)-_xlfn.ANCHORARRAY($N$7),""),0),IF(IF(OR(G33:K33&gt;=50000,G33:K33&lt;=-50000),IF(OR(IF(_xlfn.ANCHORARRAY(N33)-_xlfn.ANCHORARRAY($N$7)&gt;=0.25,_xlfn.ANCHORARRAY(N33)-_xlfn.ANCHORARRAY($N$7),0),IF(_xlfn.ANCHORARRAY(N33)-_xlfn.ANCHORARRAY($N$7)&lt;=-0.25,_xlfn.ANCHORARRAY(N33)-_xlfn.ANCHORARRAY($N$7),0),OR(AND(_xlfn.ANCHORARRAY(N33)&gt;0,_xlfn.ANCHORARRAY($N$7)&lt;0),AND(_xlfn.ANCHORARRAY(N33)&lt;0,_xlfn.ANCHORARRAY($N$7)&gt;0))),_xlfn.ANCHORARRAY(N33)-_xlfn.ANCHORARRAY($N$7),""),0)&lt;=-0.25,IF(OR(G33:K33&gt;=50000,G33:K33&lt;=-50000),IF(OR(IF(_xlfn.ANCHORARRAY(N33)-_xlfn.ANCHORARRAY($N$7)&gt;=0.25,_xlfn.ANCHORARRAY(N33)-_xlfn.ANCHORARRAY($N$7),0),IF(_xlfn.ANCHORARRAY(N33)-_xlfn.ANCHORARRAY($N$7)&lt;=-0.25,_xlfn.ANCHORARRAY(N33)-_xlfn.ANCHORARRAY($N$7),0),OR(AND(_xlfn.ANCHORARRAY(N33)&gt;0,_xlfn.ANCHORARRAY($N$7)&lt;0),AND(_xlfn.ANCHORARRAY(N33)&lt;0,_xlfn.ANCHORARRAY($N$7)&gt;0))),_xlfn.ANCHORARRAY(N33)-_xlfn.ANCHORARRAY($N$7),""),0),""))</f>
        <v/>
      </c>
      <c r="S33" s="20" t="str">
        <v/>
      </c>
      <c r="T33" s="20">
        <v>-0.516522140492502</v>
      </c>
      <c r="U33" s="20">
        <v>0.2757419881535903</v>
      </c>
    </row>
    <row r="34" spans="1:21">
      <c r="A34" s="2"/>
      <c r="B34" s="2"/>
      <c r="C34" s="2"/>
      <c r="D34" s="2"/>
      <c r="E34" s="2" t="s">
        <v>43</v>
      </c>
      <c r="F34" s="2"/>
      <c r="G34" s="13">
        <v>30873.4</v>
      </c>
      <c r="H34" s="13">
        <v>53808.66</v>
      </c>
      <c r="I34" s="13">
        <v>61210.68</v>
      </c>
      <c r="J34" s="13">
        <v>2500</v>
      </c>
      <c r="K34" s="13">
        <v>153.69999999999999</v>
      </c>
      <c r="L34" s="13">
        <f t="shared" si="1"/>
        <v>28232.741281060895</v>
      </c>
      <c r="M34" s="20">
        <f t="shared" si="2"/>
        <v>0.95030016475187473</v>
      </c>
      <c r="N34" s="20" cm="1">
        <f t="array" ref="N34:Q34">IFERROR((H34:K34-G34:J34)/G34:J34,0)</f>
        <v>0.74288092662291816</v>
      </c>
      <c r="O34" s="20">
        <v>0.13756187201093645</v>
      </c>
      <c r="P34" s="20">
        <v>-0.95915745422204102</v>
      </c>
      <c r="Q34" s="20">
        <v>-0.93852000000000002</v>
      </c>
      <c r="R34" s="20" t="str" cm="1">
        <f t="array" ref="R34:U34">IF(IF(OR(G34:K34&gt;=50000,G34:K34&lt;=-50000),IF(OR(IF(_xlfn.ANCHORARRAY(N34)-_xlfn.ANCHORARRAY($N$7)&gt;=0.25,_xlfn.ANCHORARRAY(N34)-_xlfn.ANCHORARRAY($N$7),0),IF(_xlfn.ANCHORARRAY(N34)-_xlfn.ANCHORARRAY($N$7)&lt;=-0.25,_xlfn.ANCHORARRAY(N34)-_xlfn.ANCHORARRAY($N$7),0),OR(AND(_xlfn.ANCHORARRAY(N34)&gt;0,_xlfn.ANCHORARRAY($N$7)&lt;0),AND(_xlfn.ANCHORARRAY(N34)&lt;0,_xlfn.ANCHORARRAY($N$7)&gt;0))),_xlfn.ANCHORARRAY(N34)-_xlfn.ANCHORARRAY($N$7),""),0)&gt;=0.25,IF(OR(G34:K34&gt;=50000,G34:K34&lt;=-50000),IF(OR(IF(_xlfn.ANCHORARRAY(N34)-_xlfn.ANCHORARRAY($N$7)&gt;=0.25,_xlfn.ANCHORARRAY(N34)-_xlfn.ANCHORARRAY($N$7),0),IF(_xlfn.ANCHORARRAY(N34)-_xlfn.ANCHORARRAY($N$7)&lt;=-0.25,_xlfn.ANCHORARRAY(N34)-_xlfn.ANCHORARRAY($N$7),0),OR(AND(_xlfn.ANCHORARRAY(N34)&gt;0,_xlfn.ANCHORARRAY($N$7)&lt;0),AND(_xlfn.ANCHORARRAY(N34)&lt;0,_xlfn.ANCHORARRAY($N$7)&gt;0))),_xlfn.ANCHORARRAY(N34)-_xlfn.ANCHORARRAY($N$7),""),0),IF(IF(OR(G34:K34&gt;=50000,G34:K34&lt;=-50000),IF(OR(IF(_xlfn.ANCHORARRAY(N34)-_xlfn.ANCHORARRAY($N$7)&gt;=0.25,_xlfn.ANCHORARRAY(N34)-_xlfn.ANCHORARRAY($N$7),0),IF(_xlfn.ANCHORARRAY(N34)-_xlfn.ANCHORARRAY($N$7)&lt;=-0.25,_xlfn.ANCHORARRAY(N34)-_xlfn.ANCHORARRAY($N$7),0),OR(AND(_xlfn.ANCHORARRAY(N34)&gt;0,_xlfn.ANCHORARRAY($N$7)&lt;0),AND(_xlfn.ANCHORARRAY(N34)&lt;0,_xlfn.ANCHORARRAY($N$7)&gt;0))),_xlfn.ANCHORARRAY(N34)-_xlfn.ANCHORARRAY($N$7),""),0)&lt;=-0.25,IF(OR(G34:K34&gt;=50000,G34:K34&lt;=-50000),IF(OR(IF(_xlfn.ANCHORARRAY(N34)-_xlfn.ANCHORARRAY($N$7)&gt;=0.25,_xlfn.ANCHORARRAY(N34)-_xlfn.ANCHORARRAY($N$7),0),IF(_xlfn.ANCHORARRAY(N34)-_xlfn.ANCHORARRAY($N$7)&lt;=-0.25,_xlfn.ANCHORARRAY(N34)-_xlfn.ANCHORARRAY($N$7),0),OR(AND(_xlfn.ANCHORARRAY(N34)&gt;0,_xlfn.ANCHORARRAY($N$7)&lt;0),AND(_xlfn.ANCHORARRAY(N34)&lt;0,_xlfn.ANCHORARRAY($N$7)&gt;0))),_xlfn.ANCHORARRAY(N34)-_xlfn.ANCHORARRAY($N$7),""),0),""))</f>
        <v/>
      </c>
      <c r="S34" s="20">
        <v>-0.42331077076413409</v>
      </c>
      <c r="T34" s="20">
        <v>-2.2906822469357966</v>
      </c>
      <c r="U34" s="20">
        <v>-0.59436733822004417</v>
      </c>
    </row>
    <row r="35" spans="1:21">
      <c r="A35" s="2"/>
      <c r="B35" s="2"/>
      <c r="C35" s="2"/>
      <c r="D35" s="2"/>
      <c r="E35" s="2" t="s">
        <v>44</v>
      </c>
      <c r="F35" s="2"/>
      <c r="G35" s="13">
        <v>5029.8599999999997</v>
      </c>
      <c r="H35" s="13">
        <v>48280.800000000003</v>
      </c>
      <c r="I35" s="13">
        <v>60606.18</v>
      </c>
      <c r="J35" s="13">
        <v>77213.56</v>
      </c>
      <c r="K35" s="13">
        <v>86386.33</v>
      </c>
      <c r="L35" s="13">
        <f t="shared" si="1"/>
        <v>31823.218595924278</v>
      </c>
      <c r="M35" s="20">
        <f t="shared" si="2"/>
        <v>0.57335675935508967</v>
      </c>
      <c r="N35" s="20" cm="1">
        <f t="array" ref="N35:Q35">IFERROR((H35:K35-G35:J35)/G35:J35,0)</f>
        <v>8.5988357528837795</v>
      </c>
      <c r="O35" s="20">
        <v>0.25528533081473376</v>
      </c>
      <c r="P35" s="20">
        <v>0.27402123017817648</v>
      </c>
      <c r="Q35" s="20">
        <v>0.11879739776277644</v>
      </c>
      <c r="R35" s="20" cm="1">
        <f t="array" ref="R35:U35">IF(IF(OR(G35:K35&gt;=50000,G35:K35&lt;=-50000),IF(OR(IF(_xlfn.ANCHORARRAY(N35)-_xlfn.ANCHORARRAY($N$7)&gt;=0.25,_xlfn.ANCHORARRAY(N35)-_xlfn.ANCHORARRAY($N$7),0),IF(_xlfn.ANCHORARRAY(N35)-_xlfn.ANCHORARRAY($N$7)&lt;=-0.25,_xlfn.ANCHORARRAY(N35)-_xlfn.ANCHORARRAY($N$7),0),OR(AND(_xlfn.ANCHORARRAY(N35)&gt;0,_xlfn.ANCHORARRAY($N$7)&lt;0),AND(_xlfn.ANCHORARRAY(N35)&lt;0,_xlfn.ANCHORARRAY($N$7)&gt;0))),_xlfn.ANCHORARRAY(N35)-_xlfn.ANCHORARRAY($N$7),""),0)&gt;=0.25,IF(OR(G35:K35&gt;=50000,G35:K35&lt;=-50000),IF(OR(IF(_xlfn.ANCHORARRAY(N35)-_xlfn.ANCHORARRAY($N$7)&gt;=0.25,_xlfn.ANCHORARRAY(N35)-_xlfn.ANCHORARRAY($N$7),0),IF(_xlfn.ANCHORARRAY(N35)-_xlfn.ANCHORARRAY($N$7)&lt;=-0.25,_xlfn.ANCHORARRAY(N35)-_xlfn.ANCHORARRAY($N$7),0),OR(AND(_xlfn.ANCHORARRAY(N35)&gt;0,_xlfn.ANCHORARRAY($N$7)&lt;0),AND(_xlfn.ANCHORARRAY(N35)&lt;0,_xlfn.ANCHORARRAY($N$7)&gt;0))),_xlfn.ANCHORARRAY(N35)-_xlfn.ANCHORARRAY($N$7),""),0),IF(IF(OR(G35:K35&gt;=50000,G35:K35&lt;=-50000),IF(OR(IF(_xlfn.ANCHORARRAY(N35)-_xlfn.ANCHORARRAY($N$7)&gt;=0.25,_xlfn.ANCHORARRAY(N35)-_xlfn.ANCHORARRAY($N$7),0),IF(_xlfn.ANCHORARRAY(N35)-_xlfn.ANCHORARRAY($N$7)&lt;=-0.25,_xlfn.ANCHORARRAY(N35)-_xlfn.ANCHORARRAY($N$7),0),OR(AND(_xlfn.ANCHORARRAY(N35)&gt;0,_xlfn.ANCHORARRAY($N$7)&lt;0),AND(_xlfn.ANCHORARRAY(N35)&lt;0,_xlfn.ANCHORARRAY($N$7)&gt;0))),_xlfn.ANCHORARRAY(N35)-_xlfn.ANCHORARRAY($N$7),""),0)&lt;=-0.25,IF(OR(G35:K35&gt;=50000,G35:K35&lt;=-50000),IF(OR(IF(_xlfn.ANCHORARRAY(N35)-_xlfn.ANCHORARRAY($N$7)&gt;=0.25,_xlfn.ANCHORARRAY(N35)-_xlfn.ANCHORARRAY($N$7),0),IF(_xlfn.ANCHORARRAY(N35)-_xlfn.ANCHORARRAY($N$7)&lt;=-0.25,_xlfn.ANCHORARRAY(N35)-_xlfn.ANCHORARRAY($N$7),0),OR(AND(_xlfn.ANCHORARRAY(N35)&gt;0,_xlfn.ANCHORARRAY($N$7)&lt;0),AND(_xlfn.ANCHORARRAY(N35)&lt;0,_xlfn.ANCHORARRAY($N$7)&gt;0))),_xlfn.ANCHORARRAY(N35)-_xlfn.ANCHORARRAY($N$7),""),0),""))</f>
        <v>7.8105493733378868</v>
      </c>
      <c r="S35" s="20">
        <v>-0.30558731196033678</v>
      </c>
      <c r="T35" s="20">
        <v>-1.0575035625355791</v>
      </c>
      <c r="U35" s="20">
        <v>0.46295005954273227</v>
      </c>
    </row>
    <row r="36" spans="1:21">
      <c r="A36" s="2"/>
      <c r="B36" s="2"/>
      <c r="C36" s="2"/>
      <c r="D36" s="2"/>
      <c r="E36" s="2" t="s">
        <v>45</v>
      </c>
      <c r="F36" s="2"/>
      <c r="G36" s="13">
        <v>4507.0600000000004</v>
      </c>
      <c r="H36" s="13">
        <v>7484.2</v>
      </c>
      <c r="I36" s="13">
        <v>0</v>
      </c>
      <c r="J36" s="13">
        <v>0</v>
      </c>
      <c r="K36" s="13">
        <v>0</v>
      </c>
      <c r="L36" s="13">
        <f t="shared" si="1"/>
        <v>3448.5060608211206</v>
      </c>
      <c r="M36" s="20">
        <f t="shared" si="2"/>
        <v>1.437924813914935</v>
      </c>
      <c r="N36" s="20" cm="1">
        <f t="array" ref="N36:Q36">IFERROR((H36:K36-G36:J36)/G36:J36,0)</f>
        <v>0.66055033658304951</v>
      </c>
      <c r="O36" s="20">
        <v>-1</v>
      </c>
      <c r="P36" s="20">
        <v>0</v>
      </c>
      <c r="Q36" s="20">
        <v>0</v>
      </c>
      <c r="R36" s="20" t="str" cm="1">
        <f t="array" ref="R36">IF(IF(OR(G36:K36&gt;=50000,G36:K36&lt;=-50000),IF(OR(IF(_xlfn.ANCHORARRAY(N36)-_xlfn.ANCHORARRAY($N$7)&gt;=0.25,_xlfn.ANCHORARRAY(N36)-_xlfn.ANCHORARRAY($N$7),0),IF(_xlfn.ANCHORARRAY(N36)-_xlfn.ANCHORARRAY($N$7)&lt;=-0.25,_xlfn.ANCHORARRAY(N36)-_xlfn.ANCHORARRAY($N$7),0),OR(AND(_xlfn.ANCHORARRAY(N36)&gt;0,_xlfn.ANCHORARRAY($N$7)&lt;0),AND(_xlfn.ANCHORARRAY(N36)&lt;0,_xlfn.ANCHORARRAY($N$7)&gt;0))),_xlfn.ANCHORARRAY(N36)-_xlfn.ANCHORARRAY($N$7),""),0)&gt;=0.25,IF(OR(G36:K36&gt;=50000,G36:K36&lt;=-50000),IF(OR(IF(_xlfn.ANCHORARRAY(N36)-_xlfn.ANCHORARRAY($N$7)&gt;=0.25,_xlfn.ANCHORARRAY(N36)-_xlfn.ANCHORARRAY($N$7),0),IF(_xlfn.ANCHORARRAY(N36)-_xlfn.ANCHORARRAY($N$7)&lt;=-0.25,_xlfn.ANCHORARRAY(N36)-_xlfn.ANCHORARRAY($N$7),0),OR(AND(_xlfn.ANCHORARRAY(N36)&gt;0,_xlfn.ANCHORARRAY($N$7)&lt;0),AND(_xlfn.ANCHORARRAY(N36)&lt;0,_xlfn.ANCHORARRAY($N$7)&gt;0))),_xlfn.ANCHORARRAY(N36)-_xlfn.ANCHORARRAY($N$7),""),0),IF(IF(OR(G36:K36&gt;=50000,G36:K36&lt;=-50000),IF(OR(IF(_xlfn.ANCHORARRAY(N36)-_xlfn.ANCHORARRAY($N$7)&gt;=0.25,_xlfn.ANCHORARRAY(N36)-_xlfn.ANCHORARRAY($N$7),0),IF(_xlfn.ANCHORARRAY(N36)-_xlfn.ANCHORARRAY($N$7)&lt;=-0.25,_xlfn.ANCHORARRAY(N36)-_xlfn.ANCHORARRAY($N$7),0),OR(AND(_xlfn.ANCHORARRAY(N36)&gt;0,_xlfn.ANCHORARRAY($N$7)&lt;0),AND(_xlfn.ANCHORARRAY(N36)&lt;0,_xlfn.ANCHORARRAY($N$7)&gt;0))),_xlfn.ANCHORARRAY(N36)-_xlfn.ANCHORARRAY($N$7),""),0)&lt;=-0.25,IF(OR(G36:K36&gt;=50000,G36:K36&lt;=-50000),IF(OR(IF(_xlfn.ANCHORARRAY(N36)-_xlfn.ANCHORARRAY($N$7)&gt;=0.25,_xlfn.ANCHORARRAY(N36)-_xlfn.ANCHORARRAY($N$7),0),IF(_xlfn.ANCHORARRAY(N36)-_xlfn.ANCHORARRAY($N$7)&lt;=-0.25,_xlfn.ANCHORARRAY(N36)-_xlfn.ANCHORARRAY($N$7),0),OR(AND(_xlfn.ANCHORARRAY(N36)&gt;0,_xlfn.ANCHORARRAY($N$7)&lt;0),AND(_xlfn.ANCHORARRAY(N36)&lt;0,_xlfn.ANCHORARRAY($N$7)&gt;0))),_xlfn.ANCHORARRAY(N36)-_xlfn.ANCHORARRAY($N$7),""),0),""))</f>
        <v/>
      </c>
      <c r="S36" s="20"/>
      <c r="T36" s="20"/>
      <c r="U36" s="20"/>
    </row>
    <row r="37" spans="1:21">
      <c r="A37" s="2"/>
      <c r="B37" s="2"/>
      <c r="C37" s="2"/>
      <c r="D37" s="2"/>
      <c r="E37" s="2" t="s">
        <v>46</v>
      </c>
      <c r="F37" s="2"/>
      <c r="G37" s="13">
        <v>4207.5</v>
      </c>
      <c r="H37" s="13">
        <v>8650.57</v>
      </c>
      <c r="I37" s="13">
        <v>6918.5</v>
      </c>
      <c r="J37" s="13">
        <v>1580.17</v>
      </c>
      <c r="K37" s="13">
        <v>452.5</v>
      </c>
      <c r="L37" s="13">
        <f t="shared" si="1"/>
        <v>3463.1691926716494</v>
      </c>
      <c r="M37" s="20">
        <f t="shared" si="2"/>
        <v>0.79396833467641459</v>
      </c>
      <c r="N37" s="20" cm="1">
        <f t="array" ref="N37:Q37">IFERROR((H37:K37-G37:J37)/G37:J37,0)</f>
        <v>1.0559881164587046</v>
      </c>
      <c r="O37" s="20">
        <v>-0.2002261122677465</v>
      </c>
      <c r="P37" s="20">
        <v>-0.77160222591602223</v>
      </c>
      <c r="Q37" s="20">
        <v>-0.71363840599429174</v>
      </c>
      <c r="R37" s="20" t="str" cm="1">
        <f t="array" ref="R37">IF(IF(OR(G37:K37&gt;=50000,G37:K37&lt;=-50000),IF(OR(IF(_xlfn.ANCHORARRAY(N37)-_xlfn.ANCHORARRAY($N$7)&gt;=0.25,_xlfn.ANCHORARRAY(N37)-_xlfn.ANCHORARRAY($N$7),0),IF(_xlfn.ANCHORARRAY(N37)-_xlfn.ANCHORARRAY($N$7)&lt;=-0.25,_xlfn.ANCHORARRAY(N37)-_xlfn.ANCHORARRAY($N$7),0),OR(AND(_xlfn.ANCHORARRAY(N37)&gt;0,_xlfn.ANCHORARRAY($N$7)&lt;0),AND(_xlfn.ANCHORARRAY(N37)&lt;0,_xlfn.ANCHORARRAY($N$7)&gt;0))),_xlfn.ANCHORARRAY(N37)-_xlfn.ANCHORARRAY($N$7),""),0)&gt;=0.25,IF(OR(G37:K37&gt;=50000,G37:K37&lt;=-50000),IF(OR(IF(_xlfn.ANCHORARRAY(N37)-_xlfn.ANCHORARRAY($N$7)&gt;=0.25,_xlfn.ANCHORARRAY(N37)-_xlfn.ANCHORARRAY($N$7),0),IF(_xlfn.ANCHORARRAY(N37)-_xlfn.ANCHORARRAY($N$7)&lt;=-0.25,_xlfn.ANCHORARRAY(N37)-_xlfn.ANCHORARRAY($N$7),0),OR(AND(_xlfn.ANCHORARRAY(N37)&gt;0,_xlfn.ANCHORARRAY($N$7)&lt;0),AND(_xlfn.ANCHORARRAY(N37)&lt;0,_xlfn.ANCHORARRAY($N$7)&gt;0))),_xlfn.ANCHORARRAY(N37)-_xlfn.ANCHORARRAY($N$7),""),0),IF(IF(OR(G37:K37&gt;=50000,G37:K37&lt;=-50000),IF(OR(IF(_xlfn.ANCHORARRAY(N37)-_xlfn.ANCHORARRAY($N$7)&gt;=0.25,_xlfn.ANCHORARRAY(N37)-_xlfn.ANCHORARRAY($N$7),0),IF(_xlfn.ANCHORARRAY(N37)-_xlfn.ANCHORARRAY($N$7)&lt;=-0.25,_xlfn.ANCHORARRAY(N37)-_xlfn.ANCHORARRAY($N$7),0),OR(AND(_xlfn.ANCHORARRAY(N37)&gt;0,_xlfn.ANCHORARRAY($N$7)&lt;0),AND(_xlfn.ANCHORARRAY(N37)&lt;0,_xlfn.ANCHORARRAY($N$7)&gt;0))),_xlfn.ANCHORARRAY(N37)-_xlfn.ANCHORARRAY($N$7),""),0)&lt;=-0.25,IF(OR(G37:K37&gt;=50000,G37:K37&lt;=-50000),IF(OR(IF(_xlfn.ANCHORARRAY(N37)-_xlfn.ANCHORARRAY($N$7)&gt;=0.25,_xlfn.ANCHORARRAY(N37)-_xlfn.ANCHORARRAY($N$7),0),IF(_xlfn.ANCHORARRAY(N37)-_xlfn.ANCHORARRAY($N$7)&lt;=-0.25,_xlfn.ANCHORARRAY(N37)-_xlfn.ANCHORARRAY($N$7),0),OR(AND(_xlfn.ANCHORARRAY(N37)&gt;0,_xlfn.ANCHORARRAY($N$7)&lt;0),AND(_xlfn.ANCHORARRAY(N37)&lt;0,_xlfn.ANCHORARRAY($N$7)&gt;0))),_xlfn.ANCHORARRAY(N37)-_xlfn.ANCHORARRAY($N$7),""),0),""))</f>
        <v/>
      </c>
      <c r="S37" s="20"/>
      <c r="T37" s="20"/>
      <c r="U37" s="20"/>
    </row>
    <row r="38" spans="1:21">
      <c r="A38" s="2"/>
      <c r="B38" s="2"/>
      <c r="C38" s="2"/>
      <c r="D38" s="2"/>
      <c r="E38" s="2" t="s">
        <v>47</v>
      </c>
      <c r="F38" s="2"/>
      <c r="G38" s="13">
        <v>0</v>
      </c>
      <c r="H38" s="13">
        <v>240.68</v>
      </c>
      <c r="I38" s="13">
        <v>95</v>
      </c>
      <c r="J38" s="13">
        <v>23.22</v>
      </c>
      <c r="K38" s="13">
        <v>0</v>
      </c>
      <c r="L38" s="13">
        <f t="shared" si="1"/>
        <v>102.13861757435335</v>
      </c>
      <c r="M38" s="20">
        <f t="shared" si="2"/>
        <v>1.422939782311972</v>
      </c>
      <c r="N38" s="20" cm="1">
        <f t="array" ref="N38:Q38">IFERROR((H38:K38-G38:J38)/G38:J38,0)</f>
        <v>0</v>
      </c>
      <c r="O38" s="20">
        <v>-0.60528502576034571</v>
      </c>
      <c r="P38" s="20">
        <v>-0.75557894736842102</v>
      </c>
      <c r="Q38" s="20">
        <v>-1</v>
      </c>
      <c r="R38" s="20" t="str" cm="1">
        <f t="array" ref="R38">IF(IF(OR(G38:K38&gt;=50000,G38:K38&lt;=-50000),IF(OR(IF(_xlfn.ANCHORARRAY(N38)-_xlfn.ANCHORARRAY($N$7)&gt;=0.25,_xlfn.ANCHORARRAY(N38)-_xlfn.ANCHORARRAY($N$7),0),IF(_xlfn.ANCHORARRAY(N38)-_xlfn.ANCHORARRAY($N$7)&lt;=-0.25,_xlfn.ANCHORARRAY(N38)-_xlfn.ANCHORARRAY($N$7),0),OR(AND(_xlfn.ANCHORARRAY(N38)&gt;0,_xlfn.ANCHORARRAY($N$7)&lt;0),AND(_xlfn.ANCHORARRAY(N38)&lt;0,_xlfn.ANCHORARRAY($N$7)&gt;0))),_xlfn.ANCHORARRAY(N38)-_xlfn.ANCHORARRAY($N$7),""),0)&gt;=0.25,IF(OR(G38:K38&gt;=50000,G38:K38&lt;=-50000),IF(OR(IF(_xlfn.ANCHORARRAY(N38)-_xlfn.ANCHORARRAY($N$7)&gt;=0.25,_xlfn.ANCHORARRAY(N38)-_xlfn.ANCHORARRAY($N$7),0),IF(_xlfn.ANCHORARRAY(N38)-_xlfn.ANCHORARRAY($N$7)&lt;=-0.25,_xlfn.ANCHORARRAY(N38)-_xlfn.ANCHORARRAY($N$7),0),OR(AND(_xlfn.ANCHORARRAY(N38)&gt;0,_xlfn.ANCHORARRAY($N$7)&lt;0),AND(_xlfn.ANCHORARRAY(N38)&lt;0,_xlfn.ANCHORARRAY($N$7)&gt;0))),_xlfn.ANCHORARRAY(N38)-_xlfn.ANCHORARRAY($N$7),""),0),IF(IF(OR(G38:K38&gt;=50000,G38:K38&lt;=-50000),IF(OR(IF(_xlfn.ANCHORARRAY(N38)-_xlfn.ANCHORARRAY($N$7)&gt;=0.25,_xlfn.ANCHORARRAY(N38)-_xlfn.ANCHORARRAY($N$7),0),IF(_xlfn.ANCHORARRAY(N38)-_xlfn.ANCHORARRAY($N$7)&lt;=-0.25,_xlfn.ANCHORARRAY(N38)-_xlfn.ANCHORARRAY($N$7),0),OR(AND(_xlfn.ANCHORARRAY(N38)&gt;0,_xlfn.ANCHORARRAY($N$7)&lt;0),AND(_xlfn.ANCHORARRAY(N38)&lt;0,_xlfn.ANCHORARRAY($N$7)&gt;0))),_xlfn.ANCHORARRAY(N38)-_xlfn.ANCHORARRAY($N$7),""),0)&lt;=-0.25,IF(OR(G38:K38&gt;=50000,G38:K38&lt;=-50000),IF(OR(IF(_xlfn.ANCHORARRAY(N38)-_xlfn.ANCHORARRAY($N$7)&gt;=0.25,_xlfn.ANCHORARRAY(N38)-_xlfn.ANCHORARRAY($N$7),0),IF(_xlfn.ANCHORARRAY(N38)-_xlfn.ANCHORARRAY($N$7)&lt;=-0.25,_xlfn.ANCHORARRAY(N38)-_xlfn.ANCHORARRAY($N$7),0),OR(AND(_xlfn.ANCHORARRAY(N38)&gt;0,_xlfn.ANCHORARRAY($N$7)&lt;0),AND(_xlfn.ANCHORARRAY(N38)&lt;0,_xlfn.ANCHORARRAY($N$7)&gt;0))),_xlfn.ANCHORARRAY(N38)-_xlfn.ANCHORARRAY($N$7),""),0),""))</f>
        <v/>
      </c>
      <c r="S38" s="20"/>
      <c r="T38" s="20"/>
      <c r="U38" s="20"/>
    </row>
    <row r="39" spans="1:21">
      <c r="A39" s="2"/>
      <c r="B39" s="2"/>
      <c r="C39" s="2"/>
      <c r="D39" s="2"/>
      <c r="E39" s="2" t="s">
        <v>48</v>
      </c>
      <c r="F39" s="2"/>
      <c r="G39" s="13">
        <v>170.48</v>
      </c>
      <c r="H39" s="13">
        <v>3.27</v>
      </c>
      <c r="I39" s="13">
        <v>19.47</v>
      </c>
      <c r="J39" s="13">
        <v>0</v>
      </c>
      <c r="K39" s="13">
        <v>0</v>
      </c>
      <c r="L39" s="13">
        <f t="shared" si="1"/>
        <v>74.139076268861075</v>
      </c>
      <c r="M39" s="20">
        <f t="shared" si="2"/>
        <v>1.9185145499653524</v>
      </c>
      <c r="N39" s="20" cm="1">
        <f t="array" ref="N39:Q39">IFERROR((H39:K39-G39:J39)/G39:J39,0)</f>
        <v>-0.98081886438291876</v>
      </c>
      <c r="O39" s="20">
        <v>4.9541284403669721</v>
      </c>
      <c r="P39" s="20">
        <v>-1</v>
      </c>
      <c r="Q39" s="20">
        <v>0</v>
      </c>
      <c r="R39" s="20" t="str" cm="1">
        <f t="array" ref="R39">IF(IF(OR(G39:K39&gt;=50000,G39:K39&lt;=-50000),IF(OR(IF(_xlfn.ANCHORARRAY(N39)-_xlfn.ANCHORARRAY($N$7)&gt;=0.25,_xlfn.ANCHORARRAY(N39)-_xlfn.ANCHORARRAY($N$7),0),IF(_xlfn.ANCHORARRAY(N39)-_xlfn.ANCHORARRAY($N$7)&lt;=-0.25,_xlfn.ANCHORARRAY(N39)-_xlfn.ANCHORARRAY($N$7),0),OR(AND(_xlfn.ANCHORARRAY(N39)&gt;0,_xlfn.ANCHORARRAY($N$7)&lt;0),AND(_xlfn.ANCHORARRAY(N39)&lt;0,_xlfn.ANCHORARRAY($N$7)&gt;0))),_xlfn.ANCHORARRAY(N39)-_xlfn.ANCHORARRAY($N$7),""),0)&gt;=0.25,IF(OR(G39:K39&gt;=50000,G39:K39&lt;=-50000),IF(OR(IF(_xlfn.ANCHORARRAY(N39)-_xlfn.ANCHORARRAY($N$7)&gt;=0.25,_xlfn.ANCHORARRAY(N39)-_xlfn.ANCHORARRAY($N$7),0),IF(_xlfn.ANCHORARRAY(N39)-_xlfn.ANCHORARRAY($N$7)&lt;=-0.25,_xlfn.ANCHORARRAY(N39)-_xlfn.ANCHORARRAY($N$7),0),OR(AND(_xlfn.ANCHORARRAY(N39)&gt;0,_xlfn.ANCHORARRAY($N$7)&lt;0),AND(_xlfn.ANCHORARRAY(N39)&lt;0,_xlfn.ANCHORARRAY($N$7)&gt;0))),_xlfn.ANCHORARRAY(N39)-_xlfn.ANCHORARRAY($N$7),""),0),IF(IF(OR(G39:K39&gt;=50000,G39:K39&lt;=-50000),IF(OR(IF(_xlfn.ANCHORARRAY(N39)-_xlfn.ANCHORARRAY($N$7)&gt;=0.25,_xlfn.ANCHORARRAY(N39)-_xlfn.ANCHORARRAY($N$7),0),IF(_xlfn.ANCHORARRAY(N39)-_xlfn.ANCHORARRAY($N$7)&lt;=-0.25,_xlfn.ANCHORARRAY(N39)-_xlfn.ANCHORARRAY($N$7),0),OR(AND(_xlfn.ANCHORARRAY(N39)&gt;0,_xlfn.ANCHORARRAY($N$7)&lt;0),AND(_xlfn.ANCHORARRAY(N39)&lt;0,_xlfn.ANCHORARRAY($N$7)&gt;0))),_xlfn.ANCHORARRAY(N39)-_xlfn.ANCHORARRAY($N$7),""),0)&lt;=-0.25,IF(OR(G39:K39&gt;=50000,G39:K39&lt;=-50000),IF(OR(IF(_xlfn.ANCHORARRAY(N39)-_xlfn.ANCHORARRAY($N$7)&gt;=0.25,_xlfn.ANCHORARRAY(N39)-_xlfn.ANCHORARRAY($N$7),0),IF(_xlfn.ANCHORARRAY(N39)-_xlfn.ANCHORARRAY($N$7)&lt;=-0.25,_xlfn.ANCHORARRAY(N39)-_xlfn.ANCHORARRAY($N$7),0),OR(AND(_xlfn.ANCHORARRAY(N39)&gt;0,_xlfn.ANCHORARRAY($N$7)&lt;0),AND(_xlfn.ANCHORARRAY(N39)&lt;0,_xlfn.ANCHORARRAY($N$7)&gt;0))),_xlfn.ANCHORARRAY(N39)-_xlfn.ANCHORARRAY($N$7),""),0),""))</f>
        <v/>
      </c>
      <c r="S39" s="20"/>
      <c r="T39" s="20"/>
      <c r="U39" s="20"/>
    </row>
    <row r="40" spans="1:21">
      <c r="A40" s="2"/>
      <c r="B40" s="2"/>
      <c r="C40" s="2"/>
      <c r="D40" s="2"/>
      <c r="E40" s="2" t="s">
        <v>49</v>
      </c>
      <c r="F40" s="2"/>
      <c r="G40" s="13">
        <v>4380</v>
      </c>
      <c r="H40" s="13">
        <v>4215</v>
      </c>
      <c r="I40" s="13">
        <v>4023.5</v>
      </c>
      <c r="J40" s="13">
        <v>6692.53</v>
      </c>
      <c r="K40" s="13">
        <v>5945</v>
      </c>
      <c r="L40" s="13">
        <f t="shared" si="1"/>
        <v>1193.6027164345771</v>
      </c>
      <c r="M40" s="20">
        <f t="shared" si="2"/>
        <v>0.23630054217439897</v>
      </c>
      <c r="N40" s="20" cm="1">
        <f t="array" ref="N40:Q40">IFERROR((H40:K40-G40:J40)/G40:J40,0)</f>
        <v>-3.7671232876712327E-2</v>
      </c>
      <c r="O40" s="20">
        <v>-4.5432977461447213E-2</v>
      </c>
      <c r="P40" s="20">
        <v>0.66336025848142155</v>
      </c>
      <c r="Q40" s="20">
        <v>-0.11169617469028899</v>
      </c>
      <c r="R40" s="20" t="str" cm="1">
        <f t="array" ref="R40">IF(IF(OR(G40:K40&gt;=50000,G40:K40&lt;=-50000),IF(OR(IF(_xlfn.ANCHORARRAY(N40)-_xlfn.ANCHORARRAY($N$7)&gt;=0.25,_xlfn.ANCHORARRAY(N40)-_xlfn.ANCHORARRAY($N$7),0),IF(_xlfn.ANCHORARRAY(N40)-_xlfn.ANCHORARRAY($N$7)&lt;=-0.25,_xlfn.ANCHORARRAY(N40)-_xlfn.ANCHORARRAY($N$7),0),OR(AND(_xlfn.ANCHORARRAY(N40)&gt;0,_xlfn.ANCHORARRAY($N$7)&lt;0),AND(_xlfn.ANCHORARRAY(N40)&lt;0,_xlfn.ANCHORARRAY($N$7)&gt;0))),_xlfn.ANCHORARRAY(N40)-_xlfn.ANCHORARRAY($N$7),""),0)&gt;=0.25,IF(OR(G40:K40&gt;=50000,G40:K40&lt;=-50000),IF(OR(IF(_xlfn.ANCHORARRAY(N40)-_xlfn.ANCHORARRAY($N$7)&gt;=0.25,_xlfn.ANCHORARRAY(N40)-_xlfn.ANCHORARRAY($N$7),0),IF(_xlfn.ANCHORARRAY(N40)-_xlfn.ANCHORARRAY($N$7)&lt;=-0.25,_xlfn.ANCHORARRAY(N40)-_xlfn.ANCHORARRAY($N$7),0),OR(AND(_xlfn.ANCHORARRAY(N40)&gt;0,_xlfn.ANCHORARRAY($N$7)&lt;0),AND(_xlfn.ANCHORARRAY(N40)&lt;0,_xlfn.ANCHORARRAY($N$7)&gt;0))),_xlfn.ANCHORARRAY(N40)-_xlfn.ANCHORARRAY($N$7),""),0),IF(IF(OR(G40:K40&gt;=50000,G40:K40&lt;=-50000),IF(OR(IF(_xlfn.ANCHORARRAY(N40)-_xlfn.ANCHORARRAY($N$7)&gt;=0.25,_xlfn.ANCHORARRAY(N40)-_xlfn.ANCHORARRAY($N$7),0),IF(_xlfn.ANCHORARRAY(N40)-_xlfn.ANCHORARRAY($N$7)&lt;=-0.25,_xlfn.ANCHORARRAY(N40)-_xlfn.ANCHORARRAY($N$7),0),OR(AND(_xlfn.ANCHORARRAY(N40)&gt;0,_xlfn.ANCHORARRAY($N$7)&lt;0),AND(_xlfn.ANCHORARRAY(N40)&lt;0,_xlfn.ANCHORARRAY($N$7)&gt;0))),_xlfn.ANCHORARRAY(N40)-_xlfn.ANCHORARRAY($N$7),""),0)&lt;=-0.25,IF(OR(G40:K40&gt;=50000,G40:K40&lt;=-50000),IF(OR(IF(_xlfn.ANCHORARRAY(N40)-_xlfn.ANCHORARRAY($N$7)&gt;=0.25,_xlfn.ANCHORARRAY(N40)-_xlfn.ANCHORARRAY($N$7),0),IF(_xlfn.ANCHORARRAY(N40)-_xlfn.ANCHORARRAY($N$7)&lt;=-0.25,_xlfn.ANCHORARRAY(N40)-_xlfn.ANCHORARRAY($N$7),0),OR(AND(_xlfn.ANCHORARRAY(N40)&gt;0,_xlfn.ANCHORARRAY($N$7)&lt;0),AND(_xlfn.ANCHORARRAY(N40)&lt;0,_xlfn.ANCHORARRAY($N$7)&gt;0))),_xlfn.ANCHORARRAY(N40)-_xlfn.ANCHORARRAY($N$7),""),0),""))</f>
        <v/>
      </c>
      <c r="S40" s="20"/>
      <c r="T40" s="20"/>
      <c r="U40" s="20"/>
    </row>
    <row r="41" spans="1:21">
      <c r="A41" s="2"/>
      <c r="B41" s="2"/>
      <c r="C41" s="2"/>
      <c r="D41" s="2"/>
      <c r="E41" s="2" t="s">
        <v>50</v>
      </c>
      <c r="F41" s="2"/>
      <c r="G41" s="13">
        <v>1319.93</v>
      </c>
      <c r="H41" s="13">
        <v>8657.68</v>
      </c>
      <c r="I41" s="13">
        <v>12682.59</v>
      </c>
      <c r="J41" s="13">
        <v>14447.84</v>
      </c>
      <c r="K41" s="13">
        <v>11158.65</v>
      </c>
      <c r="L41" s="13">
        <f t="shared" si="1"/>
        <v>5120.2198456775241</v>
      </c>
      <c r="M41" s="20">
        <f t="shared" si="2"/>
        <v>0.53040925798698069</v>
      </c>
      <c r="N41" s="20" cm="1">
        <f t="array" ref="N41:Q41">IFERROR((H41:K41-G41:J41)/G41:J41,0)</f>
        <v>5.5591963210170237</v>
      </c>
      <c r="O41" s="20">
        <v>0.46489475240480127</v>
      </c>
      <c r="P41" s="20">
        <v>0.1391868695589781</v>
      </c>
      <c r="Q41" s="20">
        <v>-0.22765963631933911</v>
      </c>
      <c r="R41" s="20" t="str" cm="1">
        <f t="array" ref="R41">IF(IF(OR(G41:K41&gt;=50000,G41:K41&lt;=-50000),IF(OR(IF(_xlfn.ANCHORARRAY(N41)-_xlfn.ANCHORARRAY($N$7)&gt;=0.25,_xlfn.ANCHORARRAY(N41)-_xlfn.ANCHORARRAY($N$7),0),IF(_xlfn.ANCHORARRAY(N41)-_xlfn.ANCHORARRAY($N$7)&lt;=-0.25,_xlfn.ANCHORARRAY(N41)-_xlfn.ANCHORARRAY($N$7),0),OR(AND(_xlfn.ANCHORARRAY(N41)&gt;0,_xlfn.ANCHORARRAY($N$7)&lt;0),AND(_xlfn.ANCHORARRAY(N41)&lt;0,_xlfn.ANCHORARRAY($N$7)&gt;0))),_xlfn.ANCHORARRAY(N41)-_xlfn.ANCHORARRAY($N$7),""),0)&gt;=0.25,IF(OR(G41:K41&gt;=50000,G41:K41&lt;=-50000),IF(OR(IF(_xlfn.ANCHORARRAY(N41)-_xlfn.ANCHORARRAY($N$7)&gt;=0.25,_xlfn.ANCHORARRAY(N41)-_xlfn.ANCHORARRAY($N$7),0),IF(_xlfn.ANCHORARRAY(N41)-_xlfn.ANCHORARRAY($N$7)&lt;=-0.25,_xlfn.ANCHORARRAY(N41)-_xlfn.ANCHORARRAY($N$7),0),OR(AND(_xlfn.ANCHORARRAY(N41)&gt;0,_xlfn.ANCHORARRAY($N$7)&lt;0),AND(_xlfn.ANCHORARRAY(N41)&lt;0,_xlfn.ANCHORARRAY($N$7)&gt;0))),_xlfn.ANCHORARRAY(N41)-_xlfn.ANCHORARRAY($N$7),""),0),IF(IF(OR(G41:K41&gt;=50000,G41:K41&lt;=-50000),IF(OR(IF(_xlfn.ANCHORARRAY(N41)-_xlfn.ANCHORARRAY($N$7)&gt;=0.25,_xlfn.ANCHORARRAY(N41)-_xlfn.ANCHORARRAY($N$7),0),IF(_xlfn.ANCHORARRAY(N41)-_xlfn.ANCHORARRAY($N$7)&lt;=-0.25,_xlfn.ANCHORARRAY(N41)-_xlfn.ANCHORARRAY($N$7),0),OR(AND(_xlfn.ANCHORARRAY(N41)&gt;0,_xlfn.ANCHORARRAY($N$7)&lt;0),AND(_xlfn.ANCHORARRAY(N41)&lt;0,_xlfn.ANCHORARRAY($N$7)&gt;0))),_xlfn.ANCHORARRAY(N41)-_xlfn.ANCHORARRAY($N$7),""),0)&lt;=-0.25,IF(OR(G41:K41&gt;=50000,G41:K41&lt;=-50000),IF(OR(IF(_xlfn.ANCHORARRAY(N41)-_xlfn.ANCHORARRAY($N$7)&gt;=0.25,_xlfn.ANCHORARRAY(N41)-_xlfn.ANCHORARRAY($N$7),0),IF(_xlfn.ANCHORARRAY(N41)-_xlfn.ANCHORARRAY($N$7)&lt;=-0.25,_xlfn.ANCHORARRAY(N41)-_xlfn.ANCHORARRAY($N$7),0),OR(AND(_xlfn.ANCHORARRAY(N41)&gt;0,_xlfn.ANCHORARRAY($N$7)&lt;0),AND(_xlfn.ANCHORARRAY(N41)&lt;0,_xlfn.ANCHORARRAY($N$7)&gt;0))),_xlfn.ANCHORARRAY(N41)-_xlfn.ANCHORARRAY($N$7),""),0),""))</f>
        <v/>
      </c>
      <c r="S41" s="20"/>
      <c r="T41" s="20"/>
      <c r="U41" s="20"/>
    </row>
    <row r="42" spans="1:21">
      <c r="A42" s="2"/>
      <c r="B42" s="2"/>
      <c r="C42" s="2"/>
      <c r="D42" s="2"/>
      <c r="E42" s="2" t="s">
        <v>51</v>
      </c>
      <c r="F42" s="2"/>
      <c r="G42" s="13">
        <v>254275.87</v>
      </c>
      <c r="H42" s="13">
        <v>392945.89</v>
      </c>
      <c r="I42" s="13">
        <v>633810.69999999995</v>
      </c>
      <c r="J42" s="13">
        <v>1419000.92</v>
      </c>
      <c r="K42" s="13">
        <v>910807.91</v>
      </c>
      <c r="L42" s="13">
        <f t="shared" si="1"/>
        <v>462676.55806521059</v>
      </c>
      <c r="M42" s="20">
        <f t="shared" si="2"/>
        <v>0.64067695158267479</v>
      </c>
      <c r="N42" s="20" cm="1">
        <f t="array" ref="N42:Q42">IFERROR((H42:K42-G42:J42)/G42:J42,0)</f>
        <v>0.54535265182653792</v>
      </c>
      <c r="O42" s="20">
        <v>0.61297195397564774</v>
      </c>
      <c r="P42" s="20">
        <v>1.2388402720244389</v>
      </c>
      <c r="Q42" s="20">
        <v>-0.35813437668525255</v>
      </c>
      <c r="R42" s="20" t="str" cm="1">
        <f t="array" ref="R42">IF(IF(OR(G42:K42&gt;=50000,G42:K42&lt;=-50000),IF(OR(IF(_xlfn.ANCHORARRAY(N42)-_xlfn.ANCHORARRAY($N$7)&gt;=0.25,_xlfn.ANCHORARRAY(N42)-_xlfn.ANCHORARRAY($N$7),0),IF(_xlfn.ANCHORARRAY(N42)-_xlfn.ANCHORARRAY($N$7)&lt;=-0.25,_xlfn.ANCHORARRAY(N42)-_xlfn.ANCHORARRAY($N$7),0),OR(AND(_xlfn.ANCHORARRAY(N42)&gt;0,_xlfn.ANCHORARRAY($N$7)&lt;0),AND(_xlfn.ANCHORARRAY(N42)&lt;0,_xlfn.ANCHORARRAY($N$7)&gt;0))),_xlfn.ANCHORARRAY(N42)-_xlfn.ANCHORARRAY($N$7),""),0)&gt;=0.25,IF(OR(G42:K42&gt;=50000,G42:K42&lt;=-50000),IF(OR(IF(_xlfn.ANCHORARRAY(N42)-_xlfn.ANCHORARRAY($N$7)&gt;=0.25,_xlfn.ANCHORARRAY(N42)-_xlfn.ANCHORARRAY($N$7),0),IF(_xlfn.ANCHORARRAY(N42)-_xlfn.ANCHORARRAY($N$7)&lt;=-0.25,_xlfn.ANCHORARRAY(N42)-_xlfn.ANCHORARRAY($N$7),0),OR(AND(_xlfn.ANCHORARRAY(N42)&gt;0,_xlfn.ANCHORARRAY($N$7)&lt;0),AND(_xlfn.ANCHORARRAY(N42)&lt;0,_xlfn.ANCHORARRAY($N$7)&gt;0))),_xlfn.ANCHORARRAY(N42)-_xlfn.ANCHORARRAY($N$7),""),0),IF(IF(OR(G42:K42&gt;=50000,G42:K42&lt;=-50000),IF(OR(IF(_xlfn.ANCHORARRAY(N42)-_xlfn.ANCHORARRAY($N$7)&gt;=0.25,_xlfn.ANCHORARRAY(N42)-_xlfn.ANCHORARRAY($N$7),0),IF(_xlfn.ANCHORARRAY(N42)-_xlfn.ANCHORARRAY($N$7)&lt;=-0.25,_xlfn.ANCHORARRAY(N42)-_xlfn.ANCHORARRAY($N$7),0),OR(AND(_xlfn.ANCHORARRAY(N42)&gt;0,_xlfn.ANCHORARRAY($N$7)&lt;0),AND(_xlfn.ANCHORARRAY(N42)&lt;0,_xlfn.ANCHORARRAY($N$7)&gt;0))),_xlfn.ANCHORARRAY(N42)-_xlfn.ANCHORARRAY($N$7),""),0)&lt;=-0.25,IF(OR(G42:K42&gt;=50000,G42:K42&lt;=-50000),IF(OR(IF(_xlfn.ANCHORARRAY(N42)-_xlfn.ANCHORARRAY($N$7)&gt;=0.25,_xlfn.ANCHORARRAY(N42)-_xlfn.ANCHORARRAY($N$7),0),IF(_xlfn.ANCHORARRAY(N42)-_xlfn.ANCHORARRAY($N$7)&lt;=-0.25,_xlfn.ANCHORARRAY(N42)-_xlfn.ANCHORARRAY($N$7),0),OR(AND(_xlfn.ANCHORARRAY(N42)&gt;0,_xlfn.ANCHORARRAY($N$7)&lt;0),AND(_xlfn.ANCHORARRAY(N42)&lt;0,_xlfn.ANCHORARRAY($N$7)&gt;0))),_xlfn.ANCHORARRAY(N42)-_xlfn.ANCHORARRAY($N$7),""),0),""))</f>
        <v/>
      </c>
      <c r="S42" s="20"/>
      <c r="T42" s="20"/>
      <c r="U42" s="20"/>
    </row>
    <row r="43" spans="1:21">
      <c r="A43" s="2"/>
      <c r="B43" s="2"/>
      <c r="C43" s="2"/>
      <c r="D43" s="2"/>
      <c r="E43" s="2" t="s">
        <v>52</v>
      </c>
      <c r="F43" s="2"/>
      <c r="G43" s="13">
        <v>0</v>
      </c>
      <c r="H43" s="13">
        <v>0</v>
      </c>
      <c r="I43" s="13">
        <v>0</v>
      </c>
      <c r="J43" s="13">
        <v>141952</v>
      </c>
      <c r="K43" s="13">
        <v>0</v>
      </c>
      <c r="L43" s="13">
        <f t="shared" si="1"/>
        <v>63482.864308410033</v>
      </c>
      <c r="M43" s="20">
        <f t="shared" si="2"/>
        <v>2.2360679774997898</v>
      </c>
      <c r="N43" s="20" cm="1">
        <f t="array" ref="N43:Q43">IFERROR((H43:K43-G43:J43)/G43:J43,0)</f>
        <v>0</v>
      </c>
      <c r="O43" s="20">
        <v>0</v>
      </c>
      <c r="P43" s="20">
        <v>0</v>
      </c>
      <c r="Q43" s="20">
        <v>-1</v>
      </c>
      <c r="R43" s="20" cm="1">
        <f t="array" ref="R43:U43">IF(IF(OR(G43:K43&gt;=50000,G43:K43&lt;=-50000),IF(OR(IF(_xlfn.ANCHORARRAY(N43)-_xlfn.ANCHORARRAY($N$7)&gt;=0.25,_xlfn.ANCHORARRAY(N43)-_xlfn.ANCHORARRAY($N$7),0),IF(_xlfn.ANCHORARRAY(N43)-_xlfn.ANCHORARRAY($N$7)&lt;=-0.25,_xlfn.ANCHORARRAY(N43)-_xlfn.ANCHORARRAY($N$7),0),OR(AND(_xlfn.ANCHORARRAY(N43)&gt;0,_xlfn.ANCHORARRAY($N$7)&lt;0),AND(_xlfn.ANCHORARRAY(N43)&lt;0,_xlfn.ANCHORARRAY($N$7)&gt;0))),_xlfn.ANCHORARRAY(N43)-_xlfn.ANCHORARRAY($N$7),""),0)&gt;=0.25,IF(OR(G43:K43&gt;=50000,G43:K43&lt;=-50000),IF(OR(IF(_xlfn.ANCHORARRAY(N43)-_xlfn.ANCHORARRAY($N$7)&gt;=0.25,_xlfn.ANCHORARRAY(N43)-_xlfn.ANCHORARRAY($N$7),0),IF(_xlfn.ANCHORARRAY(N43)-_xlfn.ANCHORARRAY($N$7)&lt;=-0.25,_xlfn.ANCHORARRAY(N43)-_xlfn.ANCHORARRAY($N$7),0),OR(AND(_xlfn.ANCHORARRAY(N43)&gt;0,_xlfn.ANCHORARRAY($N$7)&lt;0),AND(_xlfn.ANCHORARRAY(N43)&lt;0,_xlfn.ANCHORARRAY($N$7)&gt;0))),_xlfn.ANCHORARRAY(N43)-_xlfn.ANCHORARRAY($N$7),""),0),IF(IF(OR(G43:K43&gt;=50000,G43:K43&lt;=-50000),IF(OR(IF(_xlfn.ANCHORARRAY(N43)-_xlfn.ANCHORARRAY($N$7)&gt;=0.25,_xlfn.ANCHORARRAY(N43)-_xlfn.ANCHORARRAY($N$7),0),IF(_xlfn.ANCHORARRAY(N43)-_xlfn.ANCHORARRAY($N$7)&lt;=-0.25,_xlfn.ANCHORARRAY(N43)-_xlfn.ANCHORARRAY($N$7),0),OR(AND(_xlfn.ANCHORARRAY(N43)&gt;0,_xlfn.ANCHORARRAY($N$7)&lt;0),AND(_xlfn.ANCHORARRAY(N43)&lt;0,_xlfn.ANCHORARRAY($N$7)&gt;0))),_xlfn.ANCHORARRAY(N43)-_xlfn.ANCHORARRAY($N$7),""),0)&lt;=-0.25,IF(OR(G43:K43&gt;=50000,G43:K43&lt;=-50000),IF(OR(IF(_xlfn.ANCHORARRAY(N43)-_xlfn.ANCHORARRAY($N$7)&gt;=0.25,_xlfn.ANCHORARRAY(N43)-_xlfn.ANCHORARRAY($N$7),0),IF(_xlfn.ANCHORARRAY(N43)-_xlfn.ANCHORARRAY($N$7)&lt;=-0.25,_xlfn.ANCHORARRAY(N43)-_xlfn.ANCHORARRAY($N$7),0),OR(AND(_xlfn.ANCHORARRAY(N43)&gt;0,_xlfn.ANCHORARRAY($N$7)&lt;0),AND(_xlfn.ANCHORARRAY(N43)&lt;0,_xlfn.ANCHORARRAY($N$7)&gt;0))),_xlfn.ANCHORARRAY(N43)-_xlfn.ANCHORARRAY($N$7),""),0),""))</f>
        <v>-0.78828637954589242</v>
      </c>
      <c r="S43" s="20">
        <v>-0.56087264277507054</v>
      </c>
      <c r="T43" s="20">
        <v>-1.3315247927137555</v>
      </c>
      <c r="U43" s="20">
        <v>-0.65584733822004415</v>
      </c>
    </row>
    <row r="44" spans="1:21">
      <c r="A44" s="2"/>
      <c r="B44" s="2"/>
      <c r="C44" s="2"/>
      <c r="D44" s="2"/>
      <c r="E44" s="2" t="s">
        <v>53</v>
      </c>
      <c r="F44" s="2"/>
      <c r="G44" s="13">
        <v>95</v>
      </c>
      <c r="H44" s="13">
        <v>623.63</v>
      </c>
      <c r="I44" s="13">
        <v>263.99</v>
      </c>
      <c r="J44" s="13">
        <v>330</v>
      </c>
      <c r="K44" s="13">
        <v>700.46</v>
      </c>
      <c r="L44" s="13">
        <f t="shared" si="1"/>
        <v>253.31605324179523</v>
      </c>
      <c r="M44" s="20">
        <f t="shared" si="2"/>
        <v>0.62917532646937835</v>
      </c>
      <c r="N44" s="20" cm="1">
        <f t="array" ref="N44:Q44">IFERROR((H44:K44-G44:J44)/G44:J44,0)</f>
        <v>5.5645263157894735</v>
      </c>
      <c r="O44" s="20">
        <v>-0.57668810031589246</v>
      </c>
      <c r="P44" s="20">
        <v>0.25004735027841957</v>
      </c>
      <c r="Q44" s="20">
        <v>1.1226060606060606</v>
      </c>
      <c r="R44" s="20" t="str" cm="1">
        <f t="array" ref="R44">IF(IF(OR(G44:K44&gt;=50000,G44:K44&lt;=-50000),IF(OR(IF(_xlfn.ANCHORARRAY(N44)-_xlfn.ANCHORARRAY($N$7)&gt;=0.25,_xlfn.ANCHORARRAY(N44)-_xlfn.ANCHORARRAY($N$7),0),IF(_xlfn.ANCHORARRAY(N44)-_xlfn.ANCHORARRAY($N$7)&lt;=-0.25,_xlfn.ANCHORARRAY(N44)-_xlfn.ANCHORARRAY($N$7),0),OR(AND(_xlfn.ANCHORARRAY(N44)&gt;0,_xlfn.ANCHORARRAY($N$7)&lt;0),AND(_xlfn.ANCHORARRAY(N44)&lt;0,_xlfn.ANCHORARRAY($N$7)&gt;0))),_xlfn.ANCHORARRAY(N44)-_xlfn.ANCHORARRAY($N$7),""),0)&gt;=0.25,IF(OR(G44:K44&gt;=50000,G44:K44&lt;=-50000),IF(OR(IF(_xlfn.ANCHORARRAY(N44)-_xlfn.ANCHORARRAY($N$7)&gt;=0.25,_xlfn.ANCHORARRAY(N44)-_xlfn.ANCHORARRAY($N$7),0),IF(_xlfn.ANCHORARRAY(N44)-_xlfn.ANCHORARRAY($N$7)&lt;=-0.25,_xlfn.ANCHORARRAY(N44)-_xlfn.ANCHORARRAY($N$7),0),OR(AND(_xlfn.ANCHORARRAY(N44)&gt;0,_xlfn.ANCHORARRAY($N$7)&lt;0),AND(_xlfn.ANCHORARRAY(N44)&lt;0,_xlfn.ANCHORARRAY($N$7)&gt;0))),_xlfn.ANCHORARRAY(N44)-_xlfn.ANCHORARRAY($N$7),""),0),IF(IF(OR(G44:K44&gt;=50000,G44:K44&lt;=-50000),IF(OR(IF(_xlfn.ANCHORARRAY(N44)-_xlfn.ANCHORARRAY($N$7)&gt;=0.25,_xlfn.ANCHORARRAY(N44)-_xlfn.ANCHORARRAY($N$7),0),IF(_xlfn.ANCHORARRAY(N44)-_xlfn.ANCHORARRAY($N$7)&lt;=-0.25,_xlfn.ANCHORARRAY(N44)-_xlfn.ANCHORARRAY($N$7),0),OR(AND(_xlfn.ANCHORARRAY(N44)&gt;0,_xlfn.ANCHORARRAY($N$7)&lt;0),AND(_xlfn.ANCHORARRAY(N44)&lt;0,_xlfn.ANCHORARRAY($N$7)&gt;0))),_xlfn.ANCHORARRAY(N44)-_xlfn.ANCHORARRAY($N$7),""),0)&lt;=-0.25,IF(OR(G44:K44&gt;=50000,G44:K44&lt;=-50000),IF(OR(IF(_xlfn.ANCHORARRAY(N44)-_xlfn.ANCHORARRAY($N$7)&gt;=0.25,_xlfn.ANCHORARRAY(N44)-_xlfn.ANCHORARRAY($N$7),0),IF(_xlfn.ANCHORARRAY(N44)-_xlfn.ANCHORARRAY($N$7)&lt;=-0.25,_xlfn.ANCHORARRAY(N44)-_xlfn.ANCHORARRAY($N$7),0),OR(AND(_xlfn.ANCHORARRAY(N44)&gt;0,_xlfn.ANCHORARRAY($N$7)&lt;0),AND(_xlfn.ANCHORARRAY(N44)&lt;0,_xlfn.ANCHORARRAY($N$7)&gt;0))),_xlfn.ANCHORARRAY(N44)-_xlfn.ANCHORARRAY($N$7),""),0),""))</f>
        <v/>
      </c>
      <c r="S44" s="20"/>
      <c r="T44" s="20"/>
      <c r="U44" s="20"/>
    </row>
    <row r="45" spans="1:21">
      <c r="A45" s="2"/>
      <c r="B45" s="2"/>
      <c r="C45" s="2"/>
      <c r="D45" s="2"/>
      <c r="E45" s="2" t="s">
        <v>54</v>
      </c>
      <c r="F45" s="2"/>
      <c r="G45" s="13">
        <v>0</v>
      </c>
      <c r="H45" s="13">
        <v>0</v>
      </c>
      <c r="I45" s="13">
        <v>0</v>
      </c>
      <c r="J45" s="13">
        <v>9500</v>
      </c>
      <c r="K45" s="13">
        <v>8800.49</v>
      </c>
      <c r="L45" s="13">
        <f t="shared" si="1"/>
        <v>5017.8939155805201</v>
      </c>
      <c r="M45" s="20">
        <f t="shared" si="2"/>
        <v>1.3709725574507898</v>
      </c>
      <c r="N45" s="20" cm="1">
        <f t="array" ref="N45:Q45">IFERROR((H45:K45-G45:J45)/G45:J45,0)</f>
        <v>0</v>
      </c>
      <c r="O45" s="20">
        <v>0</v>
      </c>
      <c r="P45" s="20">
        <v>0</v>
      </c>
      <c r="Q45" s="20">
        <v>-7.3632631578947394E-2</v>
      </c>
      <c r="R45" s="20" t="str" cm="1">
        <f t="array" ref="R45">IF(IF(OR(G45:K45&gt;=50000,G45:K45&lt;=-50000),IF(OR(IF(_xlfn.ANCHORARRAY(N45)-_xlfn.ANCHORARRAY($N$7)&gt;=0.25,_xlfn.ANCHORARRAY(N45)-_xlfn.ANCHORARRAY($N$7),0),IF(_xlfn.ANCHORARRAY(N45)-_xlfn.ANCHORARRAY($N$7)&lt;=-0.25,_xlfn.ANCHORARRAY(N45)-_xlfn.ANCHORARRAY($N$7),0),OR(AND(_xlfn.ANCHORARRAY(N45)&gt;0,_xlfn.ANCHORARRAY($N$7)&lt;0),AND(_xlfn.ANCHORARRAY(N45)&lt;0,_xlfn.ANCHORARRAY($N$7)&gt;0))),_xlfn.ANCHORARRAY(N45)-_xlfn.ANCHORARRAY($N$7),""),0)&gt;=0.25,IF(OR(G45:K45&gt;=50000,G45:K45&lt;=-50000),IF(OR(IF(_xlfn.ANCHORARRAY(N45)-_xlfn.ANCHORARRAY($N$7)&gt;=0.25,_xlfn.ANCHORARRAY(N45)-_xlfn.ANCHORARRAY($N$7),0),IF(_xlfn.ANCHORARRAY(N45)-_xlfn.ANCHORARRAY($N$7)&lt;=-0.25,_xlfn.ANCHORARRAY(N45)-_xlfn.ANCHORARRAY($N$7),0),OR(AND(_xlfn.ANCHORARRAY(N45)&gt;0,_xlfn.ANCHORARRAY($N$7)&lt;0),AND(_xlfn.ANCHORARRAY(N45)&lt;0,_xlfn.ANCHORARRAY($N$7)&gt;0))),_xlfn.ANCHORARRAY(N45)-_xlfn.ANCHORARRAY($N$7),""),0),IF(IF(OR(G45:K45&gt;=50000,G45:K45&lt;=-50000),IF(OR(IF(_xlfn.ANCHORARRAY(N45)-_xlfn.ANCHORARRAY($N$7)&gt;=0.25,_xlfn.ANCHORARRAY(N45)-_xlfn.ANCHORARRAY($N$7),0),IF(_xlfn.ANCHORARRAY(N45)-_xlfn.ANCHORARRAY($N$7)&lt;=-0.25,_xlfn.ANCHORARRAY(N45)-_xlfn.ANCHORARRAY($N$7),0),OR(AND(_xlfn.ANCHORARRAY(N45)&gt;0,_xlfn.ANCHORARRAY($N$7)&lt;0),AND(_xlfn.ANCHORARRAY(N45)&lt;0,_xlfn.ANCHORARRAY($N$7)&gt;0))),_xlfn.ANCHORARRAY(N45)-_xlfn.ANCHORARRAY($N$7),""),0)&lt;=-0.25,IF(OR(G45:K45&gt;=50000,G45:K45&lt;=-50000),IF(OR(IF(_xlfn.ANCHORARRAY(N45)-_xlfn.ANCHORARRAY($N$7)&gt;=0.25,_xlfn.ANCHORARRAY(N45)-_xlfn.ANCHORARRAY($N$7),0),IF(_xlfn.ANCHORARRAY(N45)-_xlfn.ANCHORARRAY($N$7)&lt;=-0.25,_xlfn.ANCHORARRAY(N45)-_xlfn.ANCHORARRAY($N$7),0),OR(AND(_xlfn.ANCHORARRAY(N45)&gt;0,_xlfn.ANCHORARRAY($N$7)&lt;0),AND(_xlfn.ANCHORARRAY(N45)&lt;0,_xlfn.ANCHORARRAY($N$7)&gt;0))),_xlfn.ANCHORARRAY(N45)-_xlfn.ANCHORARRAY($N$7),""),0),""))</f>
        <v/>
      </c>
      <c r="S45" s="20"/>
      <c r="T45" s="20"/>
      <c r="U45" s="20"/>
    </row>
    <row r="46" spans="1:21">
      <c r="A46" s="2"/>
      <c r="B46" s="2"/>
      <c r="C46" s="2"/>
      <c r="D46" s="2"/>
      <c r="E46" s="2" t="s">
        <v>55</v>
      </c>
      <c r="F46" s="2"/>
      <c r="G46" s="13">
        <v>655.03</v>
      </c>
      <c r="H46" s="13">
        <v>3694.01</v>
      </c>
      <c r="I46" s="13">
        <v>1244.6500000000001</v>
      </c>
      <c r="J46" s="13">
        <v>16650.96</v>
      </c>
      <c r="K46" s="13">
        <v>2747.63</v>
      </c>
      <c r="L46" s="13">
        <f t="shared" si="1"/>
        <v>6623.9160513687066</v>
      </c>
      <c r="M46" s="20">
        <f t="shared" si="2"/>
        <v>1.3251924296960313</v>
      </c>
      <c r="N46" s="20" cm="1">
        <f t="array" ref="N46:Q46">IFERROR((H46:K46-G46:J46)/G46:J46,0)</f>
        <v>4.6394516281697031</v>
      </c>
      <c r="O46" s="20">
        <v>-0.6630626338315273</v>
      </c>
      <c r="P46" s="20">
        <v>12.378025951070581</v>
      </c>
      <c r="Q46" s="20">
        <v>-0.83498669145802995</v>
      </c>
      <c r="R46" s="20" t="str" cm="1">
        <f t="array" ref="R46">IF(IF(OR(G46:K46&gt;=50000,G46:K46&lt;=-50000),IF(OR(IF(_xlfn.ANCHORARRAY(N46)-_xlfn.ANCHORARRAY($N$7)&gt;=0.25,_xlfn.ANCHORARRAY(N46)-_xlfn.ANCHORARRAY($N$7),0),IF(_xlfn.ANCHORARRAY(N46)-_xlfn.ANCHORARRAY($N$7)&lt;=-0.25,_xlfn.ANCHORARRAY(N46)-_xlfn.ANCHORARRAY($N$7),0),OR(AND(_xlfn.ANCHORARRAY(N46)&gt;0,_xlfn.ANCHORARRAY($N$7)&lt;0),AND(_xlfn.ANCHORARRAY(N46)&lt;0,_xlfn.ANCHORARRAY($N$7)&gt;0))),_xlfn.ANCHORARRAY(N46)-_xlfn.ANCHORARRAY($N$7),""),0)&gt;=0.25,IF(OR(G46:K46&gt;=50000,G46:K46&lt;=-50000),IF(OR(IF(_xlfn.ANCHORARRAY(N46)-_xlfn.ANCHORARRAY($N$7)&gt;=0.25,_xlfn.ANCHORARRAY(N46)-_xlfn.ANCHORARRAY($N$7),0),IF(_xlfn.ANCHORARRAY(N46)-_xlfn.ANCHORARRAY($N$7)&lt;=-0.25,_xlfn.ANCHORARRAY(N46)-_xlfn.ANCHORARRAY($N$7),0),OR(AND(_xlfn.ANCHORARRAY(N46)&gt;0,_xlfn.ANCHORARRAY($N$7)&lt;0),AND(_xlfn.ANCHORARRAY(N46)&lt;0,_xlfn.ANCHORARRAY($N$7)&gt;0))),_xlfn.ANCHORARRAY(N46)-_xlfn.ANCHORARRAY($N$7),""),0),IF(IF(OR(G46:K46&gt;=50000,G46:K46&lt;=-50000),IF(OR(IF(_xlfn.ANCHORARRAY(N46)-_xlfn.ANCHORARRAY($N$7)&gt;=0.25,_xlfn.ANCHORARRAY(N46)-_xlfn.ANCHORARRAY($N$7),0),IF(_xlfn.ANCHORARRAY(N46)-_xlfn.ANCHORARRAY($N$7)&lt;=-0.25,_xlfn.ANCHORARRAY(N46)-_xlfn.ANCHORARRAY($N$7),0),OR(AND(_xlfn.ANCHORARRAY(N46)&gt;0,_xlfn.ANCHORARRAY($N$7)&lt;0),AND(_xlfn.ANCHORARRAY(N46)&lt;0,_xlfn.ANCHORARRAY($N$7)&gt;0))),_xlfn.ANCHORARRAY(N46)-_xlfn.ANCHORARRAY($N$7),""),0)&lt;=-0.25,IF(OR(G46:K46&gt;=50000,G46:K46&lt;=-50000),IF(OR(IF(_xlfn.ANCHORARRAY(N46)-_xlfn.ANCHORARRAY($N$7)&gt;=0.25,_xlfn.ANCHORARRAY(N46)-_xlfn.ANCHORARRAY($N$7),0),IF(_xlfn.ANCHORARRAY(N46)-_xlfn.ANCHORARRAY($N$7)&lt;=-0.25,_xlfn.ANCHORARRAY(N46)-_xlfn.ANCHORARRAY($N$7),0),OR(AND(_xlfn.ANCHORARRAY(N46)&gt;0,_xlfn.ANCHORARRAY($N$7)&lt;0),AND(_xlfn.ANCHORARRAY(N46)&lt;0,_xlfn.ANCHORARRAY($N$7)&gt;0))),_xlfn.ANCHORARRAY(N46)-_xlfn.ANCHORARRAY($N$7),""),0),""))</f>
        <v/>
      </c>
      <c r="S46" s="20"/>
      <c r="T46" s="20"/>
      <c r="U46" s="20"/>
    </row>
    <row r="47" spans="1:21">
      <c r="A47" s="2"/>
      <c r="B47" s="2"/>
      <c r="C47" s="2"/>
      <c r="D47" s="2"/>
      <c r="E47" s="2" t="s">
        <v>56</v>
      </c>
      <c r="F47" s="2"/>
      <c r="G47" s="13">
        <v>2436</v>
      </c>
      <c r="H47" s="13">
        <v>3865.9</v>
      </c>
      <c r="I47" s="13">
        <v>13431.34</v>
      </c>
      <c r="J47" s="13">
        <v>9511.68</v>
      </c>
      <c r="K47" s="13">
        <v>8994.5499999999993</v>
      </c>
      <c r="L47" s="13">
        <f t="shared" si="1"/>
        <v>4477.7992907878315</v>
      </c>
      <c r="M47" s="20">
        <f t="shared" si="2"/>
        <v>0.58549442379664673</v>
      </c>
      <c r="N47" s="20" cm="1">
        <f t="array" ref="N47:Q47">IFERROR((H47:K47-G47:J47)/G47:J47,0)</f>
        <v>0.58698686371100173</v>
      </c>
      <c r="O47" s="20">
        <v>2.4743112858584029</v>
      </c>
      <c r="P47" s="20">
        <v>-0.29182940793695938</v>
      </c>
      <c r="Q47" s="20">
        <v>-5.4367892948459264E-2</v>
      </c>
      <c r="R47" s="20" t="str" cm="1">
        <f t="array" ref="R47">IF(IF(OR(G47:K47&gt;=50000,G47:K47&lt;=-50000),IF(OR(IF(_xlfn.ANCHORARRAY(N47)-_xlfn.ANCHORARRAY($N$7)&gt;=0.25,_xlfn.ANCHORARRAY(N47)-_xlfn.ANCHORARRAY($N$7),0),IF(_xlfn.ANCHORARRAY(N47)-_xlfn.ANCHORARRAY($N$7)&lt;=-0.25,_xlfn.ANCHORARRAY(N47)-_xlfn.ANCHORARRAY($N$7),0),OR(AND(_xlfn.ANCHORARRAY(N47)&gt;0,_xlfn.ANCHORARRAY($N$7)&lt;0),AND(_xlfn.ANCHORARRAY(N47)&lt;0,_xlfn.ANCHORARRAY($N$7)&gt;0))),_xlfn.ANCHORARRAY(N47)-_xlfn.ANCHORARRAY($N$7),""),0)&gt;=0.25,IF(OR(G47:K47&gt;=50000,G47:K47&lt;=-50000),IF(OR(IF(_xlfn.ANCHORARRAY(N47)-_xlfn.ANCHORARRAY($N$7)&gt;=0.25,_xlfn.ANCHORARRAY(N47)-_xlfn.ANCHORARRAY($N$7),0),IF(_xlfn.ANCHORARRAY(N47)-_xlfn.ANCHORARRAY($N$7)&lt;=-0.25,_xlfn.ANCHORARRAY(N47)-_xlfn.ANCHORARRAY($N$7),0),OR(AND(_xlfn.ANCHORARRAY(N47)&gt;0,_xlfn.ANCHORARRAY($N$7)&lt;0),AND(_xlfn.ANCHORARRAY(N47)&lt;0,_xlfn.ANCHORARRAY($N$7)&gt;0))),_xlfn.ANCHORARRAY(N47)-_xlfn.ANCHORARRAY($N$7),""),0),IF(IF(OR(G47:K47&gt;=50000,G47:K47&lt;=-50000),IF(OR(IF(_xlfn.ANCHORARRAY(N47)-_xlfn.ANCHORARRAY($N$7)&gt;=0.25,_xlfn.ANCHORARRAY(N47)-_xlfn.ANCHORARRAY($N$7),0),IF(_xlfn.ANCHORARRAY(N47)-_xlfn.ANCHORARRAY($N$7)&lt;=-0.25,_xlfn.ANCHORARRAY(N47)-_xlfn.ANCHORARRAY($N$7),0),OR(AND(_xlfn.ANCHORARRAY(N47)&gt;0,_xlfn.ANCHORARRAY($N$7)&lt;0),AND(_xlfn.ANCHORARRAY(N47)&lt;0,_xlfn.ANCHORARRAY($N$7)&gt;0))),_xlfn.ANCHORARRAY(N47)-_xlfn.ANCHORARRAY($N$7),""),0)&lt;=-0.25,IF(OR(G47:K47&gt;=50000,G47:K47&lt;=-50000),IF(OR(IF(_xlfn.ANCHORARRAY(N47)-_xlfn.ANCHORARRAY($N$7)&gt;=0.25,_xlfn.ANCHORARRAY(N47)-_xlfn.ANCHORARRAY($N$7),0),IF(_xlfn.ANCHORARRAY(N47)-_xlfn.ANCHORARRAY($N$7)&lt;=-0.25,_xlfn.ANCHORARRAY(N47)-_xlfn.ANCHORARRAY($N$7),0),OR(AND(_xlfn.ANCHORARRAY(N47)&gt;0,_xlfn.ANCHORARRAY($N$7)&lt;0),AND(_xlfn.ANCHORARRAY(N47)&lt;0,_xlfn.ANCHORARRAY($N$7)&gt;0))),_xlfn.ANCHORARRAY(N47)-_xlfn.ANCHORARRAY($N$7),""),0),""))</f>
        <v/>
      </c>
      <c r="S47" s="20"/>
      <c r="T47" s="20"/>
      <c r="U47" s="20"/>
    </row>
    <row r="48" spans="1:21">
      <c r="A48" s="2"/>
      <c r="B48" s="2"/>
      <c r="C48" s="2"/>
      <c r="D48" s="2"/>
      <c r="E48" s="2" t="s">
        <v>57</v>
      </c>
      <c r="F48" s="2"/>
      <c r="G48" s="13">
        <v>0</v>
      </c>
      <c r="H48" s="13">
        <v>0</v>
      </c>
      <c r="I48" s="13">
        <v>34365.120000000003</v>
      </c>
      <c r="J48" s="13">
        <v>42413.46</v>
      </c>
      <c r="K48" s="13">
        <v>55550.33</v>
      </c>
      <c r="L48" s="13">
        <f t="shared" si="1"/>
        <v>25315.578901820911</v>
      </c>
      <c r="M48" s="20">
        <f t="shared" si="2"/>
        <v>0.95653999197231021</v>
      </c>
      <c r="N48" s="20" cm="1">
        <f t="array" ref="N48:Q48">IFERROR((H48:K48-G48:J48)/G48:J48,0)</f>
        <v>0</v>
      </c>
      <c r="O48" s="20">
        <v>0</v>
      </c>
      <c r="P48" s="20">
        <v>0.2342008408525853</v>
      </c>
      <c r="Q48" s="20">
        <v>0.30973351384206815</v>
      </c>
      <c r="R48" s="20" cm="1">
        <f t="array" ref="R48:U48">IF(IF(OR(G48:K48&gt;=50000,G48:K48&lt;=-50000),IF(OR(IF(_xlfn.ANCHORARRAY(N48)-_xlfn.ANCHORARRAY($N$7)&gt;=0.25,_xlfn.ANCHORARRAY(N48)-_xlfn.ANCHORARRAY($N$7),0),IF(_xlfn.ANCHORARRAY(N48)-_xlfn.ANCHORARRAY($N$7)&lt;=-0.25,_xlfn.ANCHORARRAY(N48)-_xlfn.ANCHORARRAY($N$7),0),OR(AND(_xlfn.ANCHORARRAY(N48)&gt;0,_xlfn.ANCHORARRAY($N$7)&lt;0),AND(_xlfn.ANCHORARRAY(N48)&lt;0,_xlfn.ANCHORARRAY($N$7)&gt;0))),_xlfn.ANCHORARRAY(N48)-_xlfn.ANCHORARRAY($N$7),""),0)&gt;=0.25,IF(OR(G48:K48&gt;=50000,G48:K48&lt;=-50000),IF(OR(IF(_xlfn.ANCHORARRAY(N48)-_xlfn.ANCHORARRAY($N$7)&gt;=0.25,_xlfn.ANCHORARRAY(N48)-_xlfn.ANCHORARRAY($N$7),0),IF(_xlfn.ANCHORARRAY(N48)-_xlfn.ANCHORARRAY($N$7)&lt;=-0.25,_xlfn.ANCHORARRAY(N48)-_xlfn.ANCHORARRAY($N$7),0),OR(AND(_xlfn.ANCHORARRAY(N48)&gt;0,_xlfn.ANCHORARRAY($N$7)&lt;0),AND(_xlfn.ANCHORARRAY(N48)&lt;0,_xlfn.ANCHORARRAY($N$7)&gt;0))),_xlfn.ANCHORARRAY(N48)-_xlfn.ANCHORARRAY($N$7),""),0),IF(IF(OR(G48:K48&gt;=50000,G48:K48&lt;=-50000),IF(OR(IF(_xlfn.ANCHORARRAY(N48)-_xlfn.ANCHORARRAY($N$7)&gt;=0.25,_xlfn.ANCHORARRAY(N48)-_xlfn.ANCHORARRAY($N$7),0),IF(_xlfn.ANCHORARRAY(N48)-_xlfn.ANCHORARRAY($N$7)&lt;=-0.25,_xlfn.ANCHORARRAY(N48)-_xlfn.ANCHORARRAY($N$7),0),OR(AND(_xlfn.ANCHORARRAY(N48)&gt;0,_xlfn.ANCHORARRAY($N$7)&lt;0),AND(_xlfn.ANCHORARRAY(N48)&lt;0,_xlfn.ANCHORARRAY($N$7)&gt;0))),_xlfn.ANCHORARRAY(N48)-_xlfn.ANCHORARRAY($N$7),""),0)&lt;=-0.25,IF(OR(G48:K48&gt;=50000,G48:K48&lt;=-50000),IF(OR(IF(_xlfn.ANCHORARRAY(N48)-_xlfn.ANCHORARRAY($N$7)&gt;=0.25,_xlfn.ANCHORARRAY(N48)-_xlfn.ANCHORARRAY($N$7),0),IF(_xlfn.ANCHORARRAY(N48)-_xlfn.ANCHORARRAY($N$7)&lt;=-0.25,_xlfn.ANCHORARRAY(N48)-_xlfn.ANCHORARRAY($N$7),0),OR(AND(_xlfn.ANCHORARRAY(N48)&gt;0,_xlfn.ANCHORARRAY($N$7)&lt;0),AND(_xlfn.ANCHORARRAY(N48)&lt;0,_xlfn.ANCHORARRAY($N$7)&gt;0))),_xlfn.ANCHORARRAY(N48)-_xlfn.ANCHORARRAY($N$7),""),0),""))</f>
        <v>-0.78828637954589242</v>
      </c>
      <c r="S48" s="20">
        <v>-0.56087264277507054</v>
      </c>
      <c r="T48" s="20">
        <v>-1.0973239518611702</v>
      </c>
      <c r="U48" s="20">
        <v>0.653886175622024</v>
      </c>
    </row>
    <row r="49" spans="1:21">
      <c r="A49" s="2"/>
      <c r="B49" s="2"/>
      <c r="C49" s="2"/>
      <c r="D49" s="2"/>
      <c r="E49" s="2" t="s">
        <v>58</v>
      </c>
      <c r="F49" s="2"/>
      <c r="G49" s="13">
        <v>0</v>
      </c>
      <c r="H49" s="13">
        <v>0</v>
      </c>
      <c r="I49" s="13">
        <v>1381.4</v>
      </c>
      <c r="J49" s="13">
        <v>0</v>
      </c>
      <c r="K49" s="13">
        <v>28619.25</v>
      </c>
      <c r="L49" s="13">
        <f t="shared" si="1"/>
        <v>12658.613040515142</v>
      </c>
      <c r="M49" s="20">
        <f t="shared" si="2"/>
        <v>2.109723129418053</v>
      </c>
      <c r="N49" s="20" cm="1">
        <f t="array" ref="N49:Q49">IFERROR((H49:K49-G49:J49)/G49:J49,0)</f>
        <v>0</v>
      </c>
      <c r="O49" s="20">
        <v>0</v>
      </c>
      <c r="P49" s="20">
        <v>-1</v>
      </c>
      <c r="Q49" s="20">
        <v>0</v>
      </c>
      <c r="R49" s="20" t="str" cm="1">
        <f t="array" ref="R49">IF(IF(OR(G49:K49&gt;=50000,G49:K49&lt;=-50000),IF(OR(IF(_xlfn.ANCHORARRAY(N49)-_xlfn.ANCHORARRAY($N$7)&gt;=0.25,_xlfn.ANCHORARRAY(N49)-_xlfn.ANCHORARRAY($N$7),0),IF(_xlfn.ANCHORARRAY(N49)-_xlfn.ANCHORARRAY($N$7)&lt;=-0.25,_xlfn.ANCHORARRAY(N49)-_xlfn.ANCHORARRAY($N$7),0),OR(AND(_xlfn.ANCHORARRAY(N49)&gt;0,_xlfn.ANCHORARRAY($N$7)&lt;0),AND(_xlfn.ANCHORARRAY(N49)&lt;0,_xlfn.ANCHORARRAY($N$7)&gt;0))),_xlfn.ANCHORARRAY(N49)-_xlfn.ANCHORARRAY($N$7),""),0)&gt;=0.25,IF(OR(G49:K49&gt;=50000,G49:K49&lt;=-50000),IF(OR(IF(_xlfn.ANCHORARRAY(N49)-_xlfn.ANCHORARRAY($N$7)&gt;=0.25,_xlfn.ANCHORARRAY(N49)-_xlfn.ANCHORARRAY($N$7),0),IF(_xlfn.ANCHORARRAY(N49)-_xlfn.ANCHORARRAY($N$7)&lt;=-0.25,_xlfn.ANCHORARRAY(N49)-_xlfn.ANCHORARRAY($N$7),0),OR(AND(_xlfn.ANCHORARRAY(N49)&gt;0,_xlfn.ANCHORARRAY($N$7)&lt;0),AND(_xlfn.ANCHORARRAY(N49)&lt;0,_xlfn.ANCHORARRAY($N$7)&gt;0))),_xlfn.ANCHORARRAY(N49)-_xlfn.ANCHORARRAY($N$7),""),0),IF(IF(OR(G49:K49&gt;=50000,G49:K49&lt;=-50000),IF(OR(IF(_xlfn.ANCHORARRAY(N49)-_xlfn.ANCHORARRAY($N$7)&gt;=0.25,_xlfn.ANCHORARRAY(N49)-_xlfn.ANCHORARRAY($N$7),0),IF(_xlfn.ANCHORARRAY(N49)-_xlfn.ANCHORARRAY($N$7)&lt;=-0.25,_xlfn.ANCHORARRAY(N49)-_xlfn.ANCHORARRAY($N$7),0),OR(AND(_xlfn.ANCHORARRAY(N49)&gt;0,_xlfn.ANCHORARRAY($N$7)&lt;0),AND(_xlfn.ANCHORARRAY(N49)&lt;0,_xlfn.ANCHORARRAY($N$7)&gt;0))),_xlfn.ANCHORARRAY(N49)-_xlfn.ANCHORARRAY($N$7),""),0)&lt;=-0.25,IF(OR(G49:K49&gt;=50000,G49:K49&lt;=-50000),IF(OR(IF(_xlfn.ANCHORARRAY(N49)-_xlfn.ANCHORARRAY($N$7)&gt;=0.25,_xlfn.ANCHORARRAY(N49)-_xlfn.ANCHORARRAY($N$7),0),IF(_xlfn.ANCHORARRAY(N49)-_xlfn.ANCHORARRAY($N$7)&lt;=-0.25,_xlfn.ANCHORARRAY(N49)-_xlfn.ANCHORARRAY($N$7),0),OR(AND(_xlfn.ANCHORARRAY(N49)&gt;0,_xlfn.ANCHORARRAY($N$7)&lt;0),AND(_xlfn.ANCHORARRAY(N49)&lt;0,_xlfn.ANCHORARRAY($N$7)&gt;0))),_xlfn.ANCHORARRAY(N49)-_xlfn.ANCHORARRAY($N$7),""),0),""))</f>
        <v/>
      </c>
      <c r="S49" s="20"/>
      <c r="T49" s="20"/>
      <c r="U49" s="20"/>
    </row>
    <row r="50" spans="1:21">
      <c r="A50" s="2"/>
      <c r="B50" s="2"/>
      <c r="C50" s="2"/>
      <c r="D50" s="2"/>
      <c r="E50" s="2" t="s">
        <v>59</v>
      </c>
      <c r="F50" s="2"/>
      <c r="G50" s="13">
        <v>1692.36</v>
      </c>
      <c r="H50" s="13">
        <v>3713.05</v>
      </c>
      <c r="I50" s="13">
        <v>750.84</v>
      </c>
      <c r="J50" s="13">
        <v>0</v>
      </c>
      <c r="K50" s="13">
        <v>8886.5499999999993</v>
      </c>
      <c r="L50" s="13">
        <f t="shared" si="1"/>
        <v>3568.1994027870696</v>
      </c>
      <c r="M50" s="20">
        <f t="shared" si="2"/>
        <v>1.1860157027903946</v>
      </c>
      <c r="N50" s="20" cm="1">
        <f t="array" ref="N50:Q50">IFERROR((H50:K50-G50:J50)/G50:J50,0)</f>
        <v>1.1940071852324567</v>
      </c>
      <c r="O50" s="20">
        <v>-0.79778349335451981</v>
      </c>
      <c r="P50" s="20">
        <v>-1</v>
      </c>
      <c r="Q50" s="20">
        <v>0</v>
      </c>
      <c r="R50" s="20" t="str" cm="1">
        <f t="array" ref="R50">IF(IF(OR(G50:K50&gt;=50000,G50:K50&lt;=-50000),IF(OR(IF(_xlfn.ANCHORARRAY(N50)-_xlfn.ANCHORARRAY($N$7)&gt;=0.25,_xlfn.ANCHORARRAY(N50)-_xlfn.ANCHORARRAY($N$7),0),IF(_xlfn.ANCHORARRAY(N50)-_xlfn.ANCHORARRAY($N$7)&lt;=-0.25,_xlfn.ANCHORARRAY(N50)-_xlfn.ANCHORARRAY($N$7),0),OR(AND(_xlfn.ANCHORARRAY(N50)&gt;0,_xlfn.ANCHORARRAY($N$7)&lt;0),AND(_xlfn.ANCHORARRAY(N50)&lt;0,_xlfn.ANCHORARRAY($N$7)&gt;0))),_xlfn.ANCHORARRAY(N50)-_xlfn.ANCHORARRAY($N$7),""),0)&gt;=0.25,IF(OR(G50:K50&gt;=50000,G50:K50&lt;=-50000),IF(OR(IF(_xlfn.ANCHORARRAY(N50)-_xlfn.ANCHORARRAY($N$7)&gt;=0.25,_xlfn.ANCHORARRAY(N50)-_xlfn.ANCHORARRAY($N$7),0),IF(_xlfn.ANCHORARRAY(N50)-_xlfn.ANCHORARRAY($N$7)&lt;=-0.25,_xlfn.ANCHORARRAY(N50)-_xlfn.ANCHORARRAY($N$7),0),OR(AND(_xlfn.ANCHORARRAY(N50)&gt;0,_xlfn.ANCHORARRAY($N$7)&lt;0),AND(_xlfn.ANCHORARRAY(N50)&lt;0,_xlfn.ANCHORARRAY($N$7)&gt;0))),_xlfn.ANCHORARRAY(N50)-_xlfn.ANCHORARRAY($N$7),""),0),IF(IF(OR(G50:K50&gt;=50000,G50:K50&lt;=-50000),IF(OR(IF(_xlfn.ANCHORARRAY(N50)-_xlfn.ANCHORARRAY($N$7)&gt;=0.25,_xlfn.ANCHORARRAY(N50)-_xlfn.ANCHORARRAY($N$7),0),IF(_xlfn.ANCHORARRAY(N50)-_xlfn.ANCHORARRAY($N$7)&lt;=-0.25,_xlfn.ANCHORARRAY(N50)-_xlfn.ANCHORARRAY($N$7),0),OR(AND(_xlfn.ANCHORARRAY(N50)&gt;0,_xlfn.ANCHORARRAY($N$7)&lt;0),AND(_xlfn.ANCHORARRAY(N50)&lt;0,_xlfn.ANCHORARRAY($N$7)&gt;0))),_xlfn.ANCHORARRAY(N50)-_xlfn.ANCHORARRAY($N$7),""),0)&lt;=-0.25,IF(OR(G50:K50&gt;=50000,G50:K50&lt;=-50000),IF(OR(IF(_xlfn.ANCHORARRAY(N50)-_xlfn.ANCHORARRAY($N$7)&gt;=0.25,_xlfn.ANCHORARRAY(N50)-_xlfn.ANCHORARRAY($N$7),0),IF(_xlfn.ANCHORARRAY(N50)-_xlfn.ANCHORARRAY($N$7)&lt;=-0.25,_xlfn.ANCHORARRAY(N50)-_xlfn.ANCHORARRAY($N$7),0),OR(AND(_xlfn.ANCHORARRAY(N50)&gt;0,_xlfn.ANCHORARRAY($N$7)&lt;0),AND(_xlfn.ANCHORARRAY(N50)&lt;0,_xlfn.ANCHORARRAY($N$7)&gt;0))),_xlfn.ANCHORARRAY(N50)-_xlfn.ANCHORARRAY($N$7),""),0),""))</f>
        <v/>
      </c>
      <c r="S50" s="20"/>
      <c r="T50" s="20"/>
      <c r="U50" s="20"/>
    </row>
    <row r="51" spans="1:21">
      <c r="A51" s="2"/>
      <c r="B51" s="2"/>
      <c r="C51" s="2"/>
      <c r="D51" s="2"/>
      <c r="E51" s="2" t="s">
        <v>60</v>
      </c>
      <c r="F51" s="2"/>
      <c r="G51" s="13">
        <v>0</v>
      </c>
      <c r="H51" s="13">
        <v>0</v>
      </c>
      <c r="I51" s="13">
        <v>0</v>
      </c>
      <c r="J51" s="13">
        <v>0</v>
      </c>
      <c r="K51" s="13">
        <v>1500</v>
      </c>
      <c r="L51" s="13">
        <f t="shared" si="1"/>
        <v>670.82039324993696</v>
      </c>
      <c r="M51" s="20">
        <f t="shared" si="2"/>
        <v>2.2360679774997898</v>
      </c>
      <c r="N51" s="20" cm="1">
        <f t="array" ref="N51:Q51">IFERROR((H51:K51-G51:J51)/G51:J51,0)</f>
        <v>0</v>
      </c>
      <c r="O51" s="20">
        <v>0</v>
      </c>
      <c r="P51" s="20">
        <v>0</v>
      </c>
      <c r="Q51" s="20">
        <v>0</v>
      </c>
      <c r="R51" s="20" t="str" cm="1">
        <f t="array" ref="R51">IF(IF(OR(G51:K51&gt;=50000,G51:K51&lt;=-50000),IF(OR(IF(_xlfn.ANCHORARRAY(N51)-_xlfn.ANCHORARRAY($N$7)&gt;=0.25,_xlfn.ANCHORARRAY(N51)-_xlfn.ANCHORARRAY($N$7),0),IF(_xlfn.ANCHORARRAY(N51)-_xlfn.ANCHORARRAY($N$7)&lt;=-0.25,_xlfn.ANCHORARRAY(N51)-_xlfn.ANCHORARRAY($N$7),0),OR(AND(_xlfn.ANCHORARRAY(N51)&gt;0,_xlfn.ANCHORARRAY($N$7)&lt;0),AND(_xlfn.ANCHORARRAY(N51)&lt;0,_xlfn.ANCHORARRAY($N$7)&gt;0))),_xlfn.ANCHORARRAY(N51)-_xlfn.ANCHORARRAY($N$7),""),0)&gt;=0.25,IF(OR(G51:K51&gt;=50000,G51:K51&lt;=-50000),IF(OR(IF(_xlfn.ANCHORARRAY(N51)-_xlfn.ANCHORARRAY($N$7)&gt;=0.25,_xlfn.ANCHORARRAY(N51)-_xlfn.ANCHORARRAY($N$7),0),IF(_xlfn.ANCHORARRAY(N51)-_xlfn.ANCHORARRAY($N$7)&lt;=-0.25,_xlfn.ANCHORARRAY(N51)-_xlfn.ANCHORARRAY($N$7),0),OR(AND(_xlfn.ANCHORARRAY(N51)&gt;0,_xlfn.ANCHORARRAY($N$7)&lt;0),AND(_xlfn.ANCHORARRAY(N51)&lt;0,_xlfn.ANCHORARRAY($N$7)&gt;0))),_xlfn.ANCHORARRAY(N51)-_xlfn.ANCHORARRAY($N$7),""),0),IF(IF(OR(G51:K51&gt;=50000,G51:K51&lt;=-50000),IF(OR(IF(_xlfn.ANCHORARRAY(N51)-_xlfn.ANCHORARRAY($N$7)&gt;=0.25,_xlfn.ANCHORARRAY(N51)-_xlfn.ANCHORARRAY($N$7),0),IF(_xlfn.ANCHORARRAY(N51)-_xlfn.ANCHORARRAY($N$7)&lt;=-0.25,_xlfn.ANCHORARRAY(N51)-_xlfn.ANCHORARRAY($N$7),0),OR(AND(_xlfn.ANCHORARRAY(N51)&gt;0,_xlfn.ANCHORARRAY($N$7)&lt;0),AND(_xlfn.ANCHORARRAY(N51)&lt;0,_xlfn.ANCHORARRAY($N$7)&gt;0))),_xlfn.ANCHORARRAY(N51)-_xlfn.ANCHORARRAY($N$7),""),0)&lt;=-0.25,IF(OR(G51:K51&gt;=50000,G51:K51&lt;=-50000),IF(OR(IF(_xlfn.ANCHORARRAY(N51)-_xlfn.ANCHORARRAY($N$7)&gt;=0.25,_xlfn.ANCHORARRAY(N51)-_xlfn.ANCHORARRAY($N$7),0),IF(_xlfn.ANCHORARRAY(N51)-_xlfn.ANCHORARRAY($N$7)&lt;=-0.25,_xlfn.ANCHORARRAY(N51)-_xlfn.ANCHORARRAY($N$7),0),OR(AND(_xlfn.ANCHORARRAY(N51)&gt;0,_xlfn.ANCHORARRAY($N$7)&lt;0),AND(_xlfn.ANCHORARRAY(N51)&lt;0,_xlfn.ANCHORARRAY($N$7)&gt;0))),_xlfn.ANCHORARRAY(N51)-_xlfn.ANCHORARRAY($N$7),""),0),""))</f>
        <v/>
      </c>
      <c r="S51" s="20"/>
      <c r="T51" s="20"/>
      <c r="U51" s="20"/>
    </row>
    <row r="52" spans="1:21">
      <c r="A52" s="2"/>
      <c r="B52" s="2"/>
      <c r="C52" s="2"/>
      <c r="D52" s="2"/>
      <c r="E52" s="2" t="s">
        <v>61</v>
      </c>
      <c r="F52" s="2"/>
      <c r="G52" s="13">
        <v>48953.24</v>
      </c>
      <c r="H52" s="13">
        <v>49151.95</v>
      </c>
      <c r="I52" s="13">
        <v>34445.47</v>
      </c>
      <c r="J52" s="13">
        <v>34682.44</v>
      </c>
      <c r="K52" s="13">
        <v>29719.57</v>
      </c>
      <c r="L52" s="13">
        <f t="shared" si="1"/>
        <v>9039.8830210036249</v>
      </c>
      <c r="M52" s="20">
        <f t="shared" si="2"/>
        <v>0.22949379211268436</v>
      </c>
      <c r="N52" s="20" cm="1">
        <f t="array" ref="N52:Q52">IFERROR((H52:K52-G52:J52)/G52:J52,0)</f>
        <v>4.0591797396862623E-3</v>
      </c>
      <c r="O52" s="20">
        <v>-0.29920440592896103</v>
      </c>
      <c r="P52" s="20">
        <v>6.8795693599187687E-3</v>
      </c>
      <c r="Q52" s="20">
        <v>-0.1430946034938719</v>
      </c>
      <c r="R52" s="20" t="str" cm="1">
        <f t="array" ref="R52">IF(IF(OR(G52:K52&gt;=50000,G52:K52&lt;=-50000),IF(OR(IF(_xlfn.ANCHORARRAY(N52)-_xlfn.ANCHORARRAY($N$7)&gt;=0.25,_xlfn.ANCHORARRAY(N52)-_xlfn.ANCHORARRAY($N$7),0),IF(_xlfn.ANCHORARRAY(N52)-_xlfn.ANCHORARRAY($N$7)&lt;=-0.25,_xlfn.ANCHORARRAY(N52)-_xlfn.ANCHORARRAY($N$7),0),OR(AND(_xlfn.ANCHORARRAY(N52)&gt;0,_xlfn.ANCHORARRAY($N$7)&lt;0),AND(_xlfn.ANCHORARRAY(N52)&lt;0,_xlfn.ANCHORARRAY($N$7)&gt;0))),_xlfn.ANCHORARRAY(N52)-_xlfn.ANCHORARRAY($N$7),""),0)&gt;=0.25,IF(OR(G52:K52&gt;=50000,G52:K52&lt;=-50000),IF(OR(IF(_xlfn.ANCHORARRAY(N52)-_xlfn.ANCHORARRAY($N$7)&gt;=0.25,_xlfn.ANCHORARRAY(N52)-_xlfn.ANCHORARRAY($N$7),0),IF(_xlfn.ANCHORARRAY(N52)-_xlfn.ANCHORARRAY($N$7)&lt;=-0.25,_xlfn.ANCHORARRAY(N52)-_xlfn.ANCHORARRAY($N$7),0),OR(AND(_xlfn.ANCHORARRAY(N52)&gt;0,_xlfn.ANCHORARRAY($N$7)&lt;0),AND(_xlfn.ANCHORARRAY(N52)&lt;0,_xlfn.ANCHORARRAY($N$7)&gt;0))),_xlfn.ANCHORARRAY(N52)-_xlfn.ANCHORARRAY($N$7),""),0),IF(IF(OR(G52:K52&gt;=50000,G52:K52&lt;=-50000),IF(OR(IF(_xlfn.ANCHORARRAY(N52)-_xlfn.ANCHORARRAY($N$7)&gt;=0.25,_xlfn.ANCHORARRAY(N52)-_xlfn.ANCHORARRAY($N$7),0),IF(_xlfn.ANCHORARRAY(N52)-_xlfn.ANCHORARRAY($N$7)&lt;=-0.25,_xlfn.ANCHORARRAY(N52)-_xlfn.ANCHORARRAY($N$7),0),OR(AND(_xlfn.ANCHORARRAY(N52)&gt;0,_xlfn.ANCHORARRAY($N$7)&lt;0),AND(_xlfn.ANCHORARRAY(N52)&lt;0,_xlfn.ANCHORARRAY($N$7)&gt;0))),_xlfn.ANCHORARRAY(N52)-_xlfn.ANCHORARRAY($N$7),""),0)&lt;=-0.25,IF(OR(G52:K52&gt;=50000,G52:K52&lt;=-50000),IF(OR(IF(_xlfn.ANCHORARRAY(N52)-_xlfn.ANCHORARRAY($N$7)&gt;=0.25,_xlfn.ANCHORARRAY(N52)-_xlfn.ANCHORARRAY($N$7),0),IF(_xlfn.ANCHORARRAY(N52)-_xlfn.ANCHORARRAY($N$7)&lt;=-0.25,_xlfn.ANCHORARRAY(N52)-_xlfn.ANCHORARRAY($N$7),0),OR(AND(_xlfn.ANCHORARRAY(N52)&gt;0,_xlfn.ANCHORARRAY($N$7)&lt;0),AND(_xlfn.ANCHORARRAY(N52)&lt;0,_xlfn.ANCHORARRAY($N$7)&gt;0))),_xlfn.ANCHORARRAY(N52)-_xlfn.ANCHORARRAY($N$7),""),0),""))</f>
        <v/>
      </c>
      <c r="S52" s="20"/>
      <c r="T52" s="20"/>
      <c r="U52" s="20"/>
    </row>
    <row r="53" spans="1:21">
      <c r="A53" s="2"/>
      <c r="B53" s="2"/>
      <c r="C53" s="2"/>
      <c r="D53" s="2"/>
      <c r="E53" s="2" t="s">
        <v>62</v>
      </c>
      <c r="F53" s="2"/>
      <c r="G53" s="13">
        <v>3033.92</v>
      </c>
      <c r="H53" s="13">
        <v>4022.73</v>
      </c>
      <c r="I53" s="13">
        <v>416.91</v>
      </c>
      <c r="J53" s="13">
        <v>2699.73</v>
      </c>
      <c r="K53" s="13">
        <v>5679.74</v>
      </c>
      <c r="L53" s="13">
        <f t="shared" si="1"/>
        <v>1926.4681201436999</v>
      </c>
      <c r="M53" s="20">
        <f t="shared" si="2"/>
        <v>0.60760249622428653</v>
      </c>
      <c r="N53" s="20" cm="1">
        <f t="array" ref="N53:Q53">IFERROR((H53:K53-G53:J53)/G53:J53,0)</f>
        <v>0.32591828393629363</v>
      </c>
      <c r="O53" s="20">
        <v>-0.8963614261956433</v>
      </c>
      <c r="P53" s="20">
        <v>5.4755702669640929</v>
      </c>
      <c r="Q53" s="20">
        <v>1.1038177891863259</v>
      </c>
      <c r="R53" s="20" t="str" cm="1">
        <f t="array" ref="R53">IF(IF(OR(G53:K53&gt;=50000,G53:K53&lt;=-50000),IF(OR(IF(_xlfn.ANCHORARRAY(N53)-_xlfn.ANCHORARRAY($N$7)&gt;=0.25,_xlfn.ANCHORARRAY(N53)-_xlfn.ANCHORARRAY($N$7),0),IF(_xlfn.ANCHORARRAY(N53)-_xlfn.ANCHORARRAY($N$7)&lt;=-0.25,_xlfn.ANCHORARRAY(N53)-_xlfn.ANCHORARRAY($N$7),0),OR(AND(_xlfn.ANCHORARRAY(N53)&gt;0,_xlfn.ANCHORARRAY($N$7)&lt;0),AND(_xlfn.ANCHORARRAY(N53)&lt;0,_xlfn.ANCHORARRAY($N$7)&gt;0))),_xlfn.ANCHORARRAY(N53)-_xlfn.ANCHORARRAY($N$7),""),0)&gt;=0.25,IF(OR(G53:K53&gt;=50000,G53:K53&lt;=-50000),IF(OR(IF(_xlfn.ANCHORARRAY(N53)-_xlfn.ANCHORARRAY($N$7)&gt;=0.25,_xlfn.ANCHORARRAY(N53)-_xlfn.ANCHORARRAY($N$7),0),IF(_xlfn.ANCHORARRAY(N53)-_xlfn.ANCHORARRAY($N$7)&lt;=-0.25,_xlfn.ANCHORARRAY(N53)-_xlfn.ANCHORARRAY($N$7),0),OR(AND(_xlfn.ANCHORARRAY(N53)&gt;0,_xlfn.ANCHORARRAY($N$7)&lt;0),AND(_xlfn.ANCHORARRAY(N53)&lt;0,_xlfn.ANCHORARRAY($N$7)&gt;0))),_xlfn.ANCHORARRAY(N53)-_xlfn.ANCHORARRAY($N$7),""),0),IF(IF(OR(G53:K53&gt;=50000,G53:K53&lt;=-50000),IF(OR(IF(_xlfn.ANCHORARRAY(N53)-_xlfn.ANCHORARRAY($N$7)&gt;=0.25,_xlfn.ANCHORARRAY(N53)-_xlfn.ANCHORARRAY($N$7),0),IF(_xlfn.ANCHORARRAY(N53)-_xlfn.ANCHORARRAY($N$7)&lt;=-0.25,_xlfn.ANCHORARRAY(N53)-_xlfn.ANCHORARRAY($N$7),0),OR(AND(_xlfn.ANCHORARRAY(N53)&gt;0,_xlfn.ANCHORARRAY($N$7)&lt;0),AND(_xlfn.ANCHORARRAY(N53)&lt;0,_xlfn.ANCHORARRAY($N$7)&gt;0))),_xlfn.ANCHORARRAY(N53)-_xlfn.ANCHORARRAY($N$7),""),0)&lt;=-0.25,IF(OR(G53:K53&gt;=50000,G53:K53&lt;=-50000),IF(OR(IF(_xlfn.ANCHORARRAY(N53)-_xlfn.ANCHORARRAY($N$7)&gt;=0.25,_xlfn.ANCHORARRAY(N53)-_xlfn.ANCHORARRAY($N$7),0),IF(_xlfn.ANCHORARRAY(N53)-_xlfn.ANCHORARRAY($N$7)&lt;=-0.25,_xlfn.ANCHORARRAY(N53)-_xlfn.ANCHORARRAY($N$7),0),OR(AND(_xlfn.ANCHORARRAY(N53)&gt;0,_xlfn.ANCHORARRAY($N$7)&lt;0),AND(_xlfn.ANCHORARRAY(N53)&lt;0,_xlfn.ANCHORARRAY($N$7)&gt;0))),_xlfn.ANCHORARRAY(N53)-_xlfn.ANCHORARRAY($N$7),""),0),""))</f>
        <v/>
      </c>
      <c r="S53" s="20"/>
      <c r="T53" s="20"/>
      <c r="U53" s="20"/>
    </row>
    <row r="54" spans="1:21">
      <c r="A54" s="2"/>
      <c r="B54" s="2"/>
      <c r="C54" s="2"/>
      <c r="D54" s="2"/>
      <c r="E54" s="2" t="s">
        <v>63</v>
      </c>
      <c r="F54" s="2"/>
      <c r="G54" s="13">
        <v>352.31</v>
      </c>
      <c r="H54" s="13">
        <v>1007.86</v>
      </c>
      <c r="I54" s="13">
        <v>280.01</v>
      </c>
      <c r="J54" s="13">
        <v>360.77</v>
      </c>
      <c r="K54" s="13">
        <v>28.76</v>
      </c>
      <c r="L54" s="13">
        <f t="shared" si="1"/>
        <v>362.4042319979169</v>
      </c>
      <c r="M54" s="20">
        <f t="shared" si="2"/>
        <v>0.89274879662098749</v>
      </c>
      <c r="N54" s="20" cm="1">
        <f t="array" ref="N54:Q54">IFERROR((H54:K54-G54:J54)/G54:J54,0)</f>
        <v>1.8607192529306575</v>
      </c>
      <c r="O54" s="20">
        <v>-0.72217371460321866</v>
      </c>
      <c r="P54" s="20">
        <v>0.28841827077604371</v>
      </c>
      <c r="Q54" s="20">
        <v>-0.92028161986861434</v>
      </c>
      <c r="R54" s="20" t="str" cm="1">
        <f t="array" ref="R54">IF(IF(OR(G54:K54&gt;=50000,G54:K54&lt;=-50000),IF(OR(IF(_xlfn.ANCHORARRAY(N54)-_xlfn.ANCHORARRAY($N$7)&gt;=0.25,_xlfn.ANCHORARRAY(N54)-_xlfn.ANCHORARRAY($N$7),0),IF(_xlfn.ANCHORARRAY(N54)-_xlfn.ANCHORARRAY($N$7)&lt;=-0.25,_xlfn.ANCHORARRAY(N54)-_xlfn.ANCHORARRAY($N$7),0),OR(AND(_xlfn.ANCHORARRAY(N54)&gt;0,_xlfn.ANCHORARRAY($N$7)&lt;0),AND(_xlfn.ANCHORARRAY(N54)&lt;0,_xlfn.ANCHORARRAY($N$7)&gt;0))),_xlfn.ANCHORARRAY(N54)-_xlfn.ANCHORARRAY($N$7),""),0)&gt;=0.25,IF(OR(G54:K54&gt;=50000,G54:K54&lt;=-50000),IF(OR(IF(_xlfn.ANCHORARRAY(N54)-_xlfn.ANCHORARRAY($N$7)&gt;=0.25,_xlfn.ANCHORARRAY(N54)-_xlfn.ANCHORARRAY($N$7),0),IF(_xlfn.ANCHORARRAY(N54)-_xlfn.ANCHORARRAY($N$7)&lt;=-0.25,_xlfn.ANCHORARRAY(N54)-_xlfn.ANCHORARRAY($N$7),0),OR(AND(_xlfn.ANCHORARRAY(N54)&gt;0,_xlfn.ANCHORARRAY($N$7)&lt;0),AND(_xlfn.ANCHORARRAY(N54)&lt;0,_xlfn.ANCHORARRAY($N$7)&gt;0))),_xlfn.ANCHORARRAY(N54)-_xlfn.ANCHORARRAY($N$7),""),0),IF(IF(OR(G54:K54&gt;=50000,G54:K54&lt;=-50000),IF(OR(IF(_xlfn.ANCHORARRAY(N54)-_xlfn.ANCHORARRAY($N$7)&gt;=0.25,_xlfn.ANCHORARRAY(N54)-_xlfn.ANCHORARRAY($N$7),0),IF(_xlfn.ANCHORARRAY(N54)-_xlfn.ANCHORARRAY($N$7)&lt;=-0.25,_xlfn.ANCHORARRAY(N54)-_xlfn.ANCHORARRAY($N$7),0),OR(AND(_xlfn.ANCHORARRAY(N54)&gt;0,_xlfn.ANCHORARRAY($N$7)&lt;0),AND(_xlfn.ANCHORARRAY(N54)&lt;0,_xlfn.ANCHORARRAY($N$7)&gt;0))),_xlfn.ANCHORARRAY(N54)-_xlfn.ANCHORARRAY($N$7),""),0)&lt;=-0.25,IF(OR(G54:K54&gt;=50000,G54:K54&lt;=-50000),IF(OR(IF(_xlfn.ANCHORARRAY(N54)-_xlfn.ANCHORARRAY($N$7)&gt;=0.25,_xlfn.ANCHORARRAY(N54)-_xlfn.ANCHORARRAY($N$7),0),IF(_xlfn.ANCHORARRAY(N54)-_xlfn.ANCHORARRAY($N$7)&lt;=-0.25,_xlfn.ANCHORARRAY(N54)-_xlfn.ANCHORARRAY($N$7),0),OR(AND(_xlfn.ANCHORARRAY(N54)&gt;0,_xlfn.ANCHORARRAY($N$7)&lt;0),AND(_xlfn.ANCHORARRAY(N54)&lt;0,_xlfn.ANCHORARRAY($N$7)&gt;0))),_xlfn.ANCHORARRAY(N54)-_xlfn.ANCHORARRAY($N$7),""),0),""))</f>
        <v/>
      </c>
      <c r="S54" s="20"/>
      <c r="T54" s="20"/>
      <c r="U54" s="20"/>
    </row>
    <row r="55" spans="1:21">
      <c r="A55" s="2"/>
      <c r="B55" s="2"/>
      <c r="C55" s="2"/>
      <c r="D55" s="2"/>
      <c r="E55" s="2" t="s">
        <v>64</v>
      </c>
      <c r="F55" s="2"/>
      <c r="G55" s="13">
        <v>0</v>
      </c>
      <c r="H55" s="13">
        <v>0</v>
      </c>
      <c r="I55" s="13">
        <v>389.11</v>
      </c>
      <c r="J55" s="13">
        <v>11140</v>
      </c>
      <c r="K55" s="13">
        <v>24.23</v>
      </c>
      <c r="L55" s="13">
        <f t="shared" si="1"/>
        <v>4938.5134568481226</v>
      </c>
      <c r="M55" s="20">
        <f t="shared" si="2"/>
        <v>2.137266563975492</v>
      </c>
      <c r="N55" s="20" cm="1">
        <f t="array" ref="N55:Q55">IFERROR((H55:K55-G55:J55)/G55:J55,0)</f>
        <v>0</v>
      </c>
      <c r="O55" s="20">
        <v>0</v>
      </c>
      <c r="P55" s="20">
        <v>27.629436406157641</v>
      </c>
      <c r="Q55" s="20">
        <v>-0.99782495511669667</v>
      </c>
      <c r="R55" s="20" t="str" cm="1">
        <f t="array" ref="R55">IF(IF(OR(G55:K55&gt;=50000,G55:K55&lt;=-50000),IF(OR(IF(_xlfn.ANCHORARRAY(N55)-_xlfn.ANCHORARRAY($N$7)&gt;=0.25,_xlfn.ANCHORARRAY(N55)-_xlfn.ANCHORARRAY($N$7),0),IF(_xlfn.ANCHORARRAY(N55)-_xlfn.ANCHORARRAY($N$7)&lt;=-0.25,_xlfn.ANCHORARRAY(N55)-_xlfn.ANCHORARRAY($N$7),0),OR(AND(_xlfn.ANCHORARRAY(N55)&gt;0,_xlfn.ANCHORARRAY($N$7)&lt;0),AND(_xlfn.ANCHORARRAY(N55)&lt;0,_xlfn.ANCHORARRAY($N$7)&gt;0))),_xlfn.ANCHORARRAY(N55)-_xlfn.ANCHORARRAY($N$7),""),0)&gt;=0.25,IF(OR(G55:K55&gt;=50000,G55:K55&lt;=-50000),IF(OR(IF(_xlfn.ANCHORARRAY(N55)-_xlfn.ANCHORARRAY($N$7)&gt;=0.25,_xlfn.ANCHORARRAY(N55)-_xlfn.ANCHORARRAY($N$7),0),IF(_xlfn.ANCHORARRAY(N55)-_xlfn.ANCHORARRAY($N$7)&lt;=-0.25,_xlfn.ANCHORARRAY(N55)-_xlfn.ANCHORARRAY($N$7),0),OR(AND(_xlfn.ANCHORARRAY(N55)&gt;0,_xlfn.ANCHORARRAY($N$7)&lt;0),AND(_xlfn.ANCHORARRAY(N55)&lt;0,_xlfn.ANCHORARRAY($N$7)&gt;0))),_xlfn.ANCHORARRAY(N55)-_xlfn.ANCHORARRAY($N$7),""),0),IF(IF(OR(G55:K55&gt;=50000,G55:K55&lt;=-50000),IF(OR(IF(_xlfn.ANCHORARRAY(N55)-_xlfn.ANCHORARRAY($N$7)&gt;=0.25,_xlfn.ANCHORARRAY(N55)-_xlfn.ANCHORARRAY($N$7),0),IF(_xlfn.ANCHORARRAY(N55)-_xlfn.ANCHORARRAY($N$7)&lt;=-0.25,_xlfn.ANCHORARRAY(N55)-_xlfn.ANCHORARRAY($N$7),0),OR(AND(_xlfn.ANCHORARRAY(N55)&gt;0,_xlfn.ANCHORARRAY($N$7)&lt;0),AND(_xlfn.ANCHORARRAY(N55)&lt;0,_xlfn.ANCHORARRAY($N$7)&gt;0))),_xlfn.ANCHORARRAY(N55)-_xlfn.ANCHORARRAY($N$7),""),0)&lt;=-0.25,IF(OR(G55:K55&gt;=50000,G55:K55&lt;=-50000),IF(OR(IF(_xlfn.ANCHORARRAY(N55)-_xlfn.ANCHORARRAY($N$7)&gt;=0.25,_xlfn.ANCHORARRAY(N55)-_xlfn.ANCHORARRAY($N$7),0),IF(_xlfn.ANCHORARRAY(N55)-_xlfn.ANCHORARRAY($N$7)&lt;=-0.25,_xlfn.ANCHORARRAY(N55)-_xlfn.ANCHORARRAY($N$7),0),OR(AND(_xlfn.ANCHORARRAY(N55)&gt;0,_xlfn.ANCHORARRAY($N$7)&lt;0),AND(_xlfn.ANCHORARRAY(N55)&lt;0,_xlfn.ANCHORARRAY($N$7)&gt;0))),_xlfn.ANCHORARRAY(N55)-_xlfn.ANCHORARRAY($N$7),""),0),""))</f>
        <v/>
      </c>
      <c r="S55" s="20"/>
      <c r="T55" s="20"/>
      <c r="U55" s="20"/>
    </row>
    <row r="56" spans="1:21">
      <c r="A56" s="2"/>
      <c r="B56" s="2"/>
      <c r="C56" s="2"/>
      <c r="D56" s="2"/>
      <c r="E56" s="2" t="s">
        <v>65</v>
      </c>
      <c r="F56" s="2"/>
      <c r="G56" s="13">
        <v>3075.75</v>
      </c>
      <c r="H56" s="13">
        <v>5739.05</v>
      </c>
      <c r="I56" s="13">
        <v>7988.84</v>
      </c>
      <c r="J56" s="13">
        <v>10709.47</v>
      </c>
      <c r="K56" s="13">
        <v>11405.48</v>
      </c>
      <c r="L56" s="13">
        <f t="shared" si="1"/>
        <v>3466.442329834726</v>
      </c>
      <c r="M56" s="20">
        <f t="shared" si="2"/>
        <v>0.44534531310547565</v>
      </c>
      <c r="N56" s="20" cm="1">
        <f t="array" ref="N56:Q56">IFERROR((H56:K56-G56:J56)/G56:J56,0)</f>
        <v>0.86590262537592466</v>
      </c>
      <c r="O56" s="20">
        <v>0.39201435777698396</v>
      </c>
      <c r="P56" s="20">
        <v>0.3405538225825025</v>
      </c>
      <c r="Q56" s="20">
        <v>6.4990144236829667E-2</v>
      </c>
      <c r="R56" s="20" t="str" cm="1">
        <f t="array" ref="R56">IF(IF(OR(G56:K56&gt;=50000,G56:K56&lt;=-50000),IF(OR(IF(_xlfn.ANCHORARRAY(N56)-_xlfn.ANCHORARRAY($N$7)&gt;=0.25,_xlfn.ANCHORARRAY(N56)-_xlfn.ANCHORARRAY($N$7),0),IF(_xlfn.ANCHORARRAY(N56)-_xlfn.ANCHORARRAY($N$7)&lt;=-0.25,_xlfn.ANCHORARRAY(N56)-_xlfn.ANCHORARRAY($N$7),0),OR(AND(_xlfn.ANCHORARRAY(N56)&gt;0,_xlfn.ANCHORARRAY($N$7)&lt;0),AND(_xlfn.ANCHORARRAY(N56)&lt;0,_xlfn.ANCHORARRAY($N$7)&gt;0))),_xlfn.ANCHORARRAY(N56)-_xlfn.ANCHORARRAY($N$7),""),0)&gt;=0.25,IF(OR(G56:K56&gt;=50000,G56:K56&lt;=-50000),IF(OR(IF(_xlfn.ANCHORARRAY(N56)-_xlfn.ANCHORARRAY($N$7)&gt;=0.25,_xlfn.ANCHORARRAY(N56)-_xlfn.ANCHORARRAY($N$7),0),IF(_xlfn.ANCHORARRAY(N56)-_xlfn.ANCHORARRAY($N$7)&lt;=-0.25,_xlfn.ANCHORARRAY(N56)-_xlfn.ANCHORARRAY($N$7),0),OR(AND(_xlfn.ANCHORARRAY(N56)&gt;0,_xlfn.ANCHORARRAY($N$7)&lt;0),AND(_xlfn.ANCHORARRAY(N56)&lt;0,_xlfn.ANCHORARRAY($N$7)&gt;0))),_xlfn.ANCHORARRAY(N56)-_xlfn.ANCHORARRAY($N$7),""),0),IF(IF(OR(G56:K56&gt;=50000,G56:K56&lt;=-50000),IF(OR(IF(_xlfn.ANCHORARRAY(N56)-_xlfn.ANCHORARRAY($N$7)&gt;=0.25,_xlfn.ANCHORARRAY(N56)-_xlfn.ANCHORARRAY($N$7),0),IF(_xlfn.ANCHORARRAY(N56)-_xlfn.ANCHORARRAY($N$7)&lt;=-0.25,_xlfn.ANCHORARRAY(N56)-_xlfn.ANCHORARRAY($N$7),0),OR(AND(_xlfn.ANCHORARRAY(N56)&gt;0,_xlfn.ANCHORARRAY($N$7)&lt;0),AND(_xlfn.ANCHORARRAY(N56)&lt;0,_xlfn.ANCHORARRAY($N$7)&gt;0))),_xlfn.ANCHORARRAY(N56)-_xlfn.ANCHORARRAY($N$7),""),0)&lt;=-0.25,IF(OR(G56:K56&gt;=50000,G56:K56&lt;=-50000),IF(OR(IF(_xlfn.ANCHORARRAY(N56)-_xlfn.ANCHORARRAY($N$7)&gt;=0.25,_xlfn.ANCHORARRAY(N56)-_xlfn.ANCHORARRAY($N$7),0),IF(_xlfn.ANCHORARRAY(N56)-_xlfn.ANCHORARRAY($N$7)&lt;=-0.25,_xlfn.ANCHORARRAY(N56)-_xlfn.ANCHORARRAY($N$7),0),OR(AND(_xlfn.ANCHORARRAY(N56)&gt;0,_xlfn.ANCHORARRAY($N$7)&lt;0),AND(_xlfn.ANCHORARRAY(N56)&lt;0,_xlfn.ANCHORARRAY($N$7)&gt;0))),_xlfn.ANCHORARRAY(N56)-_xlfn.ANCHORARRAY($N$7),""),0),""))</f>
        <v/>
      </c>
      <c r="S56" s="20"/>
      <c r="T56" s="20"/>
      <c r="U56" s="20"/>
    </row>
    <row r="57" spans="1:21">
      <c r="A57" s="2"/>
      <c r="B57" s="2"/>
      <c r="C57" s="2"/>
      <c r="D57" s="2"/>
      <c r="E57" s="2" t="s">
        <v>66</v>
      </c>
      <c r="F57" s="2"/>
      <c r="G57" s="13">
        <v>25276.94</v>
      </c>
      <c r="H57" s="13">
        <v>5584.69</v>
      </c>
      <c r="I57" s="13">
        <v>6295.35</v>
      </c>
      <c r="J57" s="13">
        <v>16319.52</v>
      </c>
      <c r="K57" s="13">
        <v>10709.08</v>
      </c>
      <c r="L57" s="13">
        <f t="shared" si="1"/>
        <v>8166.9651840772522</v>
      </c>
      <c r="M57" s="20">
        <f t="shared" si="2"/>
        <v>0.63619937562901607</v>
      </c>
      <c r="N57" s="20" cm="1">
        <f t="array" ref="N57:Q57">IFERROR((H57:K57-G57:J57)/G57:J57,0)</f>
        <v>-0.77905988620458022</v>
      </c>
      <c r="O57" s="20">
        <v>0.12725146785228916</v>
      </c>
      <c r="P57" s="20">
        <v>1.5923133741571158</v>
      </c>
      <c r="Q57" s="20">
        <v>-0.34378707216878929</v>
      </c>
      <c r="R57" s="20" t="str" cm="1">
        <f t="array" ref="R57">IF(IF(OR(G57:K57&gt;=50000,G57:K57&lt;=-50000),IF(OR(IF(_xlfn.ANCHORARRAY(N57)-_xlfn.ANCHORARRAY($N$7)&gt;=0.25,_xlfn.ANCHORARRAY(N57)-_xlfn.ANCHORARRAY($N$7),0),IF(_xlfn.ANCHORARRAY(N57)-_xlfn.ANCHORARRAY($N$7)&lt;=-0.25,_xlfn.ANCHORARRAY(N57)-_xlfn.ANCHORARRAY($N$7),0),OR(AND(_xlfn.ANCHORARRAY(N57)&gt;0,_xlfn.ANCHORARRAY($N$7)&lt;0),AND(_xlfn.ANCHORARRAY(N57)&lt;0,_xlfn.ANCHORARRAY($N$7)&gt;0))),_xlfn.ANCHORARRAY(N57)-_xlfn.ANCHORARRAY($N$7),""),0)&gt;=0.25,IF(OR(G57:K57&gt;=50000,G57:K57&lt;=-50000),IF(OR(IF(_xlfn.ANCHORARRAY(N57)-_xlfn.ANCHORARRAY($N$7)&gt;=0.25,_xlfn.ANCHORARRAY(N57)-_xlfn.ANCHORARRAY($N$7),0),IF(_xlfn.ANCHORARRAY(N57)-_xlfn.ANCHORARRAY($N$7)&lt;=-0.25,_xlfn.ANCHORARRAY(N57)-_xlfn.ANCHORARRAY($N$7),0),OR(AND(_xlfn.ANCHORARRAY(N57)&gt;0,_xlfn.ANCHORARRAY($N$7)&lt;0),AND(_xlfn.ANCHORARRAY(N57)&lt;0,_xlfn.ANCHORARRAY($N$7)&gt;0))),_xlfn.ANCHORARRAY(N57)-_xlfn.ANCHORARRAY($N$7),""),0),IF(IF(OR(G57:K57&gt;=50000,G57:K57&lt;=-50000),IF(OR(IF(_xlfn.ANCHORARRAY(N57)-_xlfn.ANCHORARRAY($N$7)&gt;=0.25,_xlfn.ANCHORARRAY(N57)-_xlfn.ANCHORARRAY($N$7),0),IF(_xlfn.ANCHORARRAY(N57)-_xlfn.ANCHORARRAY($N$7)&lt;=-0.25,_xlfn.ANCHORARRAY(N57)-_xlfn.ANCHORARRAY($N$7),0),OR(AND(_xlfn.ANCHORARRAY(N57)&gt;0,_xlfn.ANCHORARRAY($N$7)&lt;0),AND(_xlfn.ANCHORARRAY(N57)&lt;0,_xlfn.ANCHORARRAY($N$7)&gt;0))),_xlfn.ANCHORARRAY(N57)-_xlfn.ANCHORARRAY($N$7),""),0)&lt;=-0.25,IF(OR(G57:K57&gt;=50000,G57:K57&lt;=-50000),IF(OR(IF(_xlfn.ANCHORARRAY(N57)-_xlfn.ANCHORARRAY($N$7)&gt;=0.25,_xlfn.ANCHORARRAY(N57)-_xlfn.ANCHORARRAY($N$7),0),IF(_xlfn.ANCHORARRAY(N57)-_xlfn.ANCHORARRAY($N$7)&lt;=-0.25,_xlfn.ANCHORARRAY(N57)-_xlfn.ANCHORARRAY($N$7),0),OR(AND(_xlfn.ANCHORARRAY(N57)&gt;0,_xlfn.ANCHORARRAY($N$7)&lt;0),AND(_xlfn.ANCHORARRAY(N57)&lt;0,_xlfn.ANCHORARRAY($N$7)&gt;0))),_xlfn.ANCHORARRAY(N57)-_xlfn.ANCHORARRAY($N$7),""),0),""))</f>
        <v/>
      </c>
      <c r="S57" s="20"/>
      <c r="T57" s="20"/>
      <c r="U57" s="20"/>
    </row>
    <row r="58" spans="1:21">
      <c r="A58" s="2"/>
      <c r="B58" s="2"/>
      <c r="C58" s="2"/>
      <c r="D58" s="2"/>
      <c r="E58" s="2" t="s">
        <v>67</v>
      </c>
      <c r="F58" s="2"/>
      <c r="G58" s="13">
        <v>4760.42</v>
      </c>
      <c r="H58" s="13">
        <v>191.41</v>
      </c>
      <c r="I58" s="13">
        <v>59392.01</v>
      </c>
      <c r="J58" s="13">
        <v>0</v>
      </c>
      <c r="K58" s="13">
        <v>0</v>
      </c>
      <c r="L58" s="13">
        <f t="shared" si="1"/>
        <v>26086.79330147479</v>
      </c>
      <c r="M58" s="20">
        <f t="shared" si="2"/>
        <v>2.0271399174711044</v>
      </c>
      <c r="N58" s="20" cm="1">
        <f t="array" ref="N58:Q58">IFERROR((H58:K58-G58:J58)/G58:J58,0)</f>
        <v>-0.95979136294696688</v>
      </c>
      <c r="O58" s="20">
        <v>309.28687111436182</v>
      </c>
      <c r="P58" s="20">
        <v>-1</v>
      </c>
      <c r="Q58" s="20">
        <v>0</v>
      </c>
      <c r="R58" s="20" cm="1">
        <f t="array" ref="R58:U58">IF(IF(OR(G58:K58&gt;=50000,G58:K58&lt;=-50000),IF(OR(IF(_xlfn.ANCHORARRAY(N58)-_xlfn.ANCHORARRAY($N$7)&gt;=0.25,_xlfn.ANCHORARRAY(N58)-_xlfn.ANCHORARRAY($N$7),0),IF(_xlfn.ANCHORARRAY(N58)-_xlfn.ANCHORARRAY($N$7)&lt;=-0.25,_xlfn.ANCHORARRAY(N58)-_xlfn.ANCHORARRAY($N$7),0),OR(AND(_xlfn.ANCHORARRAY(N58)&gt;0,_xlfn.ANCHORARRAY($N$7)&lt;0),AND(_xlfn.ANCHORARRAY(N58)&lt;0,_xlfn.ANCHORARRAY($N$7)&gt;0))),_xlfn.ANCHORARRAY(N58)-_xlfn.ANCHORARRAY($N$7),""),0)&gt;=0.25,IF(OR(G58:K58&gt;=50000,G58:K58&lt;=-50000),IF(OR(IF(_xlfn.ANCHORARRAY(N58)-_xlfn.ANCHORARRAY($N$7)&gt;=0.25,_xlfn.ANCHORARRAY(N58)-_xlfn.ANCHORARRAY($N$7),0),IF(_xlfn.ANCHORARRAY(N58)-_xlfn.ANCHORARRAY($N$7)&lt;=-0.25,_xlfn.ANCHORARRAY(N58)-_xlfn.ANCHORARRAY($N$7),0),OR(AND(_xlfn.ANCHORARRAY(N58)&gt;0,_xlfn.ANCHORARRAY($N$7)&lt;0),AND(_xlfn.ANCHORARRAY(N58)&lt;0,_xlfn.ANCHORARRAY($N$7)&gt;0))),_xlfn.ANCHORARRAY(N58)-_xlfn.ANCHORARRAY($N$7),""),0),IF(IF(OR(G58:K58&gt;=50000,G58:K58&lt;=-50000),IF(OR(IF(_xlfn.ANCHORARRAY(N58)-_xlfn.ANCHORARRAY($N$7)&gt;=0.25,_xlfn.ANCHORARRAY(N58)-_xlfn.ANCHORARRAY($N$7),0),IF(_xlfn.ANCHORARRAY(N58)-_xlfn.ANCHORARRAY($N$7)&lt;=-0.25,_xlfn.ANCHORARRAY(N58)-_xlfn.ANCHORARRAY($N$7),0),OR(AND(_xlfn.ANCHORARRAY(N58)&gt;0,_xlfn.ANCHORARRAY($N$7)&lt;0),AND(_xlfn.ANCHORARRAY(N58)&lt;0,_xlfn.ANCHORARRAY($N$7)&gt;0))),_xlfn.ANCHORARRAY(N58)-_xlfn.ANCHORARRAY($N$7),""),0)&lt;=-0.25,IF(OR(G58:K58&gt;=50000,G58:K58&lt;=-50000),IF(OR(IF(_xlfn.ANCHORARRAY(N58)-_xlfn.ANCHORARRAY($N$7)&gt;=0.25,_xlfn.ANCHORARRAY(N58)-_xlfn.ANCHORARRAY($N$7),0),IF(_xlfn.ANCHORARRAY(N58)-_xlfn.ANCHORARRAY($N$7)&lt;=-0.25,_xlfn.ANCHORARRAY(N58)-_xlfn.ANCHORARRAY($N$7),0),OR(AND(_xlfn.ANCHORARRAY(N58)&gt;0,_xlfn.ANCHORARRAY($N$7)&lt;0),AND(_xlfn.ANCHORARRAY(N58)&lt;0,_xlfn.ANCHORARRAY($N$7)&gt;0))),_xlfn.ANCHORARRAY(N58)-_xlfn.ANCHORARRAY($N$7),""),0),""))</f>
        <v>-1.7480777424928593</v>
      </c>
      <c r="S58" s="20">
        <v>308.72599847158676</v>
      </c>
      <c r="T58" s="20">
        <v>-2.3315247927137555</v>
      </c>
      <c r="U58" s="20">
        <v>0.34415266177995585</v>
      </c>
    </row>
    <row r="59" spans="1:21">
      <c r="A59" s="2"/>
      <c r="B59" s="2"/>
      <c r="C59" s="2"/>
      <c r="D59" s="2"/>
      <c r="E59" s="2" t="s">
        <v>68</v>
      </c>
      <c r="F59" s="2"/>
      <c r="G59" s="13">
        <v>0</v>
      </c>
      <c r="H59" s="13">
        <v>0</v>
      </c>
      <c r="I59" s="13">
        <v>1300</v>
      </c>
      <c r="J59" s="13">
        <v>0</v>
      </c>
      <c r="K59" s="13">
        <v>0</v>
      </c>
      <c r="L59" s="13">
        <f t="shared" si="1"/>
        <v>581.37767414994528</v>
      </c>
      <c r="M59" s="20">
        <f t="shared" si="2"/>
        <v>2.2360679774997894</v>
      </c>
      <c r="N59" s="20" cm="1">
        <f t="array" ref="N59:Q59">IFERROR((H59:K59-G59:J59)/G59:J59,0)</f>
        <v>0</v>
      </c>
      <c r="O59" s="20">
        <v>0</v>
      </c>
      <c r="P59" s="20">
        <v>-1</v>
      </c>
      <c r="Q59" s="20">
        <v>0</v>
      </c>
      <c r="R59" s="20" t="str" cm="1">
        <f t="array" ref="R59">IF(IF(OR(G59:K59&gt;=50000,G59:K59&lt;=-50000),IF(OR(IF(_xlfn.ANCHORARRAY(N59)-_xlfn.ANCHORARRAY($N$7)&gt;=0.25,_xlfn.ANCHORARRAY(N59)-_xlfn.ANCHORARRAY($N$7),0),IF(_xlfn.ANCHORARRAY(N59)-_xlfn.ANCHORARRAY($N$7)&lt;=-0.25,_xlfn.ANCHORARRAY(N59)-_xlfn.ANCHORARRAY($N$7),0),OR(AND(_xlfn.ANCHORARRAY(N59)&gt;0,_xlfn.ANCHORARRAY($N$7)&lt;0),AND(_xlfn.ANCHORARRAY(N59)&lt;0,_xlfn.ANCHORARRAY($N$7)&gt;0))),_xlfn.ANCHORARRAY(N59)-_xlfn.ANCHORARRAY($N$7),""),0)&gt;=0.25,IF(OR(G59:K59&gt;=50000,G59:K59&lt;=-50000),IF(OR(IF(_xlfn.ANCHORARRAY(N59)-_xlfn.ANCHORARRAY($N$7)&gt;=0.25,_xlfn.ANCHORARRAY(N59)-_xlfn.ANCHORARRAY($N$7),0),IF(_xlfn.ANCHORARRAY(N59)-_xlfn.ANCHORARRAY($N$7)&lt;=-0.25,_xlfn.ANCHORARRAY(N59)-_xlfn.ANCHORARRAY($N$7),0),OR(AND(_xlfn.ANCHORARRAY(N59)&gt;0,_xlfn.ANCHORARRAY($N$7)&lt;0),AND(_xlfn.ANCHORARRAY(N59)&lt;0,_xlfn.ANCHORARRAY($N$7)&gt;0))),_xlfn.ANCHORARRAY(N59)-_xlfn.ANCHORARRAY($N$7),""),0),IF(IF(OR(G59:K59&gt;=50000,G59:K59&lt;=-50000),IF(OR(IF(_xlfn.ANCHORARRAY(N59)-_xlfn.ANCHORARRAY($N$7)&gt;=0.25,_xlfn.ANCHORARRAY(N59)-_xlfn.ANCHORARRAY($N$7),0),IF(_xlfn.ANCHORARRAY(N59)-_xlfn.ANCHORARRAY($N$7)&lt;=-0.25,_xlfn.ANCHORARRAY(N59)-_xlfn.ANCHORARRAY($N$7),0),OR(AND(_xlfn.ANCHORARRAY(N59)&gt;0,_xlfn.ANCHORARRAY($N$7)&lt;0),AND(_xlfn.ANCHORARRAY(N59)&lt;0,_xlfn.ANCHORARRAY($N$7)&gt;0))),_xlfn.ANCHORARRAY(N59)-_xlfn.ANCHORARRAY($N$7),""),0)&lt;=-0.25,IF(OR(G59:K59&gt;=50000,G59:K59&lt;=-50000),IF(OR(IF(_xlfn.ANCHORARRAY(N59)-_xlfn.ANCHORARRAY($N$7)&gt;=0.25,_xlfn.ANCHORARRAY(N59)-_xlfn.ANCHORARRAY($N$7),0),IF(_xlfn.ANCHORARRAY(N59)-_xlfn.ANCHORARRAY($N$7)&lt;=-0.25,_xlfn.ANCHORARRAY(N59)-_xlfn.ANCHORARRAY($N$7),0),OR(AND(_xlfn.ANCHORARRAY(N59)&gt;0,_xlfn.ANCHORARRAY($N$7)&lt;0),AND(_xlfn.ANCHORARRAY(N59)&lt;0,_xlfn.ANCHORARRAY($N$7)&gt;0))),_xlfn.ANCHORARRAY(N59)-_xlfn.ANCHORARRAY($N$7),""),0),""))</f>
        <v/>
      </c>
      <c r="S59" s="20"/>
      <c r="T59" s="20"/>
      <c r="U59" s="20"/>
    </row>
    <row r="60" spans="1:21">
      <c r="A60" s="2"/>
      <c r="B60" s="2"/>
      <c r="C60" s="2"/>
      <c r="D60" s="2"/>
      <c r="E60" s="2" t="s">
        <v>69</v>
      </c>
      <c r="F60" s="2"/>
      <c r="G60" s="13">
        <v>265.3</v>
      </c>
      <c r="H60" s="13">
        <v>475.8</v>
      </c>
      <c r="I60" s="13">
        <v>462.15</v>
      </c>
      <c r="J60" s="13">
        <v>1347.93</v>
      </c>
      <c r="K60" s="13">
        <v>1071.77</v>
      </c>
      <c r="L60" s="13">
        <f t="shared" si="1"/>
        <v>461.19551976358133</v>
      </c>
      <c r="M60" s="20">
        <f t="shared" si="2"/>
        <v>0.63649169842749875</v>
      </c>
      <c r="N60" s="20" cm="1">
        <f t="array" ref="N60:Q60">IFERROR((H60:K60-G60:J60)/G60:J60,0)</f>
        <v>0.79344138710893319</v>
      </c>
      <c r="O60" s="20">
        <v>-2.8688524590164004E-2</v>
      </c>
      <c r="P60" s="20">
        <v>1.9166504381694258</v>
      </c>
      <c r="Q60" s="20">
        <v>-0.20487710786168425</v>
      </c>
      <c r="R60" s="20" t="str" cm="1">
        <f t="array" ref="R60">IF(IF(OR(G60:K60&gt;=50000,G60:K60&lt;=-50000),IF(OR(IF(_xlfn.ANCHORARRAY(N60)-_xlfn.ANCHORARRAY($N$7)&gt;=0.25,_xlfn.ANCHORARRAY(N60)-_xlfn.ANCHORARRAY($N$7),0),IF(_xlfn.ANCHORARRAY(N60)-_xlfn.ANCHORARRAY($N$7)&lt;=-0.25,_xlfn.ANCHORARRAY(N60)-_xlfn.ANCHORARRAY($N$7),0),OR(AND(_xlfn.ANCHORARRAY(N60)&gt;0,_xlfn.ANCHORARRAY($N$7)&lt;0),AND(_xlfn.ANCHORARRAY(N60)&lt;0,_xlfn.ANCHORARRAY($N$7)&gt;0))),_xlfn.ANCHORARRAY(N60)-_xlfn.ANCHORARRAY($N$7),""),0)&gt;=0.25,IF(OR(G60:K60&gt;=50000,G60:K60&lt;=-50000),IF(OR(IF(_xlfn.ANCHORARRAY(N60)-_xlfn.ANCHORARRAY($N$7)&gt;=0.25,_xlfn.ANCHORARRAY(N60)-_xlfn.ANCHORARRAY($N$7),0),IF(_xlfn.ANCHORARRAY(N60)-_xlfn.ANCHORARRAY($N$7)&lt;=-0.25,_xlfn.ANCHORARRAY(N60)-_xlfn.ANCHORARRAY($N$7),0),OR(AND(_xlfn.ANCHORARRAY(N60)&gt;0,_xlfn.ANCHORARRAY($N$7)&lt;0),AND(_xlfn.ANCHORARRAY(N60)&lt;0,_xlfn.ANCHORARRAY($N$7)&gt;0))),_xlfn.ANCHORARRAY(N60)-_xlfn.ANCHORARRAY($N$7),""),0),IF(IF(OR(G60:K60&gt;=50000,G60:K60&lt;=-50000),IF(OR(IF(_xlfn.ANCHORARRAY(N60)-_xlfn.ANCHORARRAY($N$7)&gt;=0.25,_xlfn.ANCHORARRAY(N60)-_xlfn.ANCHORARRAY($N$7),0),IF(_xlfn.ANCHORARRAY(N60)-_xlfn.ANCHORARRAY($N$7)&lt;=-0.25,_xlfn.ANCHORARRAY(N60)-_xlfn.ANCHORARRAY($N$7),0),OR(AND(_xlfn.ANCHORARRAY(N60)&gt;0,_xlfn.ANCHORARRAY($N$7)&lt;0),AND(_xlfn.ANCHORARRAY(N60)&lt;0,_xlfn.ANCHORARRAY($N$7)&gt;0))),_xlfn.ANCHORARRAY(N60)-_xlfn.ANCHORARRAY($N$7),""),0)&lt;=-0.25,IF(OR(G60:K60&gt;=50000,G60:K60&lt;=-50000),IF(OR(IF(_xlfn.ANCHORARRAY(N60)-_xlfn.ANCHORARRAY($N$7)&gt;=0.25,_xlfn.ANCHORARRAY(N60)-_xlfn.ANCHORARRAY($N$7),0),IF(_xlfn.ANCHORARRAY(N60)-_xlfn.ANCHORARRAY($N$7)&lt;=-0.25,_xlfn.ANCHORARRAY(N60)-_xlfn.ANCHORARRAY($N$7),0),OR(AND(_xlfn.ANCHORARRAY(N60)&gt;0,_xlfn.ANCHORARRAY($N$7)&lt;0),AND(_xlfn.ANCHORARRAY(N60)&lt;0,_xlfn.ANCHORARRAY($N$7)&gt;0))),_xlfn.ANCHORARRAY(N60)-_xlfn.ANCHORARRAY($N$7),""),0),""))</f>
        <v/>
      </c>
      <c r="S60" s="20"/>
      <c r="T60" s="20"/>
      <c r="U60" s="20"/>
    </row>
    <row r="61" spans="1:21">
      <c r="A61" s="2"/>
      <c r="B61" s="2"/>
      <c r="C61" s="2"/>
      <c r="D61" s="2"/>
      <c r="E61" s="2" t="s">
        <v>70</v>
      </c>
      <c r="F61" s="2"/>
      <c r="G61" s="13">
        <v>128600.78</v>
      </c>
      <c r="H61" s="13">
        <v>34543.550000000003</v>
      </c>
      <c r="I61" s="13">
        <v>37857.19</v>
      </c>
      <c r="J61" s="13">
        <v>2272.5</v>
      </c>
      <c r="K61" s="13">
        <v>9396.4</v>
      </c>
      <c r="L61" s="13">
        <f t="shared" si="1"/>
        <v>50527.961017939655</v>
      </c>
      <c r="M61" s="20">
        <f t="shared" si="2"/>
        <v>1.1879405000925765</v>
      </c>
      <c r="N61" s="20" cm="1">
        <f t="array" ref="N61:Q61">IFERROR((H61:K61-G61:J61)/G61:J61,0)</f>
        <v>-0.73138926529061488</v>
      </c>
      <c r="O61" s="20">
        <v>9.5926446471193583E-2</v>
      </c>
      <c r="P61" s="20">
        <v>-0.93997177286533951</v>
      </c>
      <c r="Q61" s="20">
        <v>3.1348294829482946</v>
      </c>
      <c r="R61" s="20" cm="1">
        <f t="array" ref="R61:U61">IF(IF(OR(G61:K61&gt;=50000,G61:K61&lt;=-50000),IF(OR(IF(_xlfn.ANCHORARRAY(N61)-_xlfn.ANCHORARRAY($N$7)&gt;=0.25,_xlfn.ANCHORARRAY(N61)-_xlfn.ANCHORARRAY($N$7),0),IF(_xlfn.ANCHORARRAY(N61)-_xlfn.ANCHORARRAY($N$7)&lt;=-0.25,_xlfn.ANCHORARRAY(N61)-_xlfn.ANCHORARRAY($N$7),0),OR(AND(_xlfn.ANCHORARRAY(N61)&gt;0,_xlfn.ANCHORARRAY($N$7)&lt;0),AND(_xlfn.ANCHORARRAY(N61)&lt;0,_xlfn.ANCHORARRAY($N$7)&gt;0))),_xlfn.ANCHORARRAY(N61)-_xlfn.ANCHORARRAY($N$7),""),0)&gt;=0.25,IF(OR(G61:K61&gt;=50000,G61:K61&lt;=-50000),IF(OR(IF(_xlfn.ANCHORARRAY(N61)-_xlfn.ANCHORARRAY($N$7)&gt;=0.25,_xlfn.ANCHORARRAY(N61)-_xlfn.ANCHORARRAY($N$7),0),IF(_xlfn.ANCHORARRAY(N61)-_xlfn.ANCHORARRAY($N$7)&lt;=-0.25,_xlfn.ANCHORARRAY(N61)-_xlfn.ANCHORARRAY($N$7),0),OR(AND(_xlfn.ANCHORARRAY(N61)&gt;0,_xlfn.ANCHORARRAY($N$7)&lt;0),AND(_xlfn.ANCHORARRAY(N61)&lt;0,_xlfn.ANCHORARRAY($N$7)&gt;0))),_xlfn.ANCHORARRAY(N61)-_xlfn.ANCHORARRAY($N$7),""),0),IF(IF(OR(G61:K61&gt;=50000,G61:K61&lt;=-50000),IF(OR(IF(_xlfn.ANCHORARRAY(N61)-_xlfn.ANCHORARRAY($N$7)&gt;=0.25,_xlfn.ANCHORARRAY(N61)-_xlfn.ANCHORARRAY($N$7),0),IF(_xlfn.ANCHORARRAY(N61)-_xlfn.ANCHORARRAY($N$7)&lt;=-0.25,_xlfn.ANCHORARRAY(N61)-_xlfn.ANCHORARRAY($N$7),0),OR(AND(_xlfn.ANCHORARRAY(N61)&gt;0,_xlfn.ANCHORARRAY($N$7)&lt;0),AND(_xlfn.ANCHORARRAY(N61)&lt;0,_xlfn.ANCHORARRAY($N$7)&gt;0))),_xlfn.ANCHORARRAY(N61)-_xlfn.ANCHORARRAY($N$7),""),0)&lt;=-0.25,IF(OR(G61:K61&gt;=50000,G61:K61&lt;=-50000),IF(OR(IF(_xlfn.ANCHORARRAY(N61)-_xlfn.ANCHORARRAY($N$7)&gt;=0.25,_xlfn.ANCHORARRAY(N61)-_xlfn.ANCHORARRAY($N$7),0),IF(_xlfn.ANCHORARRAY(N61)-_xlfn.ANCHORARRAY($N$7)&lt;=-0.25,_xlfn.ANCHORARRAY(N61)-_xlfn.ANCHORARRAY($N$7),0),OR(AND(_xlfn.ANCHORARRAY(N61)&gt;0,_xlfn.ANCHORARRAY($N$7)&lt;0),AND(_xlfn.ANCHORARRAY(N61)&lt;0,_xlfn.ANCHORARRAY($N$7)&gt;0))),_xlfn.ANCHORARRAY(N61)-_xlfn.ANCHORARRAY($N$7),""),0),""))</f>
        <v>-1.5196756448365072</v>
      </c>
      <c r="S61" s="20">
        <v>-0.46494619630387696</v>
      </c>
      <c r="T61" s="20">
        <v>-2.2714965655790951</v>
      </c>
      <c r="U61" s="20">
        <v>3.4789821447282505</v>
      </c>
    </row>
    <row r="62" spans="1:21">
      <c r="A62" s="2"/>
      <c r="B62" s="2"/>
      <c r="C62" s="2"/>
      <c r="D62" s="2"/>
      <c r="E62" s="2" t="s">
        <v>71</v>
      </c>
      <c r="F62" s="2"/>
      <c r="G62" s="13">
        <v>0</v>
      </c>
      <c r="H62" s="13">
        <v>12500</v>
      </c>
      <c r="I62" s="13">
        <v>0</v>
      </c>
      <c r="J62" s="13">
        <v>70000</v>
      </c>
      <c r="K62" s="13">
        <v>0</v>
      </c>
      <c r="L62" s="13">
        <f t="shared" si="1"/>
        <v>30393.255830858267</v>
      </c>
      <c r="M62" s="20">
        <f t="shared" si="2"/>
        <v>1.8420155049005009</v>
      </c>
      <c r="N62" s="20" cm="1">
        <f t="array" ref="N62:Q62">IFERROR((H62:K62-G62:J62)/G62:J62,0)</f>
        <v>0</v>
      </c>
      <c r="O62" s="20">
        <v>-1</v>
      </c>
      <c r="P62" s="20">
        <v>0</v>
      </c>
      <c r="Q62" s="20">
        <v>-1</v>
      </c>
      <c r="R62" s="20"/>
      <c r="S62" s="20"/>
      <c r="T62" s="20"/>
      <c r="U62" s="20"/>
    </row>
    <row r="63" spans="1:21">
      <c r="A63" s="2"/>
      <c r="B63" s="2"/>
      <c r="C63" s="2"/>
      <c r="D63" s="2"/>
      <c r="E63" s="2" t="s">
        <v>72</v>
      </c>
      <c r="F63" s="2"/>
      <c r="G63" s="13">
        <v>14426.7</v>
      </c>
      <c r="H63" s="13">
        <v>17889</v>
      </c>
      <c r="I63" s="13">
        <v>20301.650000000001</v>
      </c>
      <c r="J63" s="13">
        <v>32558</v>
      </c>
      <c r="K63" s="13">
        <v>33854</v>
      </c>
      <c r="L63" s="13">
        <f t="shared" si="1"/>
        <v>8843.393499217369</v>
      </c>
      <c r="M63" s="20">
        <f t="shared" si="2"/>
        <v>0.3714795342164503</v>
      </c>
      <c r="N63" s="20" cm="1">
        <f t="array" ref="N63:Q63">IFERROR((H63:K63-G63:J63)/G63:J63,0)</f>
        <v>0.23999251388051315</v>
      </c>
      <c r="O63" s="20">
        <v>0.13486779585219977</v>
      </c>
      <c r="P63" s="20">
        <v>0.60371201355554838</v>
      </c>
      <c r="Q63" s="20">
        <v>3.9805884882363779E-2</v>
      </c>
      <c r="R63" s="20" t="str" cm="1">
        <f t="array" ref="R63">IF(IF(OR(G63:K63&gt;=50000,G63:K63&lt;=-50000),IF(OR(IF(_xlfn.ANCHORARRAY(N63)-_xlfn.ANCHORARRAY($N$7)&gt;=0.25,_xlfn.ANCHORARRAY(N63)-_xlfn.ANCHORARRAY($N$7),0),IF(_xlfn.ANCHORARRAY(N63)-_xlfn.ANCHORARRAY($N$7)&lt;=-0.25,_xlfn.ANCHORARRAY(N63)-_xlfn.ANCHORARRAY($N$7),0),OR(AND(_xlfn.ANCHORARRAY(N63)&gt;0,_xlfn.ANCHORARRAY($N$7)&lt;0),AND(_xlfn.ANCHORARRAY(N63)&lt;0,_xlfn.ANCHORARRAY($N$7)&gt;0))),_xlfn.ANCHORARRAY(N63)-_xlfn.ANCHORARRAY($N$7),""),0)&gt;=0.25,IF(OR(G63:K63&gt;=50000,G63:K63&lt;=-50000),IF(OR(IF(_xlfn.ANCHORARRAY(N63)-_xlfn.ANCHORARRAY($N$7)&gt;=0.25,_xlfn.ANCHORARRAY(N63)-_xlfn.ANCHORARRAY($N$7),0),IF(_xlfn.ANCHORARRAY(N63)-_xlfn.ANCHORARRAY($N$7)&lt;=-0.25,_xlfn.ANCHORARRAY(N63)-_xlfn.ANCHORARRAY($N$7),0),OR(AND(_xlfn.ANCHORARRAY(N63)&gt;0,_xlfn.ANCHORARRAY($N$7)&lt;0),AND(_xlfn.ANCHORARRAY(N63)&lt;0,_xlfn.ANCHORARRAY($N$7)&gt;0))),_xlfn.ANCHORARRAY(N63)-_xlfn.ANCHORARRAY($N$7),""),0),IF(IF(OR(G63:K63&gt;=50000,G63:K63&lt;=-50000),IF(OR(IF(_xlfn.ANCHORARRAY(N63)-_xlfn.ANCHORARRAY($N$7)&gt;=0.25,_xlfn.ANCHORARRAY(N63)-_xlfn.ANCHORARRAY($N$7),0),IF(_xlfn.ANCHORARRAY(N63)-_xlfn.ANCHORARRAY($N$7)&lt;=-0.25,_xlfn.ANCHORARRAY(N63)-_xlfn.ANCHORARRAY($N$7),0),OR(AND(_xlfn.ANCHORARRAY(N63)&gt;0,_xlfn.ANCHORARRAY($N$7)&lt;0),AND(_xlfn.ANCHORARRAY(N63)&lt;0,_xlfn.ANCHORARRAY($N$7)&gt;0))),_xlfn.ANCHORARRAY(N63)-_xlfn.ANCHORARRAY($N$7),""),0)&lt;=-0.25,IF(OR(G63:K63&gt;=50000,G63:K63&lt;=-50000),IF(OR(IF(_xlfn.ANCHORARRAY(N63)-_xlfn.ANCHORARRAY($N$7)&gt;=0.25,_xlfn.ANCHORARRAY(N63)-_xlfn.ANCHORARRAY($N$7),0),IF(_xlfn.ANCHORARRAY(N63)-_xlfn.ANCHORARRAY($N$7)&lt;=-0.25,_xlfn.ANCHORARRAY(N63)-_xlfn.ANCHORARRAY($N$7),0),OR(AND(_xlfn.ANCHORARRAY(N63)&gt;0,_xlfn.ANCHORARRAY($N$7)&lt;0),AND(_xlfn.ANCHORARRAY(N63)&lt;0,_xlfn.ANCHORARRAY($N$7)&gt;0))),_xlfn.ANCHORARRAY(N63)-_xlfn.ANCHORARRAY($N$7),""),0),""))</f>
        <v/>
      </c>
      <c r="S63" s="20"/>
      <c r="T63" s="20"/>
      <c r="U63" s="20"/>
    </row>
    <row r="64" spans="1:21">
      <c r="A64" s="2"/>
      <c r="B64" s="2"/>
      <c r="C64" s="2"/>
      <c r="D64" s="2"/>
      <c r="E64" s="2" t="s">
        <v>73</v>
      </c>
      <c r="F64" s="2"/>
      <c r="G64" s="13">
        <v>1635.76</v>
      </c>
      <c r="H64" s="13">
        <v>1260.46</v>
      </c>
      <c r="I64" s="13">
        <v>806.49</v>
      </c>
      <c r="J64" s="13">
        <v>4822.1099999999997</v>
      </c>
      <c r="K64" s="13">
        <v>4898.63</v>
      </c>
      <c r="L64" s="13">
        <f t="shared" si="1"/>
        <v>2007.8853962440185</v>
      </c>
      <c r="M64" s="20">
        <f t="shared" si="2"/>
        <v>0.74790214000276323</v>
      </c>
      <c r="N64" s="20" cm="1">
        <f t="array" ref="N64:Q64">IFERROR((H64:K64-G64:J64)/G64:J64,0)</f>
        <v>-0.2294346358879053</v>
      </c>
      <c r="O64" s="20">
        <v>-0.36016216301984993</v>
      </c>
      <c r="P64" s="20">
        <v>4.979131793326637</v>
      </c>
      <c r="Q64" s="20">
        <v>1.5868572056630902E-2</v>
      </c>
      <c r="R64" s="20" t="str" cm="1">
        <f t="array" ref="R64">IF(IF(OR(G64:K64&gt;=50000,G64:K64&lt;=-50000),IF(OR(IF(_xlfn.ANCHORARRAY(N64)-_xlfn.ANCHORARRAY($N$7)&gt;=0.25,_xlfn.ANCHORARRAY(N64)-_xlfn.ANCHORARRAY($N$7),0),IF(_xlfn.ANCHORARRAY(N64)-_xlfn.ANCHORARRAY($N$7)&lt;=-0.25,_xlfn.ANCHORARRAY(N64)-_xlfn.ANCHORARRAY($N$7),0),OR(AND(_xlfn.ANCHORARRAY(N64)&gt;0,_xlfn.ANCHORARRAY($N$7)&lt;0),AND(_xlfn.ANCHORARRAY(N64)&lt;0,_xlfn.ANCHORARRAY($N$7)&gt;0))),_xlfn.ANCHORARRAY(N64)-_xlfn.ANCHORARRAY($N$7),""),0)&gt;=0.25,IF(OR(G64:K64&gt;=50000,G64:K64&lt;=-50000),IF(OR(IF(_xlfn.ANCHORARRAY(N64)-_xlfn.ANCHORARRAY($N$7)&gt;=0.25,_xlfn.ANCHORARRAY(N64)-_xlfn.ANCHORARRAY($N$7),0),IF(_xlfn.ANCHORARRAY(N64)-_xlfn.ANCHORARRAY($N$7)&lt;=-0.25,_xlfn.ANCHORARRAY(N64)-_xlfn.ANCHORARRAY($N$7),0),OR(AND(_xlfn.ANCHORARRAY(N64)&gt;0,_xlfn.ANCHORARRAY($N$7)&lt;0),AND(_xlfn.ANCHORARRAY(N64)&lt;0,_xlfn.ANCHORARRAY($N$7)&gt;0))),_xlfn.ANCHORARRAY(N64)-_xlfn.ANCHORARRAY($N$7),""),0),IF(IF(OR(G64:K64&gt;=50000,G64:K64&lt;=-50000),IF(OR(IF(_xlfn.ANCHORARRAY(N64)-_xlfn.ANCHORARRAY($N$7)&gt;=0.25,_xlfn.ANCHORARRAY(N64)-_xlfn.ANCHORARRAY($N$7),0),IF(_xlfn.ANCHORARRAY(N64)-_xlfn.ANCHORARRAY($N$7)&lt;=-0.25,_xlfn.ANCHORARRAY(N64)-_xlfn.ANCHORARRAY($N$7),0),OR(AND(_xlfn.ANCHORARRAY(N64)&gt;0,_xlfn.ANCHORARRAY($N$7)&lt;0),AND(_xlfn.ANCHORARRAY(N64)&lt;0,_xlfn.ANCHORARRAY($N$7)&gt;0))),_xlfn.ANCHORARRAY(N64)-_xlfn.ANCHORARRAY($N$7),""),0)&lt;=-0.25,IF(OR(G64:K64&gt;=50000,G64:K64&lt;=-50000),IF(OR(IF(_xlfn.ANCHORARRAY(N64)-_xlfn.ANCHORARRAY($N$7)&gt;=0.25,_xlfn.ANCHORARRAY(N64)-_xlfn.ANCHORARRAY($N$7),0),IF(_xlfn.ANCHORARRAY(N64)-_xlfn.ANCHORARRAY($N$7)&lt;=-0.25,_xlfn.ANCHORARRAY(N64)-_xlfn.ANCHORARRAY($N$7),0),OR(AND(_xlfn.ANCHORARRAY(N64)&gt;0,_xlfn.ANCHORARRAY($N$7)&lt;0),AND(_xlfn.ANCHORARRAY(N64)&lt;0,_xlfn.ANCHORARRAY($N$7)&gt;0))),_xlfn.ANCHORARRAY(N64)-_xlfn.ANCHORARRAY($N$7),""),0),""))</f>
        <v/>
      </c>
      <c r="S64" s="20"/>
      <c r="T64" s="20"/>
      <c r="U64" s="20"/>
    </row>
    <row r="65" spans="1:21">
      <c r="A65" s="2"/>
      <c r="B65" s="2"/>
      <c r="C65" s="2"/>
      <c r="D65" s="2"/>
      <c r="E65" s="2" t="s">
        <v>74</v>
      </c>
      <c r="F65" s="2"/>
      <c r="G65" s="13">
        <v>0</v>
      </c>
      <c r="H65" s="13">
        <v>0</v>
      </c>
      <c r="I65" s="13">
        <v>0</v>
      </c>
      <c r="J65" s="13">
        <v>503</v>
      </c>
      <c r="K65" s="13">
        <v>3866.5</v>
      </c>
      <c r="L65" s="13">
        <f t="shared" si="1"/>
        <v>1687.033283607647</v>
      </c>
      <c r="M65" s="20">
        <f t="shared" si="2"/>
        <v>1.9304649085795251</v>
      </c>
      <c r="N65" s="20" cm="1">
        <f t="array" ref="N65:Q65">IFERROR((H65:K65-G65:J65)/G65:J65,0)</f>
        <v>0</v>
      </c>
      <c r="O65" s="20">
        <v>0</v>
      </c>
      <c r="P65" s="20">
        <v>0</v>
      </c>
      <c r="Q65" s="20">
        <v>6.6868787276341948</v>
      </c>
      <c r="R65" s="20" t="str" cm="1">
        <f t="array" ref="R65">IF(IF(OR(G65:K65&gt;=50000,G65:K65&lt;=-50000),IF(OR(IF(_xlfn.ANCHORARRAY(N65)-_xlfn.ANCHORARRAY($N$7)&gt;=0.25,_xlfn.ANCHORARRAY(N65)-_xlfn.ANCHORARRAY($N$7),0),IF(_xlfn.ANCHORARRAY(N65)-_xlfn.ANCHORARRAY($N$7)&lt;=-0.25,_xlfn.ANCHORARRAY(N65)-_xlfn.ANCHORARRAY($N$7),0),OR(AND(_xlfn.ANCHORARRAY(N65)&gt;0,_xlfn.ANCHORARRAY($N$7)&lt;0),AND(_xlfn.ANCHORARRAY(N65)&lt;0,_xlfn.ANCHORARRAY($N$7)&gt;0))),_xlfn.ANCHORARRAY(N65)-_xlfn.ANCHORARRAY($N$7),""),0)&gt;=0.25,IF(OR(G65:K65&gt;=50000,G65:K65&lt;=-50000),IF(OR(IF(_xlfn.ANCHORARRAY(N65)-_xlfn.ANCHORARRAY($N$7)&gt;=0.25,_xlfn.ANCHORARRAY(N65)-_xlfn.ANCHORARRAY($N$7),0),IF(_xlfn.ANCHORARRAY(N65)-_xlfn.ANCHORARRAY($N$7)&lt;=-0.25,_xlfn.ANCHORARRAY(N65)-_xlfn.ANCHORARRAY($N$7),0),OR(AND(_xlfn.ANCHORARRAY(N65)&gt;0,_xlfn.ANCHORARRAY($N$7)&lt;0),AND(_xlfn.ANCHORARRAY(N65)&lt;0,_xlfn.ANCHORARRAY($N$7)&gt;0))),_xlfn.ANCHORARRAY(N65)-_xlfn.ANCHORARRAY($N$7),""),0),IF(IF(OR(G65:K65&gt;=50000,G65:K65&lt;=-50000),IF(OR(IF(_xlfn.ANCHORARRAY(N65)-_xlfn.ANCHORARRAY($N$7)&gt;=0.25,_xlfn.ANCHORARRAY(N65)-_xlfn.ANCHORARRAY($N$7),0),IF(_xlfn.ANCHORARRAY(N65)-_xlfn.ANCHORARRAY($N$7)&lt;=-0.25,_xlfn.ANCHORARRAY(N65)-_xlfn.ANCHORARRAY($N$7),0),OR(AND(_xlfn.ANCHORARRAY(N65)&gt;0,_xlfn.ANCHORARRAY($N$7)&lt;0),AND(_xlfn.ANCHORARRAY(N65)&lt;0,_xlfn.ANCHORARRAY($N$7)&gt;0))),_xlfn.ANCHORARRAY(N65)-_xlfn.ANCHORARRAY($N$7),""),0)&lt;=-0.25,IF(OR(G65:K65&gt;=50000,G65:K65&lt;=-50000),IF(OR(IF(_xlfn.ANCHORARRAY(N65)-_xlfn.ANCHORARRAY($N$7)&gt;=0.25,_xlfn.ANCHORARRAY(N65)-_xlfn.ANCHORARRAY($N$7),0),IF(_xlfn.ANCHORARRAY(N65)-_xlfn.ANCHORARRAY($N$7)&lt;=-0.25,_xlfn.ANCHORARRAY(N65)-_xlfn.ANCHORARRAY($N$7),0),OR(AND(_xlfn.ANCHORARRAY(N65)&gt;0,_xlfn.ANCHORARRAY($N$7)&lt;0),AND(_xlfn.ANCHORARRAY(N65)&lt;0,_xlfn.ANCHORARRAY($N$7)&gt;0))),_xlfn.ANCHORARRAY(N65)-_xlfn.ANCHORARRAY($N$7),""),0),""))</f>
        <v/>
      </c>
      <c r="S65" s="20"/>
      <c r="T65" s="20"/>
      <c r="U65" s="20"/>
    </row>
    <row r="66" spans="1:21">
      <c r="A66" s="2"/>
      <c r="B66" s="2"/>
      <c r="C66" s="2"/>
      <c r="D66" s="2"/>
      <c r="E66" s="2" t="s">
        <v>75</v>
      </c>
      <c r="F66" s="2"/>
      <c r="G66" s="13">
        <v>2053.5300000000002</v>
      </c>
      <c r="H66" s="13">
        <v>1600</v>
      </c>
      <c r="I66" s="13">
        <v>190604.74</v>
      </c>
      <c r="J66" s="13">
        <v>62812.59</v>
      </c>
      <c r="K66" s="13">
        <v>52751.57</v>
      </c>
      <c r="L66" s="13">
        <f t="shared" si="1"/>
        <v>77244.912242944061</v>
      </c>
      <c r="M66" s="20">
        <f t="shared" si="2"/>
        <v>1.2465997417124393</v>
      </c>
      <c r="N66" s="20" cm="1">
        <f t="array" ref="N66:Q66">IFERROR((H66:K66-G66:J66)/G66:J66,0)</f>
        <v>-0.22085384679064837</v>
      </c>
      <c r="O66" s="20">
        <v>118.1279625</v>
      </c>
      <c r="P66" s="20">
        <v>-0.67045630659552324</v>
      </c>
      <c r="Q66" s="20">
        <v>-0.16017521328128639</v>
      </c>
      <c r="R66" s="20" cm="1">
        <f t="array" ref="R66:U66">IF(IF(OR(G66:K66&gt;=50000,G66:K66&lt;=-50000),IF(OR(IF(_xlfn.ANCHORARRAY(N66)-_xlfn.ANCHORARRAY($N$7)&gt;=0.25,_xlfn.ANCHORARRAY(N66)-_xlfn.ANCHORARRAY($N$7),0),IF(_xlfn.ANCHORARRAY(N66)-_xlfn.ANCHORARRAY($N$7)&lt;=-0.25,_xlfn.ANCHORARRAY(N66)-_xlfn.ANCHORARRAY($N$7),0),OR(AND(_xlfn.ANCHORARRAY(N66)&gt;0,_xlfn.ANCHORARRAY($N$7)&lt;0),AND(_xlfn.ANCHORARRAY(N66)&lt;0,_xlfn.ANCHORARRAY($N$7)&gt;0))),_xlfn.ANCHORARRAY(N66)-_xlfn.ANCHORARRAY($N$7),""),0)&gt;=0.25,IF(OR(G66:K66&gt;=50000,G66:K66&lt;=-50000),IF(OR(IF(_xlfn.ANCHORARRAY(N66)-_xlfn.ANCHORARRAY($N$7)&gt;=0.25,_xlfn.ANCHORARRAY(N66)-_xlfn.ANCHORARRAY($N$7),0),IF(_xlfn.ANCHORARRAY(N66)-_xlfn.ANCHORARRAY($N$7)&lt;=-0.25,_xlfn.ANCHORARRAY(N66)-_xlfn.ANCHORARRAY($N$7),0),OR(AND(_xlfn.ANCHORARRAY(N66)&gt;0,_xlfn.ANCHORARRAY($N$7)&lt;0),AND(_xlfn.ANCHORARRAY(N66)&lt;0,_xlfn.ANCHORARRAY($N$7)&gt;0))),_xlfn.ANCHORARRAY(N66)-_xlfn.ANCHORARRAY($N$7),""),0),IF(IF(OR(G66:K66&gt;=50000,G66:K66&lt;=-50000),IF(OR(IF(_xlfn.ANCHORARRAY(N66)-_xlfn.ANCHORARRAY($N$7)&gt;=0.25,_xlfn.ANCHORARRAY(N66)-_xlfn.ANCHORARRAY($N$7),0),IF(_xlfn.ANCHORARRAY(N66)-_xlfn.ANCHORARRAY($N$7)&lt;=-0.25,_xlfn.ANCHORARRAY(N66)-_xlfn.ANCHORARRAY($N$7),0),OR(AND(_xlfn.ANCHORARRAY(N66)&gt;0,_xlfn.ANCHORARRAY($N$7)&lt;0),AND(_xlfn.ANCHORARRAY(N66)&lt;0,_xlfn.ANCHORARRAY($N$7)&gt;0))),_xlfn.ANCHORARRAY(N66)-_xlfn.ANCHORARRAY($N$7),""),0)&lt;=-0.25,IF(OR(G66:K66&gt;=50000,G66:K66&lt;=-50000),IF(OR(IF(_xlfn.ANCHORARRAY(N66)-_xlfn.ANCHORARRAY($N$7)&gt;=0.25,_xlfn.ANCHORARRAY(N66)-_xlfn.ANCHORARRAY($N$7),0),IF(_xlfn.ANCHORARRAY(N66)-_xlfn.ANCHORARRAY($N$7)&lt;=-0.25,_xlfn.ANCHORARRAY(N66)-_xlfn.ANCHORARRAY($N$7),0),OR(AND(_xlfn.ANCHORARRAY(N66)&gt;0,_xlfn.ANCHORARRAY($N$7)&lt;0),AND(_xlfn.ANCHORARRAY(N66)&lt;0,_xlfn.ANCHORARRAY($N$7)&gt;0))),_xlfn.ANCHORARRAY(N66)-_xlfn.ANCHORARRAY($N$7),""),0),""))</f>
        <v>-1.0091402263365408</v>
      </c>
      <c r="S66" s="20">
        <v>117.56708985722493</v>
      </c>
      <c r="T66" s="20">
        <v>-2.0019810993092788</v>
      </c>
      <c r="U66" s="20" t="str">
        <v/>
      </c>
    </row>
    <row r="67" spans="1:21">
      <c r="A67" s="2"/>
      <c r="B67" s="2"/>
      <c r="C67" s="2"/>
      <c r="D67" s="2"/>
      <c r="E67" s="2" t="s">
        <v>76</v>
      </c>
      <c r="F67" s="2"/>
      <c r="G67" s="13">
        <v>0</v>
      </c>
      <c r="H67" s="13">
        <v>28.25</v>
      </c>
      <c r="I67" s="13">
        <v>0</v>
      </c>
      <c r="J67" s="13">
        <v>0</v>
      </c>
      <c r="K67" s="13">
        <v>0</v>
      </c>
      <c r="L67" s="13">
        <f t="shared" si="1"/>
        <v>12.633784072873812</v>
      </c>
      <c r="M67" s="20">
        <f t="shared" si="2"/>
        <v>2.2360679774997898</v>
      </c>
      <c r="N67" s="20" cm="1">
        <f t="array" ref="N67:Q67">IFERROR((H67:K67-G67:J67)/G67:J67,0)</f>
        <v>0</v>
      </c>
      <c r="O67" s="20">
        <v>-1</v>
      </c>
      <c r="P67" s="20">
        <v>0</v>
      </c>
      <c r="Q67" s="20">
        <v>0</v>
      </c>
      <c r="R67" s="20" t="str" cm="1">
        <f t="array" ref="R67">IF(IF(OR(G67:K67&gt;=50000,G67:K67&lt;=-50000),IF(OR(IF(_xlfn.ANCHORARRAY(N67)-_xlfn.ANCHORARRAY($N$7)&gt;=0.25,_xlfn.ANCHORARRAY(N67)-_xlfn.ANCHORARRAY($N$7),0),IF(_xlfn.ANCHORARRAY(N67)-_xlfn.ANCHORARRAY($N$7)&lt;=-0.25,_xlfn.ANCHORARRAY(N67)-_xlfn.ANCHORARRAY($N$7),0),OR(AND(_xlfn.ANCHORARRAY(N67)&gt;0,_xlfn.ANCHORARRAY($N$7)&lt;0),AND(_xlfn.ANCHORARRAY(N67)&lt;0,_xlfn.ANCHORARRAY($N$7)&gt;0))),_xlfn.ANCHORARRAY(N67)-_xlfn.ANCHORARRAY($N$7),""),0)&gt;=0.25,IF(OR(G67:K67&gt;=50000,G67:K67&lt;=-50000),IF(OR(IF(_xlfn.ANCHORARRAY(N67)-_xlfn.ANCHORARRAY($N$7)&gt;=0.25,_xlfn.ANCHORARRAY(N67)-_xlfn.ANCHORARRAY($N$7),0),IF(_xlfn.ANCHORARRAY(N67)-_xlfn.ANCHORARRAY($N$7)&lt;=-0.25,_xlfn.ANCHORARRAY(N67)-_xlfn.ANCHORARRAY($N$7),0),OR(AND(_xlfn.ANCHORARRAY(N67)&gt;0,_xlfn.ANCHORARRAY($N$7)&lt;0),AND(_xlfn.ANCHORARRAY(N67)&lt;0,_xlfn.ANCHORARRAY($N$7)&gt;0))),_xlfn.ANCHORARRAY(N67)-_xlfn.ANCHORARRAY($N$7),""),0),IF(IF(OR(G67:K67&gt;=50000,G67:K67&lt;=-50000),IF(OR(IF(_xlfn.ANCHORARRAY(N67)-_xlfn.ANCHORARRAY($N$7)&gt;=0.25,_xlfn.ANCHORARRAY(N67)-_xlfn.ANCHORARRAY($N$7),0),IF(_xlfn.ANCHORARRAY(N67)-_xlfn.ANCHORARRAY($N$7)&lt;=-0.25,_xlfn.ANCHORARRAY(N67)-_xlfn.ANCHORARRAY($N$7),0),OR(AND(_xlfn.ANCHORARRAY(N67)&gt;0,_xlfn.ANCHORARRAY($N$7)&lt;0),AND(_xlfn.ANCHORARRAY(N67)&lt;0,_xlfn.ANCHORARRAY($N$7)&gt;0))),_xlfn.ANCHORARRAY(N67)-_xlfn.ANCHORARRAY($N$7),""),0)&lt;=-0.25,IF(OR(G67:K67&gt;=50000,G67:K67&lt;=-50000),IF(OR(IF(_xlfn.ANCHORARRAY(N67)-_xlfn.ANCHORARRAY($N$7)&gt;=0.25,_xlfn.ANCHORARRAY(N67)-_xlfn.ANCHORARRAY($N$7),0),IF(_xlfn.ANCHORARRAY(N67)-_xlfn.ANCHORARRAY($N$7)&lt;=-0.25,_xlfn.ANCHORARRAY(N67)-_xlfn.ANCHORARRAY($N$7),0),OR(AND(_xlfn.ANCHORARRAY(N67)&gt;0,_xlfn.ANCHORARRAY($N$7)&lt;0),AND(_xlfn.ANCHORARRAY(N67)&lt;0,_xlfn.ANCHORARRAY($N$7)&gt;0))),_xlfn.ANCHORARRAY(N67)-_xlfn.ANCHORARRAY($N$7),""),0),""))</f>
        <v/>
      </c>
      <c r="S67" s="20"/>
      <c r="T67" s="20"/>
      <c r="U67" s="20"/>
    </row>
    <row r="68" spans="1:21">
      <c r="A68" s="2"/>
      <c r="B68" s="2"/>
      <c r="C68" s="2"/>
      <c r="D68" s="2"/>
      <c r="E68" s="2" t="s">
        <v>77</v>
      </c>
      <c r="F68" s="2"/>
      <c r="G68" s="13">
        <v>0</v>
      </c>
      <c r="H68" s="13">
        <v>0</v>
      </c>
      <c r="I68" s="13">
        <v>0</v>
      </c>
      <c r="J68" s="13">
        <v>1525.47</v>
      </c>
      <c r="K68" s="13">
        <v>9838.98</v>
      </c>
      <c r="L68" s="13">
        <f t="shared" si="1"/>
        <v>4280.8422477591948</v>
      </c>
      <c r="M68" s="20">
        <f t="shared" si="2"/>
        <v>1.8834357350154187</v>
      </c>
      <c r="N68" s="20" cm="1">
        <f t="array" ref="N68:Q68">IFERROR((H68:K68-G68:J68)/G68:J68,0)</f>
        <v>0</v>
      </c>
      <c r="O68" s="20">
        <v>0</v>
      </c>
      <c r="P68" s="20">
        <v>0</v>
      </c>
      <c r="Q68" s="20">
        <v>5.4498023559952014</v>
      </c>
      <c r="R68" s="20" t="str" cm="1">
        <f t="array" ref="R68">IF(IF(OR(G68:K68&gt;=50000,G68:K68&lt;=-50000),IF(OR(IF(_xlfn.ANCHORARRAY(N68)-_xlfn.ANCHORARRAY($N$7)&gt;=0.25,_xlfn.ANCHORARRAY(N68)-_xlfn.ANCHORARRAY($N$7),0),IF(_xlfn.ANCHORARRAY(N68)-_xlfn.ANCHORARRAY($N$7)&lt;=-0.25,_xlfn.ANCHORARRAY(N68)-_xlfn.ANCHORARRAY($N$7),0),OR(AND(_xlfn.ANCHORARRAY(N68)&gt;0,_xlfn.ANCHORARRAY($N$7)&lt;0),AND(_xlfn.ANCHORARRAY(N68)&lt;0,_xlfn.ANCHORARRAY($N$7)&gt;0))),_xlfn.ANCHORARRAY(N68)-_xlfn.ANCHORARRAY($N$7),""),0)&gt;=0.25,IF(OR(G68:K68&gt;=50000,G68:K68&lt;=-50000),IF(OR(IF(_xlfn.ANCHORARRAY(N68)-_xlfn.ANCHORARRAY($N$7)&gt;=0.25,_xlfn.ANCHORARRAY(N68)-_xlfn.ANCHORARRAY($N$7),0),IF(_xlfn.ANCHORARRAY(N68)-_xlfn.ANCHORARRAY($N$7)&lt;=-0.25,_xlfn.ANCHORARRAY(N68)-_xlfn.ANCHORARRAY($N$7),0),OR(AND(_xlfn.ANCHORARRAY(N68)&gt;0,_xlfn.ANCHORARRAY($N$7)&lt;0),AND(_xlfn.ANCHORARRAY(N68)&lt;0,_xlfn.ANCHORARRAY($N$7)&gt;0))),_xlfn.ANCHORARRAY(N68)-_xlfn.ANCHORARRAY($N$7),""),0),IF(IF(OR(G68:K68&gt;=50000,G68:K68&lt;=-50000),IF(OR(IF(_xlfn.ANCHORARRAY(N68)-_xlfn.ANCHORARRAY($N$7)&gt;=0.25,_xlfn.ANCHORARRAY(N68)-_xlfn.ANCHORARRAY($N$7),0),IF(_xlfn.ANCHORARRAY(N68)-_xlfn.ANCHORARRAY($N$7)&lt;=-0.25,_xlfn.ANCHORARRAY(N68)-_xlfn.ANCHORARRAY($N$7),0),OR(AND(_xlfn.ANCHORARRAY(N68)&gt;0,_xlfn.ANCHORARRAY($N$7)&lt;0),AND(_xlfn.ANCHORARRAY(N68)&lt;0,_xlfn.ANCHORARRAY($N$7)&gt;0))),_xlfn.ANCHORARRAY(N68)-_xlfn.ANCHORARRAY($N$7),""),0)&lt;=-0.25,IF(OR(G68:K68&gt;=50000,G68:K68&lt;=-50000),IF(OR(IF(_xlfn.ANCHORARRAY(N68)-_xlfn.ANCHORARRAY($N$7)&gt;=0.25,_xlfn.ANCHORARRAY(N68)-_xlfn.ANCHORARRAY($N$7),0),IF(_xlfn.ANCHORARRAY(N68)-_xlfn.ANCHORARRAY($N$7)&lt;=-0.25,_xlfn.ANCHORARRAY(N68)-_xlfn.ANCHORARRAY($N$7),0),OR(AND(_xlfn.ANCHORARRAY(N68)&gt;0,_xlfn.ANCHORARRAY($N$7)&lt;0),AND(_xlfn.ANCHORARRAY(N68)&lt;0,_xlfn.ANCHORARRAY($N$7)&gt;0))),_xlfn.ANCHORARRAY(N68)-_xlfn.ANCHORARRAY($N$7),""),0),""))</f>
        <v/>
      </c>
      <c r="S68" s="20"/>
      <c r="T68" s="20"/>
      <c r="U68" s="20"/>
    </row>
    <row r="69" spans="1:21">
      <c r="A69" s="2"/>
      <c r="B69" s="2"/>
      <c r="C69" s="2"/>
      <c r="D69" s="2"/>
      <c r="E69" s="2" t="s">
        <v>78</v>
      </c>
      <c r="F69" s="2"/>
      <c r="G69" s="13">
        <v>0</v>
      </c>
      <c r="H69" s="13">
        <v>521.42999999999995</v>
      </c>
      <c r="I69" s="13">
        <v>1785.23</v>
      </c>
      <c r="J69" s="13">
        <v>494.26</v>
      </c>
      <c r="K69" s="13">
        <v>0</v>
      </c>
      <c r="L69" s="13">
        <f t="shared" si="1"/>
        <v>730.444689233894</v>
      </c>
      <c r="M69" s="20">
        <f t="shared" si="2"/>
        <v>1.303937080019947</v>
      </c>
      <c r="N69" s="20" cm="1">
        <f t="array" ref="N69:Q69">IFERROR((H69:K69-G69:J69)/G69:J69,0)</f>
        <v>0</v>
      </c>
      <c r="O69" s="20">
        <v>2.423719387070173</v>
      </c>
      <c r="P69" s="20">
        <v>-0.72313931538233167</v>
      </c>
      <c r="Q69" s="20">
        <v>-1</v>
      </c>
      <c r="R69" s="20" t="str" cm="1">
        <f t="array" ref="R69">IF(IF(OR(G69:K69&gt;=50000,G69:K69&lt;=-50000),IF(OR(IF(_xlfn.ANCHORARRAY(N69)-_xlfn.ANCHORARRAY($N$7)&gt;=0.25,_xlfn.ANCHORARRAY(N69)-_xlfn.ANCHORARRAY($N$7),0),IF(_xlfn.ANCHORARRAY(N69)-_xlfn.ANCHORARRAY($N$7)&lt;=-0.25,_xlfn.ANCHORARRAY(N69)-_xlfn.ANCHORARRAY($N$7),0),OR(AND(_xlfn.ANCHORARRAY(N69)&gt;0,_xlfn.ANCHORARRAY($N$7)&lt;0),AND(_xlfn.ANCHORARRAY(N69)&lt;0,_xlfn.ANCHORARRAY($N$7)&gt;0))),_xlfn.ANCHORARRAY(N69)-_xlfn.ANCHORARRAY($N$7),""),0)&gt;=0.25,IF(OR(G69:K69&gt;=50000,G69:K69&lt;=-50000),IF(OR(IF(_xlfn.ANCHORARRAY(N69)-_xlfn.ANCHORARRAY($N$7)&gt;=0.25,_xlfn.ANCHORARRAY(N69)-_xlfn.ANCHORARRAY($N$7),0),IF(_xlfn.ANCHORARRAY(N69)-_xlfn.ANCHORARRAY($N$7)&lt;=-0.25,_xlfn.ANCHORARRAY(N69)-_xlfn.ANCHORARRAY($N$7),0),OR(AND(_xlfn.ANCHORARRAY(N69)&gt;0,_xlfn.ANCHORARRAY($N$7)&lt;0),AND(_xlfn.ANCHORARRAY(N69)&lt;0,_xlfn.ANCHORARRAY($N$7)&gt;0))),_xlfn.ANCHORARRAY(N69)-_xlfn.ANCHORARRAY($N$7),""),0),IF(IF(OR(G69:K69&gt;=50000,G69:K69&lt;=-50000),IF(OR(IF(_xlfn.ANCHORARRAY(N69)-_xlfn.ANCHORARRAY($N$7)&gt;=0.25,_xlfn.ANCHORARRAY(N69)-_xlfn.ANCHORARRAY($N$7),0),IF(_xlfn.ANCHORARRAY(N69)-_xlfn.ANCHORARRAY($N$7)&lt;=-0.25,_xlfn.ANCHORARRAY(N69)-_xlfn.ANCHORARRAY($N$7),0),OR(AND(_xlfn.ANCHORARRAY(N69)&gt;0,_xlfn.ANCHORARRAY($N$7)&lt;0),AND(_xlfn.ANCHORARRAY(N69)&lt;0,_xlfn.ANCHORARRAY($N$7)&gt;0))),_xlfn.ANCHORARRAY(N69)-_xlfn.ANCHORARRAY($N$7),""),0)&lt;=-0.25,IF(OR(G69:K69&gt;=50000,G69:K69&lt;=-50000),IF(OR(IF(_xlfn.ANCHORARRAY(N69)-_xlfn.ANCHORARRAY($N$7)&gt;=0.25,_xlfn.ANCHORARRAY(N69)-_xlfn.ANCHORARRAY($N$7),0),IF(_xlfn.ANCHORARRAY(N69)-_xlfn.ANCHORARRAY($N$7)&lt;=-0.25,_xlfn.ANCHORARRAY(N69)-_xlfn.ANCHORARRAY($N$7),0),OR(AND(_xlfn.ANCHORARRAY(N69)&gt;0,_xlfn.ANCHORARRAY($N$7)&lt;0),AND(_xlfn.ANCHORARRAY(N69)&lt;0,_xlfn.ANCHORARRAY($N$7)&gt;0))),_xlfn.ANCHORARRAY(N69)-_xlfn.ANCHORARRAY($N$7),""),0),""))</f>
        <v/>
      </c>
      <c r="S69" s="20"/>
      <c r="T69" s="20"/>
      <c r="U69" s="20"/>
    </row>
    <row r="70" spans="1:21">
      <c r="A70" s="2"/>
      <c r="B70" s="2"/>
      <c r="C70" s="2"/>
      <c r="D70" s="2"/>
      <c r="E70" s="2" t="s">
        <v>79</v>
      </c>
      <c r="F70" s="2"/>
      <c r="G70" s="13">
        <v>90541.67</v>
      </c>
      <c r="H70" s="13">
        <v>118354.21</v>
      </c>
      <c r="I70" s="13">
        <v>85925.65</v>
      </c>
      <c r="J70" s="13">
        <v>271265.49</v>
      </c>
      <c r="K70" s="13">
        <v>425264.28</v>
      </c>
      <c r="L70" s="13">
        <f t="shared" si="1"/>
        <v>147874.88314919814</v>
      </c>
      <c r="M70" s="20">
        <f t="shared" si="2"/>
        <v>0.74582483096152763</v>
      </c>
      <c r="N70" s="20" cm="1">
        <f t="array" ref="N70:Q70">IFERROR((H70:K70-G70:J70)/G70:J70,0)</f>
        <v>0.30717944566297495</v>
      </c>
      <c r="O70" s="20">
        <v>-0.27399582997512306</v>
      </c>
      <c r="P70" s="20">
        <v>2.1569792023685594</v>
      </c>
      <c r="Q70" s="20">
        <v>0.5677050552947227</v>
      </c>
      <c r="R70" s="20" cm="1">
        <f t="array" ref="R70:U70">IF(IF(OR(G70:K70&gt;=50000,G70:K70&lt;=-50000),IF(OR(IF(_xlfn.ANCHORARRAY(N70)-_xlfn.ANCHORARRAY($N$7)&gt;=0.25,_xlfn.ANCHORARRAY(N70)-_xlfn.ANCHORARRAY($N$7),0),IF(_xlfn.ANCHORARRAY(N70)-_xlfn.ANCHORARRAY($N$7)&lt;=-0.25,_xlfn.ANCHORARRAY(N70)-_xlfn.ANCHORARRAY($N$7),0),OR(AND(_xlfn.ANCHORARRAY(N70)&gt;0,_xlfn.ANCHORARRAY($N$7)&lt;0),AND(_xlfn.ANCHORARRAY(N70)&lt;0,_xlfn.ANCHORARRAY($N$7)&gt;0))),_xlfn.ANCHORARRAY(N70)-_xlfn.ANCHORARRAY($N$7),""),0)&gt;=0.25,IF(OR(G70:K70&gt;=50000,G70:K70&lt;=-50000),IF(OR(IF(_xlfn.ANCHORARRAY(N70)-_xlfn.ANCHORARRAY($N$7)&gt;=0.25,_xlfn.ANCHORARRAY(N70)-_xlfn.ANCHORARRAY($N$7),0),IF(_xlfn.ANCHORARRAY(N70)-_xlfn.ANCHORARRAY($N$7)&lt;=-0.25,_xlfn.ANCHORARRAY(N70)-_xlfn.ANCHORARRAY($N$7),0),OR(AND(_xlfn.ANCHORARRAY(N70)&gt;0,_xlfn.ANCHORARRAY($N$7)&lt;0),AND(_xlfn.ANCHORARRAY(N70)&lt;0,_xlfn.ANCHORARRAY($N$7)&gt;0))),_xlfn.ANCHORARRAY(N70)-_xlfn.ANCHORARRAY($N$7),""),0),IF(IF(OR(G70:K70&gt;=50000,G70:K70&lt;=-50000),IF(OR(IF(_xlfn.ANCHORARRAY(N70)-_xlfn.ANCHORARRAY($N$7)&gt;=0.25,_xlfn.ANCHORARRAY(N70)-_xlfn.ANCHORARRAY($N$7),0),IF(_xlfn.ANCHORARRAY(N70)-_xlfn.ANCHORARRAY($N$7)&lt;=-0.25,_xlfn.ANCHORARRAY(N70)-_xlfn.ANCHORARRAY($N$7),0),OR(AND(_xlfn.ANCHORARRAY(N70)&gt;0,_xlfn.ANCHORARRAY($N$7)&lt;0),AND(_xlfn.ANCHORARRAY(N70)&lt;0,_xlfn.ANCHORARRAY($N$7)&gt;0))),_xlfn.ANCHORARRAY(N70)-_xlfn.ANCHORARRAY($N$7),""),0)&lt;=-0.25,IF(OR(G70:K70&gt;=50000,G70:K70&lt;=-50000),IF(OR(IF(_xlfn.ANCHORARRAY(N70)-_xlfn.ANCHORARRAY($N$7)&gt;=0.25,_xlfn.ANCHORARRAY(N70)-_xlfn.ANCHORARRAY($N$7),0),IF(_xlfn.ANCHORARRAY(N70)-_xlfn.ANCHORARRAY($N$7)&lt;=-0.25,_xlfn.ANCHORARRAY(N70)-_xlfn.ANCHORARRAY($N$7),0),OR(AND(_xlfn.ANCHORARRAY(N70)&gt;0,_xlfn.ANCHORARRAY($N$7)&lt;0),AND(_xlfn.ANCHORARRAY(N70)&lt;0,_xlfn.ANCHORARRAY($N$7)&gt;0))),_xlfn.ANCHORARRAY(N70)-_xlfn.ANCHORARRAY($N$7),""),0),""))</f>
        <v>-0.48110693388291748</v>
      </c>
      <c r="S70" s="20">
        <v>-0.8348684727501936</v>
      </c>
      <c r="T70" s="20">
        <v>0.82545440965480399</v>
      </c>
      <c r="U70" s="20">
        <v>0.91185771707467855</v>
      </c>
    </row>
    <row r="71" spans="1:21">
      <c r="A71" s="2"/>
      <c r="B71" s="2"/>
      <c r="C71" s="2"/>
      <c r="D71" s="2"/>
      <c r="E71" s="2" t="s">
        <v>80</v>
      </c>
      <c r="F71" s="2"/>
      <c r="G71" s="13">
        <v>43069.54</v>
      </c>
      <c r="H71" s="13">
        <v>63181.48</v>
      </c>
      <c r="I71" s="13">
        <v>61561.57</v>
      </c>
      <c r="J71" s="13">
        <v>69011</v>
      </c>
      <c r="K71" s="13">
        <v>61306.1</v>
      </c>
      <c r="L71" s="13">
        <f t="shared" si="1"/>
        <v>9764.7989991816576</v>
      </c>
      <c r="M71" s="20">
        <f t="shared" si="2"/>
        <v>0.16376763748658607</v>
      </c>
      <c r="N71" s="20" cm="1">
        <f t="array" ref="N71:Q71">IFERROR((H71:K71-G71:J71)/G71:J71,0)</f>
        <v>0.46696435578369311</v>
      </c>
      <c r="O71" s="20">
        <v>-2.563900054256411E-2</v>
      </c>
      <c r="P71" s="20">
        <v>0.12100779755941897</v>
      </c>
      <c r="Q71" s="20">
        <v>-0.11164741852748114</v>
      </c>
      <c r="R71" s="20" cm="1">
        <f t="array" ref="R71:U71">IF(IF(OR(G71:K71&gt;=50000,G71:K71&lt;=-50000),IF(OR(IF(_xlfn.ANCHORARRAY(N71)-_xlfn.ANCHORARRAY($N$7)&gt;=0.25,_xlfn.ANCHORARRAY(N71)-_xlfn.ANCHORARRAY($N$7),0),IF(_xlfn.ANCHORARRAY(N71)-_xlfn.ANCHORARRAY($N$7)&lt;=-0.25,_xlfn.ANCHORARRAY(N71)-_xlfn.ANCHORARRAY($N$7),0),OR(AND(_xlfn.ANCHORARRAY(N71)&gt;0,_xlfn.ANCHORARRAY($N$7)&lt;0),AND(_xlfn.ANCHORARRAY(N71)&lt;0,_xlfn.ANCHORARRAY($N$7)&gt;0))),_xlfn.ANCHORARRAY(N71)-_xlfn.ANCHORARRAY($N$7),""),0)&gt;=0.25,IF(OR(G71:K71&gt;=50000,G71:K71&lt;=-50000),IF(OR(IF(_xlfn.ANCHORARRAY(N71)-_xlfn.ANCHORARRAY($N$7)&gt;=0.25,_xlfn.ANCHORARRAY(N71)-_xlfn.ANCHORARRAY($N$7),0),IF(_xlfn.ANCHORARRAY(N71)-_xlfn.ANCHORARRAY($N$7)&lt;=-0.25,_xlfn.ANCHORARRAY(N71)-_xlfn.ANCHORARRAY($N$7),0),OR(AND(_xlfn.ANCHORARRAY(N71)&gt;0,_xlfn.ANCHORARRAY($N$7)&lt;0),AND(_xlfn.ANCHORARRAY(N71)&lt;0,_xlfn.ANCHORARRAY($N$7)&gt;0))),_xlfn.ANCHORARRAY(N71)-_xlfn.ANCHORARRAY($N$7),""),0),IF(IF(OR(G71:K71&gt;=50000,G71:K71&lt;=-50000),IF(OR(IF(_xlfn.ANCHORARRAY(N71)-_xlfn.ANCHORARRAY($N$7)&gt;=0.25,_xlfn.ANCHORARRAY(N71)-_xlfn.ANCHORARRAY($N$7),0),IF(_xlfn.ANCHORARRAY(N71)-_xlfn.ANCHORARRAY($N$7)&lt;=-0.25,_xlfn.ANCHORARRAY(N71)-_xlfn.ANCHORARRAY($N$7),0),OR(AND(_xlfn.ANCHORARRAY(N71)&gt;0,_xlfn.ANCHORARRAY($N$7)&lt;0),AND(_xlfn.ANCHORARRAY(N71)&lt;0,_xlfn.ANCHORARRAY($N$7)&gt;0))),_xlfn.ANCHORARRAY(N71)-_xlfn.ANCHORARRAY($N$7),""),0)&lt;=-0.25,IF(OR(G71:K71&gt;=50000,G71:K71&lt;=-50000),IF(OR(IF(_xlfn.ANCHORARRAY(N71)-_xlfn.ANCHORARRAY($N$7)&gt;=0.25,_xlfn.ANCHORARRAY(N71)-_xlfn.ANCHORARRAY($N$7),0),IF(_xlfn.ANCHORARRAY(N71)-_xlfn.ANCHORARRAY($N$7)&lt;=-0.25,_xlfn.ANCHORARRAY(N71)-_xlfn.ANCHORARRAY($N$7),0),OR(AND(_xlfn.ANCHORARRAY(N71)&gt;0,_xlfn.ANCHORARRAY($N$7)&lt;0),AND(_xlfn.ANCHORARRAY(N71)&lt;0,_xlfn.ANCHORARRAY($N$7)&gt;0))),_xlfn.ANCHORARRAY(N71)-_xlfn.ANCHORARRAY($N$7),""),0),""))</f>
        <v>-0.32132202376219932</v>
      </c>
      <c r="S71" s="20">
        <v>-0.58651164331763461</v>
      </c>
      <c r="T71" s="20">
        <v>-1.2105169951543364</v>
      </c>
      <c r="U71" s="20" t="str">
        <v/>
      </c>
    </row>
    <row r="72" spans="1:21">
      <c r="A72" s="2"/>
      <c r="B72" s="2"/>
      <c r="C72" s="2"/>
      <c r="D72" s="2"/>
      <c r="E72" s="2" t="s">
        <v>81</v>
      </c>
      <c r="F72" s="2"/>
      <c r="G72" s="13">
        <v>2560.94</v>
      </c>
      <c r="H72" s="13">
        <v>6532.51</v>
      </c>
      <c r="I72" s="13">
        <v>2609.9</v>
      </c>
      <c r="J72" s="13">
        <v>3596.22</v>
      </c>
      <c r="K72" s="13">
        <v>3030.01</v>
      </c>
      <c r="L72" s="13">
        <f t="shared" si="1"/>
        <v>1655.501199555589</v>
      </c>
      <c r="M72" s="20">
        <f t="shared" si="2"/>
        <v>0.45159278050986135</v>
      </c>
      <c r="N72" s="20" cm="1">
        <f t="array" ref="N72:Q72">IFERROR((H72:K72-G72:J72)/G72:J72,0)</f>
        <v>1.5508250876631238</v>
      </c>
      <c r="O72" s="20">
        <v>-0.60047516192091555</v>
      </c>
      <c r="P72" s="20">
        <v>0.37791486263841512</v>
      </c>
      <c r="Q72" s="20">
        <v>-0.15744587372296456</v>
      </c>
      <c r="R72" s="20" t="str" cm="1">
        <f t="array" ref="R72">IF(IF(OR(G72:K72&gt;=50000,G72:K72&lt;=-50000),IF(OR(IF(_xlfn.ANCHORARRAY(N72)-_xlfn.ANCHORARRAY($N$7)&gt;=0.25,_xlfn.ANCHORARRAY(N72)-_xlfn.ANCHORARRAY($N$7),0),IF(_xlfn.ANCHORARRAY(N72)-_xlfn.ANCHORARRAY($N$7)&lt;=-0.25,_xlfn.ANCHORARRAY(N72)-_xlfn.ANCHORARRAY($N$7),0),OR(AND(_xlfn.ANCHORARRAY(N72)&gt;0,_xlfn.ANCHORARRAY($N$7)&lt;0),AND(_xlfn.ANCHORARRAY(N72)&lt;0,_xlfn.ANCHORARRAY($N$7)&gt;0))),_xlfn.ANCHORARRAY(N72)-_xlfn.ANCHORARRAY($N$7),""),0)&gt;=0.25,IF(OR(G72:K72&gt;=50000,G72:K72&lt;=-50000),IF(OR(IF(_xlfn.ANCHORARRAY(N72)-_xlfn.ANCHORARRAY($N$7)&gt;=0.25,_xlfn.ANCHORARRAY(N72)-_xlfn.ANCHORARRAY($N$7),0),IF(_xlfn.ANCHORARRAY(N72)-_xlfn.ANCHORARRAY($N$7)&lt;=-0.25,_xlfn.ANCHORARRAY(N72)-_xlfn.ANCHORARRAY($N$7),0),OR(AND(_xlfn.ANCHORARRAY(N72)&gt;0,_xlfn.ANCHORARRAY($N$7)&lt;0),AND(_xlfn.ANCHORARRAY(N72)&lt;0,_xlfn.ANCHORARRAY($N$7)&gt;0))),_xlfn.ANCHORARRAY(N72)-_xlfn.ANCHORARRAY($N$7),""),0),IF(IF(OR(G72:K72&gt;=50000,G72:K72&lt;=-50000),IF(OR(IF(_xlfn.ANCHORARRAY(N72)-_xlfn.ANCHORARRAY($N$7)&gt;=0.25,_xlfn.ANCHORARRAY(N72)-_xlfn.ANCHORARRAY($N$7),0),IF(_xlfn.ANCHORARRAY(N72)-_xlfn.ANCHORARRAY($N$7)&lt;=-0.25,_xlfn.ANCHORARRAY(N72)-_xlfn.ANCHORARRAY($N$7),0),OR(AND(_xlfn.ANCHORARRAY(N72)&gt;0,_xlfn.ANCHORARRAY($N$7)&lt;0),AND(_xlfn.ANCHORARRAY(N72)&lt;0,_xlfn.ANCHORARRAY($N$7)&gt;0))),_xlfn.ANCHORARRAY(N72)-_xlfn.ANCHORARRAY($N$7),""),0)&lt;=-0.25,IF(OR(G72:K72&gt;=50000,G72:K72&lt;=-50000),IF(OR(IF(_xlfn.ANCHORARRAY(N72)-_xlfn.ANCHORARRAY($N$7)&gt;=0.25,_xlfn.ANCHORARRAY(N72)-_xlfn.ANCHORARRAY($N$7),0),IF(_xlfn.ANCHORARRAY(N72)-_xlfn.ANCHORARRAY($N$7)&lt;=-0.25,_xlfn.ANCHORARRAY(N72)-_xlfn.ANCHORARRAY($N$7),0),OR(AND(_xlfn.ANCHORARRAY(N72)&gt;0,_xlfn.ANCHORARRAY($N$7)&lt;0),AND(_xlfn.ANCHORARRAY(N72)&lt;0,_xlfn.ANCHORARRAY($N$7)&gt;0))),_xlfn.ANCHORARRAY(N72)-_xlfn.ANCHORARRAY($N$7),""),0),""))</f>
        <v/>
      </c>
      <c r="S72" s="20"/>
      <c r="T72" s="20"/>
      <c r="U72" s="20"/>
    </row>
    <row r="73" spans="1:21">
      <c r="A73" s="2"/>
      <c r="B73" s="2"/>
      <c r="C73" s="2"/>
      <c r="D73" s="2"/>
      <c r="E73" s="2" t="s">
        <v>82</v>
      </c>
      <c r="F73" s="2"/>
      <c r="G73" s="13">
        <v>2279.37</v>
      </c>
      <c r="H73" s="13">
        <v>0</v>
      </c>
      <c r="I73" s="13">
        <v>0</v>
      </c>
      <c r="J73" s="13">
        <v>0</v>
      </c>
      <c r="K73" s="13">
        <v>0</v>
      </c>
      <c r="L73" s="13">
        <f t="shared" si="1"/>
        <v>1019.365253174739</v>
      </c>
      <c r="M73" s="20">
        <f t="shared" si="2"/>
        <v>2.2360679774997894</v>
      </c>
      <c r="N73" s="20" cm="1">
        <f t="array" ref="N73:Q73">IFERROR((H73:K73-G73:J73)/G73:J73,0)</f>
        <v>-1</v>
      </c>
      <c r="O73" s="20">
        <v>0</v>
      </c>
      <c r="P73" s="20">
        <v>0</v>
      </c>
      <c r="Q73" s="20">
        <v>0</v>
      </c>
      <c r="R73" s="20"/>
      <c r="S73" s="20"/>
      <c r="T73" s="20"/>
      <c r="U73" s="20"/>
    </row>
    <row r="74" spans="1:21">
      <c r="A74" s="2"/>
      <c r="B74" s="2"/>
      <c r="C74" s="2"/>
      <c r="D74" s="2"/>
      <c r="E74" s="2" t="s">
        <v>83</v>
      </c>
      <c r="F74" s="2"/>
      <c r="G74" s="13">
        <v>36254.980000000003</v>
      </c>
      <c r="H74" s="13">
        <v>11779.64</v>
      </c>
      <c r="I74" s="13">
        <v>1429.13</v>
      </c>
      <c r="J74" s="13">
        <v>196710.03</v>
      </c>
      <c r="K74" s="13">
        <v>239535.96</v>
      </c>
      <c r="L74" s="13">
        <f t="shared" si="1"/>
        <v>112188.17633270884</v>
      </c>
      <c r="M74" s="20">
        <f t="shared" si="2"/>
        <v>1.1548890941811136</v>
      </c>
      <c r="N74" s="20" cm="1">
        <f t="array" ref="N74:Q74">IFERROR((H74:K74-G74:J74)/G74:J74,0)</f>
        <v>-0.67508904983536056</v>
      </c>
      <c r="O74" s="20">
        <v>-0.87867795620239664</v>
      </c>
      <c r="P74" s="20">
        <v>136.64320250781944</v>
      </c>
      <c r="Q74" s="20">
        <v>0.21771096267943221</v>
      </c>
      <c r="R74" s="20" cm="1">
        <f t="array" ref="R74:U74">IF(IF(OR(G74:K74&gt;=50000,G74:K74&lt;=-50000),IF(OR(IF(_xlfn.ANCHORARRAY(N74)-_xlfn.ANCHORARRAY($N$7)&gt;=0.25,_xlfn.ANCHORARRAY(N74)-_xlfn.ANCHORARRAY($N$7),0),IF(_xlfn.ANCHORARRAY(N74)-_xlfn.ANCHORARRAY($N$7)&lt;=-0.25,_xlfn.ANCHORARRAY(N74)-_xlfn.ANCHORARRAY($N$7),0),OR(AND(_xlfn.ANCHORARRAY(N74)&gt;0,_xlfn.ANCHORARRAY($N$7)&lt;0),AND(_xlfn.ANCHORARRAY(N74)&lt;0,_xlfn.ANCHORARRAY($N$7)&gt;0))),_xlfn.ANCHORARRAY(N74)-_xlfn.ANCHORARRAY($N$7),""),0)&gt;=0.25,IF(OR(G74:K74&gt;=50000,G74:K74&lt;=-50000),IF(OR(IF(_xlfn.ANCHORARRAY(N74)-_xlfn.ANCHORARRAY($N$7)&gt;=0.25,_xlfn.ANCHORARRAY(N74)-_xlfn.ANCHORARRAY($N$7),0),IF(_xlfn.ANCHORARRAY(N74)-_xlfn.ANCHORARRAY($N$7)&lt;=-0.25,_xlfn.ANCHORARRAY(N74)-_xlfn.ANCHORARRAY($N$7),0),OR(AND(_xlfn.ANCHORARRAY(N74)&gt;0,_xlfn.ANCHORARRAY($N$7)&lt;0),AND(_xlfn.ANCHORARRAY(N74)&lt;0,_xlfn.ANCHORARRAY($N$7)&gt;0))),_xlfn.ANCHORARRAY(N74)-_xlfn.ANCHORARRAY($N$7),""),0),IF(IF(OR(G74:K74&gt;=50000,G74:K74&lt;=-50000),IF(OR(IF(_xlfn.ANCHORARRAY(N74)-_xlfn.ANCHORARRAY($N$7)&gt;=0.25,_xlfn.ANCHORARRAY(N74)-_xlfn.ANCHORARRAY($N$7),0),IF(_xlfn.ANCHORARRAY(N74)-_xlfn.ANCHORARRAY($N$7)&lt;=-0.25,_xlfn.ANCHORARRAY(N74)-_xlfn.ANCHORARRAY($N$7),0),OR(AND(_xlfn.ANCHORARRAY(N74)&gt;0,_xlfn.ANCHORARRAY($N$7)&lt;0),AND(_xlfn.ANCHORARRAY(N74)&lt;0,_xlfn.ANCHORARRAY($N$7)&gt;0))),_xlfn.ANCHORARRAY(N74)-_xlfn.ANCHORARRAY($N$7),""),0)&lt;=-0.25,IF(OR(G74:K74&gt;=50000,G74:K74&lt;=-50000),IF(OR(IF(_xlfn.ANCHORARRAY(N74)-_xlfn.ANCHORARRAY($N$7)&gt;=0.25,_xlfn.ANCHORARRAY(N74)-_xlfn.ANCHORARRAY($N$7),0),IF(_xlfn.ANCHORARRAY(N74)-_xlfn.ANCHORARRAY($N$7)&lt;=-0.25,_xlfn.ANCHORARRAY(N74)-_xlfn.ANCHORARRAY($N$7),0),OR(AND(_xlfn.ANCHORARRAY(N74)&gt;0,_xlfn.ANCHORARRAY($N$7)&lt;0),AND(_xlfn.ANCHORARRAY(N74)&lt;0,_xlfn.ANCHORARRAY($N$7)&gt;0))),_xlfn.ANCHORARRAY(N74)-_xlfn.ANCHORARRAY($N$7),""),0),""))</f>
        <v>-1.4633754293812529</v>
      </c>
      <c r="S74" s="20">
        <v>-1.4395505989774673</v>
      </c>
      <c r="T74" s="20">
        <v>135.31167771510567</v>
      </c>
      <c r="U74" s="20">
        <v>0.56186362445938809</v>
      </c>
    </row>
    <row r="75" spans="1:21">
      <c r="A75" s="2"/>
      <c r="B75" s="2"/>
      <c r="C75" s="2"/>
      <c r="D75" s="2"/>
      <c r="E75" s="2" t="s">
        <v>84</v>
      </c>
      <c r="F75" s="2"/>
      <c r="G75" s="13">
        <v>0</v>
      </c>
      <c r="H75" s="13">
        <v>0</v>
      </c>
      <c r="I75" s="13">
        <v>0</v>
      </c>
      <c r="J75" s="13">
        <v>0</v>
      </c>
      <c r="K75" s="13">
        <v>4845.46</v>
      </c>
      <c r="L75" s="13">
        <f t="shared" si="1"/>
        <v>2166.9555884512265</v>
      </c>
      <c r="M75" s="20">
        <f t="shared" si="2"/>
        <v>2.2360679774997902</v>
      </c>
      <c r="N75" s="20" cm="1">
        <f t="array" ref="N75:Q75">IFERROR((H75:K75-G75:J75)/G75:J75,0)</f>
        <v>0</v>
      </c>
      <c r="O75" s="20">
        <v>0</v>
      </c>
      <c r="P75" s="20">
        <v>0</v>
      </c>
      <c r="Q75" s="20">
        <v>0</v>
      </c>
      <c r="R75" s="20" t="str" cm="1">
        <f t="array" ref="R75">IF(IF(OR(G75:K75&gt;=50000,G75:K75&lt;=-50000),IF(OR(IF(_xlfn.ANCHORARRAY(N75)-_xlfn.ANCHORARRAY($N$7)&gt;=0.25,_xlfn.ANCHORARRAY(N75)-_xlfn.ANCHORARRAY($N$7),0),IF(_xlfn.ANCHORARRAY(N75)-_xlfn.ANCHORARRAY($N$7)&lt;=-0.25,_xlfn.ANCHORARRAY(N75)-_xlfn.ANCHORARRAY($N$7),0),OR(AND(_xlfn.ANCHORARRAY(N75)&gt;0,_xlfn.ANCHORARRAY($N$7)&lt;0),AND(_xlfn.ANCHORARRAY(N75)&lt;0,_xlfn.ANCHORARRAY($N$7)&gt;0))),_xlfn.ANCHORARRAY(N75)-_xlfn.ANCHORARRAY($N$7),""),0)&gt;=0.25,IF(OR(G75:K75&gt;=50000,G75:K75&lt;=-50000),IF(OR(IF(_xlfn.ANCHORARRAY(N75)-_xlfn.ANCHORARRAY($N$7)&gt;=0.25,_xlfn.ANCHORARRAY(N75)-_xlfn.ANCHORARRAY($N$7),0),IF(_xlfn.ANCHORARRAY(N75)-_xlfn.ANCHORARRAY($N$7)&lt;=-0.25,_xlfn.ANCHORARRAY(N75)-_xlfn.ANCHORARRAY($N$7),0),OR(AND(_xlfn.ANCHORARRAY(N75)&gt;0,_xlfn.ANCHORARRAY($N$7)&lt;0),AND(_xlfn.ANCHORARRAY(N75)&lt;0,_xlfn.ANCHORARRAY($N$7)&gt;0))),_xlfn.ANCHORARRAY(N75)-_xlfn.ANCHORARRAY($N$7),""),0),IF(IF(OR(G75:K75&gt;=50000,G75:K75&lt;=-50000),IF(OR(IF(_xlfn.ANCHORARRAY(N75)-_xlfn.ANCHORARRAY($N$7)&gt;=0.25,_xlfn.ANCHORARRAY(N75)-_xlfn.ANCHORARRAY($N$7),0),IF(_xlfn.ANCHORARRAY(N75)-_xlfn.ANCHORARRAY($N$7)&lt;=-0.25,_xlfn.ANCHORARRAY(N75)-_xlfn.ANCHORARRAY($N$7),0),OR(AND(_xlfn.ANCHORARRAY(N75)&gt;0,_xlfn.ANCHORARRAY($N$7)&lt;0),AND(_xlfn.ANCHORARRAY(N75)&lt;0,_xlfn.ANCHORARRAY($N$7)&gt;0))),_xlfn.ANCHORARRAY(N75)-_xlfn.ANCHORARRAY($N$7),""),0)&lt;=-0.25,IF(OR(G75:K75&gt;=50000,G75:K75&lt;=-50000),IF(OR(IF(_xlfn.ANCHORARRAY(N75)-_xlfn.ANCHORARRAY($N$7)&gt;=0.25,_xlfn.ANCHORARRAY(N75)-_xlfn.ANCHORARRAY($N$7),0),IF(_xlfn.ANCHORARRAY(N75)-_xlfn.ANCHORARRAY($N$7)&lt;=-0.25,_xlfn.ANCHORARRAY(N75)-_xlfn.ANCHORARRAY($N$7),0),OR(AND(_xlfn.ANCHORARRAY(N75)&gt;0,_xlfn.ANCHORARRAY($N$7)&lt;0),AND(_xlfn.ANCHORARRAY(N75)&lt;0,_xlfn.ANCHORARRAY($N$7)&gt;0))),_xlfn.ANCHORARRAY(N75)-_xlfn.ANCHORARRAY($N$7),""),0),""))</f>
        <v/>
      </c>
      <c r="S75" s="20"/>
      <c r="T75" s="20"/>
      <c r="U75" s="20"/>
    </row>
    <row r="76" spans="1:21">
      <c r="A76" s="2"/>
      <c r="B76" s="2"/>
      <c r="C76" s="2"/>
      <c r="D76" s="2"/>
      <c r="E76" s="2" t="s">
        <v>85</v>
      </c>
      <c r="F76" s="2"/>
      <c r="G76" s="13">
        <v>1346.88</v>
      </c>
      <c r="H76" s="13">
        <v>0</v>
      </c>
      <c r="I76" s="13">
        <v>0</v>
      </c>
      <c r="J76" s="13">
        <v>0</v>
      </c>
      <c r="K76" s="13">
        <v>0</v>
      </c>
      <c r="L76" s="13">
        <f t="shared" si="1"/>
        <v>602.34304750698334</v>
      </c>
      <c r="M76" s="20">
        <f t="shared" si="2"/>
        <v>2.2360679774997894</v>
      </c>
      <c r="N76" s="20" cm="1">
        <f t="array" ref="N76:Q76">IFERROR((H76:K76-G76:J76)/G76:J76,0)</f>
        <v>-1</v>
      </c>
      <c r="O76" s="20">
        <v>0</v>
      </c>
      <c r="P76" s="20">
        <v>0</v>
      </c>
      <c r="Q76" s="20">
        <v>0</v>
      </c>
      <c r="R76" s="20"/>
      <c r="S76" s="20"/>
      <c r="T76" s="20"/>
      <c r="U76" s="20"/>
    </row>
    <row r="77" spans="1:21">
      <c r="A77" s="2"/>
      <c r="B77" s="2"/>
      <c r="C77" s="2"/>
      <c r="D77" s="2"/>
      <c r="E77" s="2" t="s">
        <v>86</v>
      </c>
      <c r="F77" s="2"/>
      <c r="G77" s="13">
        <v>0</v>
      </c>
      <c r="H77" s="13">
        <v>0</v>
      </c>
      <c r="I77" s="13">
        <v>0</v>
      </c>
      <c r="J77" s="13">
        <v>90000</v>
      </c>
      <c r="K77" s="13">
        <v>0</v>
      </c>
      <c r="L77" s="13">
        <f t="shared" si="1"/>
        <v>40249.223594996212</v>
      </c>
      <c r="M77" s="20">
        <f t="shared" si="2"/>
        <v>2.2360679774997894</v>
      </c>
      <c r="N77" s="20" cm="1">
        <f t="array" ref="N77:Q77">IFERROR((H77:K77-G77:J77)/G77:J77,0)</f>
        <v>0</v>
      </c>
      <c r="O77" s="20">
        <v>0</v>
      </c>
      <c r="P77" s="20">
        <v>0</v>
      </c>
      <c r="Q77" s="20">
        <v>-1</v>
      </c>
      <c r="R77" s="20"/>
      <c r="S77" s="20"/>
      <c r="T77" s="20"/>
      <c r="U77" s="20"/>
    </row>
    <row r="78" spans="1:21" ht="15.75" thickBot="1">
      <c r="A78" s="2"/>
      <c r="B78" s="2"/>
      <c r="C78" s="2"/>
      <c r="D78" s="2"/>
      <c r="E78" s="2" t="s">
        <v>87</v>
      </c>
      <c r="F78" s="2"/>
      <c r="G78" s="13">
        <v>0</v>
      </c>
      <c r="H78" s="13">
        <v>0</v>
      </c>
      <c r="I78" s="13">
        <v>0</v>
      </c>
      <c r="J78" s="13">
        <v>0</v>
      </c>
      <c r="K78" s="13">
        <v>254020.25</v>
      </c>
      <c r="L78" s="13">
        <f t="shared" si="1"/>
        <v>113601.30933229819</v>
      </c>
      <c r="M78" s="24">
        <f t="shared" si="2"/>
        <v>2.2360679774997894</v>
      </c>
      <c r="N78" s="20" cm="1">
        <f t="array" ref="N78:Q78">IFERROR((H78:K78-G78:J78)/G78:J78,0)</f>
        <v>0</v>
      </c>
      <c r="O78" s="20">
        <v>0</v>
      </c>
      <c r="P78" s="20">
        <v>0</v>
      </c>
      <c r="Q78" s="20">
        <v>0</v>
      </c>
      <c r="R78" s="20"/>
      <c r="S78" s="20"/>
      <c r="T78" s="20"/>
      <c r="U78" s="20"/>
    </row>
    <row r="79" spans="1:21" ht="15.75" thickBot="1">
      <c r="A79" s="2"/>
      <c r="B79" s="2"/>
      <c r="C79" s="2"/>
      <c r="D79" s="2" t="s">
        <v>88</v>
      </c>
      <c r="E79" s="2"/>
      <c r="F79" s="2"/>
      <c r="G79" s="15">
        <f>ROUND(SUM(G19:G22)+G28+SUM(G33:G78),5)</f>
        <v>1058691.29</v>
      </c>
      <c r="H79" s="15">
        <f>ROUND(SUM(H19:H22)+H28+SUM(H33:H78),5)</f>
        <v>1615583.03</v>
      </c>
      <c r="I79" s="15">
        <f>ROUND(SUM(I19:I22)+I28+SUM(I33:I78),5)</f>
        <v>2909710.73</v>
      </c>
      <c r="J79" s="15">
        <f>ROUND(SUM(J19:J22)+J28+SUM(J33:J78),5)</f>
        <v>5267957.47</v>
      </c>
      <c r="K79" s="15">
        <f>ROUND(SUM(K19:K22)+K28+SUM(K33:K78),5)</f>
        <v>4109192.08</v>
      </c>
      <c r="L79" s="15">
        <f t="shared" si="1"/>
        <v>1736885.0033049879</v>
      </c>
      <c r="M79" s="22">
        <f t="shared" si="2"/>
        <v>0.58046566979786007</v>
      </c>
      <c r="N79" s="20" cm="1">
        <f t="array" ref="N79:Q79">IFERROR((H79:K79-G79:J79)/G79:J79,0)</f>
        <v>0.5260190059748201</v>
      </c>
      <c r="O79" s="20">
        <v>0.80102828265038162</v>
      </c>
      <c r="P79" s="20">
        <v>0.81047463436339595</v>
      </c>
      <c r="Q79" s="20">
        <v>-0.21996483392262461</v>
      </c>
      <c r="R79" s="20" cm="1">
        <f t="array" ref="R79:U79">IF(IF(OR(G79:K79&gt;=50000,G79:K79&lt;=-50000),IF(OR(IF(_xlfn.ANCHORARRAY(N79)-_xlfn.ANCHORARRAY($N$7)&gt;=0.25,_xlfn.ANCHORARRAY(N79)-_xlfn.ANCHORARRAY($N$7),0),IF(_xlfn.ANCHORARRAY(N79)-_xlfn.ANCHORARRAY($N$7)&lt;=-0.25,_xlfn.ANCHORARRAY(N79)-_xlfn.ANCHORARRAY($N$7),0),OR(AND(_xlfn.ANCHORARRAY(N79)&gt;0,_xlfn.ANCHORARRAY($N$7)&lt;0),AND(_xlfn.ANCHORARRAY(N79)&lt;0,_xlfn.ANCHORARRAY($N$7)&gt;0))),_xlfn.ANCHORARRAY(N79)-_xlfn.ANCHORARRAY($N$7),""),0)&gt;=0.25,IF(OR(G79:K79&gt;=50000,G79:K79&lt;=-50000),IF(OR(IF(_xlfn.ANCHORARRAY(N79)-_xlfn.ANCHORARRAY($N$7)&gt;=0.25,_xlfn.ANCHORARRAY(N79)-_xlfn.ANCHORARRAY($N$7),0),IF(_xlfn.ANCHORARRAY(N79)-_xlfn.ANCHORARRAY($N$7)&lt;=-0.25,_xlfn.ANCHORARRAY(N79)-_xlfn.ANCHORARRAY($N$7),0),OR(AND(_xlfn.ANCHORARRAY(N79)&gt;0,_xlfn.ANCHORARRAY($N$7)&lt;0),AND(_xlfn.ANCHORARRAY(N79)&lt;0,_xlfn.ANCHORARRAY($N$7)&gt;0))),_xlfn.ANCHORARRAY(N79)-_xlfn.ANCHORARRAY($N$7),""),0),IF(IF(OR(G79:K79&gt;=50000,G79:K79&lt;=-50000),IF(OR(IF(_xlfn.ANCHORARRAY(N79)-_xlfn.ANCHORARRAY($N$7)&gt;=0.25,_xlfn.ANCHORARRAY(N79)-_xlfn.ANCHORARRAY($N$7),0),IF(_xlfn.ANCHORARRAY(N79)-_xlfn.ANCHORARRAY($N$7)&lt;=-0.25,_xlfn.ANCHORARRAY(N79)-_xlfn.ANCHORARRAY($N$7),0),OR(AND(_xlfn.ANCHORARRAY(N79)&gt;0,_xlfn.ANCHORARRAY($N$7)&lt;0),AND(_xlfn.ANCHORARRAY(N79)&lt;0,_xlfn.ANCHORARRAY($N$7)&gt;0))),_xlfn.ANCHORARRAY(N79)-_xlfn.ANCHORARRAY($N$7),""),0)&lt;=-0.25,IF(OR(G79:K79&gt;=50000,G79:K79&lt;=-50000),IF(OR(IF(_xlfn.ANCHORARRAY(N79)-_xlfn.ANCHORARRAY($N$7)&gt;=0.25,_xlfn.ANCHORARRAY(N79)-_xlfn.ANCHORARRAY($N$7),0),IF(_xlfn.ANCHORARRAY(N79)-_xlfn.ANCHORARRAY($N$7)&lt;=-0.25,_xlfn.ANCHORARRAY(N79)-_xlfn.ANCHORARRAY($N$7),0),OR(AND(_xlfn.ANCHORARRAY(N79)&gt;0,_xlfn.ANCHORARRAY($N$7)&lt;0),AND(_xlfn.ANCHORARRAY(N79)&lt;0,_xlfn.ANCHORARRAY($N$7)&gt;0))),_xlfn.ANCHORARRAY(N79)-_xlfn.ANCHORARRAY($N$7),""),0),""))</f>
        <v>-0.26226737357107233</v>
      </c>
      <c r="S79" s="20" t="str">
        <v/>
      </c>
      <c r="T79" s="20">
        <v>-0.5210501583503595</v>
      </c>
      <c r="U79" s="20" t="str">
        <v/>
      </c>
    </row>
    <row r="80" spans="1:21">
      <c r="A80" s="2"/>
      <c r="B80" s="2" t="s">
        <v>89</v>
      </c>
      <c r="C80" s="2"/>
      <c r="D80" s="2"/>
      <c r="E80" s="2"/>
      <c r="F80" s="2"/>
      <c r="G80" s="13">
        <f>ROUND(G5+G17-G79,5)</f>
        <v>-64698.75</v>
      </c>
      <c r="H80" s="13">
        <f>ROUND(H5+H17-H79,5)</f>
        <v>305173.45</v>
      </c>
      <c r="I80" s="13">
        <f>ROUND(I5+I17-I79,5)</f>
        <v>94482.21</v>
      </c>
      <c r="J80" s="13">
        <f>ROUND(J5+J17-J79,5)</f>
        <v>132289.84</v>
      </c>
      <c r="K80" s="13">
        <f>ROUND(K5+K17-K79,5)</f>
        <v>429926.61</v>
      </c>
      <c r="L80" s="13">
        <f t="shared" si="1"/>
        <v>192091.86280106253</v>
      </c>
      <c r="M80" s="20">
        <f t="shared" si="2"/>
        <v>1.0705392701420746</v>
      </c>
      <c r="N80" s="20" cm="1">
        <f t="array" ref="N80:Q80">IFERROR((H80:K80-G80:J80)/G80:J80,0)</f>
        <v>-5.7168368786104837</v>
      </c>
      <c r="O80" s="20">
        <v>-0.6903983292124527</v>
      </c>
      <c r="P80" s="20">
        <v>0.40015607170916079</v>
      </c>
      <c r="Q80" s="20">
        <v>2.2498838157185768</v>
      </c>
      <c r="R80" s="20" cm="1">
        <f t="array" ref="R80:U80">IF(IF(OR(G80:K80&gt;=50000,G80:K80&lt;=-50000),IF(OR(IF(_xlfn.ANCHORARRAY(N80)-_xlfn.ANCHORARRAY($N$7)&gt;=0.25,_xlfn.ANCHORARRAY(N80)-_xlfn.ANCHORARRAY($N$7),0),IF(_xlfn.ANCHORARRAY(N80)-_xlfn.ANCHORARRAY($N$7)&lt;=-0.25,_xlfn.ANCHORARRAY(N80)-_xlfn.ANCHORARRAY($N$7),0),OR(AND(_xlfn.ANCHORARRAY(N80)&gt;0,_xlfn.ANCHORARRAY($N$7)&lt;0),AND(_xlfn.ANCHORARRAY(N80)&lt;0,_xlfn.ANCHORARRAY($N$7)&gt;0))),_xlfn.ANCHORARRAY(N80)-_xlfn.ANCHORARRAY($N$7),""),0)&gt;=0.25,IF(OR(G80:K80&gt;=50000,G80:K80&lt;=-50000),IF(OR(IF(_xlfn.ANCHORARRAY(N80)-_xlfn.ANCHORARRAY($N$7)&gt;=0.25,_xlfn.ANCHORARRAY(N80)-_xlfn.ANCHORARRAY($N$7),0),IF(_xlfn.ANCHORARRAY(N80)-_xlfn.ANCHORARRAY($N$7)&lt;=-0.25,_xlfn.ANCHORARRAY(N80)-_xlfn.ANCHORARRAY($N$7),0),OR(AND(_xlfn.ANCHORARRAY(N80)&gt;0,_xlfn.ANCHORARRAY($N$7)&lt;0),AND(_xlfn.ANCHORARRAY(N80)&lt;0,_xlfn.ANCHORARRAY($N$7)&gt;0))),_xlfn.ANCHORARRAY(N80)-_xlfn.ANCHORARRAY($N$7),""),0),IF(IF(OR(G80:K80&gt;=50000,G80:K80&lt;=-50000),IF(OR(IF(_xlfn.ANCHORARRAY(N80)-_xlfn.ANCHORARRAY($N$7)&gt;=0.25,_xlfn.ANCHORARRAY(N80)-_xlfn.ANCHORARRAY($N$7),0),IF(_xlfn.ANCHORARRAY(N80)-_xlfn.ANCHORARRAY($N$7)&lt;=-0.25,_xlfn.ANCHORARRAY(N80)-_xlfn.ANCHORARRAY($N$7),0),OR(AND(_xlfn.ANCHORARRAY(N80)&gt;0,_xlfn.ANCHORARRAY($N$7)&lt;0),AND(_xlfn.ANCHORARRAY(N80)&lt;0,_xlfn.ANCHORARRAY($N$7)&gt;0))),_xlfn.ANCHORARRAY(N80)-_xlfn.ANCHORARRAY($N$7),""),0)&lt;=-0.25,IF(OR(G80:K80&gt;=50000,G80:K80&lt;=-50000),IF(OR(IF(_xlfn.ANCHORARRAY(N80)-_xlfn.ANCHORARRAY($N$7)&gt;=0.25,_xlfn.ANCHORARRAY(N80)-_xlfn.ANCHORARRAY($N$7),0),IF(_xlfn.ANCHORARRAY(N80)-_xlfn.ANCHORARRAY($N$7)&lt;=-0.25,_xlfn.ANCHORARRAY(N80)-_xlfn.ANCHORARRAY($N$7),0),OR(AND(_xlfn.ANCHORARRAY(N80)&gt;0,_xlfn.ANCHORARRAY($N$7)&lt;0),AND(_xlfn.ANCHORARRAY(N80)&lt;0,_xlfn.ANCHORARRAY($N$7)&gt;0))),_xlfn.ANCHORARRAY(N80)-_xlfn.ANCHORARRAY($N$7),""),0),""))</f>
        <v>-6.5051232581563765</v>
      </c>
      <c r="S80" s="20">
        <v>-1.2512709719875232</v>
      </c>
      <c r="T80" s="20">
        <v>-0.93136872100459467</v>
      </c>
      <c r="U80" s="20">
        <v>2.5940364774985327</v>
      </c>
    </row>
    <row r="81" spans="1:20">
      <c r="A81" s="2"/>
      <c r="B81" s="2" t="s">
        <v>90</v>
      </c>
      <c r="C81" s="2"/>
      <c r="D81" s="2"/>
      <c r="E81" s="2"/>
      <c r="F81" s="2"/>
      <c r="G81" s="20">
        <f>G80/G9</f>
        <v>-6.0815758909476842E-3</v>
      </c>
      <c r="H81" s="20">
        <f t="shared" ref="H81:K81" si="3">H80/H9</f>
        <v>1.6040943872633398E-2</v>
      </c>
      <c r="I81" s="20">
        <f t="shared" si="3"/>
        <v>3.1817477530690736E-3</v>
      </c>
      <c r="J81" s="20">
        <f t="shared" si="3"/>
        <v>1.9107424673453098E-3</v>
      </c>
      <c r="K81" s="20">
        <f t="shared" si="3"/>
        <v>9.4681958113677391E-3</v>
      </c>
      <c r="L81" s="26">
        <f t="shared" ref="L81" si="4">_xlfn.STDEV.S(G81:K81)</f>
        <v>8.3287457540246346E-3</v>
      </c>
      <c r="M81" s="20">
        <f t="shared" ref="M81" si="5">L81/AVERAGE(G81:K81)</f>
        <v>1.6983538758621828</v>
      </c>
      <c r="N81" s="20"/>
      <c r="O81" s="20"/>
      <c r="P81" s="20"/>
      <c r="Q81" s="20"/>
      <c r="R81" s="20"/>
      <c r="S81" s="20"/>
      <c r="T81" s="20"/>
    </row>
    <row r="82" spans="1:20">
      <c r="A82" s="2"/>
      <c r="B82" s="2" t="s">
        <v>91</v>
      </c>
      <c r="C82" s="2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20"/>
      <c r="S82" s="20"/>
      <c r="T82" s="20"/>
    </row>
    <row r="83" spans="1:20">
      <c r="A83" s="2"/>
      <c r="B83" s="2"/>
      <c r="C83" s="2" t="s">
        <v>92</v>
      </c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0"/>
      <c r="S83" s="20"/>
      <c r="T83" s="20"/>
    </row>
    <row r="84" spans="1:20">
      <c r="A84" s="2"/>
      <c r="B84" s="2"/>
      <c r="C84" s="2"/>
      <c r="D84" s="2" t="s">
        <v>93</v>
      </c>
      <c r="E84" s="2"/>
      <c r="F84" s="2"/>
      <c r="G84" s="13">
        <v>0</v>
      </c>
      <c r="H84" s="13">
        <v>3.72</v>
      </c>
      <c r="I84" s="13">
        <v>33.43</v>
      </c>
      <c r="J84" s="13">
        <v>2.1</v>
      </c>
      <c r="K84" s="13">
        <v>1.41</v>
      </c>
      <c r="L84" s="13"/>
      <c r="M84" s="13"/>
      <c r="N84" s="13"/>
      <c r="O84" s="13"/>
      <c r="P84" s="13"/>
      <c r="Q84" s="13"/>
      <c r="R84" s="20"/>
      <c r="S84" s="20"/>
      <c r="T84" s="20"/>
    </row>
    <row r="85" spans="1:20" ht="15.75" thickBot="1">
      <c r="A85" s="2"/>
      <c r="B85" s="2"/>
      <c r="C85" s="2"/>
      <c r="D85" s="2" t="s">
        <v>94</v>
      </c>
      <c r="E85" s="2"/>
      <c r="F85" s="2"/>
      <c r="G85" s="14">
        <v>0</v>
      </c>
      <c r="H85" s="14">
        <v>0</v>
      </c>
      <c r="I85" s="14">
        <v>167500</v>
      </c>
      <c r="J85" s="14">
        <v>0</v>
      </c>
      <c r="K85" s="14">
        <v>0</v>
      </c>
      <c r="L85" s="14"/>
      <c r="M85" s="14"/>
      <c r="N85" s="14"/>
      <c r="O85" s="14"/>
      <c r="P85" s="14"/>
      <c r="Q85" s="14"/>
      <c r="R85" s="20"/>
      <c r="S85" s="20"/>
      <c r="T85" s="20"/>
    </row>
    <row r="86" spans="1:20">
      <c r="A86" s="2"/>
      <c r="B86" s="2"/>
      <c r="C86" s="2" t="s">
        <v>95</v>
      </c>
      <c r="D86" s="2"/>
      <c r="E86" s="2"/>
      <c r="F86" s="2"/>
      <c r="G86" s="13">
        <f>ROUND(SUM(G83:G85),5)</f>
        <v>0</v>
      </c>
      <c r="H86" s="13">
        <f>ROUND(SUM(H83:H85),5)</f>
        <v>3.72</v>
      </c>
      <c r="I86" s="13">
        <f>ROUND(SUM(I83:I85),5)</f>
        <v>167533.43</v>
      </c>
      <c r="J86" s="13">
        <f>ROUND(SUM(J83:J85),5)</f>
        <v>2.1</v>
      </c>
      <c r="K86" s="13">
        <f>ROUND(SUM(K83:K85),5)</f>
        <v>1.41</v>
      </c>
      <c r="L86" s="13"/>
      <c r="M86" s="13"/>
      <c r="N86" s="13"/>
      <c r="O86" s="13"/>
      <c r="P86" s="13"/>
      <c r="Q86" s="13"/>
      <c r="R86" s="20"/>
      <c r="S86" s="20"/>
      <c r="T86" s="20"/>
    </row>
    <row r="87" spans="1:20">
      <c r="A87" s="2"/>
      <c r="B87" s="2"/>
      <c r="C87" s="2" t="s">
        <v>96</v>
      </c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0"/>
      <c r="S87" s="20"/>
      <c r="T87" s="20"/>
    </row>
    <row r="88" spans="1:20" ht="15.75" thickBot="1">
      <c r="A88" s="2"/>
      <c r="B88" s="2"/>
      <c r="C88" s="2"/>
      <c r="D88" s="2" t="s">
        <v>97</v>
      </c>
      <c r="E88" s="2"/>
      <c r="F88" s="2"/>
      <c r="G88" s="13">
        <v>500</v>
      </c>
      <c r="H88" s="13">
        <v>0</v>
      </c>
      <c r="I88" s="13">
        <v>0</v>
      </c>
      <c r="J88" s="13">
        <v>0</v>
      </c>
      <c r="K88" s="13">
        <v>0</v>
      </c>
      <c r="L88" s="13"/>
      <c r="M88" s="13"/>
      <c r="N88" s="13"/>
      <c r="O88" s="13"/>
      <c r="P88" s="13"/>
      <c r="Q88" s="13"/>
      <c r="R88" s="20"/>
      <c r="S88" s="20"/>
      <c r="T88" s="20"/>
    </row>
    <row r="89" spans="1:20" ht="15.75" thickBot="1">
      <c r="A89" s="2"/>
      <c r="B89" s="2"/>
      <c r="C89" s="2" t="s">
        <v>98</v>
      </c>
      <c r="D89" s="2"/>
      <c r="E89" s="2"/>
      <c r="F89" s="2"/>
      <c r="G89" s="17">
        <f>ROUND(SUM(G87:G88),5)</f>
        <v>500</v>
      </c>
      <c r="H89" s="17">
        <f>ROUND(SUM(H87:H88),5)</f>
        <v>0</v>
      </c>
      <c r="I89" s="17">
        <f>ROUND(SUM(I87:I88),5)</f>
        <v>0</v>
      </c>
      <c r="J89" s="17">
        <f>ROUND(SUM(J87:J88),5)</f>
        <v>0</v>
      </c>
      <c r="K89" s="17">
        <f>ROUND(SUM(K87:K88),5)</f>
        <v>0</v>
      </c>
      <c r="L89" s="17"/>
      <c r="M89" s="17"/>
      <c r="N89" s="17"/>
      <c r="O89" s="17"/>
      <c r="P89" s="17"/>
      <c r="Q89" s="17"/>
      <c r="R89" s="20"/>
      <c r="S89" s="20"/>
      <c r="T89" s="20"/>
    </row>
    <row r="90" spans="1:20" ht="15.75" thickBot="1">
      <c r="A90" s="2"/>
      <c r="B90" s="2" t="s">
        <v>99</v>
      </c>
      <c r="C90" s="2"/>
      <c r="D90" s="2"/>
      <c r="E90" s="2"/>
      <c r="F90" s="2"/>
      <c r="G90" s="17">
        <f>ROUND(G82+G86-G89,5)</f>
        <v>-500</v>
      </c>
      <c r="H90" s="17">
        <f>ROUND(H82+H86-H89,5)</f>
        <v>3.72</v>
      </c>
      <c r="I90" s="17">
        <f>ROUND(I82+I86-I89,5)</f>
        <v>167533.43</v>
      </c>
      <c r="J90" s="17">
        <f>ROUND(J82+J86-J89,5)</f>
        <v>2.1</v>
      </c>
      <c r="K90" s="17">
        <f>ROUND(K82+K86-K89,5)</f>
        <v>1.41</v>
      </c>
      <c r="L90" s="17"/>
      <c r="M90" s="17"/>
      <c r="N90" s="17"/>
      <c r="O90" s="17"/>
      <c r="P90" s="17"/>
      <c r="Q90" s="17"/>
      <c r="R90" s="20"/>
      <c r="S90" s="20"/>
      <c r="T90" s="20"/>
    </row>
    <row r="91" spans="1:20" s="19" customFormat="1" ht="12" thickBot="1">
      <c r="A91" s="2" t="s">
        <v>100</v>
      </c>
      <c r="B91" s="2"/>
      <c r="C91" s="2"/>
      <c r="D91" s="2"/>
      <c r="E91" s="2"/>
      <c r="F91" s="2"/>
      <c r="G91" s="18">
        <f>ROUND(G80+G90,5)</f>
        <v>-65198.75</v>
      </c>
      <c r="H91" s="18">
        <f>ROUND(H80+H90,5)</f>
        <v>305177.17</v>
      </c>
      <c r="I91" s="18">
        <f>ROUND(I80+I90,5)</f>
        <v>262015.64</v>
      </c>
      <c r="J91" s="18">
        <f>ROUND(J80+J90,5)</f>
        <v>132291.94</v>
      </c>
      <c r="K91" s="18">
        <f>ROUND(K80+K90,5)</f>
        <v>429928.02</v>
      </c>
      <c r="L91" s="18"/>
      <c r="M91" s="18"/>
      <c r="N91" s="18"/>
      <c r="O91" s="18"/>
      <c r="P91" s="18"/>
      <c r="Q91" s="18"/>
      <c r="R91" s="20"/>
      <c r="S91" s="20"/>
      <c r="T91" s="20"/>
    </row>
    <row r="92" spans="1:20" ht="15.75" thickTop="1"/>
  </sheetData>
  <mergeCells count="3">
    <mergeCell ref="L3:M3"/>
    <mergeCell ref="N3:Q3"/>
    <mergeCell ref="R3:U3"/>
  </mergeCells>
  <conditionalFormatting sqref="G7:M81">
    <cfRule type="expression" dxfId="1" priority="5">
      <formula>AND(_xlfn.STDEV.S($G7:$K7)&gt;=50000,$M7&gt;=0.5)=TRUE</formula>
    </cfRule>
  </conditionalFormatting>
  <conditionalFormatting sqref="R9:U80">
    <cfRule type="expression" dxfId="0" priority="1">
      <formula>R9&lt;&gt;""=TRUE</formula>
    </cfRule>
  </conditionalFormatting>
  <pageMargins left="0.7" right="0.7" top="0.75" bottom="0.75" header="0.1" footer="0.3"/>
  <pageSetup orientation="portrait" r:id="rId1"/>
  <headerFoot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Dhawal Bakshi</dc:creator>
  <cp:keywords/>
  <dc:description/>
  <cp:lastModifiedBy>j b</cp:lastModifiedBy>
  <cp:revision/>
  <dcterms:created xsi:type="dcterms:W3CDTF">2023-03-10T16:26:25Z</dcterms:created>
  <dcterms:modified xsi:type="dcterms:W3CDTF">2023-03-14T13:01:44Z</dcterms:modified>
  <cp:category/>
  <cp:contentStatus/>
</cp:coreProperties>
</file>