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activeX/activeX1.xml" ContentType="application/vnd.ms-office.activeX+xml"/>
  <Override PartName="/xl/activeX/activeX2.xml" ContentType="application/vnd.ms-office.activeX+xml"/>
  <Override PartName="/xl/activeX/activeX1.bin" ContentType="application/vnd.ms-office.activeX"/>
  <Override PartName="/xl/activeX/activeX2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03\Desktop\"/>
    </mc:Choice>
  </mc:AlternateContent>
  <xr:revisionPtr revIDLastSave="0" documentId="13_ncr:1_{53E3937C-79C8-40C5-8EE0-B1BA30760F23}" xr6:coauthVersionLast="47" xr6:coauthVersionMax="47" xr10:uidLastSave="{00000000-0000-0000-0000-000000000000}"/>
  <bookViews>
    <workbookView xWindow="-20610" yWindow="-165" windowWidth="20730" windowHeight="11160" firstSheet="1" activeTab="1" xr2:uid="{21C95FB3-A40B-432E-ACEB-5C35AF9090DE}"/>
  </bookViews>
  <sheets>
    <sheet name="Oct 22 compared with Sep 22" sheetId="1" state="hidden" r:id="rId1"/>
    <sheet name="Monthly Trends" sheetId="2" r:id="rId2"/>
  </sheets>
  <definedNames>
    <definedName name="_xlnm.Print_Titles" localSheetId="0">'Oct 22 compared with Sep 22'!$A:$F,'Oct 22 compared with Sep 22'!$4:$5</definedName>
    <definedName name="QB_BASIS_4" localSheetId="0" hidden="1">'Oct 22 compared with Sep 22'!$I$3</definedName>
    <definedName name="QB_COLUMN_59200" localSheetId="0" hidden="1">'Oct 22 compared with Sep 22'!$G$5</definedName>
    <definedName name="QB_COLUMN_60210" localSheetId="0" hidden="1">'Oct 22 compared with Sep 22'!$H$5</definedName>
    <definedName name="QB_COLUMN_64820" localSheetId="0" hidden="1">'Oct 22 compared with Sep 22'!$I$5</definedName>
    <definedName name="QB_COMPANY_0" localSheetId="0" hidden="1">'Oct 22 compared with Sep 22'!$A$1</definedName>
    <definedName name="QB_DATA_0" localSheetId="0" hidden="1">'Oct 22 compared with Sep 22'!$8:$8,'Oct 22 compared with Sep 22'!$9:$9,'Oct 22 compared with Sep 22'!$12:$12,'Oct 22 compared with Sep 22'!$13:$13,'Oct 22 compared with Sep 22'!$14:$14,'Oct 22 compared with Sep 22'!$15:$15,'Oct 22 compared with Sep 22'!$19:$19,'Oct 22 compared with Sep 22'!$20:$20,'Oct 22 compared with Sep 22'!$21:$21,'Oct 22 compared with Sep 22'!$23:$23,'Oct 22 compared with Sep 22'!$24:$24,'Oct 22 compared with Sep 22'!$25:$25,'Oct 22 compared with Sep 22'!$26:$26,'Oct 22 compared with Sep 22'!$29:$29,'Oct 22 compared with Sep 22'!$30:$30,'Oct 22 compared with Sep 22'!$31:$31</definedName>
    <definedName name="QB_DATA_1" localSheetId="0" hidden="1">'Oct 22 compared with Sep 22'!$33:$33,'Oct 22 compared with Sep 22'!$34:$34,'Oct 22 compared with Sep 22'!$35:$35,'Oct 22 compared with Sep 22'!$36:$36,'Oct 22 compared with Sep 22'!$37:$37,'Oct 22 compared with Sep 22'!$38:$38,'Oct 22 compared with Sep 22'!$39:$39,'Oct 22 compared with Sep 22'!$40:$40,'Oct 22 compared with Sep 22'!$41:$41,'Oct 22 compared with Sep 22'!$42:$42,'Oct 22 compared with Sep 22'!$43:$43,'Oct 22 compared with Sep 22'!$44:$44,'Oct 22 compared with Sep 22'!$45:$45,'Oct 22 compared with Sep 22'!$46:$46,'Oct 22 compared with Sep 22'!$47:$47,'Oct 22 compared with Sep 22'!$48:$48</definedName>
    <definedName name="QB_DATA_2" localSheetId="0" hidden="1">'Oct 22 compared with Sep 22'!$49:$49,'Oct 22 compared with Sep 22'!$50:$50,'Oct 22 compared with Sep 22'!$51:$51,'Oct 22 compared with Sep 22'!$52:$52,'Oct 22 compared with Sep 22'!$53:$53,'Oct 22 compared with Sep 22'!$54:$54,'Oct 22 compared with Sep 22'!$55:$55,'Oct 22 compared with Sep 22'!$56:$56,'Oct 22 compared with Sep 22'!$57:$57,'Oct 22 compared with Sep 22'!$58:$58,'Oct 22 compared with Sep 22'!$59:$59,'Oct 22 compared with Sep 22'!$60:$60,'Oct 22 compared with Sep 22'!$61:$61,'Oct 22 compared with Sep 22'!$62:$62,'Oct 22 compared with Sep 22'!$63:$63,'Oct 22 compared with Sep 22'!$64:$64</definedName>
    <definedName name="QB_DATA_3" localSheetId="0" hidden="1">'Oct 22 compared with Sep 22'!$65:$65,'Oct 22 compared with Sep 22'!$66:$66,'Oct 22 compared with Sep 22'!$67:$67,'Oct 22 compared with Sep 22'!$68:$68,'Oct 22 compared with Sep 22'!$69:$69,'Oct 22 compared with Sep 22'!$70:$70,'Oct 22 compared with Sep 22'!$75:$75,'Oct 22 compared with Sep 22'!$78:$78</definedName>
    <definedName name="QB_DATE_1" localSheetId="0" hidden="1">'Oct 22 compared with Sep 22'!$I$2</definedName>
    <definedName name="QB_FORMULA_0" localSheetId="0" hidden="1">'Oct 22 compared with Sep 22'!$I$8,'Oct 22 compared with Sep 22'!$I$9,'Oct 22 compared with Sep 22'!$G$10,'Oct 22 compared with Sep 22'!$H$10,'Oct 22 compared with Sep 22'!$I$10,'Oct 22 compared with Sep 22'!$I$12,'Oct 22 compared with Sep 22'!$I$13,'Oct 22 compared with Sep 22'!$I$14,'Oct 22 compared with Sep 22'!$I$15,'Oct 22 compared with Sep 22'!$G$16,'Oct 22 compared with Sep 22'!$H$16,'Oct 22 compared with Sep 22'!$I$16,'Oct 22 compared with Sep 22'!$G$17,'Oct 22 compared with Sep 22'!$H$17,'Oct 22 compared with Sep 22'!$I$17,'Oct 22 compared with Sep 22'!$I$19</definedName>
    <definedName name="QB_FORMULA_1" localSheetId="0" hidden="1">'Oct 22 compared with Sep 22'!$I$20,'Oct 22 compared with Sep 22'!$I$21,'Oct 22 compared with Sep 22'!$I$23,'Oct 22 compared with Sep 22'!$I$24,'Oct 22 compared with Sep 22'!$I$25,'Oct 22 compared with Sep 22'!$I$26,'Oct 22 compared with Sep 22'!$G$27,'Oct 22 compared with Sep 22'!$H$27,'Oct 22 compared with Sep 22'!$I$27,'Oct 22 compared with Sep 22'!$I$29,'Oct 22 compared with Sep 22'!$I$30,'Oct 22 compared with Sep 22'!$I$31,'Oct 22 compared with Sep 22'!$G$32,'Oct 22 compared with Sep 22'!$H$32,'Oct 22 compared with Sep 22'!$I$32,'Oct 22 compared with Sep 22'!$I$33</definedName>
    <definedName name="QB_FORMULA_2" localSheetId="0" hidden="1">'Oct 22 compared with Sep 22'!$I$34,'Oct 22 compared with Sep 22'!$I$35,'Oct 22 compared with Sep 22'!$I$36,'Oct 22 compared with Sep 22'!$I$37,'Oct 22 compared with Sep 22'!$I$38,'Oct 22 compared with Sep 22'!$I$39,'Oct 22 compared with Sep 22'!$I$40,'Oct 22 compared with Sep 22'!$I$41,'Oct 22 compared with Sep 22'!$I$42,'Oct 22 compared with Sep 22'!$I$43,'Oct 22 compared with Sep 22'!$I$44,'Oct 22 compared with Sep 22'!$I$45,'Oct 22 compared with Sep 22'!$I$46,'Oct 22 compared with Sep 22'!$I$47,'Oct 22 compared with Sep 22'!$I$48,'Oct 22 compared with Sep 22'!$I$49</definedName>
    <definedName name="QB_FORMULA_3" localSheetId="0" hidden="1">'Oct 22 compared with Sep 22'!$I$50,'Oct 22 compared with Sep 22'!$I$51,'Oct 22 compared with Sep 22'!$I$52,'Oct 22 compared with Sep 22'!$I$53,'Oct 22 compared with Sep 22'!$I$54,'Oct 22 compared with Sep 22'!$I$55,'Oct 22 compared with Sep 22'!$I$56,'Oct 22 compared with Sep 22'!$I$57,'Oct 22 compared with Sep 22'!$I$58,'Oct 22 compared with Sep 22'!$I$59,'Oct 22 compared with Sep 22'!$I$60,'Oct 22 compared with Sep 22'!$I$61,'Oct 22 compared with Sep 22'!$I$62,'Oct 22 compared with Sep 22'!$I$63,'Oct 22 compared with Sep 22'!$I$64,'Oct 22 compared with Sep 22'!$I$65</definedName>
    <definedName name="QB_FORMULA_4" localSheetId="0" hidden="1">'Oct 22 compared with Sep 22'!$I$66,'Oct 22 compared with Sep 22'!$I$67,'Oct 22 compared with Sep 22'!$I$68,'Oct 22 compared with Sep 22'!$I$69,'Oct 22 compared with Sep 22'!$I$70,'Oct 22 compared with Sep 22'!$G$71,'Oct 22 compared with Sep 22'!$H$71,'Oct 22 compared with Sep 22'!$I$71,'Oct 22 compared with Sep 22'!$G$72,'Oct 22 compared with Sep 22'!$H$72,'Oct 22 compared with Sep 22'!$I$72,'Oct 22 compared with Sep 22'!$I$75,'Oct 22 compared with Sep 22'!$G$76,'Oct 22 compared with Sep 22'!$H$76,'Oct 22 compared with Sep 22'!$I$76,'Oct 22 compared with Sep 22'!$I$78</definedName>
    <definedName name="QB_FORMULA_5" localSheetId="0" hidden="1">'Oct 22 compared with Sep 22'!$G$79,'Oct 22 compared with Sep 22'!$H$79,'Oct 22 compared with Sep 22'!$I$79,'Oct 22 compared with Sep 22'!$G$80,'Oct 22 compared with Sep 22'!$H$80,'Oct 22 compared with Sep 22'!$I$80,'Oct 22 compared with Sep 22'!$G$81,'Oct 22 compared with Sep 22'!$H$81,'Oct 22 compared with Sep 22'!$I$81</definedName>
    <definedName name="QB_ROW_100250" localSheetId="0" hidden="1">'Oct 22 compared with Sep 22'!$F$24</definedName>
    <definedName name="QB_ROW_101250" localSheetId="0" hidden="1">'Oct 22 compared with Sep 22'!$F$30</definedName>
    <definedName name="QB_ROW_102040" localSheetId="0" hidden="1">'Oct 22 compared with Sep 22'!$E$28</definedName>
    <definedName name="QB_ROW_102340" localSheetId="0" hidden="1">'Oct 22 compared with Sep 22'!$E$32</definedName>
    <definedName name="QB_ROW_10240" localSheetId="0" hidden="1">'Oct 22 compared with Sep 22'!$E$14</definedName>
    <definedName name="QB_ROW_103250" localSheetId="0" hidden="1">'Oct 22 compared with Sep 22'!$F$31</definedName>
    <definedName name="QB_ROW_108240" localSheetId="0" hidden="1">'Oct 22 compared with Sep 22'!$E$36</definedName>
    <definedName name="QB_ROW_109230" localSheetId="0" hidden="1">'Oct 22 compared with Sep 22'!$D$75</definedName>
    <definedName name="QB_ROW_110240" localSheetId="0" hidden="1">'Oct 22 compared with Sep 22'!$E$57</definedName>
    <definedName name="QB_ROW_111240" localSheetId="0" hidden="1">'Oct 22 compared with Sep 22'!$E$15</definedName>
    <definedName name="QB_ROW_119240" localSheetId="0" hidden="1">'Oct 22 compared with Sep 22'!$E$9</definedName>
    <definedName name="QB_ROW_122240" localSheetId="0" hidden="1">'Oct 22 compared with Sep 22'!$E$45</definedName>
    <definedName name="QB_ROW_12240" localSheetId="0" hidden="1">'Oct 22 compared with Sep 22'!$E$33</definedName>
    <definedName name="QB_ROW_124240" localSheetId="0" hidden="1">'Oct 22 compared with Sep 22'!$E$52</definedName>
    <definedName name="QB_ROW_125240" localSheetId="0" hidden="1">'Oct 22 compared with Sep 22'!$E$46</definedName>
    <definedName name="QB_ROW_129250" localSheetId="0" hidden="1">'Oct 22 compared with Sep 22'!$F$25</definedName>
    <definedName name="QB_ROW_130240" localSheetId="0" hidden="1">'Oct 22 compared with Sep 22'!$E$70</definedName>
    <definedName name="QB_ROW_13240" localSheetId="0" hidden="1">'Oct 22 compared with Sep 22'!$E$34</definedName>
    <definedName name="QB_ROW_134240" localSheetId="0" hidden="1">'Oct 22 compared with Sep 22'!$E$13</definedName>
    <definedName name="QB_ROW_14240" localSheetId="0" hidden="1">'Oct 22 compared with Sep 22'!$E$35</definedName>
    <definedName name="QB_ROW_150240" localSheetId="0" hidden="1">'Oct 22 compared with Sep 22'!$E$42</definedName>
    <definedName name="QB_ROW_153240" localSheetId="0" hidden="1">'Oct 22 compared with Sep 22'!$E$69</definedName>
    <definedName name="QB_ROW_162240" localSheetId="0" hidden="1">'Oct 22 compared with Sep 22'!$E$48</definedName>
    <definedName name="QB_ROW_16240" localSheetId="0" hidden="1">'Oct 22 compared with Sep 22'!$E$38</definedName>
    <definedName name="QB_ROW_17240" localSheetId="0" hidden="1">'Oct 22 compared with Sep 22'!$E$40</definedName>
    <definedName name="QB_ROW_18240" localSheetId="0" hidden="1">'Oct 22 compared with Sep 22'!$E$41</definedName>
    <definedName name="QB_ROW_18301" localSheetId="0" hidden="1">'Oct 22 compared with Sep 22'!$A$81</definedName>
    <definedName name="QB_ROW_19011" localSheetId="0" hidden="1">'Oct 22 compared with Sep 22'!$B$6</definedName>
    <definedName name="QB_ROW_19311" localSheetId="0" hidden="1">'Oct 22 compared with Sep 22'!$B$72</definedName>
    <definedName name="QB_ROW_20031" localSheetId="0" hidden="1">'Oct 22 compared with Sep 22'!$D$7</definedName>
    <definedName name="QB_ROW_20240" localSheetId="0" hidden="1">'Oct 22 compared with Sep 22'!$E$44</definedName>
    <definedName name="QB_ROW_20331" localSheetId="0" hidden="1">'Oct 22 compared with Sep 22'!$D$10</definedName>
    <definedName name="QB_ROW_21031" localSheetId="0" hidden="1">'Oct 22 compared with Sep 22'!$D$18</definedName>
    <definedName name="QB_ROW_21240" localSheetId="0" hidden="1">'Oct 22 compared with Sep 22'!$E$47</definedName>
    <definedName name="QB_ROW_21331" localSheetId="0" hidden="1">'Oct 22 compared with Sep 22'!$D$71</definedName>
    <definedName name="QB_ROW_22011" localSheetId="0" hidden="1">'Oct 22 compared with Sep 22'!$B$73</definedName>
    <definedName name="QB_ROW_22240" localSheetId="0" hidden="1">'Oct 22 compared with Sep 22'!$E$49</definedName>
    <definedName name="QB_ROW_22311" localSheetId="0" hidden="1">'Oct 22 compared with Sep 22'!$B$80</definedName>
    <definedName name="QB_ROW_23021" localSheetId="0" hidden="1">'Oct 22 compared with Sep 22'!$C$74</definedName>
    <definedName name="QB_ROW_23240" localSheetId="0" hidden="1">'Oct 22 compared with Sep 22'!$E$51</definedName>
    <definedName name="QB_ROW_23321" localSheetId="0" hidden="1">'Oct 22 compared with Sep 22'!$C$76</definedName>
    <definedName name="QB_ROW_24021" localSheetId="0" hidden="1">'Oct 22 compared with Sep 22'!$C$77</definedName>
    <definedName name="QB_ROW_24240" localSheetId="0" hidden="1">'Oct 22 compared with Sep 22'!$E$53</definedName>
    <definedName name="QB_ROW_24321" localSheetId="0" hidden="1">'Oct 22 compared with Sep 22'!$C$79</definedName>
    <definedName name="QB_ROW_25240" localSheetId="0" hidden="1">'Oct 22 compared with Sep 22'!$E$55</definedName>
    <definedName name="QB_ROW_27240" localSheetId="0" hidden="1">'Oct 22 compared with Sep 22'!$E$56</definedName>
    <definedName name="QB_ROW_28240" localSheetId="0" hidden="1">'Oct 22 compared with Sep 22'!$E$58</definedName>
    <definedName name="QB_ROW_29240" localSheetId="0" hidden="1">'Oct 22 compared with Sep 22'!$E$59</definedName>
    <definedName name="QB_ROW_30240" localSheetId="0" hidden="1">'Oct 22 compared with Sep 22'!$E$62</definedName>
    <definedName name="QB_ROW_31240" localSheetId="0" hidden="1">'Oct 22 compared with Sep 22'!$E$63</definedName>
    <definedName name="QB_ROW_32240" localSheetId="0" hidden="1">'Oct 22 compared with Sep 22'!$E$64</definedName>
    <definedName name="QB_ROW_33240" localSheetId="0" hidden="1">'Oct 22 compared with Sep 22'!$E$68</definedName>
    <definedName name="QB_ROW_34230" localSheetId="0" hidden="1">'Oct 22 compared with Sep 22'!$D$78</definedName>
    <definedName name="QB_ROW_42240" localSheetId="0" hidden="1">'Oct 22 compared with Sep 22'!$E$60</definedName>
    <definedName name="QB_ROW_43340" localSheetId="0" hidden="1">'Oct 22 compared with Sep 22'!$E$39</definedName>
    <definedName name="QB_ROW_50040" localSheetId="0" hidden="1">'Oct 22 compared with Sep 22'!$E$22</definedName>
    <definedName name="QB_ROW_50250" localSheetId="0" hidden="1">'Oct 22 compared with Sep 22'!$F$26</definedName>
    <definedName name="QB_ROW_50340" localSheetId="0" hidden="1">'Oct 22 compared with Sep 22'!$E$27</definedName>
    <definedName name="QB_ROW_51240" localSheetId="0" hidden="1">'Oct 22 compared with Sep 22'!$E$21</definedName>
    <definedName name="QB_ROW_52240" localSheetId="0" hidden="1">'Oct 22 compared with Sep 22'!$E$19</definedName>
    <definedName name="QB_ROW_58240" localSheetId="0" hidden="1">'Oct 22 compared with Sep 22'!$E$12</definedName>
    <definedName name="QB_ROW_64240" localSheetId="0" hidden="1">'Oct 22 compared with Sep 22'!$E$65</definedName>
    <definedName name="QB_ROW_69240" localSheetId="0" hidden="1">'Oct 22 compared with Sep 22'!$E$54</definedName>
    <definedName name="QB_ROW_70240" localSheetId="0" hidden="1">'Oct 22 compared with Sep 22'!$E$61</definedName>
    <definedName name="QB_ROW_71240" localSheetId="0" hidden="1">'Oct 22 compared with Sep 22'!$E$66</definedName>
    <definedName name="QB_ROW_72240" localSheetId="0" hidden="1">'Oct 22 compared with Sep 22'!$E$43</definedName>
    <definedName name="QB_ROW_73240" localSheetId="0" hidden="1">'Oct 22 compared with Sep 22'!$E$37</definedName>
    <definedName name="QB_ROW_74250" localSheetId="0" hidden="1">'Oct 22 compared with Sep 22'!$F$23</definedName>
    <definedName name="QB_ROW_75250" localSheetId="0" hidden="1">'Oct 22 compared with Sep 22'!$F$29</definedName>
    <definedName name="QB_ROW_8240" localSheetId="0" hidden="1">'Oct 22 compared with Sep 22'!$E$8</definedName>
    <definedName name="QB_ROW_86321" localSheetId="0" hidden="1">'Oct 22 compared with Sep 22'!$C$17</definedName>
    <definedName name="QB_ROW_87031" localSheetId="0" hidden="1">'Oct 22 compared with Sep 22'!$D$11</definedName>
    <definedName name="QB_ROW_87240" localSheetId="0" hidden="1">'Oct 22 compared with Sep 22'!$E$50</definedName>
    <definedName name="QB_ROW_87331" localSheetId="0" hidden="1">'Oct 22 compared with Sep 22'!$D$16</definedName>
    <definedName name="QB_ROW_88240" localSheetId="0" hidden="1">'Oct 22 compared with Sep 22'!$E$67</definedName>
    <definedName name="QB_ROW_89240" localSheetId="0" hidden="1">'Oct 22 compared with Sep 22'!$E$20</definedName>
    <definedName name="QB_SUBTITLE_3" localSheetId="0" hidden="1">'Oct 22 compared with Sep 22'!$A$3</definedName>
    <definedName name="QB_TIME_5" localSheetId="0" hidden="1">'Oct 22 compared with Sep 22'!$I$1</definedName>
    <definedName name="QB_TITLE_2" localSheetId="0" hidden="1">'Oct 22 compared with Sep 22'!$A$2</definedName>
    <definedName name="QBCANSUPPORTUPDATE" localSheetId="0">TRUE</definedName>
    <definedName name="QBCOMPANYFILENAME" localSheetId="0">"M:\04721 - Urban Roads\2021 QB files\Urban Roads Backup 040622\URBAN ROADS INC. 04062022.QBW"</definedName>
    <definedName name="QBENDDATE" localSheetId="0">20221031</definedName>
    <definedName name="QBHEADERSONSCREEN" localSheetId="0">TRUE</definedName>
    <definedName name="QBMETADATASIZE" localSheetId="0">5924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"500bfd3c05504c259d93e783101c8602"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TRUE</definedName>
    <definedName name="QBREPORTCOMPARECOL_PREVPERIOD" localSheetId="0">TRUE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11</definedName>
    <definedName name="QBREPORTSUBCOLAXIS" localSheetId="0">24</definedName>
    <definedName name="QBREPORTTYPE" localSheetId="0">0</definedName>
    <definedName name="QBROWHEADERS" localSheetId="0">6</definedName>
    <definedName name="QBSTARTDATE" localSheetId="0">20220101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 a="1"/>
  <c r="J8" i="1"/>
  <c r="G73" i="2" a="1"/>
  <c r="G73" i="2" s="1"/>
  <c r="G74" i="2" a="1"/>
  <c r="G74" i="2" s="1"/>
  <c r="I81" i="1"/>
  <c r="H81" i="1"/>
  <c r="G81" i="1"/>
  <c r="I80" i="1"/>
  <c r="H80" i="1"/>
  <c r="G80" i="1"/>
  <c r="I79" i="1"/>
  <c r="H79" i="1"/>
  <c r="G79" i="1"/>
  <c r="I78" i="1"/>
  <c r="I76" i="1"/>
  <c r="H76" i="1"/>
  <c r="G76" i="1"/>
  <c r="I75" i="1"/>
  <c r="I72" i="1"/>
  <c r="H72" i="1"/>
  <c r="G72" i="1"/>
  <c r="I71" i="1"/>
  <c r="H71" i="1"/>
  <c r="G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H32" i="1"/>
  <c r="G32" i="1"/>
  <c r="I31" i="1"/>
  <c r="I30" i="1"/>
  <c r="I29" i="1"/>
  <c r="I27" i="1"/>
  <c r="H27" i="1"/>
  <c r="G27" i="1"/>
  <c r="I26" i="1"/>
  <c r="I25" i="1"/>
  <c r="I24" i="1"/>
  <c r="I23" i="1"/>
  <c r="I21" i="1"/>
  <c r="I20" i="1"/>
  <c r="I19" i="1"/>
  <c r="I17" i="1"/>
  <c r="H17" i="1"/>
  <c r="G17" i="1"/>
  <c r="I16" i="1"/>
  <c r="H16" i="1"/>
  <c r="G16" i="1"/>
  <c r="I15" i="1"/>
  <c r="I14" i="1"/>
  <c r="I13" i="1"/>
  <c r="I12" i="1"/>
  <c r="I10" i="1"/>
  <c r="H10" i="1"/>
  <c r="G10" i="1"/>
  <c r="I9" i="1"/>
  <c r="I8" i="1"/>
  <c r="G10" i="2" l="1" a="1"/>
  <c r="G17" i="2" a="1"/>
  <c r="G17" i="2" s="1"/>
  <c r="G10" i="2"/>
  <c r="G18" i="2" l="1" a="1"/>
  <c r="G18" i="2" s="1"/>
  <c r="G11" i="2" a="1"/>
  <c r="G11" i="2" s="1"/>
  <c r="G19" i="2" l="1" a="1"/>
  <c r="G19" i="2" s="1"/>
  <c r="G76" i="2" a="1"/>
  <c r="G76" i="2" s="1"/>
  <c r="G79" i="2" l="1" a="1"/>
  <c r="G79" i="2" s="1"/>
  <c r="G78" i="2" a="1"/>
  <c r="G78" i="2" s="1"/>
  <c r="Q8" i="2" s="1" a="1"/>
  <c r="Q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CB044E-2579-42CB-87B5-C8FEC0D95DA4}" keepAlive="1" name="Query - urban_roads_1" description="Connection to the 'urban_roads_1' query in the workbook." type="5" refreshedVersion="8" background="1" saveData="1">
    <dbPr connection="Provider=Microsoft.Mashup.OleDb.1;Data Source=$Workbook$;Location=urban_roads_1;Extended Properties=&quot;&quot;" command="SELECT * FROM [urban_roads_1]"/>
  </connection>
  <connection id="2" xr16:uid="{5DD26DFD-3A3C-46D6-BCC6-7E752499A604}" keepAlive="1" name="Query - urban_roads_1 (2)" description="Connection to the 'urban_roads_1 (2)' query in the workbook." type="5" refreshedVersion="8" background="1" saveData="1">
    <dbPr connection="Provider=Microsoft.Mashup.OleDb.1;Data Source=$Workbook$;Location=&quot;urban_roads_1 (2)&quot;;Extended Properties=&quot;&quot;" command="SELECT * FROM [urban_roads_1 (2)]"/>
  </connection>
  <connection id="3" xr16:uid="{90FCEE9F-0A25-456C-86AC-D3D431E6259D}" keepAlive="1" name="Query - urban_roads_1 (3)" description="Connection to the 'urban_roads_1 (3)' query in the workbook." type="5" refreshedVersion="8" background="1" saveData="1">
    <dbPr connection="Provider=Microsoft.Mashup.OleDb.1;Data Source=$Workbook$;Location=&quot;urban_roads_1 (3)&quot;;Extended Properties=&quot;&quot;" command="SELECT * FROM [urban_roads_1 (3)]"/>
  </connection>
  <connection id="4" xr16:uid="{4BC28EFE-D1BB-4398-B061-8E8200048CCF}" keepAlive="1" name="Query - urban_roads_1 (4)" description="Connection to the 'urban_roads_1 (4)' query in the workbook." type="5" refreshedVersion="8" background="1" saveData="1">
    <dbPr connection="Provider=Microsoft.Mashup.OleDb.1;Data Source=$Workbook$;Location=&quot;urban_roads_1 (4)&quot;;Extended Properties=&quot;&quot;" command="SELECT * FROM [urban_roads_1 (4)]"/>
  </connection>
  <connection id="5" xr16:uid="{02BA255C-9024-4954-900A-4C2682127187}" keepAlive="1" name="Query - urban_roads_1 (5)" description="Connection to the 'urban_roads_1 (5)' query in the workbook." type="5" refreshedVersion="8" background="1" saveData="1">
    <dbPr connection="Provider=Microsoft.Mashup.OleDb.1;Data Source=$Workbook$;Location=&quot;urban_roads_1 (5)&quot;;Extended Properties=&quot;&quot;" command="SELECT * FROM [urban_roads_1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<sst xmlns="http://schemas.openxmlformats.org/spreadsheetml/2006/main" count="181" uniqueCount="103">
  <si>
    <t>URBAN ROADS INC.</t>
  </si>
  <si>
    <t>10:28 AM</t>
  </si>
  <si>
    <t>Profit &amp; Loss</t>
  </si>
  <si>
    <t>January through October 2022</t>
  </si>
  <si>
    <t>Accrual Basis</t>
  </si>
  <si>
    <t>Oct 22</t>
  </si>
  <si>
    <t>Sep 22</t>
  </si>
  <si>
    <t>% Change</t>
  </si>
  <si>
    <t>Condition Flag - To Track Major Variations</t>
  </si>
  <si>
    <t>Ordinary Income/Expense</t>
  </si>
  <si>
    <t>Income</t>
  </si>
  <si>
    <t>47900 · Sales</t>
  </si>
  <si>
    <t>49900 · Uncategorized Income</t>
  </si>
  <si>
    <t>Total Income</t>
  </si>
  <si>
    <t>Cost of Goods Sold</t>
  </si>
  <si>
    <t>51100 · Purchases</t>
  </si>
  <si>
    <t>51150 · Other Production Cost</t>
  </si>
  <si>
    <t>51200 · Freight Costs</t>
  </si>
  <si>
    <t>51300 · Samples</t>
  </si>
  <si>
    <t>Total COGS</t>
  </si>
  <si>
    <t>Gross Profit</t>
  </si>
  <si>
    <t>Expense</t>
  </si>
  <si>
    <t>51600 · Outside Labor - Consulting</t>
  </si>
  <si>
    <t>51601 · Outside Services</t>
  </si>
  <si>
    <t>51700 · Accounting Fees</t>
  </si>
  <si>
    <t>51900 · Payroll Expense</t>
  </si>
  <si>
    <t>51901 · Officer Salaries</t>
  </si>
  <si>
    <t>51902 · Wages and Salaries</t>
  </si>
  <si>
    <t>51903 · Mexico Labor</t>
  </si>
  <si>
    <t>51900 · Payroll Expense - Other</t>
  </si>
  <si>
    <t>Total 51900 · Payroll Expense</t>
  </si>
  <si>
    <t>51910 · Payroll Tax Expense</t>
  </si>
  <si>
    <t>51911 · California</t>
  </si>
  <si>
    <t>51912 · Federal</t>
  </si>
  <si>
    <t>51913 · Florida</t>
  </si>
  <si>
    <t>Total 51910 · Payroll Tax Expense</t>
  </si>
  <si>
    <t>60000 · Advertising and Promotion</t>
  </si>
  <si>
    <t>60100 · Auto and Truck Expenses</t>
  </si>
  <si>
    <t>60400 · Bank Service Charges</t>
  </si>
  <si>
    <t>60401 · Credit Card Charges</t>
  </si>
  <si>
    <t>61500 · Charitable Contributions</t>
  </si>
  <si>
    <t>61700 · Computer and Internet Expenses</t>
  </si>
  <si>
    <t>61800 · Commissions</t>
  </si>
  <si>
    <t>62400 · Depreciation Expense</t>
  </si>
  <si>
    <t>62500 · Dues and Subscriptions</t>
  </si>
  <si>
    <t>62501 · HOA Dues</t>
  </si>
  <si>
    <t>63000 · Gifts</t>
  </si>
  <si>
    <t>63300 · Insurance Expense</t>
  </si>
  <si>
    <t>63301 · Medical Insurance</t>
  </si>
  <si>
    <t>63302 · Medical Expense</t>
  </si>
  <si>
    <t>63400 · Interest Expense</t>
  </si>
  <si>
    <t>63401 · Loan Fees</t>
  </si>
  <si>
    <t>64300 · Meals</t>
  </si>
  <si>
    <t>64301 · Entertainment</t>
  </si>
  <si>
    <t>64700 · Miscellaneous Expense</t>
  </si>
  <si>
    <t>64701 · Other Business Expenses</t>
  </si>
  <si>
    <t>64900 · Office Supplies</t>
  </si>
  <si>
    <t>64901 · Office Expense</t>
  </si>
  <si>
    <t>66500 · Postage and Delivery</t>
  </si>
  <si>
    <t>66700 · Professional Fees</t>
  </si>
  <si>
    <t>66701 · Lawsuit</t>
  </si>
  <si>
    <t>67100 · Rent Expense</t>
  </si>
  <si>
    <t>67200 · Repairs and Maintenance</t>
  </si>
  <si>
    <t>67300 · Supply Chain Management</t>
  </si>
  <si>
    <t>67401 · Taxes - Corporate</t>
  </si>
  <si>
    <t>68000 · Taxes - Property</t>
  </si>
  <si>
    <t>68100 · Telephone Expense</t>
  </si>
  <si>
    <t>68400 · Travel Expense</t>
  </si>
  <si>
    <t>68401 · Hotel</t>
  </si>
  <si>
    <t>68402 · Taxi service</t>
  </si>
  <si>
    <t>68501 · Showroom Expense</t>
  </si>
  <si>
    <t>68600 · Utilities</t>
  </si>
  <si>
    <t>69001 · Loss On Loan</t>
  </si>
  <si>
    <t>69800 · Uncategorized Expenses</t>
  </si>
  <si>
    <t>Total Expense</t>
  </si>
  <si>
    <t>Net Ordinary Income</t>
  </si>
  <si>
    <t>Other Income/Expense</t>
  </si>
  <si>
    <t>Other Income</t>
  </si>
  <si>
    <t>70001 · Interest Income</t>
  </si>
  <si>
    <t>Total Other Income</t>
  </si>
  <si>
    <t>Other Expense</t>
  </si>
  <si>
    <t>80000 · Unknown Expenses</t>
  </si>
  <si>
    <t>Total Other Expense</t>
  </si>
  <si>
    <t>Net Other Income</t>
  </si>
  <si>
    <t>Net Income</t>
  </si>
  <si>
    <t>Aug 22</t>
  </si>
  <si>
    <t>Jul 22</t>
  </si>
  <si>
    <t>Jun 22</t>
  </si>
  <si>
    <t>May 22</t>
  </si>
  <si>
    <t>Apr 22</t>
  </si>
  <si>
    <t>Mar 22</t>
  </si>
  <si>
    <t>Feb 22</t>
  </si>
  <si>
    <t>Jan 22</t>
  </si>
  <si>
    <t/>
  </si>
  <si>
    <t>% Variation In Total Revenue (M-O-M)</t>
  </si>
  <si>
    <t>High Standard Deviation to Mean ratio - high fluctuation - needs to be looked into</t>
  </si>
  <si>
    <t>GP % To Total Revenue</t>
  </si>
  <si>
    <t>Oct 22 no officers' salary</t>
  </si>
  <si>
    <t>% Variation in Overheads (M-O-M)</t>
  </si>
  <si>
    <t>Net Profit</t>
  </si>
  <si>
    <t>High fluctuation in bottom line</t>
  </si>
  <si>
    <t>Net Profit Variation (M-O-M)%</t>
  </si>
  <si>
    <t>Net Profit To Revenue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</si>
</sst>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/dd/yyyy"/>
    <numFmt numFmtId="165" formatCode="#,##0.00;\-#,##0.00"/>
    <numFmt numFmtId="166" formatCode="#,##0.0#%;\-#,##0.0#%"/>
  </numFmts>
  <fonts count="8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b/>
      <sz val="12"/>
      <color rgb="FF323232"/>
      <name val="Arial"/>
      <family val="2"/>
    </font>
    <font>
      <b/>
      <sz val="14"/>
      <color rgb="FF323232"/>
      <name val="Arial"/>
      <family val="2"/>
    </font>
    <font>
      <b/>
      <sz val="10"/>
      <color rgb="FF323232"/>
      <name val="Arial"/>
      <family val="2"/>
    </font>
    <font>
      <sz val="8"/>
      <color rgb="FF32323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Continuous"/>
    </xf>
    <xf numFmtId="165" fontId="5" fillId="0" borderId="0" xfId="0" applyNumberFormat="1" applyFont="1"/>
    <xf numFmtId="165" fontId="5" fillId="0" borderId="2" xfId="0" applyNumberFormat="1" applyFont="1" applyBorder="1"/>
    <xf numFmtId="166" fontId="5" fillId="0" borderId="2" xfId="0" applyNumberFormat="1" applyFont="1" applyBorder="1"/>
    <xf numFmtId="165" fontId="5" fillId="0" borderId="3" xfId="0" applyNumberFormat="1" applyFont="1" applyBorder="1"/>
    <xf numFmtId="166" fontId="5" fillId="0" borderId="3" xfId="0" applyNumberFormat="1" applyFont="1" applyBorder="1"/>
    <xf numFmtId="165" fontId="5" fillId="0" borderId="4" xfId="0" applyNumberFormat="1" applyFont="1" applyBorder="1"/>
    <xf numFmtId="166" fontId="5" fillId="0" borderId="4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0" fontId="1" fillId="0" borderId="0" xfId="0" applyFont="1"/>
    <xf numFmtId="49" fontId="2" fillId="0" borderId="0" xfId="0" applyNumberFormat="1" applyFont="1" applyAlignment="1">
      <alignment horizontal="centerContinuous"/>
    </xf>
    <xf numFmtId="49" fontId="1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/>
    </xf>
    <xf numFmtId="49" fontId="4" fillId="0" borderId="0" xfId="0" applyNumberFormat="1" applyFont="1" applyAlignment="1">
      <alignment horizontal="centerContinuous"/>
    </xf>
    <xf numFmtId="4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5" fillId="0" borderId="0" xfId="0" applyNumberFormat="1" applyFont="1"/>
    <xf numFmtId="49" fontId="1" fillId="0" borderId="6" xfId="0" applyNumberFormat="1" applyFont="1" applyBorder="1" applyAlignment="1">
      <alignment horizontal="center"/>
    </xf>
    <xf numFmtId="165" fontId="1" fillId="0" borderId="0" xfId="0" applyNumberFormat="1" applyFont="1"/>
    <xf numFmtId="0" fontId="6" fillId="0" borderId="0" xfId="0" applyFont="1"/>
    <xf numFmtId="10" fontId="5" fillId="0" borderId="0" xfId="1" applyNumberFormat="1" applyFont="1"/>
    <xf numFmtId="49" fontId="1" fillId="2" borderId="0" xfId="0" applyNumberFormat="1" applyFont="1" applyFill="1"/>
    <xf numFmtId="10" fontId="1" fillId="2" borderId="0" xfId="1" applyNumberFormat="1" applyFont="1" applyFill="1"/>
    <xf numFmtId="165" fontId="1" fillId="2" borderId="0" xfId="0" applyNumberFormat="1" applyFont="1" applyFill="1"/>
    <xf numFmtId="0" fontId="1" fillId="2" borderId="0" xfId="0" applyFont="1" applyFill="1"/>
    <xf numFmtId="49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5" fontId="5" fillId="3" borderId="0" xfId="0" applyNumberFormat="1" applyFont="1" applyFill="1"/>
    <xf numFmtId="165" fontId="1" fillId="3" borderId="0" xfId="0" applyNumberFormat="1" applyFont="1" applyFill="1"/>
  </cellXfs>
  <cellStyles count="2">
    <cellStyle name="Normal" xfId="0" builtinId="0"/>
    <cellStyle name="Per cent" xfId="1" builtinId="5"/>
  </cellStyles>
  <dxfs count="2">
    <dxf>
      <font>
        <b/>
        <i/>
      </font>
      <fill>
        <patternFill>
          <bgColor rgb="FFFFC000"/>
        </patternFill>
      </fill>
    </dxf>
    <dxf>
      <fill>
        <patternFill>
          <bgColor rgb="FFFF33CC"/>
        </patternFill>
      </fill>
    </dxf>
  </dxfs>
  <tableStyles count="1" defaultTableStyle="TableStyleMedium2" defaultPivotStyle="PivotStyleLight16">
    <tableStyle name="Invisible" pivot="0" table="0" count="0" xr9:uid="{D12B4CE0-367E-4B7E-8AD1-0FBA465A5D27}"/>
  </tableStyles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9525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9525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96D5-330A-4830-92DE-848F9162D858}">
  <sheetPr codeName="Sheet1"/>
  <dimension ref="A1:J82"/>
  <sheetViews>
    <sheetView workbookViewId="0">
      <pane xSplit="6" ySplit="5" topLeftCell="G6" activePane="bottomRight" state="frozenSplit"/>
      <selection pane="bottomRight" activeCell="J8" sqref="J8"/>
      <selection pane="bottomLeft" activeCell="A6" sqref="A6"/>
      <selection pane="topRight" activeCell="G1" sqref="G1"/>
    </sheetView>
  </sheetViews>
  <sheetFormatPr defaultRowHeight="15"/>
  <cols>
    <col min="1" max="5" width="2.7109375" style="13" customWidth="1"/>
    <col min="6" max="6" width="31.7109375" style="13" customWidth="1"/>
    <col min="7" max="8" width="10.85546875" bestFit="1" customWidth="1"/>
    <col min="9" max="9" width="11.7109375" customWidth="1"/>
    <col min="10" max="10" width="13.85546875" bestFit="1" customWidth="1"/>
  </cols>
  <sheetData>
    <row r="1" spans="1:10" ht="15.75">
      <c r="A1" s="14" t="s">
        <v>0</v>
      </c>
      <c r="B1" s="15"/>
      <c r="C1" s="15"/>
      <c r="D1" s="15"/>
      <c r="E1" s="15"/>
      <c r="F1" s="15"/>
      <c r="G1" s="1"/>
      <c r="H1" s="1"/>
      <c r="I1" s="18" t="s">
        <v>1</v>
      </c>
    </row>
    <row r="2" spans="1:10" ht="18">
      <c r="A2" s="16" t="s">
        <v>2</v>
      </c>
      <c r="B2" s="15"/>
      <c r="C2" s="15"/>
      <c r="D2" s="15"/>
      <c r="E2" s="15"/>
      <c r="F2" s="15"/>
      <c r="G2" s="1"/>
      <c r="H2" s="1"/>
      <c r="I2" s="19">
        <v>44872</v>
      </c>
    </row>
    <row r="3" spans="1:10">
      <c r="A3" s="17" t="s">
        <v>3</v>
      </c>
      <c r="B3" s="15"/>
      <c r="C3" s="15"/>
      <c r="D3" s="15"/>
      <c r="E3" s="15"/>
      <c r="F3" s="15"/>
      <c r="G3" s="1"/>
      <c r="H3" s="1"/>
      <c r="I3" s="18" t="s">
        <v>4</v>
      </c>
    </row>
    <row r="4" spans="1:10">
      <c r="A4" s="2"/>
      <c r="B4" s="2"/>
      <c r="C4" s="2"/>
      <c r="D4" s="2"/>
      <c r="E4" s="2"/>
      <c r="F4" s="2"/>
      <c r="G4" s="3"/>
      <c r="H4" s="3"/>
      <c r="I4" s="3"/>
    </row>
    <row r="5" spans="1:10" s="21" customFormat="1" ht="15.75" thickBot="1">
      <c r="A5" s="20"/>
      <c r="B5" s="20"/>
      <c r="C5" s="20"/>
      <c r="D5" s="20"/>
      <c r="E5" s="20"/>
      <c r="F5" s="20"/>
      <c r="G5" s="23" t="s">
        <v>5</v>
      </c>
      <c r="H5" s="23" t="s">
        <v>6</v>
      </c>
      <c r="I5" s="23" t="s">
        <v>7</v>
      </c>
      <c r="J5" s="32" t="s">
        <v>8</v>
      </c>
    </row>
    <row r="6" spans="1:10" ht="15.75" thickTop="1">
      <c r="A6" s="2"/>
      <c r="B6" s="2" t="s">
        <v>9</v>
      </c>
      <c r="C6" s="2"/>
      <c r="D6" s="2"/>
      <c r="E6" s="2"/>
      <c r="F6" s="2"/>
      <c r="G6" s="4"/>
      <c r="H6" s="4"/>
      <c r="I6" s="22"/>
    </row>
    <row r="7" spans="1:10">
      <c r="A7" s="2"/>
      <c r="B7" s="2"/>
      <c r="C7" s="2"/>
      <c r="D7" s="2" t="s">
        <v>10</v>
      </c>
      <c r="E7" s="2"/>
      <c r="F7" s="2"/>
      <c r="G7" s="4"/>
      <c r="H7" s="4"/>
      <c r="I7" s="22"/>
    </row>
    <row r="8" spans="1:10">
      <c r="A8" s="2"/>
      <c r="B8" s="2"/>
      <c r="C8" s="2"/>
      <c r="D8" s="2"/>
      <c r="E8" s="2" t="s">
        <v>11</v>
      </c>
      <c r="F8" s="2"/>
      <c r="G8" s="4">
        <v>40793262.75</v>
      </c>
      <c r="H8" s="4">
        <v>64823778.5</v>
      </c>
      <c r="I8" s="22">
        <f>ROUND(IF(G8=0, IF(H8=0, 0, SIGN(-H8)), IF(H8=0, SIGN(G8), (G8-H8)/ABS(H8))),5)</f>
        <v>-0.37070999999999998</v>
      </c>
      <c r="J8" t="b" cm="1">
        <f t="array" ref="J8:J81">_xlfn.MAP(I8:I81,E8:E81,G8:G81,_xlfn.LAMBDA(_xlpm.x,_xlpm.y,_xlpm.z,OR(AND(OR(_xlpm.x&gt;=0.15,_xlpm.x&lt;=-0.15),_xlpm.z&gt;=100000),IF(ISERROR(SEARCH(" Uncategorized",_xlpm.y))=TRUE,FALSE,TRUE))))</f>
        <v>1</v>
      </c>
    </row>
    <row r="9" spans="1:10" ht="15.75" thickBot="1">
      <c r="A9" s="2"/>
      <c r="B9" s="2"/>
      <c r="C9" s="2"/>
      <c r="D9" s="2"/>
      <c r="E9" s="2" t="s">
        <v>12</v>
      </c>
      <c r="F9" s="2"/>
      <c r="G9" s="5">
        <v>50838</v>
      </c>
      <c r="H9" s="5">
        <v>0</v>
      </c>
      <c r="I9" s="6">
        <f>ROUND(IF(G9=0, IF(H9=0, 0, SIGN(-H9)), IF(H9=0, SIGN(G9), (G9-H9)/ABS(H9))),5)</f>
        <v>1</v>
      </c>
      <c r="J9" t="b">
        <v>1</v>
      </c>
    </row>
    <row r="10" spans="1:10">
      <c r="A10" s="2"/>
      <c r="B10" s="2"/>
      <c r="C10" s="2"/>
      <c r="D10" s="2" t="s">
        <v>13</v>
      </c>
      <c r="E10" s="2"/>
      <c r="F10" s="2"/>
      <c r="G10" s="4">
        <f>ROUND(SUM(G7:G9),5)</f>
        <v>40844100.75</v>
      </c>
      <c r="H10" s="4">
        <f>ROUND(SUM(H7:H9),5)</f>
        <v>64823778.5</v>
      </c>
      <c r="I10" s="22">
        <f>ROUND(IF(G10=0, IF(H10=0, 0, SIGN(-H10)), IF(H10=0, SIGN(G10), (G10-H10)/ABS(H10))),5)</f>
        <v>-0.36992000000000003</v>
      </c>
      <c r="J10" t="b">
        <v>1</v>
      </c>
    </row>
    <row r="11" spans="1:10">
      <c r="A11" s="2"/>
      <c r="B11" s="2"/>
      <c r="C11" s="2"/>
      <c r="D11" s="2" t="s">
        <v>14</v>
      </c>
      <c r="E11" s="2"/>
      <c r="F11" s="2"/>
      <c r="G11" s="4"/>
      <c r="H11" s="4"/>
      <c r="I11" s="22"/>
      <c r="J11" t="b">
        <v>0</v>
      </c>
    </row>
    <row r="12" spans="1:10">
      <c r="A12" s="2"/>
      <c r="B12" s="2"/>
      <c r="C12" s="2"/>
      <c r="D12" s="2"/>
      <c r="E12" s="2" t="s">
        <v>15</v>
      </c>
      <c r="F12" s="2"/>
      <c r="G12" s="4">
        <v>33682215.009999998</v>
      </c>
      <c r="H12" s="4">
        <v>51728936.5</v>
      </c>
      <c r="I12" s="22">
        <f t="shared" ref="I12:I17" si="0">ROUND(IF(G12=0, IF(H12=0, 0, SIGN(-H12)), IF(H12=0, SIGN(G12), (G12-H12)/ABS(H12))),5)</f>
        <v>-0.34887000000000001</v>
      </c>
      <c r="J12" t="b">
        <v>1</v>
      </c>
    </row>
    <row r="13" spans="1:10">
      <c r="A13" s="2"/>
      <c r="B13" s="2"/>
      <c r="C13" s="2"/>
      <c r="D13" s="2"/>
      <c r="E13" s="2" t="s">
        <v>16</v>
      </c>
      <c r="F13" s="2"/>
      <c r="G13" s="4">
        <v>0</v>
      </c>
      <c r="H13" s="4">
        <v>455.88</v>
      </c>
      <c r="I13" s="22">
        <f t="shared" si="0"/>
        <v>-1</v>
      </c>
      <c r="J13" t="b">
        <v>0</v>
      </c>
    </row>
    <row r="14" spans="1:10">
      <c r="A14" s="2"/>
      <c r="B14" s="2"/>
      <c r="C14" s="2"/>
      <c r="D14" s="2"/>
      <c r="E14" s="2" t="s">
        <v>17</v>
      </c>
      <c r="F14" s="2"/>
      <c r="G14" s="4">
        <v>2577367.06</v>
      </c>
      <c r="H14" s="4">
        <v>7937528.2999999998</v>
      </c>
      <c r="I14" s="22">
        <f t="shared" si="0"/>
        <v>-0.67528999999999995</v>
      </c>
      <c r="J14" t="b">
        <v>1</v>
      </c>
    </row>
    <row r="15" spans="1:10" ht="15.75" thickBot="1">
      <c r="A15" s="2"/>
      <c r="B15" s="2"/>
      <c r="C15" s="2"/>
      <c r="D15" s="2"/>
      <c r="E15" s="2" t="s">
        <v>18</v>
      </c>
      <c r="F15" s="2"/>
      <c r="G15" s="4">
        <v>1316.2</v>
      </c>
      <c r="H15" s="4">
        <v>6683.22</v>
      </c>
      <c r="I15" s="22">
        <f t="shared" si="0"/>
        <v>-0.80306</v>
      </c>
      <c r="J15" t="b">
        <v>0</v>
      </c>
    </row>
    <row r="16" spans="1:10" ht="15.75" thickBot="1">
      <c r="A16" s="2"/>
      <c r="B16" s="2"/>
      <c r="C16" s="2"/>
      <c r="D16" s="2" t="s">
        <v>19</v>
      </c>
      <c r="E16" s="2"/>
      <c r="F16" s="2"/>
      <c r="G16" s="7">
        <f>ROUND(SUM(G11:G15),5)</f>
        <v>36260898.270000003</v>
      </c>
      <c r="H16" s="7">
        <f>ROUND(SUM(H11:H15),5)</f>
        <v>59673603.899999999</v>
      </c>
      <c r="I16" s="8">
        <f t="shared" si="0"/>
        <v>-0.39234999999999998</v>
      </c>
      <c r="J16" t="b">
        <v>1</v>
      </c>
    </row>
    <row r="17" spans="1:10">
      <c r="A17" s="2"/>
      <c r="B17" s="2"/>
      <c r="C17" s="2" t="s">
        <v>20</v>
      </c>
      <c r="D17" s="2"/>
      <c r="E17" s="2"/>
      <c r="F17" s="2"/>
      <c r="G17" s="4">
        <f>ROUND(G10-G16,5)</f>
        <v>4583202.4800000004</v>
      </c>
      <c r="H17" s="4">
        <f>ROUND(H10-H16,5)</f>
        <v>5150174.5999999996</v>
      </c>
      <c r="I17" s="22">
        <f t="shared" si="0"/>
        <v>-0.11008999999999999</v>
      </c>
      <c r="J17" t="b">
        <v>0</v>
      </c>
    </row>
    <row r="18" spans="1:10">
      <c r="A18" s="2"/>
      <c r="B18" s="2"/>
      <c r="C18" s="2"/>
      <c r="D18" s="2" t="s">
        <v>21</v>
      </c>
      <c r="E18" s="2"/>
      <c r="F18" s="2"/>
      <c r="G18" s="4"/>
      <c r="H18" s="4"/>
      <c r="I18" s="22"/>
      <c r="J18" t="b">
        <v>0</v>
      </c>
    </row>
    <row r="19" spans="1:10">
      <c r="A19" s="2"/>
      <c r="B19" s="2"/>
      <c r="C19" s="2"/>
      <c r="D19" s="2"/>
      <c r="E19" s="2" t="s">
        <v>22</v>
      </c>
      <c r="F19" s="2"/>
      <c r="G19" s="4">
        <v>154287.70000000001</v>
      </c>
      <c r="H19" s="4">
        <v>362298.12</v>
      </c>
      <c r="I19" s="22">
        <f>ROUND(IF(G19=0, IF(H19=0, 0, SIGN(-H19)), IF(H19=0, SIGN(G19), (G19-H19)/ABS(H19))),5)</f>
        <v>-0.57413999999999998</v>
      </c>
      <c r="J19" t="b">
        <v>1</v>
      </c>
    </row>
    <row r="20" spans="1:10">
      <c r="A20" s="2"/>
      <c r="B20" s="2"/>
      <c r="C20" s="2"/>
      <c r="D20" s="2"/>
      <c r="E20" s="2" t="s">
        <v>23</v>
      </c>
      <c r="F20" s="2"/>
      <c r="G20" s="4">
        <v>47013.45</v>
      </c>
      <c r="H20" s="4">
        <v>123395.96</v>
      </c>
      <c r="I20" s="22">
        <f>ROUND(IF(G20=0, IF(H20=0, 0, SIGN(-H20)), IF(H20=0, SIGN(G20), (G20-H20)/ABS(H20))),5)</f>
        <v>-0.61899999999999999</v>
      </c>
      <c r="J20" t="b">
        <v>0</v>
      </c>
    </row>
    <row r="21" spans="1:10">
      <c r="A21" s="2"/>
      <c r="B21" s="2"/>
      <c r="C21" s="2"/>
      <c r="D21" s="2"/>
      <c r="E21" s="2" t="s">
        <v>24</v>
      </c>
      <c r="F21" s="2"/>
      <c r="G21" s="4">
        <v>22622</v>
      </c>
      <c r="H21" s="4">
        <v>25306.11</v>
      </c>
      <c r="I21" s="22">
        <f>ROUND(IF(G21=0, IF(H21=0, 0, SIGN(-H21)), IF(H21=0, SIGN(G21), (G21-H21)/ABS(H21))),5)</f>
        <v>-0.10607</v>
      </c>
      <c r="J21" t="b">
        <v>0</v>
      </c>
    </row>
    <row r="22" spans="1:10">
      <c r="A22" s="2"/>
      <c r="B22" s="2"/>
      <c r="C22" s="2"/>
      <c r="D22" s="2"/>
      <c r="E22" s="2" t="s">
        <v>25</v>
      </c>
      <c r="F22" s="2"/>
      <c r="G22" s="4"/>
      <c r="H22" s="4"/>
      <c r="I22" s="22"/>
      <c r="J22" t="b">
        <v>0</v>
      </c>
    </row>
    <row r="23" spans="1:10">
      <c r="A23" s="2"/>
      <c r="B23" s="2"/>
      <c r="C23" s="2"/>
      <c r="D23" s="2"/>
      <c r="E23" s="2"/>
      <c r="F23" s="2" t="s">
        <v>26</v>
      </c>
      <c r="G23" s="4">
        <v>537237.74</v>
      </c>
      <c r="H23" s="4">
        <v>543370</v>
      </c>
      <c r="I23" s="22">
        <f>ROUND(IF(G23=0, IF(H23=0, 0, SIGN(-H23)), IF(H23=0, SIGN(G23), (G23-H23)/ABS(H23))),5)</f>
        <v>-1.129E-2</v>
      </c>
      <c r="J23" t="b">
        <v>0</v>
      </c>
    </row>
    <row r="24" spans="1:10">
      <c r="A24" s="2"/>
      <c r="B24" s="2"/>
      <c r="C24" s="2"/>
      <c r="D24" s="2"/>
      <c r="E24" s="2"/>
      <c r="F24" s="2" t="s">
        <v>27</v>
      </c>
      <c r="G24" s="4">
        <v>626897.26</v>
      </c>
      <c r="H24" s="4">
        <v>929937.59</v>
      </c>
      <c r="I24" s="22">
        <f>ROUND(IF(G24=0, IF(H24=0, 0, SIGN(-H24)), IF(H24=0, SIGN(G24), (G24-H24)/ABS(H24))),5)</f>
        <v>-0.32586999999999999</v>
      </c>
      <c r="J24" t="b">
        <v>1</v>
      </c>
    </row>
    <row r="25" spans="1:10">
      <c r="A25" s="2"/>
      <c r="B25" s="2"/>
      <c r="C25" s="2"/>
      <c r="D25" s="2"/>
      <c r="E25" s="2"/>
      <c r="F25" s="2" t="s">
        <v>28</v>
      </c>
      <c r="G25" s="4">
        <v>156172.72</v>
      </c>
      <c r="H25" s="4">
        <v>304014.53000000003</v>
      </c>
      <c r="I25" s="22">
        <f>ROUND(IF(G25=0, IF(H25=0, 0, SIGN(-H25)), IF(H25=0, SIGN(G25), (G25-H25)/ABS(H25))),5)</f>
        <v>-0.48630000000000001</v>
      </c>
      <c r="J25" t="b">
        <v>1</v>
      </c>
    </row>
    <row r="26" spans="1:10" ht="15.75" thickBot="1">
      <c r="A26" s="2"/>
      <c r="B26" s="2"/>
      <c r="C26" s="2"/>
      <c r="D26" s="2"/>
      <c r="E26" s="2"/>
      <c r="F26" s="2" t="s">
        <v>29</v>
      </c>
      <c r="G26" s="5">
        <v>0</v>
      </c>
      <c r="H26" s="5">
        <v>356.18</v>
      </c>
      <c r="I26" s="6">
        <f>ROUND(IF(G26=0, IF(H26=0, 0, SIGN(-H26)), IF(H26=0, SIGN(G26), (G26-H26)/ABS(H26))),5)</f>
        <v>-1</v>
      </c>
      <c r="J26" t="b">
        <v>0</v>
      </c>
    </row>
    <row r="27" spans="1:10">
      <c r="A27" s="2"/>
      <c r="B27" s="2"/>
      <c r="C27" s="2"/>
      <c r="D27" s="2"/>
      <c r="E27" s="2" t="s">
        <v>30</v>
      </c>
      <c r="F27" s="2"/>
      <c r="G27" s="4">
        <f>ROUND(SUM(G22:G26),5)</f>
        <v>1320307.72</v>
      </c>
      <c r="H27" s="4">
        <f>ROUND(SUM(H22:H26),5)</f>
        <v>1777678.3</v>
      </c>
      <c r="I27" s="22">
        <f>ROUND(IF(G27=0, IF(H27=0, 0, SIGN(-H27)), IF(H27=0, SIGN(G27), (G27-H27)/ABS(H27))),5)</f>
        <v>-0.25729000000000002</v>
      </c>
      <c r="J27" t="b">
        <v>1</v>
      </c>
    </row>
    <row r="28" spans="1:10">
      <c r="A28" s="2"/>
      <c r="B28" s="2"/>
      <c r="C28" s="2"/>
      <c r="D28" s="2"/>
      <c r="E28" s="2" t="s">
        <v>31</v>
      </c>
      <c r="F28" s="2"/>
      <c r="G28" s="4"/>
      <c r="H28" s="4"/>
      <c r="I28" s="22"/>
      <c r="J28" t="b">
        <v>0</v>
      </c>
    </row>
    <row r="29" spans="1:10">
      <c r="A29" s="2"/>
      <c r="B29" s="2"/>
      <c r="C29" s="2"/>
      <c r="D29" s="2"/>
      <c r="E29" s="2"/>
      <c r="F29" s="2" t="s">
        <v>32</v>
      </c>
      <c r="G29" s="4">
        <v>1127</v>
      </c>
      <c r="H29" s="4">
        <v>597.5</v>
      </c>
      <c r="I29" s="22">
        <f t="shared" ref="I29:I72" si="1">ROUND(IF(G29=0, IF(H29=0, 0, SIGN(-H29)), IF(H29=0, SIGN(G29), (G29-H29)/ABS(H29))),5)</f>
        <v>0.88619000000000003</v>
      </c>
      <c r="J29" t="b">
        <v>0</v>
      </c>
    </row>
    <row r="30" spans="1:10">
      <c r="A30" s="2"/>
      <c r="B30" s="2"/>
      <c r="C30" s="2"/>
      <c r="D30" s="2"/>
      <c r="E30" s="2"/>
      <c r="F30" s="2" t="s">
        <v>33</v>
      </c>
      <c r="G30" s="4">
        <v>70531.58</v>
      </c>
      <c r="H30" s="4">
        <v>59616.24</v>
      </c>
      <c r="I30" s="22">
        <f t="shared" si="1"/>
        <v>0.18309</v>
      </c>
      <c r="J30" t="b">
        <v>0</v>
      </c>
    </row>
    <row r="31" spans="1:10" ht="15.75" thickBot="1">
      <c r="A31" s="2"/>
      <c r="B31" s="2"/>
      <c r="C31" s="2"/>
      <c r="D31" s="2"/>
      <c r="E31" s="2"/>
      <c r="F31" s="2" t="s">
        <v>34</v>
      </c>
      <c r="G31" s="5">
        <v>7</v>
      </c>
      <c r="H31" s="5">
        <v>500</v>
      </c>
      <c r="I31" s="6">
        <f t="shared" si="1"/>
        <v>-0.98599999999999999</v>
      </c>
      <c r="J31" t="b">
        <v>0</v>
      </c>
    </row>
    <row r="32" spans="1:10">
      <c r="A32" s="2"/>
      <c r="B32" s="2"/>
      <c r="C32" s="2"/>
      <c r="D32" s="2"/>
      <c r="E32" s="2" t="s">
        <v>35</v>
      </c>
      <c r="F32" s="2"/>
      <c r="G32" s="4">
        <f>ROUND(SUM(G28:G31),5)</f>
        <v>71665.58</v>
      </c>
      <c r="H32" s="4">
        <f>ROUND(SUM(H28:H31),5)</f>
        <v>60713.74</v>
      </c>
      <c r="I32" s="22">
        <f t="shared" si="1"/>
        <v>0.18038000000000001</v>
      </c>
      <c r="J32" t="b">
        <v>0</v>
      </c>
    </row>
    <row r="33" spans="1:10">
      <c r="A33" s="2"/>
      <c r="B33" s="2"/>
      <c r="C33" s="2"/>
      <c r="D33" s="2"/>
      <c r="E33" s="2" t="s">
        <v>36</v>
      </c>
      <c r="F33" s="2"/>
      <c r="G33" s="4">
        <v>2091.1999999999998</v>
      </c>
      <c r="H33" s="4">
        <v>2500</v>
      </c>
      <c r="I33" s="22">
        <f t="shared" si="1"/>
        <v>-0.16352</v>
      </c>
      <c r="J33" t="b">
        <v>0</v>
      </c>
    </row>
    <row r="34" spans="1:10">
      <c r="A34" s="2"/>
      <c r="B34" s="2"/>
      <c r="C34" s="2"/>
      <c r="D34" s="2"/>
      <c r="E34" s="2" t="s">
        <v>37</v>
      </c>
      <c r="F34" s="2"/>
      <c r="G34" s="4">
        <v>67621.95</v>
      </c>
      <c r="H34" s="4">
        <v>67267.91</v>
      </c>
      <c r="I34" s="22">
        <f t="shared" si="1"/>
        <v>5.2599999999999999E-3</v>
      </c>
      <c r="J34" t="b">
        <v>0</v>
      </c>
    </row>
    <row r="35" spans="1:10">
      <c r="A35" s="2"/>
      <c r="B35" s="2"/>
      <c r="C35" s="2"/>
      <c r="D35" s="2"/>
      <c r="E35" s="2" t="s">
        <v>38</v>
      </c>
      <c r="F35" s="2"/>
      <c r="G35" s="4">
        <v>377.5</v>
      </c>
      <c r="H35" s="4">
        <v>1128.75</v>
      </c>
      <c r="I35" s="22">
        <f t="shared" si="1"/>
        <v>-0.66556000000000004</v>
      </c>
      <c r="J35" t="b">
        <v>0</v>
      </c>
    </row>
    <row r="36" spans="1:10">
      <c r="A36" s="2"/>
      <c r="B36" s="2"/>
      <c r="C36" s="2"/>
      <c r="D36" s="2"/>
      <c r="E36" s="2" t="s">
        <v>39</v>
      </c>
      <c r="F36" s="2"/>
      <c r="G36" s="4">
        <v>0</v>
      </c>
      <c r="H36" s="4">
        <v>23.22</v>
      </c>
      <c r="I36" s="22">
        <f t="shared" si="1"/>
        <v>-1</v>
      </c>
      <c r="J36" t="b">
        <v>0</v>
      </c>
    </row>
    <row r="37" spans="1:10">
      <c r="A37" s="2"/>
      <c r="B37" s="2"/>
      <c r="C37" s="2"/>
      <c r="D37" s="2"/>
      <c r="E37" s="2" t="s">
        <v>40</v>
      </c>
      <c r="F37" s="2"/>
      <c r="G37" s="4">
        <v>845</v>
      </c>
      <c r="H37" s="4">
        <v>6692.53</v>
      </c>
      <c r="I37" s="22">
        <f t="shared" si="1"/>
        <v>-0.87373999999999996</v>
      </c>
      <c r="J37" t="b">
        <v>0</v>
      </c>
    </row>
    <row r="38" spans="1:10">
      <c r="A38" s="2"/>
      <c r="B38" s="2"/>
      <c r="C38" s="2"/>
      <c r="D38" s="2"/>
      <c r="E38" s="2" t="s">
        <v>41</v>
      </c>
      <c r="F38" s="2"/>
      <c r="G38" s="4">
        <v>5103.33</v>
      </c>
      <c r="H38" s="4">
        <v>9271.49</v>
      </c>
      <c r="I38" s="22">
        <f t="shared" si="1"/>
        <v>-0.44957000000000003</v>
      </c>
      <c r="J38" t="b">
        <v>0</v>
      </c>
    </row>
    <row r="39" spans="1:10">
      <c r="A39" s="2"/>
      <c r="B39" s="2"/>
      <c r="C39" s="2"/>
      <c r="D39" s="2"/>
      <c r="E39" s="2" t="s">
        <v>42</v>
      </c>
      <c r="F39" s="2"/>
      <c r="G39" s="4">
        <v>710307.5</v>
      </c>
      <c r="H39" s="4">
        <v>1258397.21</v>
      </c>
      <c r="I39" s="22">
        <f t="shared" si="1"/>
        <v>-0.43554999999999999</v>
      </c>
      <c r="J39" t="b">
        <v>1</v>
      </c>
    </row>
    <row r="40" spans="1:10">
      <c r="A40" s="2"/>
      <c r="B40" s="2"/>
      <c r="C40" s="2"/>
      <c r="D40" s="2"/>
      <c r="E40" s="2" t="s">
        <v>43</v>
      </c>
      <c r="F40" s="2"/>
      <c r="G40" s="4">
        <v>0</v>
      </c>
      <c r="H40" s="4">
        <v>141952</v>
      </c>
      <c r="I40" s="22">
        <f t="shared" si="1"/>
        <v>-1</v>
      </c>
      <c r="J40" t="b">
        <v>0</v>
      </c>
    </row>
    <row r="41" spans="1:10">
      <c r="A41" s="2"/>
      <c r="B41" s="2"/>
      <c r="C41" s="2"/>
      <c r="D41" s="2"/>
      <c r="E41" s="2" t="s">
        <v>44</v>
      </c>
      <c r="F41" s="2"/>
      <c r="G41" s="4">
        <v>315.33999999999997</v>
      </c>
      <c r="H41" s="4">
        <v>0</v>
      </c>
      <c r="I41" s="22">
        <f t="shared" si="1"/>
        <v>1</v>
      </c>
      <c r="J41" t="b">
        <v>0</v>
      </c>
    </row>
    <row r="42" spans="1:10">
      <c r="A42" s="2"/>
      <c r="B42" s="2"/>
      <c r="C42" s="2"/>
      <c r="D42" s="2"/>
      <c r="E42" s="2" t="s">
        <v>45</v>
      </c>
      <c r="F42" s="2"/>
      <c r="G42" s="4">
        <v>7910.42</v>
      </c>
      <c r="H42" s="4">
        <v>9500</v>
      </c>
      <c r="I42" s="22">
        <f t="shared" si="1"/>
        <v>-0.16732</v>
      </c>
      <c r="J42" t="b">
        <v>0</v>
      </c>
    </row>
    <row r="43" spans="1:10">
      <c r="A43" s="2"/>
      <c r="B43" s="2"/>
      <c r="C43" s="2"/>
      <c r="D43" s="2"/>
      <c r="E43" s="2" t="s">
        <v>46</v>
      </c>
      <c r="F43" s="2"/>
      <c r="G43" s="4">
        <v>2747.63</v>
      </c>
      <c r="H43" s="4">
        <v>16479.75</v>
      </c>
      <c r="I43" s="22">
        <f t="shared" si="1"/>
        <v>-0.83326999999999996</v>
      </c>
      <c r="J43" t="b">
        <v>0</v>
      </c>
    </row>
    <row r="44" spans="1:10">
      <c r="A44" s="2"/>
      <c r="B44" s="2"/>
      <c r="C44" s="2"/>
      <c r="D44" s="2"/>
      <c r="E44" s="2" t="s">
        <v>47</v>
      </c>
      <c r="F44" s="2"/>
      <c r="G44" s="4">
        <v>4691.8900000000003</v>
      </c>
      <c r="H44" s="4">
        <v>8982.92</v>
      </c>
      <c r="I44" s="22">
        <f t="shared" si="1"/>
        <v>-0.47769</v>
      </c>
      <c r="J44" t="b">
        <v>0</v>
      </c>
    </row>
    <row r="45" spans="1:10">
      <c r="A45" s="2"/>
      <c r="B45" s="2"/>
      <c r="C45" s="2"/>
      <c r="D45" s="2"/>
      <c r="E45" s="2" t="s">
        <v>48</v>
      </c>
      <c r="F45" s="2"/>
      <c r="G45" s="4">
        <v>45782</v>
      </c>
      <c r="H45" s="4">
        <v>35430.480000000003</v>
      </c>
      <c r="I45" s="22">
        <f t="shared" si="1"/>
        <v>0.29215999999999998</v>
      </c>
      <c r="J45" t="b">
        <v>0</v>
      </c>
    </row>
    <row r="46" spans="1:10">
      <c r="A46" s="2"/>
      <c r="B46" s="2"/>
      <c r="C46" s="2"/>
      <c r="D46" s="2"/>
      <c r="E46" s="2" t="s">
        <v>49</v>
      </c>
      <c r="F46" s="2"/>
      <c r="G46" s="4">
        <v>27368.63</v>
      </c>
      <c r="H46" s="4">
        <v>0</v>
      </c>
      <c r="I46" s="22">
        <f t="shared" si="1"/>
        <v>1</v>
      </c>
      <c r="J46" t="b">
        <v>0</v>
      </c>
    </row>
    <row r="47" spans="1:10">
      <c r="A47" s="2"/>
      <c r="B47" s="2"/>
      <c r="C47" s="2"/>
      <c r="D47" s="2"/>
      <c r="E47" s="2" t="s">
        <v>50</v>
      </c>
      <c r="F47" s="2"/>
      <c r="G47" s="4">
        <v>8886.5499999999993</v>
      </c>
      <c r="H47" s="4">
        <v>0</v>
      </c>
      <c r="I47" s="22">
        <f t="shared" si="1"/>
        <v>1</v>
      </c>
      <c r="J47" t="b">
        <v>0</v>
      </c>
    </row>
    <row r="48" spans="1:10">
      <c r="A48" s="2"/>
      <c r="B48" s="2"/>
      <c r="C48" s="2"/>
      <c r="D48" s="2"/>
      <c r="E48" s="2" t="s">
        <v>51</v>
      </c>
      <c r="F48" s="2"/>
      <c r="G48" s="4">
        <v>1500</v>
      </c>
      <c r="H48" s="4">
        <v>0</v>
      </c>
      <c r="I48" s="22">
        <f t="shared" si="1"/>
        <v>1</v>
      </c>
      <c r="J48" t="b">
        <v>0</v>
      </c>
    </row>
    <row r="49" spans="1:10">
      <c r="A49" s="2"/>
      <c r="B49" s="2"/>
      <c r="C49" s="2"/>
      <c r="D49" s="2"/>
      <c r="E49" s="2" t="s">
        <v>52</v>
      </c>
      <c r="F49" s="2"/>
      <c r="G49" s="4">
        <v>19460.34</v>
      </c>
      <c r="H49" s="4">
        <v>32110.44</v>
      </c>
      <c r="I49" s="22">
        <f t="shared" si="1"/>
        <v>-0.39395999999999998</v>
      </c>
      <c r="J49" t="b">
        <v>0</v>
      </c>
    </row>
    <row r="50" spans="1:10">
      <c r="A50" s="2"/>
      <c r="B50" s="2"/>
      <c r="C50" s="2"/>
      <c r="D50" s="2"/>
      <c r="E50" s="2" t="s">
        <v>53</v>
      </c>
      <c r="F50" s="2"/>
      <c r="G50" s="4">
        <v>1007.73</v>
      </c>
      <c r="H50" s="4">
        <v>2662.84</v>
      </c>
      <c r="I50" s="22">
        <f t="shared" si="1"/>
        <v>-0.62156</v>
      </c>
      <c r="J50" t="b">
        <v>0</v>
      </c>
    </row>
    <row r="51" spans="1:10">
      <c r="A51" s="2"/>
      <c r="B51" s="2"/>
      <c r="C51" s="2"/>
      <c r="D51" s="2"/>
      <c r="E51" s="2" t="s">
        <v>54</v>
      </c>
      <c r="F51" s="2"/>
      <c r="G51" s="4">
        <v>493.76</v>
      </c>
      <c r="H51" s="4">
        <v>360.77</v>
      </c>
      <c r="I51" s="22">
        <f t="shared" si="1"/>
        <v>0.36863000000000001</v>
      </c>
      <c r="J51" t="b">
        <v>0</v>
      </c>
    </row>
    <row r="52" spans="1:10">
      <c r="A52" s="2"/>
      <c r="B52" s="2"/>
      <c r="C52" s="2"/>
      <c r="D52" s="2"/>
      <c r="E52" s="2" t="s">
        <v>55</v>
      </c>
      <c r="F52" s="2"/>
      <c r="G52" s="4">
        <v>24.23</v>
      </c>
      <c r="H52" s="4">
        <v>11140</v>
      </c>
      <c r="I52" s="22">
        <f t="shared" si="1"/>
        <v>-0.99782000000000004</v>
      </c>
      <c r="J52" t="b">
        <v>0</v>
      </c>
    </row>
    <row r="53" spans="1:10">
      <c r="A53" s="2"/>
      <c r="B53" s="2"/>
      <c r="C53" s="2"/>
      <c r="D53" s="2"/>
      <c r="E53" s="2" t="s">
        <v>56</v>
      </c>
      <c r="F53" s="2"/>
      <c r="G53" s="4">
        <v>10200.58</v>
      </c>
      <c r="H53" s="4">
        <v>8955.2999999999993</v>
      </c>
      <c r="I53" s="22">
        <f t="shared" si="1"/>
        <v>0.13905999999999999</v>
      </c>
      <c r="J53" t="b">
        <v>0</v>
      </c>
    </row>
    <row r="54" spans="1:10">
      <c r="A54" s="2"/>
      <c r="B54" s="2"/>
      <c r="C54" s="2"/>
      <c r="D54" s="2"/>
      <c r="E54" s="2" t="s">
        <v>57</v>
      </c>
      <c r="F54" s="2"/>
      <c r="G54" s="4">
        <v>9483.08</v>
      </c>
      <c r="H54" s="4">
        <v>8237.4699999999993</v>
      </c>
      <c r="I54" s="22">
        <f t="shared" si="1"/>
        <v>0.15121000000000001</v>
      </c>
      <c r="J54" t="b">
        <v>0</v>
      </c>
    </row>
    <row r="55" spans="1:10">
      <c r="A55" s="2"/>
      <c r="B55" s="2"/>
      <c r="C55" s="2"/>
      <c r="D55" s="2"/>
      <c r="E55" s="2" t="s">
        <v>58</v>
      </c>
      <c r="F55" s="2"/>
      <c r="G55" s="4">
        <v>490.12</v>
      </c>
      <c r="H55" s="4">
        <v>1347.93</v>
      </c>
      <c r="I55" s="22">
        <f t="shared" si="1"/>
        <v>-0.63639000000000001</v>
      </c>
      <c r="J55" t="b">
        <v>0</v>
      </c>
    </row>
    <row r="56" spans="1:10" s="13" customFormat="1" ht="11.25">
      <c r="A56" s="2"/>
      <c r="B56" s="2"/>
      <c r="C56" s="2"/>
      <c r="D56" s="2"/>
      <c r="E56" s="2" t="s">
        <v>59</v>
      </c>
      <c r="F56" s="2"/>
      <c r="G56" s="4">
        <v>4300.3599999999997</v>
      </c>
      <c r="H56" s="4">
        <v>2247.5</v>
      </c>
      <c r="I56" s="22">
        <f t="shared" si="1"/>
        <v>0.91339999999999999</v>
      </c>
      <c r="J56" s="13" t="b">
        <v>0</v>
      </c>
    </row>
    <row r="57" spans="1:10">
      <c r="A57" s="2"/>
      <c r="B57" s="2"/>
      <c r="C57" s="2"/>
      <c r="D57" s="2"/>
      <c r="E57" s="2" t="s">
        <v>60</v>
      </c>
      <c r="F57" s="2"/>
      <c r="G57" s="4">
        <v>0</v>
      </c>
      <c r="H57" s="4">
        <v>70000</v>
      </c>
      <c r="I57" s="22">
        <f t="shared" si="1"/>
        <v>-1</v>
      </c>
      <c r="J57" t="b">
        <v>0</v>
      </c>
    </row>
    <row r="58" spans="1:10">
      <c r="A58" s="2"/>
      <c r="B58" s="2"/>
      <c r="C58" s="2"/>
      <c r="D58" s="2"/>
      <c r="E58" s="2" t="s">
        <v>61</v>
      </c>
      <c r="F58" s="2"/>
      <c r="G58" s="4">
        <v>28184</v>
      </c>
      <c r="H58" s="4">
        <v>24768</v>
      </c>
      <c r="I58" s="22">
        <f t="shared" si="1"/>
        <v>0.13791999999999999</v>
      </c>
      <c r="J58" t="b">
        <v>0</v>
      </c>
    </row>
    <row r="59" spans="1:10">
      <c r="A59" s="2"/>
      <c r="B59" s="2"/>
      <c r="C59" s="2"/>
      <c r="D59" s="2"/>
      <c r="E59" s="2" t="s">
        <v>62</v>
      </c>
      <c r="F59" s="2"/>
      <c r="G59" s="4">
        <v>171.73</v>
      </c>
      <c r="H59" s="4">
        <v>2031.34</v>
      </c>
      <c r="I59" s="22">
        <f t="shared" si="1"/>
        <v>-0.91546000000000005</v>
      </c>
      <c r="J59" t="b">
        <v>0</v>
      </c>
    </row>
    <row r="60" spans="1:10" s="13" customFormat="1" ht="11.25">
      <c r="A60" s="2"/>
      <c r="B60" s="2"/>
      <c r="C60" s="2"/>
      <c r="D60" s="2"/>
      <c r="E60" s="2" t="s">
        <v>63</v>
      </c>
      <c r="F60" s="2"/>
      <c r="G60" s="4">
        <v>3866.5</v>
      </c>
      <c r="H60" s="4">
        <v>503</v>
      </c>
      <c r="I60" s="22">
        <f t="shared" si="1"/>
        <v>6.6868800000000004</v>
      </c>
      <c r="J60" s="13" t="b">
        <v>0</v>
      </c>
    </row>
    <row r="61" spans="1:10">
      <c r="A61" s="2"/>
      <c r="B61" s="2"/>
      <c r="C61" s="2"/>
      <c r="D61" s="2"/>
      <c r="E61" s="2" t="s">
        <v>64</v>
      </c>
      <c r="F61" s="2"/>
      <c r="G61" s="4">
        <v>52755.54</v>
      </c>
      <c r="H61" s="4">
        <v>61430.55</v>
      </c>
      <c r="I61" s="22">
        <f t="shared" si="1"/>
        <v>-0.14122000000000001</v>
      </c>
      <c r="J61" t="b">
        <v>0</v>
      </c>
    </row>
    <row r="62" spans="1:10">
      <c r="A62" s="2"/>
      <c r="B62" s="2"/>
      <c r="C62" s="2"/>
      <c r="D62" s="2"/>
      <c r="E62" s="2" t="s">
        <v>65</v>
      </c>
      <c r="F62" s="2"/>
      <c r="G62" s="4">
        <v>9313.98</v>
      </c>
      <c r="H62" s="4">
        <v>1525.47</v>
      </c>
      <c r="I62" s="22">
        <f t="shared" si="1"/>
        <v>5.1056499999999998</v>
      </c>
      <c r="J62" t="b">
        <v>0</v>
      </c>
    </row>
    <row r="63" spans="1:10">
      <c r="A63" s="2"/>
      <c r="B63" s="2"/>
      <c r="C63" s="2"/>
      <c r="D63" s="2"/>
      <c r="E63" s="2" t="s">
        <v>66</v>
      </c>
      <c r="F63" s="2"/>
      <c r="G63" s="4">
        <v>0</v>
      </c>
      <c r="H63" s="4">
        <v>288.73</v>
      </c>
      <c r="I63" s="22">
        <f t="shared" si="1"/>
        <v>-1</v>
      </c>
      <c r="J63" t="b">
        <v>0</v>
      </c>
    </row>
    <row r="64" spans="1:10">
      <c r="A64" s="2"/>
      <c r="B64" s="2"/>
      <c r="C64" s="2"/>
      <c r="D64" s="2"/>
      <c r="E64" s="2" t="s">
        <v>67</v>
      </c>
      <c r="F64" s="2"/>
      <c r="G64" s="4">
        <v>453530.76</v>
      </c>
      <c r="H64" s="4">
        <v>265468.43</v>
      </c>
      <c r="I64" s="22">
        <f t="shared" si="1"/>
        <v>0.70842000000000005</v>
      </c>
      <c r="J64" t="b">
        <v>1</v>
      </c>
    </row>
    <row r="65" spans="1:10">
      <c r="A65" s="2"/>
      <c r="B65" s="2"/>
      <c r="C65" s="2"/>
      <c r="D65" s="2"/>
      <c r="E65" s="2" t="s">
        <v>68</v>
      </c>
      <c r="F65" s="2"/>
      <c r="G65" s="4">
        <v>47389.32</v>
      </c>
      <c r="H65" s="4">
        <v>67306.44</v>
      </c>
      <c r="I65" s="22">
        <f t="shared" si="1"/>
        <v>-0.29592000000000002</v>
      </c>
      <c r="J65" t="b">
        <v>0</v>
      </c>
    </row>
    <row r="66" spans="1:10">
      <c r="A66" s="2"/>
      <c r="B66" s="2"/>
      <c r="C66" s="2"/>
      <c r="D66" s="2"/>
      <c r="E66" s="2" t="s">
        <v>69</v>
      </c>
      <c r="F66" s="2"/>
      <c r="G66" s="4">
        <v>989.34</v>
      </c>
      <c r="H66" s="4">
        <v>3153.96</v>
      </c>
      <c r="I66" s="22">
        <f t="shared" si="1"/>
        <v>-0.68632000000000004</v>
      </c>
      <c r="J66" t="b">
        <v>0</v>
      </c>
    </row>
    <row r="67" spans="1:10">
      <c r="A67" s="2"/>
      <c r="B67" s="2"/>
      <c r="C67" s="2"/>
      <c r="D67" s="2"/>
      <c r="E67" s="2" t="s">
        <v>70</v>
      </c>
      <c r="F67" s="2"/>
      <c r="G67" s="4">
        <v>221673.96</v>
      </c>
      <c r="H67" s="4">
        <v>160313.57</v>
      </c>
      <c r="I67" s="22">
        <f t="shared" si="1"/>
        <v>0.38274999999999998</v>
      </c>
      <c r="J67" t="b">
        <v>1</v>
      </c>
    </row>
    <row r="68" spans="1:10">
      <c r="A68" s="2"/>
      <c r="B68" s="2"/>
      <c r="C68" s="2"/>
      <c r="D68" s="2"/>
      <c r="E68" s="2" t="s">
        <v>71</v>
      </c>
      <c r="F68" s="2"/>
      <c r="G68" s="4">
        <v>1625.25</v>
      </c>
      <c r="H68" s="4">
        <v>0</v>
      </c>
      <c r="I68" s="22">
        <f t="shared" si="1"/>
        <v>1</v>
      </c>
      <c r="J68" t="b">
        <v>0</v>
      </c>
    </row>
    <row r="69" spans="1:10">
      <c r="A69" s="2"/>
      <c r="B69" s="2"/>
      <c r="C69" s="2"/>
      <c r="D69" s="2"/>
      <c r="E69" s="2" t="s">
        <v>72</v>
      </c>
      <c r="F69" s="2"/>
      <c r="G69" s="4">
        <v>0</v>
      </c>
      <c r="H69" s="4">
        <v>90000</v>
      </c>
      <c r="I69" s="22">
        <f t="shared" si="1"/>
        <v>-1</v>
      </c>
      <c r="J69" t="b">
        <v>0</v>
      </c>
    </row>
    <row r="70" spans="1:10" ht="15.75" thickBot="1">
      <c r="A70" s="2"/>
      <c r="B70" s="2"/>
      <c r="C70" s="2"/>
      <c r="D70" s="2"/>
      <c r="E70" s="2" t="s">
        <v>73</v>
      </c>
      <c r="F70" s="2"/>
      <c r="G70" s="4">
        <v>108966.21</v>
      </c>
      <c r="H70" s="4">
        <v>0</v>
      </c>
      <c r="I70" s="22">
        <f t="shared" si="1"/>
        <v>1</v>
      </c>
      <c r="J70" t="b">
        <v>1</v>
      </c>
    </row>
    <row r="71" spans="1:10" ht="15.75" thickBot="1">
      <c r="A71" s="2"/>
      <c r="B71" s="2"/>
      <c r="C71" s="2"/>
      <c r="D71" s="2" t="s">
        <v>74</v>
      </c>
      <c r="E71" s="2"/>
      <c r="F71" s="2"/>
      <c r="G71" s="7">
        <f>ROUND(SUM(G18:G21)+G27+SUM(G32:G70),5)</f>
        <v>3475372.18</v>
      </c>
      <c r="H71" s="7">
        <f>ROUND(SUM(H18:H21)+H27+SUM(H32:H70),5)</f>
        <v>4720870.2300000004</v>
      </c>
      <c r="I71" s="8">
        <f t="shared" si="1"/>
        <v>-0.26383000000000001</v>
      </c>
      <c r="J71" t="b">
        <v>1</v>
      </c>
    </row>
    <row r="72" spans="1:10">
      <c r="A72" s="2"/>
      <c r="B72" s="2" t="s">
        <v>75</v>
      </c>
      <c r="C72" s="2"/>
      <c r="D72" s="2"/>
      <c r="E72" s="2"/>
      <c r="F72" s="2"/>
      <c r="G72" s="4">
        <f>ROUND(G6+G17-G71,5)</f>
        <v>1107830.3</v>
      </c>
      <c r="H72" s="4">
        <f>ROUND(H6+H17-H71,5)</f>
        <v>429304.37</v>
      </c>
      <c r="I72" s="22">
        <f t="shared" si="1"/>
        <v>1.5805199999999999</v>
      </c>
      <c r="J72" t="b">
        <v>1</v>
      </c>
    </row>
    <row r="73" spans="1:10">
      <c r="A73" s="2"/>
      <c r="B73" s="2" t="s">
        <v>76</v>
      </c>
      <c r="C73" s="2"/>
      <c r="D73" s="2"/>
      <c r="E73" s="2"/>
      <c r="F73" s="2"/>
      <c r="G73" s="4"/>
      <c r="H73" s="4"/>
      <c r="I73" s="22"/>
      <c r="J73" t="b">
        <v>0</v>
      </c>
    </row>
    <row r="74" spans="1:10">
      <c r="A74" s="2"/>
      <c r="B74" s="2"/>
      <c r="C74" s="2" t="s">
        <v>77</v>
      </c>
      <c r="D74" s="2"/>
      <c r="E74" s="2"/>
      <c r="F74" s="2"/>
      <c r="G74" s="4"/>
      <c r="H74" s="4"/>
      <c r="I74" s="22"/>
      <c r="J74" t="b">
        <v>0</v>
      </c>
    </row>
    <row r="75" spans="1:10" ht="15.75" thickBot="1">
      <c r="A75" s="2"/>
      <c r="B75" s="2"/>
      <c r="C75" s="2"/>
      <c r="D75" s="2" t="s">
        <v>78</v>
      </c>
      <c r="E75" s="2"/>
      <c r="F75" s="2"/>
      <c r="G75" s="5">
        <v>1.34</v>
      </c>
      <c r="H75" s="5">
        <v>2.0699999999999998</v>
      </c>
      <c r="I75" s="6">
        <f>ROUND(IF(G75=0, IF(H75=0, 0, SIGN(-H75)), IF(H75=0, SIGN(G75), (G75-H75)/ABS(H75))),5)</f>
        <v>-0.35265999999999997</v>
      </c>
      <c r="J75" t="b">
        <v>0</v>
      </c>
    </row>
    <row r="76" spans="1:10">
      <c r="A76" s="2"/>
      <c r="B76" s="2"/>
      <c r="C76" s="2" t="s">
        <v>79</v>
      </c>
      <c r="D76" s="2"/>
      <c r="E76" s="2"/>
      <c r="F76" s="2"/>
      <c r="G76" s="4">
        <f>ROUND(SUM(G74:G75),5)</f>
        <v>1.34</v>
      </c>
      <c r="H76" s="4">
        <f>ROUND(SUM(H74:H75),5)</f>
        <v>2.0699999999999998</v>
      </c>
      <c r="I76" s="22">
        <f>ROUND(IF(G76=0, IF(H76=0, 0, SIGN(-H76)), IF(H76=0, SIGN(G76), (G76-H76)/ABS(H76))),5)</f>
        <v>-0.35265999999999997</v>
      </c>
      <c r="J76" t="b">
        <v>0</v>
      </c>
    </row>
    <row r="77" spans="1:10">
      <c r="A77" s="2"/>
      <c r="B77" s="2"/>
      <c r="C77" s="2" t="s">
        <v>80</v>
      </c>
      <c r="D77" s="2"/>
      <c r="E77" s="2"/>
      <c r="F77" s="2"/>
      <c r="G77" s="4"/>
      <c r="H77" s="4"/>
      <c r="I77" s="22"/>
      <c r="J77" t="b">
        <v>0</v>
      </c>
    </row>
    <row r="78" spans="1:10" ht="15.75" thickBot="1">
      <c r="A78" s="2"/>
      <c r="B78" s="2"/>
      <c r="C78" s="2"/>
      <c r="D78" s="2" t="s">
        <v>81</v>
      </c>
      <c r="E78" s="2"/>
      <c r="F78" s="2"/>
      <c r="G78" s="4">
        <v>0</v>
      </c>
      <c r="H78" s="4">
        <v>0</v>
      </c>
      <c r="I78" s="22">
        <f>ROUND(IF(G78=0, IF(H78=0, 0, SIGN(-H78)), IF(H78=0, SIGN(G78), (G78-H78)/ABS(H78))),5)</f>
        <v>0</v>
      </c>
      <c r="J78" t="b">
        <v>0</v>
      </c>
    </row>
    <row r="79" spans="1:10" ht="15.75" thickBot="1">
      <c r="A79" s="2"/>
      <c r="B79" s="2"/>
      <c r="C79" s="2" t="s">
        <v>82</v>
      </c>
      <c r="D79" s="2"/>
      <c r="E79" s="2"/>
      <c r="F79" s="2"/>
      <c r="G79" s="9">
        <f>ROUND(SUM(G77:G78),5)</f>
        <v>0</v>
      </c>
      <c r="H79" s="9">
        <f>ROUND(SUM(H77:H78),5)</f>
        <v>0</v>
      </c>
      <c r="I79" s="10">
        <f>ROUND(IF(G79=0, IF(H79=0, 0, SIGN(-H79)), IF(H79=0, SIGN(G79), (G79-H79)/ABS(H79))),5)</f>
        <v>0</v>
      </c>
      <c r="J79" t="b">
        <v>0</v>
      </c>
    </row>
    <row r="80" spans="1:10" ht="15.75" thickBot="1">
      <c r="A80" s="2"/>
      <c r="B80" s="2" t="s">
        <v>83</v>
      </c>
      <c r="C80" s="2"/>
      <c r="D80" s="2"/>
      <c r="E80" s="2"/>
      <c r="F80" s="2"/>
      <c r="G80" s="9">
        <f>ROUND(G73+G76-G79,5)</f>
        <v>1.34</v>
      </c>
      <c r="H80" s="9">
        <f>ROUND(H73+H76-H79,5)</f>
        <v>2.0699999999999998</v>
      </c>
      <c r="I80" s="10">
        <f>ROUND(IF(G80=0, IF(H80=0, 0, SIGN(-H80)), IF(H80=0, SIGN(G80), (G80-H80)/ABS(H80))),5)</f>
        <v>-0.35265999999999997</v>
      </c>
      <c r="J80" t="b">
        <v>0</v>
      </c>
    </row>
    <row r="81" spans="1:10" s="13" customFormat="1" ht="12" thickBot="1">
      <c r="A81" s="2" t="s">
        <v>84</v>
      </c>
      <c r="B81" s="2"/>
      <c r="C81" s="2"/>
      <c r="D81" s="2"/>
      <c r="E81" s="2"/>
      <c r="F81" s="2"/>
      <c r="G81" s="11">
        <f>ROUND(G72+G80,5)</f>
        <v>1107831.6399999999</v>
      </c>
      <c r="H81" s="11">
        <f>ROUND(H72+H80,5)</f>
        <v>429306.44</v>
      </c>
      <c r="I81" s="12">
        <f>ROUND(IF(G81=0, IF(H81=0, 0, SIGN(-H81)), IF(H81=0, SIGN(G81), (G81-H81)/ABS(H81))),5)</f>
        <v>1.5805100000000001</v>
      </c>
      <c r="J81" s="13" t="b">
        <v>1</v>
      </c>
    </row>
    <row r="82" spans="1:10" ht="15.75" thickTop="1"/>
  </sheetData>
  <conditionalFormatting sqref="G8:I82">
    <cfRule type="expression" dxfId="1" priority="1">
      <formula>$J8=TRUE</formula>
    </cfRule>
  </conditionalFormatting>
  <pageMargins left="0.7" right="0.7" top="0.75" bottom="0.75" header="0.1" footer="0.3"/>
  <pageSetup orientation="portrait" r:id="rId1"/>
  <headerFoot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1</xdr:row>
                <xdr:rowOff>28575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1</xdr:row>
                <xdr:rowOff>28575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F809-84DB-4494-A1C0-55ECFD6076A1}">
  <dimension ref="A1:R79"/>
  <sheetViews>
    <sheetView tabSelected="1" workbookViewId="0">
      <selection activeCell="Q8" sqref="Q8"/>
    </sheetView>
  </sheetViews>
  <sheetFormatPr defaultRowHeight="15"/>
  <cols>
    <col min="1" max="5" width="2.7109375" style="13" customWidth="1"/>
    <col min="6" max="6" width="50.5703125" style="13" bestFit="1" customWidth="1"/>
    <col min="7" max="16" width="12.28515625" bestFit="1" customWidth="1"/>
    <col min="18" max="18" width="10.140625" bestFit="1" customWidth="1"/>
  </cols>
  <sheetData>
    <row r="1" spans="1:18" ht="15.75">
      <c r="A1" s="14"/>
      <c r="B1" s="15"/>
      <c r="C1" s="15"/>
      <c r="D1" s="15"/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ht="18">
      <c r="A2" s="16"/>
      <c r="B2" s="15"/>
      <c r="C2" s="15"/>
      <c r="D2" s="15"/>
      <c r="E2" s="15"/>
      <c r="F2" s="15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>
      <c r="A3" s="17"/>
      <c r="B3" s="15"/>
      <c r="C3" s="15"/>
      <c r="D3" s="15"/>
      <c r="E3" s="15"/>
      <c r="F3" s="15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ht="15.75" thickBot="1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8" ht="16.5" thickTop="1" thickBot="1">
      <c r="A5" s="20"/>
      <c r="B5" s="20"/>
      <c r="C5" s="20"/>
      <c r="D5" s="20"/>
      <c r="E5" s="20"/>
      <c r="F5" s="20"/>
      <c r="G5" s="31" t="s">
        <v>5</v>
      </c>
      <c r="H5" s="31" t="s">
        <v>6</v>
      </c>
      <c r="I5" s="31" t="s">
        <v>85</v>
      </c>
      <c r="J5" s="31" t="s">
        <v>86</v>
      </c>
      <c r="K5" s="31" t="s">
        <v>87</v>
      </c>
      <c r="L5" s="31" t="s">
        <v>88</v>
      </c>
      <c r="M5" s="31" t="s">
        <v>89</v>
      </c>
      <c r="N5" s="31" t="s">
        <v>90</v>
      </c>
      <c r="O5" s="31" t="s">
        <v>91</v>
      </c>
      <c r="P5" s="31" t="s">
        <v>92</v>
      </c>
    </row>
    <row r="6" spans="1:18" ht="15.75" thickTop="1">
      <c r="A6" s="2"/>
      <c r="B6" s="2" t="s">
        <v>9</v>
      </c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8">
      <c r="A7" s="2"/>
      <c r="B7" s="2"/>
      <c r="C7" s="2"/>
      <c r="D7" s="2" t="s">
        <v>10</v>
      </c>
      <c r="E7" s="2"/>
      <c r="F7" s="2"/>
      <c r="G7" s="26"/>
      <c r="H7" s="26"/>
      <c r="I7" s="26"/>
      <c r="J7" s="26"/>
      <c r="K7" s="26"/>
      <c r="L7" s="26"/>
      <c r="M7" s="26"/>
      <c r="N7" s="26"/>
      <c r="O7" s="26"/>
      <c r="P7" s="4"/>
    </row>
    <row r="8" spans="1:18">
      <c r="A8" s="2"/>
      <c r="B8" s="2"/>
      <c r="C8" s="2"/>
      <c r="D8" s="2"/>
      <c r="E8" s="2" t="s">
        <v>11</v>
      </c>
      <c r="F8" s="2"/>
      <c r="G8" s="4">
        <v>547056147</v>
      </c>
      <c r="H8" s="4">
        <v>418074430.5</v>
      </c>
      <c r="I8" s="4">
        <v>603796990.5</v>
      </c>
      <c r="J8" s="4">
        <v>481556680.5</v>
      </c>
      <c r="K8" s="4">
        <v>586227052.5</v>
      </c>
      <c r="L8" s="4">
        <v>567762706.5</v>
      </c>
      <c r="M8" s="4">
        <v>630619380</v>
      </c>
      <c r="N8" s="4">
        <v>738221545.5</v>
      </c>
      <c r="O8" s="4">
        <v>884310852</v>
      </c>
      <c r="P8" s="4">
        <v>661363627.5</v>
      </c>
      <c r="Q8" s="4" t="b" cm="1">
        <f t="array" ref="Q8:Q79">IF(ISERROR(SEARCH("Uncategorized",E8:E79)=TRUE),_xlfn.BYROW(G8:P79,_xlfn.LAMBDA(_xlpm.x,IFERROR(AND((_xlfn.STDEV.S(_xlpm.x)/AVERAGE(_xlpm.x))&gt;=0.4,AVERAGE(_xlpm.x)&gt;=100000),""))),"")</f>
        <v>0</v>
      </c>
    </row>
    <row r="9" spans="1:18">
      <c r="A9" s="2"/>
      <c r="B9" s="2"/>
      <c r="C9" s="2"/>
      <c r="D9" s="2"/>
      <c r="E9" s="2" t="s">
        <v>12</v>
      </c>
      <c r="F9" s="2"/>
      <c r="G9" s="4" t="s">
        <v>93</v>
      </c>
      <c r="H9" s="4" t="s">
        <v>93</v>
      </c>
      <c r="I9" s="4">
        <v>838</v>
      </c>
      <c r="J9" s="4">
        <v>50000</v>
      </c>
      <c r="K9" s="4" t="s">
        <v>93</v>
      </c>
      <c r="L9" s="4" t="s">
        <v>93</v>
      </c>
      <c r="M9" s="4" t="s">
        <v>93</v>
      </c>
      <c r="N9" s="4" t="s">
        <v>93</v>
      </c>
      <c r="O9" s="4" t="s">
        <v>93</v>
      </c>
      <c r="P9" s="4" t="s">
        <v>93</v>
      </c>
      <c r="Q9" s="4" t="str">
        <v/>
      </c>
    </row>
    <row r="10" spans="1:18">
      <c r="A10" s="2"/>
      <c r="B10" s="2"/>
      <c r="C10" s="2"/>
      <c r="D10" s="2" t="s">
        <v>13</v>
      </c>
      <c r="E10" s="2"/>
      <c r="F10" s="27"/>
      <c r="G10" s="29" cm="1">
        <f t="array" ref="G10:P10">_xlfn.BYCOL(G8:P9,_xlfn.LAMBDA(_xlpm.x,SUM(_xlpm.x)))</f>
        <v>547056147</v>
      </c>
      <c r="H10" s="29">
        <v>418074430.5</v>
      </c>
      <c r="I10" s="29">
        <v>603797828.5</v>
      </c>
      <c r="J10" s="29">
        <v>481606680.5</v>
      </c>
      <c r="K10" s="29">
        <v>586227052.5</v>
      </c>
      <c r="L10" s="29">
        <v>567762706.5</v>
      </c>
      <c r="M10" s="29">
        <v>630619380</v>
      </c>
      <c r="N10" s="29">
        <v>738221545.5</v>
      </c>
      <c r="O10" s="29">
        <v>884310852</v>
      </c>
      <c r="P10" s="29">
        <v>661363627.5</v>
      </c>
      <c r="Q10" s="4" t="b">
        <v>0</v>
      </c>
    </row>
    <row r="11" spans="1:18">
      <c r="A11" s="2"/>
      <c r="B11" s="2"/>
      <c r="C11" s="2"/>
      <c r="D11" s="2"/>
      <c r="E11" s="2"/>
      <c r="F11" s="27" t="s">
        <v>94</v>
      </c>
      <c r="G11" s="28" cm="1">
        <f t="array" ref="G11:O11">_xlfn.MAP(H10:P10,G10:O10,_xlfn.LAMBDA(_xlpm.x,_xlpm.y,((_xlpm.y-_xlpm.x)/_xlpm.x)))</f>
        <v>0.30851376475175274</v>
      </c>
      <c r="H11" s="28">
        <v>-0.30759202705546002</v>
      </c>
      <c r="I11" s="28">
        <v>0.25371564172063016</v>
      </c>
      <c r="J11" s="28">
        <v>-0.17846391010759435</v>
      </c>
      <c r="K11" s="28">
        <v>3.2521237813988052E-2</v>
      </c>
      <c r="L11" s="28">
        <v>-9.9674503343046644E-2</v>
      </c>
      <c r="M11" s="28">
        <v>-0.14575863594867131</v>
      </c>
      <c r="N11" s="28">
        <v>-0.1652013046878226</v>
      </c>
      <c r="O11" s="28">
        <v>0.33710233709518594</v>
      </c>
      <c r="P11" s="29"/>
      <c r="Q11" s="4" t="b">
        <v>0</v>
      </c>
    </row>
    <row r="12" spans="1:18">
      <c r="A12" s="2"/>
      <c r="B12" s="2"/>
      <c r="C12" s="2"/>
      <c r="D12" s="2" t="s">
        <v>14</v>
      </c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 t="str">
        <v/>
      </c>
    </row>
    <row r="13" spans="1:18">
      <c r="A13" s="2"/>
      <c r="B13" s="2"/>
      <c r="C13" s="2"/>
      <c r="D13" s="2"/>
      <c r="E13" s="2" t="s">
        <v>15</v>
      </c>
      <c r="F13" s="2"/>
      <c r="G13" s="4">
        <v>489326860.5</v>
      </c>
      <c r="H13" s="4">
        <v>207133966.50000003</v>
      </c>
      <c r="I13" s="4">
        <v>554094303</v>
      </c>
      <c r="J13" s="4">
        <v>444189708.00000006</v>
      </c>
      <c r="K13" s="4">
        <v>515405329.49999994</v>
      </c>
      <c r="L13" s="4">
        <v>427097745</v>
      </c>
      <c r="M13" s="4">
        <v>474029020.50000006</v>
      </c>
      <c r="N13" s="4">
        <v>591912582</v>
      </c>
      <c r="O13" s="4">
        <v>714394480.5</v>
      </c>
      <c r="P13" s="4">
        <v>634748256</v>
      </c>
      <c r="Q13" s="4" t="b">
        <v>0</v>
      </c>
    </row>
    <row r="14" spans="1:18">
      <c r="A14" s="2"/>
      <c r="B14" s="2"/>
      <c r="C14" s="2"/>
      <c r="D14" s="2"/>
      <c r="E14" s="2" t="s">
        <v>16</v>
      </c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 t="str">
        <v/>
      </c>
    </row>
    <row r="15" spans="1:18">
      <c r="A15" s="2"/>
      <c r="B15" s="2"/>
      <c r="C15" s="2"/>
      <c r="D15" s="2"/>
      <c r="E15" s="2" t="s">
        <v>17</v>
      </c>
      <c r="F15" s="2"/>
      <c r="G15" s="33">
        <v>2862000</v>
      </c>
      <c r="H15" s="33">
        <v>55881541.5</v>
      </c>
      <c r="I15" s="33">
        <v>17180250</v>
      </c>
      <c r="J15" s="33">
        <v>0</v>
      </c>
      <c r="K15" s="33">
        <v>32182729.5</v>
      </c>
      <c r="L15" s="33">
        <v>72441015</v>
      </c>
      <c r="M15" s="33">
        <v>76362594</v>
      </c>
      <c r="N15" s="33">
        <v>64169815.5</v>
      </c>
      <c r="O15" s="33">
        <v>28056810</v>
      </c>
      <c r="P15" s="33">
        <v>37468303.5</v>
      </c>
      <c r="Q15" s="4" t="b">
        <v>1</v>
      </c>
      <c r="R15" s="4" t="s">
        <v>95</v>
      </c>
    </row>
    <row r="16" spans="1:18">
      <c r="A16" s="2"/>
      <c r="B16" s="2"/>
      <c r="C16" s="2"/>
      <c r="D16" s="2"/>
      <c r="E16" s="2" t="s">
        <v>18</v>
      </c>
      <c r="F16" s="2"/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197430</v>
      </c>
      <c r="O16" s="4">
        <v>0</v>
      </c>
      <c r="P16" s="4">
        <v>0</v>
      </c>
      <c r="Q16" s="4" t="b">
        <v>0</v>
      </c>
    </row>
    <row r="17" spans="1:18">
      <c r="A17" s="2"/>
      <c r="B17" s="2"/>
      <c r="C17" s="2"/>
      <c r="D17" s="27" t="s">
        <v>19</v>
      </c>
      <c r="E17" s="27"/>
      <c r="F17" s="27"/>
      <c r="G17" s="29" cm="1">
        <f t="array" ref="G17:P17">_xlfn.BYCOL(G13:P16,_xlfn.LAMBDA(_xlpm.x,SUM(_xlpm.x)))</f>
        <v>492188860.5</v>
      </c>
      <c r="H17" s="29">
        <v>263015508.00000003</v>
      </c>
      <c r="I17" s="29">
        <v>571274553</v>
      </c>
      <c r="J17" s="29">
        <v>444189708.00000006</v>
      </c>
      <c r="K17" s="29">
        <v>547588059</v>
      </c>
      <c r="L17" s="29">
        <v>499538760</v>
      </c>
      <c r="M17" s="29">
        <v>550391614.5</v>
      </c>
      <c r="N17" s="29">
        <v>656279827.5</v>
      </c>
      <c r="O17" s="29">
        <v>742451290.5</v>
      </c>
      <c r="P17" s="29">
        <v>672216559.5</v>
      </c>
      <c r="Q17" s="4" t="b">
        <v>0</v>
      </c>
    </row>
    <row r="18" spans="1:18">
      <c r="A18" s="2"/>
      <c r="B18" s="2"/>
      <c r="C18" s="2" t="s">
        <v>20</v>
      </c>
      <c r="D18" s="27"/>
      <c r="E18" s="27"/>
      <c r="F18" s="27"/>
      <c r="G18" s="29" cm="1">
        <f t="array" ref="G18:P18">_xlfn.MAP(_xlfn.ANCHORARRAY(G10),_xlfn.ANCHORARRAY(G17),_xlfn.LAMBDA(_xlpm.x,_xlpm.y,(_xlpm.x-_xlpm.y)))</f>
        <v>54867286.5</v>
      </c>
      <c r="H18" s="29">
        <v>155058922.49999997</v>
      </c>
      <c r="I18" s="29">
        <v>32523275.5</v>
      </c>
      <c r="J18" s="29">
        <v>37416972.49999994</v>
      </c>
      <c r="K18" s="29">
        <v>38638993.5</v>
      </c>
      <c r="L18" s="29">
        <v>68223946.5</v>
      </c>
      <c r="M18" s="29">
        <v>80227765.5</v>
      </c>
      <c r="N18" s="29">
        <v>81941718</v>
      </c>
      <c r="O18" s="29">
        <v>141859561.5</v>
      </c>
      <c r="P18" s="29">
        <v>-10852932</v>
      </c>
      <c r="Q18" s="4" t="b">
        <v>1</v>
      </c>
      <c r="R18" s="4" t="s">
        <v>95</v>
      </c>
    </row>
    <row r="19" spans="1:18">
      <c r="A19" s="2"/>
      <c r="B19" s="2"/>
      <c r="C19" s="2"/>
      <c r="D19" s="2"/>
      <c r="E19" s="2"/>
      <c r="F19" s="27" t="s">
        <v>96</v>
      </c>
      <c r="G19" s="28" cm="1">
        <f t="array" ref="G19:P19">_xlfn.MAP(_xlfn.ANCHORARRAY(G18),_xlfn.ANCHORARRAY(G10),_xlfn.LAMBDA(_xlpm.x,_xlpm.y,(_xlpm.x/_xlpm.y)))</f>
        <v>0.10029553054268121</v>
      </c>
      <c r="H19" s="28">
        <v>0.37088831841391451</v>
      </c>
      <c r="I19" s="28">
        <v>5.3864512200709251E-2</v>
      </c>
      <c r="J19" s="28">
        <v>7.7691971509103563E-2</v>
      </c>
      <c r="K19" s="28">
        <v>6.5911310873869977E-2</v>
      </c>
      <c r="L19" s="28">
        <v>0.12016278230137682</v>
      </c>
      <c r="M19" s="28">
        <v>0.12722058351584437</v>
      </c>
      <c r="N19" s="28">
        <v>0.11099881668246434</v>
      </c>
      <c r="O19" s="28">
        <v>0.16041820721657277</v>
      </c>
      <c r="P19" s="28">
        <v>-1.6409931766318674E-2</v>
      </c>
      <c r="Q19" s="4" t="b">
        <v>0</v>
      </c>
    </row>
    <row r="20" spans="1:18">
      <c r="A20" s="2"/>
      <c r="B20" s="2"/>
      <c r="C20" s="2"/>
      <c r="D20" s="2" t="s">
        <v>21</v>
      </c>
      <c r="E20" s="2"/>
      <c r="F20" s="2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tr">
        <v/>
      </c>
    </row>
    <row r="21" spans="1:18">
      <c r="A21" s="2"/>
      <c r="B21" s="2"/>
      <c r="C21" s="2"/>
      <c r="D21" s="2"/>
      <c r="E21" s="2" t="s">
        <v>22</v>
      </c>
      <c r="F21" s="2"/>
      <c r="G21" s="4">
        <v>2907153</v>
      </c>
      <c r="H21" s="4">
        <v>2249665.5</v>
      </c>
      <c r="I21" s="4">
        <v>1746387</v>
      </c>
      <c r="J21" s="4">
        <v>1197258</v>
      </c>
      <c r="K21" s="4">
        <v>2420952</v>
      </c>
      <c r="L21" s="4">
        <v>3021390</v>
      </c>
      <c r="M21" s="4">
        <v>1774056.0000000002</v>
      </c>
      <c r="N21" s="4">
        <v>3342252</v>
      </c>
      <c r="O21" s="4">
        <v>2347680</v>
      </c>
      <c r="P21" s="4">
        <v>2136361.5</v>
      </c>
      <c r="Q21" s="4" t="b">
        <v>0</v>
      </c>
    </row>
    <row r="22" spans="1:18">
      <c r="A22" s="2"/>
      <c r="B22" s="2"/>
      <c r="C22" s="2"/>
      <c r="D22" s="2"/>
      <c r="E22" s="2" t="s">
        <v>23</v>
      </c>
      <c r="F22" s="2"/>
      <c r="G22" s="4">
        <v>0</v>
      </c>
      <c r="H22" s="4">
        <v>579856.5</v>
      </c>
      <c r="I22" s="4">
        <v>0</v>
      </c>
      <c r="J22" s="4">
        <v>264051</v>
      </c>
      <c r="K22" s="4">
        <v>0</v>
      </c>
      <c r="L22" s="4">
        <v>1916932.5</v>
      </c>
      <c r="M22" s="4">
        <v>392135.99999999994</v>
      </c>
      <c r="N22" s="4">
        <v>1580880</v>
      </c>
      <c r="O22" s="4">
        <v>1442338.5</v>
      </c>
      <c r="P22" s="4">
        <v>875823</v>
      </c>
      <c r="Q22" s="4" t="b">
        <v>1</v>
      </c>
    </row>
    <row r="23" spans="1:18">
      <c r="A23" s="2"/>
      <c r="B23" s="2"/>
      <c r="C23" s="2"/>
      <c r="D23" s="2"/>
      <c r="E23" s="2" t="s">
        <v>24</v>
      </c>
      <c r="F23" s="2"/>
      <c r="G23" s="4">
        <v>1020000</v>
      </c>
      <c r="H23" s="4">
        <v>0</v>
      </c>
      <c r="I23" s="4">
        <v>244912.5</v>
      </c>
      <c r="J23" s="4">
        <v>0</v>
      </c>
      <c r="K23" s="4">
        <v>589125</v>
      </c>
      <c r="L23" s="4">
        <v>1144125</v>
      </c>
      <c r="M23" s="4">
        <v>200925</v>
      </c>
      <c r="N23" s="4">
        <v>0</v>
      </c>
      <c r="O23" s="4">
        <v>194212.5</v>
      </c>
      <c r="P23" s="4">
        <v>0</v>
      </c>
      <c r="Q23" s="4" t="b">
        <v>1</v>
      </c>
    </row>
    <row r="24" spans="1:18">
      <c r="A24" s="2"/>
      <c r="B24" s="2"/>
      <c r="C24" s="2"/>
      <c r="D24" s="2"/>
      <c r="E24" s="2" t="s">
        <v>25</v>
      </c>
      <c r="F24" s="2"/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 t="str">
        <v/>
      </c>
    </row>
    <row r="25" spans="1:18">
      <c r="A25" s="2"/>
      <c r="B25" s="2"/>
      <c r="C25" s="2"/>
      <c r="D25" s="2"/>
      <c r="E25" s="2"/>
      <c r="F25" s="2" t="s">
        <v>26</v>
      </c>
      <c r="G25" s="33">
        <v>0</v>
      </c>
      <c r="H25" s="33">
        <v>4740333</v>
      </c>
      <c r="I25" s="33">
        <v>4740333</v>
      </c>
      <c r="J25" s="33">
        <v>9480666</v>
      </c>
      <c r="K25" s="33">
        <v>9480666</v>
      </c>
      <c r="L25" s="33">
        <v>9480666</v>
      </c>
      <c r="M25" s="33">
        <v>14220999</v>
      </c>
      <c r="N25" s="33">
        <v>9480666</v>
      </c>
      <c r="O25" s="33">
        <v>9480666</v>
      </c>
      <c r="P25" s="33">
        <v>9480666</v>
      </c>
      <c r="Q25" s="4" t="b">
        <v>1</v>
      </c>
      <c r="R25" s="4" t="s">
        <v>97</v>
      </c>
    </row>
    <row r="26" spans="1:18">
      <c r="A26" s="2"/>
      <c r="B26" s="2"/>
      <c r="C26" s="2"/>
      <c r="D26" s="2"/>
      <c r="E26" s="2"/>
      <c r="F26" s="2" t="s">
        <v>27</v>
      </c>
      <c r="G26" s="4">
        <v>1721287.5</v>
      </c>
      <c r="H26" s="4">
        <v>8163865.4999999991</v>
      </c>
      <c r="I26" s="4">
        <v>7007481</v>
      </c>
      <c r="J26" s="4">
        <v>10007478</v>
      </c>
      <c r="K26" s="4">
        <v>10006092</v>
      </c>
      <c r="L26" s="4">
        <v>10004705.999999998</v>
      </c>
      <c r="M26" s="4">
        <v>15385191</v>
      </c>
      <c r="N26" s="4">
        <v>10660848.000000002</v>
      </c>
      <c r="O26" s="4">
        <v>10538824.5</v>
      </c>
      <c r="P26" s="4">
        <v>10538815.5</v>
      </c>
      <c r="Q26" s="4" t="b">
        <v>0</v>
      </c>
    </row>
    <row r="27" spans="1:18">
      <c r="A27" s="2"/>
      <c r="B27" s="2"/>
      <c r="C27" s="2"/>
      <c r="D27" s="2"/>
      <c r="E27" s="2"/>
      <c r="F27" s="2" t="s">
        <v>28</v>
      </c>
      <c r="G27" s="33">
        <v>2032500</v>
      </c>
      <c r="H27" s="33">
        <v>1282500</v>
      </c>
      <c r="I27" s="33">
        <v>2010000</v>
      </c>
      <c r="J27" s="33">
        <v>1860000</v>
      </c>
      <c r="K27" s="33">
        <v>960000</v>
      </c>
      <c r="L27" s="33">
        <v>1162500</v>
      </c>
      <c r="M27" s="33">
        <v>2621658</v>
      </c>
      <c r="N27" s="33">
        <v>4326750</v>
      </c>
      <c r="O27" s="33">
        <v>3345000</v>
      </c>
      <c r="P27" s="33">
        <v>3825000</v>
      </c>
      <c r="Q27" s="4" t="b">
        <v>1</v>
      </c>
      <c r="R27" s="4" t="s">
        <v>95</v>
      </c>
    </row>
    <row r="28" spans="1:18">
      <c r="A28" s="2"/>
      <c r="B28" s="2"/>
      <c r="C28" s="2"/>
      <c r="D28" s="2"/>
      <c r="E28" s="2"/>
      <c r="F28" s="2" t="s">
        <v>29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 t="str">
        <v/>
      </c>
    </row>
    <row r="29" spans="1:18">
      <c r="A29" s="2"/>
      <c r="B29" s="2"/>
      <c r="C29" s="2"/>
      <c r="D29" s="2"/>
      <c r="E29" s="2" t="s">
        <v>30</v>
      </c>
      <c r="F29" s="2"/>
      <c r="G29" s="24">
        <v>3753787.5</v>
      </c>
      <c r="H29" s="24">
        <v>14186698.5</v>
      </c>
      <c r="I29" s="24">
        <v>13757814</v>
      </c>
      <c r="J29" s="24">
        <v>21348144</v>
      </c>
      <c r="K29" s="24">
        <v>20446758</v>
      </c>
      <c r="L29" s="24">
        <v>20647872</v>
      </c>
      <c r="M29" s="24">
        <v>32227848</v>
      </c>
      <c r="N29" s="24">
        <v>24468264</v>
      </c>
      <c r="O29" s="24">
        <v>23364490.5</v>
      </c>
      <c r="P29" s="24">
        <v>23844481.5</v>
      </c>
      <c r="Q29" s="4" t="b">
        <v>0</v>
      </c>
    </row>
    <row r="30" spans="1:18">
      <c r="A30" s="2"/>
      <c r="B30" s="2"/>
      <c r="C30" s="2"/>
      <c r="D30" s="2"/>
      <c r="E30" s="2" t="s">
        <v>31</v>
      </c>
      <c r="F30" s="2"/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 t="str">
        <v/>
      </c>
    </row>
    <row r="31" spans="1:18">
      <c r="A31" s="2"/>
      <c r="B31" s="2"/>
      <c r="C31" s="2"/>
      <c r="D31" s="2"/>
      <c r="E31" s="2"/>
      <c r="F31" s="2" t="s">
        <v>32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34533</v>
      </c>
      <c r="P31" s="4">
        <v>134517</v>
      </c>
      <c r="Q31" s="4" t="b">
        <v>0</v>
      </c>
    </row>
    <row r="32" spans="1:18">
      <c r="A32" s="2"/>
      <c r="B32" s="2"/>
      <c r="C32" s="2"/>
      <c r="D32" s="2"/>
      <c r="E32" s="2"/>
      <c r="F32" s="2" t="s">
        <v>33</v>
      </c>
      <c r="G32" s="4">
        <v>180225</v>
      </c>
      <c r="H32" s="4">
        <v>699460.5</v>
      </c>
      <c r="I32" s="4">
        <v>511072.5</v>
      </c>
      <c r="J32" s="4">
        <v>612015</v>
      </c>
      <c r="K32" s="4">
        <v>629067</v>
      </c>
      <c r="L32" s="4">
        <v>627061.5</v>
      </c>
      <c r="M32" s="4">
        <v>1280221.5</v>
      </c>
      <c r="N32" s="4">
        <v>1649409</v>
      </c>
      <c r="O32" s="4">
        <v>2083773</v>
      </c>
      <c r="P32" s="4">
        <v>2307432</v>
      </c>
      <c r="Q32" s="4" t="b">
        <v>1</v>
      </c>
    </row>
    <row r="33" spans="1:17">
      <c r="A33" s="2"/>
      <c r="B33" s="2"/>
      <c r="C33" s="2"/>
      <c r="D33" s="2"/>
      <c r="E33" s="2"/>
      <c r="F33" s="2" t="s">
        <v>34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-9450</v>
      </c>
      <c r="O33" s="4">
        <v>0</v>
      </c>
      <c r="P33" s="4">
        <v>10500</v>
      </c>
      <c r="Q33" s="4" t="b">
        <v>0</v>
      </c>
    </row>
    <row r="34" spans="1:17">
      <c r="A34" s="2"/>
      <c r="B34" s="2"/>
      <c r="C34" s="2"/>
      <c r="D34" s="2"/>
      <c r="E34" s="2" t="s">
        <v>35</v>
      </c>
      <c r="F34" s="2"/>
      <c r="G34" s="24">
        <v>180225</v>
      </c>
      <c r="H34" s="24">
        <v>699460.5</v>
      </c>
      <c r="I34" s="24">
        <v>511072.5</v>
      </c>
      <c r="J34" s="24">
        <v>612015</v>
      </c>
      <c r="K34" s="24">
        <v>629067</v>
      </c>
      <c r="L34" s="24">
        <v>627061.5</v>
      </c>
      <c r="M34" s="24">
        <v>1280221.5</v>
      </c>
      <c r="N34" s="24">
        <v>1639959</v>
      </c>
      <c r="O34" s="24">
        <v>2118306</v>
      </c>
      <c r="P34" s="24">
        <v>2452449</v>
      </c>
      <c r="Q34" s="4" t="b">
        <v>1</v>
      </c>
    </row>
    <row r="35" spans="1:17">
      <c r="A35" s="2"/>
      <c r="B35" s="2"/>
      <c r="C35" s="2"/>
      <c r="D35" s="2"/>
      <c r="E35" s="2" t="s">
        <v>36</v>
      </c>
      <c r="F35" s="2"/>
      <c r="G35" s="4">
        <v>23055</v>
      </c>
      <c r="H35" s="4">
        <v>0</v>
      </c>
      <c r="I35" s="4">
        <v>290625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 t="b">
        <v>0</v>
      </c>
    </row>
    <row r="36" spans="1:17">
      <c r="A36" s="2"/>
      <c r="B36" s="2"/>
      <c r="C36" s="2"/>
      <c r="D36" s="2"/>
      <c r="E36" s="2" t="s">
        <v>37</v>
      </c>
      <c r="F36" s="2"/>
      <c r="G36" s="4">
        <v>1173712.5</v>
      </c>
      <c r="H36" s="4">
        <v>761835</v>
      </c>
      <c r="I36" s="4">
        <v>896835</v>
      </c>
      <c r="J36" s="4">
        <v>1082685</v>
      </c>
      <c r="K36" s="4">
        <v>930969</v>
      </c>
      <c r="L36" s="4">
        <v>1844727</v>
      </c>
      <c r="M36" s="4">
        <v>908589</v>
      </c>
      <c r="N36" s="4">
        <v>915585</v>
      </c>
      <c r="O36" s="4">
        <v>708408</v>
      </c>
      <c r="P36" s="4">
        <v>919946.99999999988</v>
      </c>
      <c r="Q36" s="4" t="b">
        <v>0</v>
      </c>
    </row>
    <row r="37" spans="1:17">
      <c r="A37" s="2"/>
      <c r="B37" s="2"/>
      <c r="C37" s="2"/>
      <c r="D37" s="2"/>
      <c r="E37" s="2" t="s">
        <v>38</v>
      </c>
      <c r="F37" s="2"/>
      <c r="G37" s="4">
        <v>3750</v>
      </c>
      <c r="H37" s="4">
        <v>3750</v>
      </c>
      <c r="I37" s="4">
        <v>18000</v>
      </c>
      <c r="J37" s="4">
        <v>5250</v>
      </c>
      <c r="K37" s="4">
        <v>6750</v>
      </c>
      <c r="L37" s="4">
        <v>3750</v>
      </c>
      <c r="M37" s="4">
        <v>3750</v>
      </c>
      <c r="N37" s="4">
        <v>3750</v>
      </c>
      <c r="O37" s="4">
        <v>4125</v>
      </c>
      <c r="P37" s="4">
        <v>3750</v>
      </c>
      <c r="Q37" s="4" t="b">
        <v>0</v>
      </c>
    </row>
    <row r="38" spans="1:17">
      <c r="A38" s="2"/>
      <c r="B38" s="2"/>
      <c r="C38" s="2"/>
      <c r="D38" s="2"/>
      <c r="E38" s="2" t="s">
        <v>39</v>
      </c>
      <c r="F38" s="2"/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 t="str">
        <v/>
      </c>
    </row>
    <row r="39" spans="1:17">
      <c r="A39" s="2"/>
      <c r="B39" s="2"/>
      <c r="C39" s="2"/>
      <c r="D39" s="2"/>
      <c r="E39" s="2" t="s">
        <v>40</v>
      </c>
      <c r="F39" s="2"/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126750</v>
      </c>
      <c r="M39" s="4">
        <v>0</v>
      </c>
      <c r="N39" s="4">
        <v>0</v>
      </c>
      <c r="O39" s="4">
        <v>0</v>
      </c>
      <c r="P39" s="4">
        <v>0</v>
      </c>
      <c r="Q39" s="4" t="b">
        <v>0</v>
      </c>
    </row>
    <row r="40" spans="1:17">
      <c r="A40" s="2"/>
      <c r="B40" s="2"/>
      <c r="C40" s="2"/>
      <c r="D40" s="2"/>
      <c r="E40" s="2" t="s">
        <v>41</v>
      </c>
      <c r="F40" s="2"/>
      <c r="G40" s="4">
        <v>11839.500000000002</v>
      </c>
      <c r="H40" s="4">
        <v>-75751.5</v>
      </c>
      <c r="I40" s="4">
        <v>75594</v>
      </c>
      <c r="J40" s="4">
        <v>139342.5</v>
      </c>
      <c r="K40" s="4">
        <v>95633.999999999985</v>
      </c>
      <c r="L40" s="4">
        <v>75991.5</v>
      </c>
      <c r="M40" s="4">
        <v>147745.5</v>
      </c>
      <c r="N40" s="4">
        <v>72798</v>
      </c>
      <c r="O40" s="4">
        <v>75151.5</v>
      </c>
      <c r="P40" s="4">
        <v>147154.5</v>
      </c>
      <c r="Q40" s="4" t="b">
        <v>0</v>
      </c>
    </row>
    <row r="41" spans="1:17">
      <c r="A41" s="2"/>
      <c r="B41" s="2"/>
      <c r="C41" s="2"/>
      <c r="D41" s="2"/>
      <c r="E41" s="2" t="s">
        <v>42</v>
      </c>
      <c r="F41" s="2"/>
      <c r="G41" s="4">
        <v>6550700.9999999991</v>
      </c>
      <c r="H41" s="4">
        <v>14086662</v>
      </c>
      <c r="I41" s="4">
        <v>7258318.5</v>
      </c>
      <c r="J41" s="4">
        <v>6276336</v>
      </c>
      <c r="K41" s="4">
        <v>8711841</v>
      </c>
      <c r="L41" s="4">
        <v>8375086.5000000009</v>
      </c>
      <c r="M41" s="4">
        <v>17864559</v>
      </c>
      <c r="N41" s="4">
        <v>15829226.999999998</v>
      </c>
      <c r="O41" s="4">
        <v>9027184.5</v>
      </c>
      <c r="P41" s="4">
        <v>12566209.5</v>
      </c>
      <c r="Q41" s="4" t="b">
        <v>0</v>
      </c>
    </row>
    <row r="42" spans="1:17">
      <c r="A42" s="2"/>
      <c r="B42" s="2"/>
      <c r="C42" s="2"/>
      <c r="D42" s="2"/>
      <c r="E42" s="2" t="s">
        <v>43</v>
      </c>
      <c r="F42" s="2"/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 t="str">
        <v/>
      </c>
    </row>
    <row r="43" spans="1:17">
      <c r="A43" s="2"/>
      <c r="B43" s="2"/>
      <c r="C43" s="2"/>
      <c r="D43" s="2"/>
      <c r="E43" s="2" t="s">
        <v>44</v>
      </c>
      <c r="F43" s="2"/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3801</v>
      </c>
      <c r="M43" s="4">
        <v>14250</v>
      </c>
      <c r="N43" s="4">
        <v>29250</v>
      </c>
      <c r="O43" s="4">
        <v>0</v>
      </c>
      <c r="P43" s="4">
        <v>0</v>
      </c>
      <c r="Q43" s="4" t="b">
        <v>0</v>
      </c>
    </row>
    <row r="44" spans="1:17">
      <c r="A44" s="2"/>
      <c r="B44" s="2"/>
      <c r="C44" s="2"/>
      <c r="D44" s="2"/>
      <c r="E44" s="2" t="s">
        <v>45</v>
      </c>
      <c r="F44" s="2"/>
      <c r="G44" s="4">
        <v>0</v>
      </c>
      <c r="H44" s="4">
        <v>192624</v>
      </c>
      <c r="I44" s="4">
        <v>0</v>
      </c>
      <c r="J44" s="4">
        <v>82606.5</v>
      </c>
      <c r="K44" s="4">
        <v>98496</v>
      </c>
      <c r="L44" s="4">
        <v>105520.5</v>
      </c>
      <c r="M44" s="4">
        <v>177048</v>
      </c>
      <c r="N44" s="4">
        <v>402918</v>
      </c>
      <c r="O44" s="4">
        <v>39972</v>
      </c>
      <c r="P44" s="4">
        <v>87378</v>
      </c>
      <c r="Q44" s="4" t="b">
        <v>1</v>
      </c>
    </row>
    <row r="45" spans="1:17">
      <c r="A45" s="2"/>
      <c r="B45" s="2"/>
      <c r="C45" s="2"/>
      <c r="D45" s="2"/>
      <c r="E45" s="2" t="s">
        <v>46</v>
      </c>
      <c r="F45" s="2"/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394365</v>
      </c>
      <c r="P45" s="4">
        <v>17779.5</v>
      </c>
      <c r="Q45" s="4" t="b">
        <v>0</v>
      </c>
    </row>
    <row r="46" spans="1:17">
      <c r="A46" s="2"/>
      <c r="B46" s="2"/>
      <c r="C46" s="2"/>
      <c r="D46" s="2"/>
      <c r="E46" s="2" t="s">
        <v>47</v>
      </c>
      <c r="F46" s="2"/>
      <c r="G46" s="4">
        <v>28099.500000000004</v>
      </c>
      <c r="H46" s="4">
        <v>64399.5</v>
      </c>
      <c r="I46" s="4">
        <v>27355.5</v>
      </c>
      <c r="J46" s="4">
        <v>20856</v>
      </c>
      <c r="K46" s="4">
        <v>21163.5</v>
      </c>
      <c r="L46" s="4">
        <v>405006</v>
      </c>
      <c r="M46" s="4">
        <v>34774.5</v>
      </c>
      <c r="N46" s="4">
        <v>34774.5</v>
      </c>
      <c r="O46" s="4">
        <v>34032</v>
      </c>
      <c r="P46" s="4">
        <v>33322.5</v>
      </c>
      <c r="Q46" s="4" t="b">
        <v>0</v>
      </c>
    </row>
    <row r="47" spans="1:17">
      <c r="A47" s="2"/>
      <c r="B47" s="2"/>
      <c r="C47" s="2"/>
      <c r="D47" s="2"/>
      <c r="E47" s="2" t="s">
        <v>48</v>
      </c>
      <c r="F47" s="2"/>
      <c r="G47" s="4">
        <v>686730</v>
      </c>
      <c r="H47" s="4">
        <v>686730</v>
      </c>
      <c r="I47" s="4">
        <v>686730</v>
      </c>
      <c r="J47" s="4">
        <v>686730</v>
      </c>
      <c r="K47" s="4">
        <v>686730</v>
      </c>
      <c r="L47" s="4">
        <v>686730</v>
      </c>
      <c r="M47" s="4">
        <v>686730</v>
      </c>
      <c r="N47" s="4">
        <v>686730</v>
      </c>
      <c r="O47" s="4">
        <v>686730</v>
      </c>
      <c r="P47" s="4">
        <v>686730</v>
      </c>
      <c r="Q47" s="4" t="b">
        <v>0</v>
      </c>
    </row>
    <row r="48" spans="1:17">
      <c r="A48" s="2"/>
      <c r="B48" s="2"/>
      <c r="C48" s="2"/>
      <c r="D48" s="2"/>
      <c r="E48" s="2" t="s">
        <v>49</v>
      </c>
      <c r="F48" s="2"/>
      <c r="G48" s="4">
        <v>49042.5</v>
      </c>
      <c r="H48" s="4">
        <v>49042.5</v>
      </c>
      <c r="I48" s="4">
        <v>352042.5</v>
      </c>
      <c r="J48" s="4">
        <v>493792.5</v>
      </c>
      <c r="K48" s="4">
        <v>478792.5</v>
      </c>
      <c r="L48" s="4">
        <v>474277.5</v>
      </c>
      <c r="M48" s="4">
        <v>502942.5</v>
      </c>
      <c r="N48" s="4">
        <v>671662.5</v>
      </c>
      <c r="O48" s="4">
        <v>494217.00000000006</v>
      </c>
      <c r="P48" s="4">
        <v>539482.5</v>
      </c>
      <c r="Q48" s="4" t="b">
        <v>1</v>
      </c>
    </row>
    <row r="49" spans="1:17">
      <c r="A49" s="2"/>
      <c r="B49" s="2"/>
      <c r="C49" s="2"/>
      <c r="D49" s="2"/>
      <c r="E49" s="2" t="s">
        <v>50</v>
      </c>
      <c r="F49" s="2"/>
      <c r="G49" s="4">
        <v>0</v>
      </c>
      <c r="H49" s="4">
        <v>244246.5</v>
      </c>
      <c r="I49" s="4">
        <v>0</v>
      </c>
      <c r="J49" s="4">
        <v>0</v>
      </c>
      <c r="K49" s="4">
        <v>1088736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 t="b">
        <v>1</v>
      </c>
    </row>
    <row r="50" spans="1:17">
      <c r="A50" s="2"/>
      <c r="B50" s="2"/>
      <c r="C50" s="2"/>
      <c r="D50" s="2"/>
      <c r="E50" s="2" t="s">
        <v>51</v>
      </c>
      <c r="F50" s="2"/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225000</v>
      </c>
      <c r="O50" s="4">
        <v>0</v>
      </c>
      <c r="P50" s="4">
        <v>0</v>
      </c>
      <c r="Q50" s="4" t="b">
        <v>0</v>
      </c>
    </row>
    <row r="51" spans="1:17">
      <c r="A51" s="2"/>
      <c r="B51" s="2"/>
      <c r="C51" s="2"/>
      <c r="D51" s="2"/>
      <c r="E51" s="2" t="s">
        <v>52</v>
      </c>
      <c r="F51" s="2"/>
      <c r="G51" s="4">
        <v>69028.5</v>
      </c>
      <c r="H51" s="4">
        <v>17110.5</v>
      </c>
      <c r="I51" s="4">
        <v>17916</v>
      </c>
      <c r="J51" s="4">
        <v>18498</v>
      </c>
      <c r="K51" s="4">
        <v>79849.5</v>
      </c>
      <c r="L51" s="4">
        <v>272821.5</v>
      </c>
      <c r="M51" s="4">
        <v>344885.99999999994</v>
      </c>
      <c r="N51" s="4">
        <v>975307.5</v>
      </c>
      <c r="O51" s="4">
        <v>1000378.4999999999</v>
      </c>
      <c r="P51" s="4">
        <v>123255</v>
      </c>
      <c r="Q51" s="4" t="b">
        <v>1</v>
      </c>
    </row>
    <row r="52" spans="1:17">
      <c r="A52" s="2"/>
      <c r="B52" s="2"/>
      <c r="C52" s="2"/>
      <c r="D52" s="2"/>
      <c r="E52" s="2" t="s">
        <v>53</v>
      </c>
      <c r="F52" s="2"/>
      <c r="G52" s="4">
        <v>16038</v>
      </c>
      <c r="H52" s="4">
        <v>16038</v>
      </c>
      <c r="I52" s="4">
        <v>16038</v>
      </c>
      <c r="J52" s="4">
        <v>14131.499999999998</v>
      </c>
      <c r="K52" s="4">
        <v>4641</v>
      </c>
      <c r="L52" s="4">
        <v>64206</v>
      </c>
      <c r="M52" s="4">
        <v>5091</v>
      </c>
      <c r="N52" s="4">
        <v>4492.5</v>
      </c>
      <c r="O52" s="4">
        <v>4492.5</v>
      </c>
      <c r="P52" s="4">
        <v>5991</v>
      </c>
      <c r="Q52" s="4" t="b">
        <v>0</v>
      </c>
    </row>
    <row r="53" spans="1:17">
      <c r="A53" s="2"/>
      <c r="B53" s="2"/>
      <c r="C53" s="2"/>
      <c r="D53" s="2"/>
      <c r="E53" s="2" t="s">
        <v>54</v>
      </c>
      <c r="F53" s="2"/>
      <c r="G53" s="4">
        <v>0</v>
      </c>
      <c r="H53" s="4">
        <v>23250</v>
      </c>
      <c r="I53" s="4">
        <v>0</v>
      </c>
      <c r="J53" s="4">
        <v>0</v>
      </c>
      <c r="K53" s="4">
        <v>23250</v>
      </c>
      <c r="L53" s="4">
        <v>0</v>
      </c>
      <c r="M53" s="4">
        <v>0</v>
      </c>
      <c r="N53" s="4">
        <v>26157</v>
      </c>
      <c r="O53" s="4">
        <v>0</v>
      </c>
      <c r="P53" s="4">
        <v>1407.0000000000002</v>
      </c>
      <c r="Q53" s="4" t="b">
        <v>0</v>
      </c>
    </row>
    <row r="54" spans="1:17">
      <c r="A54" s="2"/>
      <c r="B54" s="2"/>
      <c r="C54" s="2"/>
      <c r="D54" s="2"/>
      <c r="E54" s="2" t="s">
        <v>55</v>
      </c>
      <c r="F54" s="2"/>
      <c r="G54" s="4">
        <v>0</v>
      </c>
      <c r="H54" s="4">
        <v>0</v>
      </c>
      <c r="I54" s="4">
        <v>0</v>
      </c>
      <c r="J54" s="4">
        <v>0</v>
      </c>
      <c r="K54" s="4">
        <v>3634.5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 t="b">
        <v>0</v>
      </c>
    </row>
    <row r="55" spans="1:17">
      <c r="A55" s="2"/>
      <c r="B55" s="2"/>
      <c r="C55" s="2"/>
      <c r="D55" s="2"/>
      <c r="E55" s="2" t="s">
        <v>56</v>
      </c>
      <c r="F55" s="2"/>
      <c r="G55" s="4">
        <v>35329.5</v>
      </c>
      <c r="H55" s="4">
        <v>40831.5</v>
      </c>
      <c r="I55" s="4">
        <v>227820</v>
      </c>
      <c r="J55" s="4">
        <v>12000</v>
      </c>
      <c r="K55" s="4">
        <v>230730</v>
      </c>
      <c r="L55" s="4">
        <v>234692.99999999997</v>
      </c>
      <c r="M55" s="4">
        <v>32190</v>
      </c>
      <c r="N55" s="4">
        <v>156544.50000000003</v>
      </c>
      <c r="O55" s="4">
        <v>479688</v>
      </c>
      <c r="P55" s="4">
        <v>80260.500000000015</v>
      </c>
      <c r="Q55" s="4" t="b">
        <v>1</v>
      </c>
    </row>
    <row r="56" spans="1:17">
      <c r="A56" s="2"/>
      <c r="B56" s="2"/>
      <c r="C56" s="2"/>
      <c r="D56" s="2"/>
      <c r="E56" s="2" t="s">
        <v>57</v>
      </c>
      <c r="F56" s="2"/>
      <c r="G56" s="4">
        <v>140143.5</v>
      </c>
      <c r="H56" s="4">
        <v>130444.5</v>
      </c>
      <c r="I56" s="4">
        <v>108694.5</v>
      </c>
      <c r="J56" s="4">
        <v>94785</v>
      </c>
      <c r="K56" s="4">
        <v>111165</v>
      </c>
      <c r="L56" s="4">
        <v>161545.5</v>
      </c>
      <c r="M56" s="4">
        <v>130005</v>
      </c>
      <c r="N56" s="4">
        <v>106324.5</v>
      </c>
      <c r="O56" s="4">
        <v>79774.5</v>
      </c>
      <c r="P56" s="4">
        <v>359580</v>
      </c>
      <c r="Q56" s="4" t="b">
        <v>1</v>
      </c>
    </row>
    <row r="57" spans="1:17">
      <c r="A57" s="2"/>
      <c r="B57" s="2"/>
      <c r="C57" s="2"/>
      <c r="D57" s="2"/>
      <c r="E57" s="2" t="s">
        <v>58</v>
      </c>
      <c r="F57" s="2"/>
      <c r="G57" s="4">
        <v>5218.5</v>
      </c>
      <c r="H57" s="4">
        <v>14243.999999999998</v>
      </c>
      <c r="I57" s="4">
        <v>5241</v>
      </c>
      <c r="J57" s="4">
        <v>0</v>
      </c>
      <c r="K57" s="4">
        <v>0</v>
      </c>
      <c r="L57" s="4">
        <v>0</v>
      </c>
      <c r="M57" s="4">
        <v>17230.5</v>
      </c>
      <c r="N57" s="4">
        <v>0</v>
      </c>
      <c r="O57" s="4">
        <v>16515</v>
      </c>
      <c r="P57" s="4">
        <v>15068.999999999998</v>
      </c>
      <c r="Q57" s="4" t="b">
        <v>0</v>
      </c>
    </row>
    <row r="58" spans="1:17">
      <c r="A58" s="2"/>
      <c r="B58" s="2"/>
      <c r="C58" s="2"/>
      <c r="D58" s="2"/>
      <c r="E58" s="2" t="s">
        <v>59</v>
      </c>
      <c r="F58" s="2"/>
      <c r="G58" s="4">
        <v>582429</v>
      </c>
      <c r="H58" s="4">
        <v>40500</v>
      </c>
      <c r="I58" s="4">
        <v>0</v>
      </c>
      <c r="J58" s="4">
        <v>0</v>
      </c>
      <c r="K58" s="4">
        <v>0</v>
      </c>
      <c r="L58" s="4">
        <v>3750</v>
      </c>
      <c r="M58" s="4">
        <v>0</v>
      </c>
      <c r="N58" s="4">
        <v>0</v>
      </c>
      <c r="O58" s="4">
        <v>0</v>
      </c>
      <c r="P58" s="4">
        <v>18375</v>
      </c>
      <c r="Q58" s="4" t="b">
        <v>0</v>
      </c>
    </row>
    <row r="59" spans="1:17">
      <c r="A59" s="2"/>
      <c r="B59" s="2"/>
      <c r="C59" s="2"/>
      <c r="D59" s="2"/>
      <c r="E59" s="2" t="s">
        <v>60</v>
      </c>
      <c r="F59" s="2"/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 t="str">
        <v/>
      </c>
    </row>
    <row r="60" spans="1:17">
      <c r="A60" s="2"/>
      <c r="B60" s="2"/>
      <c r="C60" s="2"/>
      <c r="D60" s="2"/>
      <c r="E60" s="2" t="s">
        <v>61</v>
      </c>
      <c r="F60" s="2"/>
      <c r="G60" s="4">
        <v>425250</v>
      </c>
      <c r="H60" s="4">
        <v>425250</v>
      </c>
      <c r="I60" s="4">
        <v>425250</v>
      </c>
      <c r="J60" s="4">
        <v>425250</v>
      </c>
      <c r="K60" s="4">
        <v>425250</v>
      </c>
      <c r="L60" s="4">
        <v>425250</v>
      </c>
      <c r="M60" s="4">
        <v>425250</v>
      </c>
      <c r="N60" s="4">
        <v>425250</v>
      </c>
      <c r="O60" s="4">
        <v>412800</v>
      </c>
      <c r="P60" s="4">
        <v>412800</v>
      </c>
      <c r="Q60" s="4" t="b">
        <v>0</v>
      </c>
    </row>
    <row r="61" spans="1:17">
      <c r="A61" s="2"/>
      <c r="B61" s="2"/>
      <c r="C61" s="2"/>
      <c r="D61" s="2"/>
      <c r="E61" s="2" t="s">
        <v>62</v>
      </c>
      <c r="F61" s="2"/>
      <c r="G61" s="4">
        <v>0</v>
      </c>
      <c r="H61" s="4">
        <v>0</v>
      </c>
      <c r="I61" s="4">
        <v>0</v>
      </c>
      <c r="J61" s="4">
        <v>0</v>
      </c>
      <c r="K61" s="4">
        <v>4750.5</v>
      </c>
      <c r="L61" s="4">
        <v>21009</v>
      </c>
      <c r="M61" s="4">
        <v>0</v>
      </c>
      <c r="N61" s="4">
        <v>0</v>
      </c>
      <c r="O61" s="4">
        <v>0</v>
      </c>
      <c r="P61" s="4">
        <v>0</v>
      </c>
      <c r="Q61" s="4" t="b">
        <v>0</v>
      </c>
    </row>
    <row r="62" spans="1:17">
      <c r="A62" s="2"/>
      <c r="B62" s="2"/>
      <c r="C62" s="2"/>
      <c r="D62" s="2"/>
      <c r="E62" s="2" t="s">
        <v>63</v>
      </c>
      <c r="F62" s="2"/>
      <c r="G62" s="4">
        <v>290625</v>
      </c>
      <c r="H62" s="4">
        <v>289350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 t="b">
        <v>0</v>
      </c>
    </row>
    <row r="63" spans="1:17">
      <c r="A63" s="2"/>
      <c r="B63" s="2"/>
      <c r="C63" s="2"/>
      <c r="D63" s="2"/>
      <c r="E63" s="2" t="s">
        <v>64</v>
      </c>
      <c r="F63" s="2"/>
      <c r="G63" s="4">
        <v>0</v>
      </c>
      <c r="H63" s="4">
        <v>0</v>
      </c>
      <c r="I63" s="4">
        <v>0</v>
      </c>
      <c r="J63" s="4">
        <v>0</v>
      </c>
      <c r="K63" s="4">
        <v>5407357.5</v>
      </c>
      <c r="L63" s="4">
        <v>252223.5</v>
      </c>
      <c r="M63" s="4">
        <v>0</v>
      </c>
      <c r="N63" s="4">
        <v>2250000</v>
      </c>
      <c r="O63" s="4">
        <v>0</v>
      </c>
      <c r="P63" s="4">
        <v>3750</v>
      </c>
      <c r="Q63" s="4" t="b">
        <v>1</v>
      </c>
    </row>
    <row r="64" spans="1:17">
      <c r="A64" s="2"/>
      <c r="B64" s="2"/>
      <c r="C64" s="2"/>
      <c r="D64" s="2"/>
      <c r="E64" s="2" t="s">
        <v>65</v>
      </c>
      <c r="F64" s="2"/>
      <c r="G64" s="4">
        <v>0</v>
      </c>
      <c r="H64" s="4">
        <v>683962.5</v>
      </c>
      <c r="I64" s="4">
        <v>0</v>
      </c>
      <c r="J64" s="4">
        <v>0</v>
      </c>
      <c r="K64" s="4">
        <v>0</v>
      </c>
      <c r="L64" s="4">
        <v>713134.49999999988</v>
      </c>
      <c r="M64" s="4">
        <v>0</v>
      </c>
      <c r="N64" s="4">
        <v>0</v>
      </c>
      <c r="O64" s="4">
        <v>0</v>
      </c>
      <c r="P64" s="4">
        <v>0</v>
      </c>
      <c r="Q64" s="4" t="b">
        <v>1</v>
      </c>
    </row>
    <row r="65" spans="1:18">
      <c r="A65" s="2"/>
      <c r="B65" s="2"/>
      <c r="C65" s="2"/>
      <c r="D65" s="2"/>
      <c r="E65" s="2" t="s">
        <v>66</v>
      </c>
      <c r="F65" s="2"/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 t="str">
        <v/>
      </c>
    </row>
    <row r="66" spans="1:18">
      <c r="A66" s="2"/>
      <c r="B66" s="2"/>
      <c r="C66" s="2"/>
      <c r="D66" s="2"/>
      <c r="E66" s="2" t="s">
        <v>67</v>
      </c>
      <c r="F66" s="2"/>
      <c r="G66" s="33">
        <v>3799210.5</v>
      </c>
      <c r="H66" s="33">
        <v>1650783</v>
      </c>
      <c r="I66" s="33">
        <v>2632126.4999999995</v>
      </c>
      <c r="J66" s="33">
        <v>2518321.5</v>
      </c>
      <c r="K66" s="33">
        <v>5762927.9999999991</v>
      </c>
      <c r="L66" s="33">
        <v>11436610.500000002</v>
      </c>
      <c r="M66" s="33">
        <v>11413882.5</v>
      </c>
      <c r="N66" s="33">
        <v>9260694</v>
      </c>
      <c r="O66" s="33">
        <v>11242221</v>
      </c>
      <c r="P66" s="33">
        <v>8312836.5000000009</v>
      </c>
      <c r="Q66" s="4" t="b">
        <v>1</v>
      </c>
      <c r="R66" s="4" t="s">
        <v>95</v>
      </c>
    </row>
    <row r="67" spans="1:18">
      <c r="A67" s="2"/>
      <c r="B67" s="2"/>
      <c r="C67" s="2"/>
      <c r="D67" s="2"/>
      <c r="E67" s="2" t="s">
        <v>68</v>
      </c>
      <c r="F67" s="2"/>
      <c r="G67" s="4">
        <v>57196.5</v>
      </c>
      <c r="H67" s="4">
        <v>103759.5</v>
      </c>
      <c r="I67" s="4">
        <v>575523</v>
      </c>
      <c r="J67" s="4">
        <v>71092.5</v>
      </c>
      <c r="K67" s="4">
        <v>499786.5</v>
      </c>
      <c r="L67" s="4">
        <v>622080</v>
      </c>
      <c r="M67" s="4">
        <v>263709</v>
      </c>
      <c r="N67" s="4">
        <v>1599042</v>
      </c>
      <c r="O67" s="4">
        <v>868920</v>
      </c>
      <c r="P67" s="4">
        <v>2447289</v>
      </c>
      <c r="Q67" s="4" t="b">
        <v>1</v>
      </c>
    </row>
    <row r="68" spans="1:18">
      <c r="A68" s="2"/>
      <c r="B68" s="2"/>
      <c r="C68" s="2"/>
      <c r="D68" s="2"/>
      <c r="E68" s="2" t="s">
        <v>69</v>
      </c>
      <c r="F68" s="2"/>
      <c r="G68" s="4">
        <v>16315.5</v>
      </c>
      <c r="H68" s="4">
        <v>15047.999999999998</v>
      </c>
      <c r="I68" s="4">
        <v>7804.5</v>
      </c>
      <c r="J68" s="4">
        <v>0</v>
      </c>
      <c r="K68" s="4">
        <v>19420.5</v>
      </c>
      <c r="L68" s="4">
        <v>35587.5</v>
      </c>
      <c r="M68" s="4">
        <v>16678.5</v>
      </c>
      <c r="N68" s="4">
        <v>12330</v>
      </c>
      <c r="O68" s="4">
        <v>17746.5</v>
      </c>
      <c r="P68" s="4">
        <v>7470</v>
      </c>
      <c r="Q68" s="4" t="b">
        <v>0</v>
      </c>
    </row>
    <row r="69" spans="1:18">
      <c r="A69" s="2"/>
      <c r="B69" s="2"/>
      <c r="C69" s="2"/>
      <c r="D69" s="2"/>
      <c r="E69" s="2" t="s">
        <v>70</v>
      </c>
      <c r="F69" s="2"/>
      <c r="G69" s="4">
        <v>5358600</v>
      </c>
      <c r="H69" s="4">
        <v>3129252</v>
      </c>
      <c r="I69" s="4">
        <v>2679300</v>
      </c>
      <c r="J69" s="4">
        <v>0</v>
      </c>
      <c r="K69" s="4">
        <v>3429300</v>
      </c>
      <c r="L69" s="4">
        <v>2679300</v>
      </c>
      <c r="M69" s="4">
        <v>4331194.5</v>
      </c>
      <c r="N69" s="4">
        <v>4661547</v>
      </c>
      <c r="O69" s="4">
        <v>3000100.4999999995</v>
      </c>
      <c r="P69" s="4">
        <v>3982500</v>
      </c>
      <c r="Q69" s="4" t="b">
        <v>1</v>
      </c>
    </row>
    <row r="70" spans="1:18">
      <c r="A70" s="2"/>
      <c r="B70" s="2"/>
      <c r="C70" s="2"/>
      <c r="D70" s="2"/>
      <c r="E70" s="2" t="s">
        <v>71</v>
      </c>
      <c r="F70" s="2"/>
      <c r="G70" s="4">
        <v>61999.5</v>
      </c>
      <c r="H70" s="4">
        <v>40789.5</v>
      </c>
      <c r="I70" s="4">
        <v>19614</v>
      </c>
      <c r="J70" s="4">
        <v>43086</v>
      </c>
      <c r="K70" s="4">
        <v>20017.5</v>
      </c>
      <c r="L70" s="4">
        <v>19462.5</v>
      </c>
      <c r="M70" s="4">
        <v>8463</v>
      </c>
      <c r="N70" s="4">
        <v>18604.5</v>
      </c>
      <c r="O70" s="4">
        <v>0</v>
      </c>
      <c r="P70" s="4">
        <v>11751</v>
      </c>
      <c r="Q70" s="4" t="b">
        <v>0</v>
      </c>
    </row>
    <row r="71" spans="1:18">
      <c r="A71" s="2"/>
      <c r="B71" s="2"/>
      <c r="C71" s="2"/>
      <c r="D71" s="2"/>
      <c r="E71" s="2" t="s">
        <v>72</v>
      </c>
      <c r="F71" s="2"/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 t="str">
        <v/>
      </c>
    </row>
    <row r="72" spans="1:18">
      <c r="A72" s="2"/>
      <c r="B72" s="2"/>
      <c r="C72" s="2"/>
      <c r="D72" s="2"/>
      <c r="E72" s="2" t="s">
        <v>73</v>
      </c>
      <c r="F72" s="2"/>
      <c r="G72" s="33">
        <v>13218678</v>
      </c>
      <c r="H72" s="33">
        <v>3066396</v>
      </c>
      <c r="I72" s="33">
        <v>59857.5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4" t="str">
        <v/>
      </c>
    </row>
    <row r="73" spans="1:18" s="25" customFormat="1">
      <c r="A73" s="2"/>
      <c r="B73" s="2"/>
      <c r="C73" s="2"/>
      <c r="D73" s="2" t="s">
        <v>74</v>
      </c>
      <c r="E73" s="2"/>
      <c r="F73" s="2"/>
      <c r="G73" s="24" cm="1">
        <f t="array" ref="G73:P73">_xlfn.BYCOL(G21:P23,_xlfn.LAMBDA(_xlpm.x,SUM(_xlpm.x)))+_xlfn.BYCOL(G29:P29,_xlfn.LAMBDA(_xlpm.x,SUM(_xlpm.x)))+_xlfn.BYCOL(G34:P34,_xlfn.LAMBDA(_xlpm.x,SUM(_xlpm.x)))+_xlfn.BYCOL(G35:P72,_xlfn.LAMBDA(_xlpm.x,SUM(_xlpm.x)))</f>
        <v>40464157.5</v>
      </c>
      <c r="H73" s="24">
        <v>43416228</v>
      </c>
      <c r="I73" s="24">
        <v>32640871.5</v>
      </c>
      <c r="J73" s="24">
        <v>35406231</v>
      </c>
      <c r="K73" s="24">
        <v>52227094.5</v>
      </c>
      <c r="L73" s="24">
        <v>56400694.5</v>
      </c>
      <c r="M73" s="24">
        <v>73204155</v>
      </c>
      <c r="N73" s="24">
        <v>69399343.5</v>
      </c>
      <c r="O73" s="24">
        <v>58053849</v>
      </c>
      <c r="P73" s="24">
        <v>60093202.5</v>
      </c>
      <c r="Q73" s="4" t="b">
        <v>0</v>
      </c>
    </row>
    <row r="74" spans="1:18" s="25" customFormat="1">
      <c r="A74" s="2"/>
      <c r="B74" s="2"/>
      <c r="C74" s="2"/>
      <c r="D74" s="2"/>
      <c r="E74" s="2"/>
      <c r="F74" s="27" t="s">
        <v>98</v>
      </c>
      <c r="G74" s="28" cm="1">
        <f t="array" ref="G74:O74">_xlfn.MAP(H73:P73,G73:O73,_xlfn.LAMBDA(_xlpm.x,_xlpm.y,((_xlpm.y-_xlpm.x)/_xlpm.x)))</f>
        <v>-6.79946332509586E-2</v>
      </c>
      <c r="H74" s="28">
        <v>0.33011852946389619</v>
      </c>
      <c r="I74" s="28">
        <v>-7.8103752415782407E-2</v>
      </c>
      <c r="J74" s="28">
        <v>-0.32207159255240592</v>
      </c>
      <c r="K74" s="28">
        <v>-7.3999088787816261E-2</v>
      </c>
      <c r="L74" s="28">
        <v>-0.22954244195565129</v>
      </c>
      <c r="M74" s="28">
        <v>5.4824891823364294E-2</v>
      </c>
      <c r="N74" s="28">
        <v>0.19543053036845154</v>
      </c>
      <c r="O74" s="28">
        <v>-3.3936508875525483E-2</v>
      </c>
      <c r="P74" s="29"/>
      <c r="Q74" s="4" t="b">
        <v>0</v>
      </c>
    </row>
    <row r="75" spans="1:18">
      <c r="Q75" s="4" t="str">
        <v/>
      </c>
    </row>
    <row r="76" spans="1:18">
      <c r="F76" s="30" t="s">
        <v>99</v>
      </c>
      <c r="G76" s="34" cm="1">
        <f t="array" ref="G76:P76">_xlfn.MAP(_xlfn.ANCHORARRAY(G18),G73:P73,_xlfn.LAMBDA(_xlpm.x,_xlpm.y,_xlpm.x-_xlpm.y))</f>
        <v>14403129</v>
      </c>
      <c r="H76" s="34">
        <v>111642694.49999997</v>
      </c>
      <c r="I76" s="34">
        <v>-117596</v>
      </c>
      <c r="J76" s="34">
        <v>2010741.4999999404</v>
      </c>
      <c r="K76" s="34">
        <v>-13588101</v>
      </c>
      <c r="L76" s="34">
        <v>11823252</v>
      </c>
      <c r="M76" s="34">
        <v>7023610.5</v>
      </c>
      <c r="N76" s="34">
        <v>12542374.5</v>
      </c>
      <c r="O76" s="34">
        <v>83805712.5</v>
      </c>
      <c r="P76" s="34">
        <v>-70946134.5</v>
      </c>
      <c r="Q76" s="4" t="b">
        <v>1</v>
      </c>
      <c r="R76" s="24" t="s">
        <v>100</v>
      </c>
    </row>
    <row r="77" spans="1:18">
      <c r="Q77" s="4" t="str">
        <v/>
      </c>
    </row>
    <row r="78" spans="1:18">
      <c r="F78" s="27" t="s">
        <v>101</v>
      </c>
      <c r="G78" s="28" cm="1">
        <f t="array" ref="G78:O78">_xlfn.MAP(G76:O76,H76:P76,_xlfn.LAMBDA(_xlpm.x,_xlpm.y,(_xlpm.x-_xlpm.y)/_xlpm.y))</f>
        <v>-0.87098905965584694</v>
      </c>
      <c r="H78" s="28">
        <v>-950.3749319704749</v>
      </c>
      <c r="I78" s="28">
        <v>-1.0584838976069293</v>
      </c>
      <c r="J78" s="28">
        <v>-1.1479781096710968</v>
      </c>
      <c r="K78" s="28">
        <v>-2.1492693380805892</v>
      </c>
      <c r="L78" s="28">
        <v>0.68335815318916104</v>
      </c>
      <c r="M78" s="28">
        <v>-0.44000950537715167</v>
      </c>
      <c r="N78" s="28">
        <v>-0.85033986197539935</v>
      </c>
      <c r="O78" s="28">
        <v>-2.1812583319814274</v>
      </c>
      <c r="P78" s="29"/>
      <c r="Q78" s="4" t="b">
        <v>0</v>
      </c>
    </row>
    <row r="79" spans="1:18">
      <c r="F79" s="30" t="s">
        <v>102</v>
      </c>
      <c r="G79" s="28" cm="1">
        <f t="array" ref="G79:P79">_xlfn.MAP(_xlfn.ANCHORARRAY(G76),_xlfn.ANCHORARRAY(G10),_xlfn.LAMBDA(_xlpm.x,_xlpm.y,_xlpm.x/_xlpm.y))</f>
        <v>2.6328429136543458E-2</v>
      </c>
      <c r="H79" s="28">
        <v>0.2670402357936118</v>
      </c>
      <c r="I79" s="28">
        <v>-1.9476055469119661E-4</v>
      </c>
      <c r="J79" s="28">
        <v>4.1750697849797383E-3</v>
      </c>
      <c r="K79" s="28">
        <v>-2.3178904729921176E-2</v>
      </c>
      <c r="L79" s="28">
        <v>2.0824284273415903E-2</v>
      </c>
      <c r="M79" s="28">
        <v>1.1137638205790631E-2</v>
      </c>
      <c r="N79" s="28">
        <v>1.6989987052606282E-2</v>
      </c>
      <c r="O79" s="28">
        <v>9.4769517201401476E-2</v>
      </c>
      <c r="P79" s="28">
        <v>-0.10727250721086866</v>
      </c>
      <c r="Q79" s="4" t="b">
        <v>0</v>
      </c>
    </row>
  </sheetData>
  <conditionalFormatting sqref="G8:P79">
    <cfRule type="expression" dxfId="0" priority="1">
      <formula>$Q8=TRUE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8A2FB1-C363-4799-9753-A960EA9565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Dhawal Bakshi</dc:creator>
  <cp:keywords/>
  <dc:description/>
  <cp:lastModifiedBy>j b</cp:lastModifiedBy>
  <cp:revision/>
  <dcterms:created xsi:type="dcterms:W3CDTF">2022-11-07T18:20:13Z</dcterms:created>
  <dcterms:modified xsi:type="dcterms:W3CDTF">2022-11-14T16:08:10Z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i4>20</vt:i4>
  </property>
</Properties>
</file>