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ann\Desktop\Data Analysis Boot Camp\Challenge 1\Starter_Code\"/>
    </mc:Choice>
  </mc:AlternateContent>
  <xr:revisionPtr revIDLastSave="0" documentId="13_ncr:1_{1366CA61-BA62-4397-9598-41A353D958D5}" xr6:coauthVersionLast="47" xr6:coauthVersionMax="47" xr10:uidLastSave="{00000000-0000-0000-0000-000000000000}"/>
  <bookViews>
    <workbookView xWindow="9960" yWindow="165" windowWidth="26175" windowHeight="19320" firstSheet="1" activeTab="5" xr2:uid="{00000000-000D-0000-FFFF-FFFF00000000}"/>
  </bookViews>
  <sheets>
    <sheet name="Crowdfunding" sheetId="1" r:id="rId1"/>
    <sheet name="Outcomes by Category" sheetId="2" r:id="rId2"/>
    <sheet name="Outcomes by Subcategory" sheetId="3" r:id="rId3"/>
    <sheet name="Outcomes by Date" sheetId="5" r:id="rId4"/>
    <sheet name="Goal Analysis" sheetId="10" r:id="rId5"/>
    <sheet name="Statistical Analysis" sheetId="11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0" l="1"/>
  <c r="O8" i="10"/>
  <c r="N8" i="10"/>
  <c r="M8" i="10"/>
  <c r="K8" i="10"/>
  <c r="L8" i="10"/>
  <c r="J8" i="10"/>
  <c r="K8" i="11"/>
  <c r="H8" i="11"/>
  <c r="K7" i="11"/>
  <c r="H7" i="11"/>
  <c r="K6" i="11"/>
  <c r="K5" i="11"/>
  <c r="K4" i="11"/>
  <c r="K3" i="11"/>
  <c r="H6" i="11"/>
  <c r="H5" i="11"/>
  <c r="H4" i="11"/>
  <c r="H3" i="1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C13" i="10"/>
  <c r="C12" i="10"/>
  <c r="C11" i="10"/>
  <c r="C10" i="10"/>
  <c r="C9" i="10"/>
  <c r="C8" i="10"/>
  <c r="C7" i="10"/>
  <c r="C6" i="10"/>
  <c r="C5" i="10"/>
  <c r="B13" i="10"/>
  <c r="B12" i="10"/>
  <c r="B11" i="10"/>
  <c r="B10" i="10"/>
  <c r="B9" i="10"/>
  <c r="B8" i="10"/>
  <c r="B7" i="10"/>
  <c r="B6" i="10"/>
  <c r="B5" i="10"/>
  <c r="B4" i="10"/>
  <c r="D2" i="10"/>
  <c r="D3" i="10"/>
  <c r="B3" i="10"/>
  <c r="B2" i="10"/>
  <c r="C2" i="10"/>
  <c r="Q2" i="1"/>
  <c r="C4" i="10"/>
  <c r="C3" i="10"/>
  <c r="AB5" i="5"/>
  <c r="AB6" i="5"/>
  <c r="AB7" i="5"/>
  <c r="AB8" i="5"/>
  <c r="AB9" i="5"/>
  <c r="AB10" i="5"/>
  <c r="AB11" i="5"/>
  <c r="AB12" i="5"/>
  <c r="AB13" i="5"/>
  <c r="AB14" i="5"/>
  <c r="AB15" i="5"/>
  <c r="AA5" i="5"/>
  <c r="AA6" i="5"/>
  <c r="AA7" i="5"/>
  <c r="AA8" i="5"/>
  <c r="AA9" i="5"/>
  <c r="AA10" i="5"/>
  <c r="AA11" i="5"/>
  <c r="AA12" i="5"/>
  <c r="AA13" i="5"/>
  <c r="AA14" i="5"/>
  <c r="AA15" i="5"/>
  <c r="AB4" i="5"/>
  <c r="AA4" i="5"/>
  <c r="Z5" i="5"/>
  <c r="Z6" i="5"/>
  <c r="Z7" i="5"/>
  <c r="Z8" i="5"/>
  <c r="Z9" i="5"/>
  <c r="Z10" i="5"/>
  <c r="Z11" i="5"/>
  <c r="Z12" i="5"/>
  <c r="Z13" i="5"/>
  <c r="Z14" i="5"/>
  <c r="Z15" i="5"/>
  <c r="Z4" i="5"/>
  <c r="Y5" i="5"/>
  <c r="Y6" i="5"/>
  <c r="Y7" i="5"/>
  <c r="Y8" i="5"/>
  <c r="Y9" i="5"/>
  <c r="Y10" i="5"/>
  <c r="Y11" i="5"/>
  <c r="Y12" i="5"/>
  <c r="Y13" i="5"/>
  <c r="Y14" i="5"/>
  <c r="Y15" i="5"/>
  <c r="Y4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<sst xmlns="http://schemas.openxmlformats.org/spreadsheetml/2006/main" count="7104" uniqueCount="2136">
  <si>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</si>
  <si>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</si>
  <si>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</si>
  <si>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</si>
  <si>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</si>
  <si>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</si>
  <si>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</si>
  <si>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</si>
  <si>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</si>
  <si>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</si>
  <si>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</si>
  <si>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</si>
  <si>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</si>
  <si>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</si>
  <si>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</si>
  <si>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</si>
  <si>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</si>
  <si>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</si>
  <si>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</si>
  <si>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</si>
  <si>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</si>
  <si>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</si>
  <si>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</si>
  <si>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</si>
  <si>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</si>
  <si>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</si>
  <si>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</si>
  <si>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</si>
  <si>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</si>
  <si>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</si>
  <si>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</si>
  <si>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</si>
  <si>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</si>
  <si>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</si>
  <si>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</si>
  <si>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</si>
  <si>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</si>
  <si>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</si>
  <si>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</si>
  <si>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</si>
  <si>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</si>
  <si>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</si>
  <si>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</si>
  <si>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</si>
  <si>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</si>
  <si>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</si>
  <si>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</si>
  <si>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</si>
  <si>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</si>
  <si>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</si>
  <si>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</si>
  <si>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</si>
  <si>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</si>
  <si>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</si>
  <si>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</si>
  <si>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</si>
  <si>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</si>
  <si>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</si>
  <si>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</si>
  <si>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</si>
  <si>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</si>
  <si>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</si>
  <si>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</si>
  <si>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</si>
  <si>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</si>
  <si>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</si>
  <si>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</si>
  <si>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</si>
  <si>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</si>
  <si>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</si>
  <si>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</si>
  <si>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</si>
  <si>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</si>
  <si>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</si>
  <si>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</si>
  <si>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</si>
  <si>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</si>
  <si>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</si>
  <si>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</si>
  <si>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</si>
  <si>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</si>
  <si>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</si>
  <si>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</si>
  <si>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</si>
  <si>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</si>
  <si>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</si>
  <si>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</si>
  <si>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</si>
  <si>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</si>
  <si>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</si>
  <si>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</si>
  <si>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</si>
  <si>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</si>
  <si>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</si>
  <si>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</si>
  <si>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</si>
  <si>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</si>
  <si>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</si>
  <si>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</si>
  <si>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</si>
  <si>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</si>
  <si>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</si>
  <si>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</si>
  <si>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</si>
  <si>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</si>
  <si>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</si>
  <si>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</si>
  <si>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</si>
  <si>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</si>
  <si>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</si>
  <si>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</si>
  <si>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</si>
  <si>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</si>
  <si>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</si>
  <si>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</si>
  <si>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</si>
  <si>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</si>
  <si>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</si>
  <si>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</si>
  <si>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</si>
  <si>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</si>
  <si>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</si>
  <si>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</si>
  <si>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</si>
  <si>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</si>
  <si>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</si>
  <si>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</si>
  <si>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</si>
  <si>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</si>
  <si>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</si>
  <si>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</si>
  <si>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</si>
  <si>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</si>
  <si>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</si>
  <si>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</si>
  <si>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</si>
  <si>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</si>
  <si>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</si>
  <si>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</si>
  <si>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</si>
  <si>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</si>
  <si>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</si>
  <si>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</si>
  <si>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</si>
  <si>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</si>
  <si>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</si>
  <si>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</si>
  <si>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</si>
  <si>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</si>
  <si>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</si>
  <si>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</si>
  <si>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</si>
  <si>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</si>
  <si>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</si>
  <si>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</si>
  <si>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</si>
  <si>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</si>
  <si>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</si>
  <si>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</si>
  <si>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</si>
  <si>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</si>
  <si>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</si>
  <si>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</si>
  <si>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</si>
  <si>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</si>
  <si>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</si>
  <si>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</si>
  <si>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</si>
  <si>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</si>
  <si>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</si>
  <si>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</si>
  <si>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</si>
  <si>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</si>
  <si>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</si>
  <si>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</si>
  <si>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</si>
  <si>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</si>
  <si>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</si>
  <si>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</si>
  <si>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</si>
  <si>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</si>
  <si>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</si>
  <si>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</si>
  <si>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</si>
  <si>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</si>
  <si>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</si>
  <si>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</si>
  <si>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</si>
  <si>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</si>
  <si>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</si>
  <si>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</si>
  <si>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</si>
  <si>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</si>
  <si>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</si>
  <si>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</si>
  <si>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</si>
  <si>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</si>
  <si>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</si>
  <si>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</si>
  <si>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</si>
  <si>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</si>
  <si>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</si>
  <si>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</si>
  <si>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</si>
  <si>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</si>
  <si>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</si>
  <si>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</si>
  <si>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</si>
  <si>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</si>
  <si>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</si>
  <si>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</si>
  <si>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</si>
  <si>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</si>
  <si>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</si>
  <si>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</si>
  <si>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</si>
  <si>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</si>
  <si>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</si>
  <si>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</si>
  <si>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</si>
  <si>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</si>
  <si>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</si>
  <si>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</si>
  <si>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</si>
  <si>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</si>
  <si>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</si>
  <si>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</si>
  <si>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</si>
  <si>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</si>
  <si>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</si>
  <si>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</si>
  <si>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</si>
  <si>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</si>
  <si>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</si>
  <si>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</si>
  <si>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</si>
  <si>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</si>
  <si>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</si>
  <si>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</si>
  <si>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</si>
  <si>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</si>
  <si>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</si>
  <si>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</si>
  <si>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</si>
  <si>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</si>
  <si>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</si>
  <si>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</si>
  <si>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</si>
  <si>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</si>
  <si>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</si>
  <si>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</si>
  <si>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</si>
  <si>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</si>
  <si>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</si>
  <si>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</si>
  <si>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</si>
  <si>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</si>
  <si>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</si>
  <si>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</si>
  <si>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</si>
  <si>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</si>
  <si>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</si>
  <si>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</si>
  <si>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</si>
  <si>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</si>
  <si>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</si>
  <si>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</si>
  <si>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</si>
  <si>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</si>
  <si>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</si>
  <si>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</si>
  <si>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</si>
  <si>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</si>
  <si>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</si>
  <si>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</si>
  <si>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</si>
  <si>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</si>
  <si>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</si>
  <si>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</si>
  <si>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</si>
  <si>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</si>
  <si>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</si>
  <si>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</si>
  <si>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</si>
  <si>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</si>
  <si>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</si>
  <si>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</si>
  <si>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</si>
  <si>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</si>
  <si>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</si>
  <si>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</si>
  <si>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</si>
  <si>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</si>
  <si>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</si>
  <si>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</si>
  <si>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</si>
  <si>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</si>
  <si>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</si>
  <si>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</si>
  <si>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</si>
  <si>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</si>
  <si>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</si>
  <si>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</si>
  <si>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</si>
  <si>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</si>
  <si>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</si>
  <si>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</si>
  <si>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</si>
  <si>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</si>
  <si>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</si>
  <si>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</si>
  <si>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</si>
  <si>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</si>
  <si>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</si>
  <si>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</si>
  <si>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</si>
  <si>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</si>
  <si>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</si>
  <si>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</si>
  <si>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</si>
  <si>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</si>
  <si>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</si>
  <si>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</si>
  <si>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</si>
  <si>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</si>
  <si>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</si>
  <si>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</si>
  <si>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</si>
  <si>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</si>
  <si>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</si>
  <si>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</si>
  <si>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</si>
  <si>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</si>
  <si>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</si>
  <si>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</si>
  <si>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</si>
  <si>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</si>
  <si>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</si>
  <si>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</si>
  <si>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</si>
  <si>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</si>
  <si>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</si>
  <si>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</si>
  <si>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</si>
  <si>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</si>
  <si>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</si>
  <si>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</si>
  <si>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</si>
  <si>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</si>
  <si>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</si>
  <si>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</si>
  <si>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</si>
  <si>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</si>
  <si>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</si>
  <si>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</si>
  <si>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</si>
  <si>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</si>
  <si>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</si>
  <si>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</si>
  <si>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</si>
  <si>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</si>
  <si>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</si>
  <si>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</si>
  <si>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</si>
  <si>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</si>
  <si>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</si>
  <si>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</si>
  <si>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</si>
  <si>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</si>
  <si>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</si>
  <si>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</si>
  <si>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</si>
  <si>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</si>
  <si>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</si>
  <si>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</si>
  <si>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</si>
  <si>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</si>
  <si>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</si>
  <si>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</si>
  <si>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</si>
  <si>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</si>
  <si>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</si>
  <si>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</si>
  <si>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</si>
  <si>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</si>
  <si>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</si>
  <si>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</si>
  <si>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</si>
  <si>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</si>
  <si>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</si>
  <si>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</si>
  <si>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</si>
  <si>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</si>
  <si>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</si>
  <si>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</si>
  <si>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</si>
  <si>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</si>
  <si>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</si>
  <si>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</si>
  <si>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</si>
  <si>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</si>
  <si>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</si>
  <si>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</si>
  <si>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</si>
  <si>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</si>
  <si>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</si>
  <si>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</si>
  <si>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</si>
  <si>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</si>
  <si>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</si>
  <si>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</si>
  <si>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</si>
  <si>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</si>
  <si>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</si>
  <si>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</si>
  <si>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</si>
  <si>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</si>
  <si>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</si>
  <si>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</si>
  <si>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</si>
  <si>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</si>
  <si>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</si>
  <si>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</si>
  <si>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</si>
  <si>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</si>
  <si>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</si>
  <si>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</si>
  <si>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</si>
  <si>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</si>
  <si>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</si>
  <si>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</si>
  <si>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</si>
  <si>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</si>
  <si>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</si>
  <si>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</si>
  <si>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</si>
  <si>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</si>
  <si>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</si>
  <si>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</si>
  <si>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</si>
  <si>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</si>
  <si>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</si>
  <si>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</si>
  <si>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</si>
  <si>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</si>
  <si>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</si>
  <si>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</si>
  <si>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</si>
  <si>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</si>
  <si>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</si>
  <si>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</si>
  <si>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</si>
  <si>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</si>
  <si>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</si>
  <si>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</si>
  <si>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</si>
  <si>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</si>
  <si>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</si>
  <si>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</si>
  <si>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</si>
  <si>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</si>
  <si>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</si>
  <si>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</si>
  <si>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</si>
  <si>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</si>
  <si>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</si>
  <si>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</si>
  <si>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</si>
  <si>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</si>
  <si>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</si>
  <si>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</si>
  <si>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</si>
  <si>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</si>
  <si>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</si>
  <si>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</si>
  <si>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</si>
  <si>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</si>
  <si>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</si>
  <si>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</si>
  <si>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</si>
  <si>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</si>
  <si>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</si>
  <si>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</si>
  <si>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</si>
  <si>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</si>
  <si>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</si>
  <si>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</si>
  <si>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</si>
  <si>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</si>
  <si>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</si>
  <si>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</si>
  <si>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</si>
  <si>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</si>
  <si>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</si>
  <si>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</si>
  <si>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</si>
  <si>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</si>
  <si>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</si>
  <si>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</si>
  <si>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</si>
  <si>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</si>
  <si>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</si>
  <si>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</si>
  <si>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</si>
  <si>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</si>
  <si>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</si>
  <si>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</si>
  <si>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</si>
  <si>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</si>
  <si>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</si>
  <si>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</si>
  <si>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</si>
  <si>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</si>
  <si>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</si>
  <si>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</si>
  <si>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</si>
  <si>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</si>
  <si>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</si>
  <si>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</si>
  <si>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</si>
  <si>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</si>
  <si>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</si>
  <si>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</si>
  <si>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</si>
  <si>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</si>
  <si>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</si>
  <si>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</si>
  <si>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</si>
  <si>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</si>
  <si>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</si>
  <si>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</si>
  <si>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</si>
  <si>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</si>
  <si>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</si>
  <si>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</si>
  <si>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</si>
  <si>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</si>
  <si>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</si>
  <si>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</si>
  <si>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</si>
  <si>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</si>
  <si>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</si>
  <si>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</si>
  <si>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</si>
  <si>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</si>
  <si>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</si>
  <si>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</si>
  <si>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</si>
  <si>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</si>
  <si>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</si>
  <si>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</si>
  <si>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</si>
  <si>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</si>
  <si>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</si>
  <si>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</si>
  <si>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</si>
  <si>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</si>
  <si>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</si>
  <si>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</si>
  <si>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</si>
  <si>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</si>
  <si>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</si>
  <si>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</si>
  <si>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</si>
  <si>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</si>
  <si>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</si>
  <si>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</si>
  <si>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</si>
  <si>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</si>
  <si>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</si>
  <si>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</si>
  <si>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</si>
  <si>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</si>
  <si>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</si>
  <si>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</si>
  <si>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</si>
  <si>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</si>
  <si>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</si>
  <si>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</si>
  <si>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</si>
  <si>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</si>
  <si>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</si>
  <si>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</si>
  <si>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</si>
  <si>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</si>
  <si>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</si>
  <si>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</si>
  <si>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</si>
  <si>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</si>
  <si>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</si>
  <si>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</si>
  <si>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</si>
  <si>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</si>
  <si>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</si>
  <si>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</si>
  <si>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</si>
  <si>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</si>
  <si>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</si>
  <si>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</si>
  <si>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</si>
  <si>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</si>
  <si>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</si>
  <si>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</si>
  <si>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</si>
  <si>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</si>
  <si>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</si>
  <si>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</si>
  <si>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</si>
  <si>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</si>
  <si>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</si>
  <si>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</si>
  <si>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</si>
  <si>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</si>
  <si>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</si>
  <si>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</si>
  <si>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</si>
  <si>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</si>
  <si>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</si>
  <si>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</si>
  <si>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</si>
  <si>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</si>
  <si>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</si>
  <si>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</si>
  <si>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</si>
  <si>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</si>
  <si>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</si>
  <si>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</si>
  <si>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</si>
  <si>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</si>
  <si>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</si>
  <si>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</si>
  <si>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</si>
  <si>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</si>
  <si>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</si>
  <si>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</si>
  <si>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</si>
  <si>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</si>
  <si>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</si>
  <si>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</si>
  <si>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</si>
  <si>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</si>
  <si>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</si>
  <si>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</si>
  <si>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</si>
  <si>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</si>
  <si>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</si>
  <si>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</si>
  <si>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</si>
  <si>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</si>
  <si>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</si>
  <si>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</si>
  <si>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</si>
  <si>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</si>
  <si>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</si>
  <si>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</si>
  <si>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</si>
  <si>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</si>
  <si>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</si>
  <si>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</si>
  <si>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</si>
  <si>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</si>
  <si>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</si>
  <si>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</si>
  <si>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</si>
  <si>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</si>
  <si>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</si>
  <si>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</si>
  <si>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</si>
  <si>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</si>
  <si>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</si>
  <si>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</si>
  <si>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</si>
  <si>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</si>
  <si>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</si>
  <si>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</si>
  <si>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</si>
  <si>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</si>
  <si>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</si>
  <si>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</si>
  <si>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</si>
  <si>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</si>
  <si>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</si>
  <si>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</si>
  <si>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</si>
  <si>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</si>
  <si>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</si>
  <si>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</si>
  <si>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</si>
  <si>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</si>
  <si>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</si>
  <si>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</si>
  <si>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</si>
  <si>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</si>
  <si>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</si>
  <si>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</si>
  <si>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</si>
  <si>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</si>
  <si>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</si>
  <si>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</si>
  <si>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</si>
  <si>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</si>
  <si>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</si>
  <si>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</si>
  <si>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</si>
  <si>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</si>
  <si>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</si>
  <si>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</si>
  <si>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</si>
  <si>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</si>
  <si>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</si>
  <si>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</si>
  <si>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</si>
  <si>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</si>
  <si>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</si>
  <si>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</si>
  <si>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</si>
  <si>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</si>
  <si>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</si>
  <si>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</si>
  <si>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</si>
  <si>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</si>
  <si>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</si>
  <si>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</si>
  <si>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</si>
  <si>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</si>
  <si>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</si>
  <si>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</si>
  <si>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</si>
  <si>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</si>
  <si>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</si>
  <si>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</si>
  <si>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</si>
  <si>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</si>
  <si>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</si>
  <si>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</si>
  <si>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</si>
  <si>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</si>
  <si>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</si>
  <si>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</si>
  <si>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</si>
  <si>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</si>
  <si>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</si>
  <si>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</si>
  <si>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</si>
  <si>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</si>
  <si>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</si>
  <si>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</si>
  <si>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</si>
  <si>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</si>
  <si>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</si>
  <si>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</si>
  <si>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</si>
  <si>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</si>
  <si>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</si>
  <si>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</si>
  <si>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</si>
  <si>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</si>
  <si>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</si>
  <si>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</si>
  <si>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</si>
  <si>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</si>
  <si>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</si>
  <si>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</si>
  <si>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</si>
  <si>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</si>
  <si>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</si>
  <si>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</si>
  <si>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</si>
  <si>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</si>
  <si>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</si>
  <si>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</si>
  <si>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</si>
  <si>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</si>
  <si>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</si>
  <si>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</si>
  <si>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</si>
  <si>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</si>
  <si>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</si>
  <si>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</si>
  <si>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</si>
  <si>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</si>
  <si>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</si>
  <si>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</si>
  <si>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</si>
  <si>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</si>
  <si>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</si>
  <si>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</si>
  <si>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</si>
  <si>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</si>
  <si>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</si>
  <si>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</si>
  <si>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</si>
  <si>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</si>
  <si>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</si>
  <si>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</si>
  <si>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</si>
  <si>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</si>
  <si>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</si>
  <si>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</si>
  <si>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</si>
  <si>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</si>
  <si>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</si>
  <si>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</si>
  <si>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</si>
  <si>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</si>
  <si>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</si>
  <si>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</si>
  <si>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</si>
  <si>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</si>
  <si>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</si>
  <si>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</si>
  <si>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</si>
  <si>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</si>
  <si>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</si>
  <si>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</si>
  <si>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</si>
  <si>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</si>
  <si>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</si>
  <si>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</si>
  <si>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</si>
  <si>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</si>
  <si>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</si>
  <si>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</si>
  <si>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</si>
  <si>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</si>
  <si>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</si>
  <si>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</si>
  <si>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</si>
  <si>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</si>
  <si>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</si>
  <si>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</si>
  <si>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</si>
  <si>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</si>
  <si>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</si>
  <si>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</si>
  <si>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</si>
  <si>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</si>
  <si>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</si>
  <si>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</si>
  <si>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</si>
  <si>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</si>
  <si>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</si>
  <si>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</si>
  <si>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</si>
  <si>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</si>
  <si>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</si>
  <si>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</si>
  <si>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</si>
  <si>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</si>
  <si>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</si>
  <si>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</si>
  <si>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</si>
  <si>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</si>
  <si>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</si>
  <si>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</si>
  <si>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</si>
  <si>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</si>
  <si>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</si>
  <si>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</si>
  <si>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</si>
  <si>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</si>
  <si>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</si>
  <si>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</si>
  <si>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</si>
  <si>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</si>
  <si>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</si>
  <si>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</si>
  <si>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</si>
  <si>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</si>
  <si>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</si>
  <si>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</si>
  <si>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</si>
  <si>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</si>
  <si>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</si>
  <si>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</si>
  <si>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</si>
  <si>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</si>
  <si>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</si>
  <si>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</si>
  <si>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</si>
  <si>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</si>
  <si>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</si>
  <si>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</si>
  <si>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</si>
  <si>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</si>
  <si>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</si>
  <si>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</si>
  <si>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</si>
  <si>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</si>
  <si>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</si>
  <si>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</si>
  <si>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</si>
  <si>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</si>
  <si>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</si>
  <si>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</si>
  <si>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</si>
  <si>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</si>
  <si>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</si>
  <si>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</si>
  <si>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</si>
  <si>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</si>
  <si>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</si>
  <si>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</si>
  <si>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</si>
  <si>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</si>
  <si>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</si>
  <si>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</si>
  <si>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</si>
  <si>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</si>
  <si>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</si>
  <si>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</si>
  <si>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</si>
  <si>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</si>
  <si>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</si>
  <si>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</si>
  <si>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</si>
  <si>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</si>
  <si>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</si>
  <si>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</si>
  <si>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</si>
  <si>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</si>
  <si>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</si>
  <si>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</si>
  <si>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</si>
  <si>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</si>
  <si>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</si>
  <si>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</si>
  <si>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</si>
  <si>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</si>
  <si>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</si>
  <si>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</si>
  <si>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</si>
  <si>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</si>
  <si>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</si>
  <si>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</si>
  <si>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</si>
  <si>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</si>
  <si>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</si>
  <si>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</si>
  <si>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</si>
  <si>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</si>
  <si>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</si>
  <si>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</si>
  <si>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</si>
  <si>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</si>
  <si>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</si>
  <si>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</si>
  <si>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</si>
  <si>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</si>
  <si>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</si>
  <si>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</si>
  <si>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</si>
  <si>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</si>
  <si>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</si>
  <si>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</si>
  <si>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</si>
  <si>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</si>
  <si>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</si>
  <si>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</si>
  <si>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</si>
  <si>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</si>
  <si>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</si>
  <si>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</si>
  <si>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</si>
  <si>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</si>
  <si>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</si>
  <si>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</si>
  <si>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</si>
  <si>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</si>
  <si>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</si>
  <si>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</si>
  <si>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</si>
  <si>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</si>
  <si>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</si>
  <si>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</si>
  <si>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</si>
  <si>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</si>
  <si>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</si>
  <si>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</si>
  <si>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</si>
  <si>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</si>
  <si>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</si>
  <si>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</si>
  <si>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</si>
  <si>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</si>
  <si>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</si>
  <si>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</si>
  <si>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</si>
  <si>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</si>
  <si>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</si>
  <si>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</si>
  <si>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</si>
  <si>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</si>
  <si>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</si>
  <si>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</si>
  <si>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</si>
  <si>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</si>
  <si>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</si>
  <si>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</si>
  <si>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</si>
  <si>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</si>
  <si>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</si>
  <si>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</si>
  <si>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</si>
  <si>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</si>
  <si>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</si>
  <si>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</si>
  <si>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</si>
  <si>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</si>
  <si>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</si>
  <si>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</si>
  <si>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</si>
  <si>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</si>
  <si>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</si>
  <si>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</si>
  <si>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</si>
  <si>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</si>
  <si>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</si>
  <si>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</si>
  <si>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</si>
  <si>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</si>
  <si>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</si>
  <si>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</si>
  <si>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</si>
  <si>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</si>
  <si>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</si>
  <si>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</si>
  <si>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</si>
  <si>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</si>
  <si>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</si>
  <si>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</si>
  <si>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</si>
  <si>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</si>
  <si>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</si>
  <si>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</si>
  <si>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</si>
  <si>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</si>
  <si>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</si>
  <si>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</si>
  <si>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</si>
  <si>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</si>
  <si>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</si>
  <si>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</si>
  <si>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</si>
  <si>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</si>
  <si>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</si>
  <si>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</si>
  <si>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</si>
  <si>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</si>
  <si>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</si>
  <si>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</si>
  <si>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</si>
  <si>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</si>
  <si>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</si>
  <si>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</si>
  <si>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</si>
  <si>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</si>
  <si>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</si>
  <si>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</si>
  <si>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</si>
  <si>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</si>
  <si>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</si>
  <si>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</si>
  <si>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</si>
  <si>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</si>
  <si>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</si>
  <si>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</si>
  <si>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</si>
  <si>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</si>
  <si>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</si>
  <si>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</si>
  <si>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</si>
  <si>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</si>
  <si>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</si>
  <si>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</si>
  <si>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</si>
  <si>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</si>
  <si>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</si>
  <si>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</si>
  <si>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</si>
  <si>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</si>
  <si>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</si>
  <si>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</si>
  <si>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</si>
  <si>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</si>
  <si>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</si>
  <si>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</si>
  <si>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</si>
  <si>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</si>
  <si>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</si>
  <si>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</si>
  <si>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</si>
  <si>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</si>
  <si>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</si>
  <si>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</si>
  <si>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</si>
  <si>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</si>
  <si>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</si>
  <si>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</si>
  <si>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</si>
  <si>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</si>
  <si>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</si>
  <si>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</si>
  <si>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</si>
  <si>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</si>
  <si>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</si>
  <si>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</si>
  <si>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</si>
  <si>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</si>
  <si>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</si>
  <si>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</si>
  <si>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</si>
  <si>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</si>
  <si>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</si>
  <si>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</si>
  <si>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</si>
  <si>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</si>
  <si>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</si>
  <si>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</si>
  <si>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</si>
  <si>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</si>
  <si>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</si>
  <si>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</si>
  <si>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</si>
  <si>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</si>
  <si>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</si>
  <si>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</si>
  <si>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</si>
  <si>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</si>
  <si>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</si>
  <si>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</si>
  <si>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</si>
  <si>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</si>
  <si>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</si>
  <si>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</si>
  <si>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</si>
  <si>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</si>
  <si>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</si>
  <si>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</si>
  <si>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</si>
  <si>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</si>
  <si>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</si>
  <si>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</si>
  <si>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</si>
  <si>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</si>
  <si>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</si>
  <si>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</si>
  <si>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</si>
  <si>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</si>
  <si>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</si>
  <si>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</si>
  <si>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</si>
  <si>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</si>
  <si>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</si>
  <si>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</si>
  <si>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</si>
  <si>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</si>
  <si>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</si>
  <si>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</si>
  <si>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</si>
  <si>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</si>
  <si>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</si>
  <si>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</si>
  <si>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</si>
  <si>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</si>
  <si>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</si>
  <si>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</si>
  <si>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</si>
  <si>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</si>
  <si>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</si>
  <si>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</si>
  <si>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</si>
  <si>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</si>
  <si>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</si>
  <si>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</si>
  <si>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</si>
  <si>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</si>
  <si>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</si>
  <si>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</si>
  <si>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</si>
  <si>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</si>
  <si>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</si>
  <si>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</si>
  <si>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</si>
  <si>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</si>
  <si>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</si>
  <si>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</si>
  <si>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</si>
  <si>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</si>
  <si>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</si>
  <si>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</si>
  <si>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</si>
  <si>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</si>
  <si>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</si>
  <si>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</si>
  <si>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</si>
  <si>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</si>
  <si>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</si>
  <si>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</si>
  <si>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</si>
  <si>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</si>
  <si>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</si>
  <si>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</si>
  <si>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</si>
  <si>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</si>
  <si>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</si>
  <si>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</si>
  <si>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</si>
  <si>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</si>
  <si>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</si>
  <si>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</si>
  <si>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</si>
  <si>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</si>
  <si>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</si>
  <si>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</si>
  <si>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</si>
  <si>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</si>
  <si>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</si>
  <si>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</si>
  <si>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</si>
  <si>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</si>
  <si>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</si>
  <si>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</si>
  <si>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</si>
  <si>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</si>
  <si>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</si>
  <si>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</si>
  <si>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</si>
  <si>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</si>
  <si>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</si>
  <si>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</si>
  <si>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</si>
  <si>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</si>
  <si>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</si>
  <si>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</si>
  <si>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</si>
  <si>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</si>
  <si>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</si>
  <si>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</si>
  <si>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</si>
  <si>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</si>
  <si>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</si>
  <si>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</si>
  <si>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</si>
  <si>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</si>
  <si>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</si>
  <si>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</si>
  <si>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</si>
  <si>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</si>
  <si>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</si>
  <si>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</si>
  <si>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</si>
  <si>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</si>
  <si>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</si>
  <si>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</si>
  <si>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</si>
  <si>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</si>
  <si>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</si>
  <si>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</si>
  <si>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</si>
  <si>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</si>
  <si>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</si>
  <si>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</si>
  <si>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</si>
  <si>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</si>
  <si>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</si>
  <si>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</si>
  <si>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</si>
  <si>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</si>
  <si>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</si>
  <si>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</si>
  <si>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</si>
  <si>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</si>
  <si>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</si>
  <si>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</si>
  <si>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</si>
  <si>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</si>
  <si>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</si>
  <si>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</si>
  <si>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</si>
  <si>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</si>
  <si>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</si>
  <si>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</si>
  <si>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</si>
  <si>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</si>
  <si>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</si>
  <si>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</si>
  <si>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</si>
  <si>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</si>
  <si>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</si>
  <si>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</si>
  <si>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</si>
  <si>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</si>
  <si>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</si>
  <si>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</si>
  <si>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</si>
  <si>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</si>
  <si>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</si>
  <si>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</si>
  <si>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</si>
  <si>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</si>
  <si>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</si>
  <si>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</si>
  <si>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</si>
  <si>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</si>
  <si>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</si>
  <si>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</si>
  <si>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</si>
  <si>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</si>
  <si>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</si>
  <si>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</si>
  <si>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</si>
  <si>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</si>
  <si>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</si>
  <si>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</si>
  <si>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</si>
  <si>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</si>
  <si>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</si>
  <si>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</si>
  <si>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</si>
  <si>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</si>
  <si>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</si>
  <si>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</si>
  <si>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</si>
  <si>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</si>
  <si>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</si>
  <si>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</si>
  <si>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</si>
  <si>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</si>
  <si>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</si>
  <si>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</si>
  <si>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</si>
  <si>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</si>
  <si>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</si>
  <si>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</si>
  <si>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</si>
  <si>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</si>
  <si>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</si>
  <si>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</si>
  <si>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</si>
  <si>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</si>
  <si>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</si>
  <si>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</si>
  <si>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</si>
  <si>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</si>
  <si>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</si>
  <si>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</si>
  <si>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</si>
  <si>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</si>
  <si>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</si>
  <si>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</si>
  <si>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</si>
  <si>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</si>
  <si>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</si>
  <si>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</si>
  <si>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</si>
  <si>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</si>
  <si>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</si>
  <si>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</si>
  <si>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</si>
  <si>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</si>
  <si>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</si>
  <si>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</si>
  <si>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</si>
  <si>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</si>
  <si>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</si>
  <si>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</si>
  <si>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</si>
  <si>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</si>
  <si>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</si>
  <si>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</si>
  <si>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</si>
  <si>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</si>
  <si>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</si>
  <si>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</si>
  <si>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</si>
  <si>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</si>
  <si>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</si>
  <si>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</si>
  <si>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</si>
  <si>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</si>
  <si>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</si>
  <si>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</si>
  <si>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</si>
  <si>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</si>
  <si>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</si>
  <si>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</si>
  <si>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</si>
  <si>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</si>
  <si>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</si>
  <si>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</si>
  <si>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</si>
  <si>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</si>
  <si>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</si>
  <si>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</si>
  <si>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</si>
  <si>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</si>
  <si>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</si>
  <si>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</si>
  <si>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</si>
  <si>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</si>
  <si>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</si>
  <si>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</si>
  <si>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</si>
  <si>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</si>
  <si>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</si>
  <si>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</si>
  <si>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</si>
  <si>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</si>
  <si>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</si>
  <si>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</si>
  <si>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</si>
  <si>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</si>
  <si>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</si>
  <si>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</si>
  <si>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</si>
  <si>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</si>
  <si>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</si>
  <si>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</si>
  <si>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</si>
  <si>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</si>
  <si>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</si>
  <si>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</si>
  <si>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</si>
  <si>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</si>
  <si>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</si>
  <si>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</si>
  <si>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</si>
  <si>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</si>
  <si>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</si>
  <si>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</si>
  <si>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</si>
  <si>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</si>
  <si>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</si>
  <si>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</si>
  <si>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</si>
  <si>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</si>
  <si>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</si>
  <si>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</si>
  <si>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</si>
  <si>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</si>
  <si>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</si>
  <si>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</si>
  <si>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</si>
  <si>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</si>
  <si>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</si>
  <si>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</si>
  <si>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</si>
  <si>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</si>
  <si>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</si>
  <si>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</si>
  <si>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</si>
  <si>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</si>
  <si>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</si>
  <si>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</si>
  <si>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</si>
  <si>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</si>
  <si>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</si>
  <si>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</si>
  <si>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</si>
  <si>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</si>
  <si>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</si>
  <si>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</si>
  <si>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</si>
  <si>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</si>
  <si>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</si>
  <si>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</si>
  <si>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</si>
  <si>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</si>
  <si>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</si>
  <si>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</si>
  <si>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</si>
  <si>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</si>
  <si>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</si>
  <si>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</si>
  <si>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</si>
  <si>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</si>
  <si>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</si>
  <si>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</si>
  <si>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</si>
  <si>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</si>
  <si>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</si>
  <si>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</si>
  <si>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</si>
  <si>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</si>
  <si>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</si>
  <si>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</si>
  <si>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</si>
  <si>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</si>
  <si>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</si>
  <si>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</si>
  <si>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</si>
  <si>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</si>
  <si>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</si>
  <si>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</si>
  <si>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</si>
  <si>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</si>
  <si>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</si>
  <si>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</si>
  <si>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</si>
  <si>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</si>
  <si>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</si>
  <si>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</si>
  <si>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</si>
  <si>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</si>
  <si>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</si>
  <si>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</si>
  <si>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</si>
  <si>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</si>
  <si>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</si>
  <si>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</si>
  <si>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</si>
  <si>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</si>
  <si>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</si>
  <si>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</si>
  <si>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</si>
  <si>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</si>
  <si>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</si>
  <si>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</si>
  <si>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</si>
  <si>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</si>
  <si>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</si>
  <si>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</si>
  <si>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</si>
  <si>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</si>
  <si>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</si>
  <si>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</si>
  <si>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</si>
  <si>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</si>
  <si>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</si>
  <si>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</si>
  <si>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</si>
  <si>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</si>
  <si>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</si>
  <si>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</si>
  <si>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</si>
  <si>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</si>
  <si>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</si>
  <si>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</si>
  <si>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</si>
  <si>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</si>
  <si>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</si>
  <si>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</si>
  <si>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</si>
  <si>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</si>
  <si>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</si>
  <si>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</si>
  <si>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</si>
  <si>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</si>
  <si>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</si>
  <si>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</si>
  <si>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</si>
  <si>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</si>
  <si>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</si>
  <si>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</si>
  <si>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</si>
  <si>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</si>
  <si>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</si>
  <si>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</si>
  <si>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</si>
  <si>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</si>
  <si>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</si>
  <si>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</si>
  <si>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</si>
  <si>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</si>
  <si>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</si>
  <si>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</si>
  <si>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</si>
  <si>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</si>
  <si>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</si>
  <si>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</si>
  <si>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</si>
  <si>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</si>
  <si>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</si>
  <si>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</si>
  <si>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</si>
  <si>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</si>
  <si>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</si>
  <si>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</si>
  <si>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</si>
  <si>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</si>
  <si>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</si>
  <si>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</si>
  <si>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</si>
  <si>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</si>
  <si>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</si>
  <si>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</si>
  <si>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</si>
  <si>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</si>
  <si>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</si>
  <si>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</si>
  <si>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</si>
  <si>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</si>
  <si>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</si>
  <si>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</si>
  <si>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</si>
  <si>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</si>
  <si>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</si>
  <si>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</si>
  <si>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</si>
  <si>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</si>
  <si>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</si>
  <si>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</si>
  <si>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</si>
  <si>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</si>
  <si>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</si>
  <si>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</si>
  <si>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</si>
  <si>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</si>
  <si>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</si>
  <si>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</si>
  <si>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</si>
  <si>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</si>
  <si>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</si>
  <si>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</si>
  <si>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</si>
  <si>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</si>
  <si>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</si>
  <si>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</si>
  <si>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</si>
  <si>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</si>
  <si>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</si>
  <si>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</si>
  <si>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</si>
  <si>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</si>
  <si>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</si>
  <si>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</si>
  <si>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</si>
  <si>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</si>
  <si>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</si>
  <si>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</si>
  <si>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</si>
  <si>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</si>
  <si>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</si>
  <si>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</si>
  <si>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</si>
  <si>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</si>
  <si>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</si>
  <si>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</si>
  <si>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</si>
  <si>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</si>
  <si>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</si>
  <si>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</si>
  <si>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</si>
  <si>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</si>
  <si>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</si>
  <si>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</si>
  <si>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</si>
  <si>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</si>
  <si>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</si>
  <si>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</si>
  <si>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</si>
  <si>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</si>
  <si>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</si>
  <si>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</si>
  <si>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</si>
  <si>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</si>
  <si>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</si>
  <si>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</si>
  <si>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</si>
  <si>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</si>
  <si>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</si>
  <si>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</si>
  <si>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</si>
  <si>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</si>
  <si>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</si>
  <si>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</si>
  <si>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</si>
  <si>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</si>
  <si>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</si>
  <si>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</si>
  <si>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</si>
  <si>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</si>
  <si>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</si>
  <si>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</si>
  <si>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</si>
  <si>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</si>
  <si>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</si>
  <si>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</si>
  <si>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</si>
  <si>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</si>
  <si>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</si>
  <si>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</si>
  <si>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</si>
  <si>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</si>
  <si>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</si>
  <si>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</si>
  <si>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</si>
  <si>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</si>
  <si>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</si>
  <si>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</si>
  <si>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</si>
  <si>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</si>
  <si>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</si>
  <si>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</si>
  <si>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</si>
  <si>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</si>
  <si>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</si>
  <si>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</si>
  <si>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</si>
  <si>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</si>
  <si>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</si>
  <si>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</si>
  <si>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</si>
  <si>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</si>
  <si>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</si>
  <si>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</si>
  <si>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</si>
  <si>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</si>
  <si>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</si>
  <si>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</si>
  <si>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</si>
  <si>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</si>
  <si>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</si>
  <si>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</si>
  <si>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</si>
  <si>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</si>
  <si>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</si>
  <si>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</si>
  <si>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</si>
  <si>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</si>
  <si>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</si>
  <si>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</si>
  <si>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</si>
  <si>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</si>
  <si>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</si>
  <si>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</si>
  <si>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</si>
  <si>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</si>
  <si>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</si>
  <si>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</si>
  <si>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</si>
  <si>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</si>
  <si>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</si>
  <si>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</si>
  <si>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</si>
  <si>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</si>
  <si>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</si>
  <si>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</si>
  <si>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</si>
  <si>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</si>
  <si>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</si>
  <si>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</si>
  <si>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</si>
  <si>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</si>
  <si>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</si>
  <si>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</si>
  <si>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</si>
  <si>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</si>
  <si>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</si>
  <si>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</si>
  <si>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</si>
  <si>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</si>
  <si>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</si>
  <si>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</si>
  <si>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</si>
  <si>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</si>
  <si>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</si>
  <si>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</si>
  <si>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</si>
  <si>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</si>
  <si>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</si>
  <si>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</si>
  <si>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</si>
  <si>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</si>
  <si>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</si>
  <si>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</si>
  <si>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</si>
  <si>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</si>
  <si>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</si>
  <si>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</si>
  <si>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</si>
  <si>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</si>
  <si>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</si>
  <si>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</si>
  <si>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</si>
  <si>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</si>
  <si>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</si>
  <si>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</si>
  <si>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</si>
  <si>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</si>
  <si>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</si>
  <si>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</si>
  <si>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</si>
  <si>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</si>
  <si>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</si>
  <si>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</si>
  <si>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</si>
  <si>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</si>
  <si>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</si>
  <si>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</si>
  <si>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</si>
  <si>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</si>
  <si>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</si>
  <si>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</si>
  <si>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</si>
  <si>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</si>
  <si>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</si>
  <si>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</si>
  <si>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</si>
  <si>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</si>
  <si>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</si>
  <si>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</si>
  <si>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</si>
  <si>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</si>
  <si>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</si>
  <si>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</si>
  <si>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</si>
  <si>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</si>
  <si>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</si>
  <si>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</si>
  <si>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</si>
  <si>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</si>
  <si>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</si>
  <si>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</si>
  <si>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</si>
  <si>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</si>
  <si>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</si>
  <si>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</si>
  <si>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</si>
  <si>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</si>
  <si>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</si>
  <si>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</si>
  <si>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</si>
  <si>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</si>
  <si>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</si>
  <si>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</si>
  <si>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</si>
  <si>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</si>
  <si>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</si>
  <si>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</si>
  <si>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</si>
  <si>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</si>
  <si>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</si>
  <si>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</si>
  <si>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</si>
  <si>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</si>
  <si>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</si>
  <si>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</si>
  <si>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</si>
  <si>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</si>
  <si>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</si>
  <si>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</si>
  <si>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</si>
  <si>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</si>
  <si>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</si>
  <si>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</si>
  <si>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</si>
  <si>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</si>
  <si>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</si>
  <si>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</si>
  <si>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</si>
  <si>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</si>
  <si>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</si>
  <si>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</si>
  <si>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</si>
  <si>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</si>
  <si>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</si>
  <si>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</si>
  <si>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</si>
  <si>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</si>
  <si>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</si>
  <si>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</si>
  <si>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</si>
  <si>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</si>
  <si>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</si>
  <si>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</si>
  <si>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</si>
  <si>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</si>
  <si>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</si>
  <si>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</si>
  <si>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</si>
  <si>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</si>
  <si>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</si>
  <si>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</si>
  <si>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</si>
  <si>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</si>
  <si>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</si>
  <si>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</si>
  <si>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</si>
  <si>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</si>
  <si>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</si>
  <si>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</si>
  <si>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</si>
  <si>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</si>
  <si>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</si>
  <si>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</si>
  <si>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</si>
  <si>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</si>
  <si>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</si>
  <si>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</si>
  <si>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</si>
  <si>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</si>
  <si>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</si>
  <si>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</si>
  <si>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</si>
  <si>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</si>
  <si>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</si>
  <si>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</si>
  <si>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</si>
  <si>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</si>
  <si>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</si>
  <si>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</si>
  <si>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</si>
  <si>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</si>
  <si>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</si>
  <si>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</si>
  <si>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</si>
  <si>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</si>
  <si>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</si>
  <si>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</si>
  <si>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</si>
  <si>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</si>
  <si>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</si>
  <si>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</si>
  <si>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</si>
  <si>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</si>
  <si>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</si>
  <si>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</si>
  <si>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</si>
  <si>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</si>
  <si>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</si>
  <si>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</si>
  <si>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</si>
  <si>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</si>
  <si>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</si>
  <si>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</si>
  <si>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</si>
  <si>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</si>
  <si>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</si>
  <si>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</si>
  <si>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</si>
  <si>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</si>
  <si>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</si>
  <si>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</si>
  <si>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</si>
  <si>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</si>
  <si>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</si>
  <si>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</si>
  <si>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</si>
  <si>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</si>
  <si>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</si>
  <si>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</si>
  <si>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</si>
  <si>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</si>
  <si>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</si>
  <si>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</si>
  <si>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</si>
  <si>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</si>
  <si>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</si>
  <si>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</si>
  <si>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</si>
  <si>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</si>
  <si>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</si>
  <si>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</si>
  <si>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</si>
  <si>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</si>
  <si>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</si>
  <si>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</si>
  <si>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</si>
  <si>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</si>
  <si>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</si>
  <si>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</si>
  <si>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</si>
  <si>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</si>
  <si>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</si>
  <si>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</si>
  <si>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</si>
  <si>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</si>
  <si>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</si>
  <si>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</si>
  <si>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</si>
  <si>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</si>
  <si>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</si>
  <si>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</si>
  <si>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</si>
  <si>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</si>
  <si>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</si>
  <si>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</si>
  <si>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</si>
  <si>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</si>
  <si>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</si>
  <si>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</si>
  <si>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</si>
  <si>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</si>
  <si>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</si>
  <si>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</si>
  <si>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</si>
  <si>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</si>
  <si>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</si>
  <si>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</si>
  <si>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</si>
  <si>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</si>
  <si>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</si>
  <si>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</si>
  <si>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</si>
  <si>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</si>
  <si>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</si>
  <si>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</si>
  <si>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</si>
  <si>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</si>
  <si>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</si>
  <si>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</si>
  <si>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</si>
  <si>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</si>
  <si>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</si>
  <si>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</si>
  <si>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</si>
  <si>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</si>
  <si>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</si>
  <si>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</si>
  <si>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</si>
  <si>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</si>
  <si>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</si>
  <si>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</si>
  <si>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</si>
  <si>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</si>
  <si>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</si>
  <si>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</si>
  <si>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</si>
  <si>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</si>
  <si>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</si>
  <si>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</si>
  <si>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</si>
  <si>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</si>
  <si>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</si>
  <si>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</si>
  <si>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</si>
  <si>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</si>
  <si>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</si>
  <si>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</si>
  <si>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</si>
  <si>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</si>
  <si>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</si>
  <si>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</si>
  <si>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</si>
  <si>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</si>
  <si>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</si>
  <si>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</si>
  <si>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</si>
  <si>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</si>
  <si>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</si>
  <si>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</si>
  <si>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</si>
  <si>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</si>
  <si>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</si>
  <si>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</si>
  <si>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</si>
  <si>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</si>
  <si>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</si>
  <si>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</si>
  <si>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</si>
  <si>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</si>
  <si>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</si>
  <si>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</si>
  <si>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</si>
  <si>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</si>
  <si>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</si>
  <si>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</si>
  <si>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</si>
  <si>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</si>
  <si>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</si>
  <si>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</si>
  <si>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</si>
  <si>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</si>
  <si>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</si>
  <si>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</si>
  <si>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</si>
  <si>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</si>
  <si>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</si>
  <si>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</si>
  <si>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</si>
  <si>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</si>
  <si>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</si>
  <si>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</si>
  <si>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</si>
  <si>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</si>
  <si>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</si>
  <si>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</si>
  <si>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</si>
  <si>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</si>
  <si>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</si>
  <si>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</si>
  <si>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</si>
  <si>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</si>
  <si>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</si>
  <si>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2010-2019</t>
  </si>
  <si>
    <t>Total Canceled</t>
  </si>
  <si>
    <t>Total Failed</t>
  </si>
  <si>
    <t>Total Succeeded</t>
  </si>
  <si>
    <t>Avg Canceled</t>
  </si>
  <si>
    <t>Avg Failed</t>
  </si>
  <si>
    <t>Avg Succeeded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</si>
  <si>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</si>
  <si>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</si>
  <si>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</si>
  <si>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</si>
  <si>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</si>
  <si>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</si>
  <si>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</si>
  <si>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</si>
  <si>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</si>
  <si>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</si>
  <si>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</si>
  <si>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</si>
  <si>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</si>
  <si>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</si>
  <si>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</si>
  <si>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</si>
  <si>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</si>
  <si>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</si>
  <si>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</si>
  <si>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</si>
  <si>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</si>
  <si>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Number of Backers</t>
  </si>
  <si>
    <t>Mean</t>
  </si>
  <si>
    <t>Median</t>
  </si>
  <si>
    <t>Minimum</t>
  </si>
  <si>
    <t>Maximum</t>
  </si>
  <si>
    <t>Failed Campaigns</t>
  </si>
  <si>
    <t>Variance</t>
  </si>
  <si>
    <t>Standard Deviation</t>
  </si>
  <si>
    <t>For both failing and successful campaigns, the variance in the dataset is very high.</t>
  </si>
  <si>
    <t>The median would be a better representation of the dataset as a whole in both cases.</t>
  </si>
  <si>
    <t>There is more variability with successful campaigns than with failed ones. This</t>
  </si>
  <si>
    <t>makes sense because we would expect to see a large number of failed campaigns with</t>
  </si>
  <si>
    <t>no or few backers, so a cluster of observations in low numbers that would decrease</t>
  </si>
  <si>
    <t>the variability as compared to the successful campaigns.</t>
  </si>
  <si>
    <t>15000 to 490000</t>
  </si>
  <si>
    <t>Successful</t>
  </si>
  <si>
    <t>Failed</t>
  </si>
  <si>
    <t>Canceled</t>
  </si>
  <si>
    <t>%Succ</t>
  </si>
  <si>
    <t>%Fail</t>
  </si>
  <si>
    <t>%Canc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</si>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</sst>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20" fillId="0" borderId="0" xfId="0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 tint="0.59996337778862885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 tint="0.59996337778862885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 tint="0.59996337778862885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 tint="0.59996337778862885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theme="8" tint="0.59996337778862885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7CA2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[CrowdfundingBook-JoannaDeLaune.xlsx]Outcomes by 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2B3-AA46-A451CE9B1D35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1-42B3-AA46-A451CE9B1D35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1-42B3-AA46-A451CE9B1D35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1-42B3-AA46-A451CE9B1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1786192"/>
        <c:axId val="681786552"/>
      </c:barChart>
      <c:catAx>
        <c:axId val="6817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86552"/>
        <c:crosses val="autoZero"/>
        <c:auto val="1"/>
        <c:lblAlgn val="ctr"/>
        <c:lblOffset val="100"/>
        <c:noMultiLvlLbl val="0"/>
      </c:catAx>
      <c:valAx>
        <c:axId val="6817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[CrowdfundingBook-JoannaDeLaune.xlsx]Outcomes by Subcategory!PivotTable2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D-4FFA-ADEB-52BDFA26E9AD}"/>
            </c:ext>
          </c:extLst>
        </c:ser>
        <c:ser>
          <c:idx val="1"/>
          <c:order val="1"/>
          <c:tx>
            <c:strRef>
              <c:f>'Outcomes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D-4FFA-ADEB-52BDFA26E9AD}"/>
            </c:ext>
          </c:extLst>
        </c:ser>
        <c:ser>
          <c:idx val="2"/>
          <c:order val="2"/>
          <c:tx>
            <c:strRef>
              <c:f>'Outcomes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D-4FFA-ADEB-52BDFA26E9AD}"/>
            </c:ext>
          </c:extLst>
        </c:ser>
        <c:ser>
          <c:idx val="3"/>
          <c:order val="3"/>
          <c:tx>
            <c:strRef>
              <c:f>'Outcomes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CD-4FFA-ADEB-52BDFA26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729160"/>
        <c:axId val="694732040"/>
      </c:barChart>
      <c:catAx>
        <c:axId val="69472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32040"/>
        <c:crosses val="autoZero"/>
        <c:auto val="1"/>
        <c:lblAlgn val="ctr"/>
        <c:lblOffset val="100"/>
        <c:noMultiLvlLbl val="0"/>
      </c:catAx>
      <c:valAx>
        <c:axId val="6947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2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[CrowdfundingBook-JoannaDeLaune.xlsx]Outcomes by Date!PivotTable13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B-4477-976E-5ACF0C8FBA10}"/>
            </c:ext>
          </c:extLst>
        </c:ser>
        <c:ser>
          <c:idx val="1"/>
          <c:order val="1"/>
          <c:tx>
            <c:strRef>
              <c:f>'Outcomes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B-4477-976E-5ACF0C8FBA10}"/>
            </c:ext>
          </c:extLst>
        </c:ser>
        <c:ser>
          <c:idx val="2"/>
          <c:order val="2"/>
          <c:tx>
            <c:strRef>
              <c:f>'Outcomes by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B-4477-976E-5ACF0C8FB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32184"/>
        <c:axId val="1271532544"/>
      </c:lineChart>
      <c:catAx>
        <c:axId val="127153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32544"/>
        <c:crosses val="autoZero"/>
        <c:auto val="1"/>
        <c:lblAlgn val="ctr"/>
        <c:lblOffset val="100"/>
        <c:noMultiLvlLbl val="0"/>
      </c:catAx>
      <c:valAx>
        <c:axId val="12715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3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89199951723299E-2"/>
          <c:y val="0.12979877515310587"/>
          <c:w val="0.91678908850423457"/>
          <c:h val="0.61120979646754225"/>
        </c:manualLayout>
      </c:layout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88-4634-B471-9D65A89207C5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88-4634-B471-9D65A89207C5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88-4634-B471-9D65A892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42704"/>
        <c:axId val="671947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88-4634-B471-9D65A89207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88-4634-B471-9D65A89207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688-4634-B471-9D65A89207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688-4634-B471-9D65A89207C5}"/>
                  </c:ext>
                </c:extLst>
              </c15:ser>
            </c15:filteredLineSeries>
          </c:ext>
        </c:extLst>
      </c:lineChart>
      <c:catAx>
        <c:axId val="67194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7384"/>
        <c:crosses val="autoZero"/>
        <c:auto val="1"/>
        <c:lblAlgn val="ctr"/>
        <c:lblOffset val="100"/>
        <c:noMultiLvlLbl val="0"/>
      </c:catAx>
      <c:valAx>
        <c:axId val="67194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581744043045"/>
          <c:y val="0.84084939717988838"/>
          <c:w val="0.45072268881934574"/>
          <c:h val="4.9019928512890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1</xdr:row>
      <xdr:rowOff>100011</xdr:rowOff>
    </xdr:from>
    <xdr:to>
      <xdr:col>21</xdr:col>
      <xdr:colOff>333375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EC6A6-9400-A85B-7A4A-6060F94B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4761</xdr:rowOff>
    </xdr:from>
    <xdr:to>
      <xdr:col>20</xdr:col>
      <xdr:colOff>295275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BDC95-F029-FF57-C6AF-1F7D354B1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3</xdr:row>
      <xdr:rowOff>4762</xdr:rowOff>
    </xdr:from>
    <xdr:to>
      <xdr:col>16</xdr:col>
      <xdr:colOff>19049</xdr:colOff>
      <xdr:row>26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F19E2-7E4F-3E01-1DFB-6CFFA1CB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13</xdr:row>
      <xdr:rowOff>133348</xdr:rowOff>
    </xdr:from>
    <xdr:to>
      <xdr:col>7</xdr:col>
      <xdr:colOff>1419225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93FD6-A4BD-DF56-02B0-2CD3A32EA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DeLaune" refreshedDate="45015.520050925923" createdVersion="8" refreshedVersion="8" minRefreshableVersion="3" recordCount="1000" xr:uid="{A9DCBA42-0A92-4214-8796-D484931EBB8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g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a DeLaune" refreshedDate="45018.880604861108" createdVersion="8" refreshedVersion="8" minRefreshableVersion="3" recordCount="1000" xr:uid="{4270E3E4-4F41-4191-8FE2-8B2EAEA2E6CA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g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o donations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o donations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No donations"/>
    <x v="0"/>
    <s v="food trucks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s v="No donations"/>
    <x v="3"/>
    <s v="plays"/>
    <x v="472"/>
    <x v="38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D15D8-C006-488E-9859-CF22D1EA00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C2A2D-C032-4879-80F6-88749C23414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853CB-8847-4153-BA6C-83837D477F3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8"/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2"/>
  <sheetViews>
    <sheetView workbookViewId="0">
      <selection activeCell="F1" sqref="F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3.5" bestFit="1" customWidth="1"/>
    <col min="11" max="11" width="11.125" bestFit="1" customWidth="1"/>
    <col min="14" max="14" width="28" bestFit="1" customWidth="1"/>
    <col min="15" max="15" width="15.5" customWidth="1"/>
    <col min="16" max="16" width="15.75" customWidth="1"/>
    <col min="19" max="19" width="23" style="9" bestFit="1" customWidth="1"/>
    <col min="20" max="20" width="21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7" t="s">
        <v>2071</v>
      </c>
      <c r="T1" s="1" t="s">
        <v>2072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t="str">
        <f t="shared" ref="P2:P65" si="1">IF(G2=0,"No donations",E2/G2)</f>
        <v>No donations</v>
      </c>
      <c r="Q2" t="str">
        <f>_xlfn.TEXTBEFORE(N2,"/")</f>
        <v>food</v>
      </c>
      <c r="R2" t="str">
        <f t="shared" ref="R2:R65" si="2">_xlfn.TEXTAFTER(N2,"/")</f>
        <v>food trucks</v>
      </c>
      <c r="S2" s="8">
        <f t="shared" ref="S2:S65" si="3">(((J2/60)/60)/24)+DATE(1970,1,1)</f>
        <v>42336.25</v>
      </c>
      <c r="T2" s="8">
        <f t="shared" ref="T2:T65" si="4">(((K2/60)/60)/24)+DATE(1970,1,1)</f>
        <v>42353.25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>
        <f t="shared" si="1"/>
        <v>92.151898734177209</v>
      </c>
      <c r="Q3" t="str">
        <f t="shared" ref="Q3:Q65" si="5">_xlfn.TEXTBEFORE(N3,"/")</f>
        <v>music</v>
      </c>
      <c r="R3" t="str">
        <f t="shared" si="2"/>
        <v>rock</v>
      </c>
      <c r="S3" s="8">
        <f t="shared" si="3"/>
        <v>41870.208333333336</v>
      </c>
      <c r="T3" s="8">
        <f t="shared" si="4"/>
        <v>41872.208333333336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5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5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5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5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5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5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5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5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5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5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5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5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5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5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5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5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5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5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5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5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5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5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5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5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5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5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5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5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5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5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5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5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5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5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5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5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5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5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5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5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5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5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5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5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5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5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5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5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5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5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5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5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5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5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5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5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5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5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5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5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5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5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6">E66/D66</f>
        <v>0.97642857142857142</v>
      </c>
      <c r="P66">
        <f t="shared" ref="P66:P129" si="7">IF(G66=0,"No donations",E66/G66)</f>
        <v>71.94736842105263</v>
      </c>
      <c r="Q66" t="str">
        <f t="shared" ref="Q66:Q129" si="8">_xlfn.TEXTBEFORE(N66,"/")</f>
        <v>technology</v>
      </c>
      <c r="R66" t="str">
        <f t="shared" ref="R66:R129" si="9">_xlfn.TEXTAFTER(N66,"/")</f>
        <v>web</v>
      </c>
      <c r="S66" s="8">
        <f t="shared" ref="S66:S129" si="10">(((J66/60)/60)/24)+DATE(1970,1,1)</f>
        <v>43283.208333333328</v>
      </c>
      <c r="T66" s="8">
        <f t="shared" ref="T66:T129" si="11">(((K66/60)/60)/24)+DATE(1970,1,1)</f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6"/>
        <v>2.3614754098360655</v>
      </c>
      <c r="P67">
        <f t="shared" si="7"/>
        <v>61.038135593220339</v>
      </c>
      <c r="Q67" t="str">
        <f t="shared" si="8"/>
        <v>theater</v>
      </c>
      <c r="R67" t="str">
        <f t="shared" si="9"/>
        <v>plays</v>
      </c>
      <c r="S67" s="8">
        <f t="shared" si="10"/>
        <v>40570.25</v>
      </c>
      <c r="T67" s="8">
        <f t="shared" si="11"/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8">
        <f t="shared" si="11"/>
        <v>42107.208333333328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8">
        <f t="shared" si="11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8">
        <f t="shared" si="11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8">
        <f t="shared" si="11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8">
        <f t="shared" si="11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8">
        <f t="shared" si="11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8">
        <f t="shared" si="11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8">
        <f t="shared" si="11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8">
        <f t="shared" si="11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8">
        <f t="shared" si="11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8">
        <f t="shared" si="11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8">
        <f t="shared" si="11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8">
        <f t="shared" si="11"/>
        <v>42141.208333333328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8">
        <f t="shared" si="11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8">
        <f t="shared" si="11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8">
        <f t="shared" si="11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8">
        <f t="shared" si="11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8">
        <f t="shared" si="11"/>
        <v>43573.208333333328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8">
        <f t="shared" si="11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8">
        <f t="shared" si="11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8">
        <f t="shared" si="11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8">
        <f t="shared" si="11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8">
        <f t="shared" si="11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8">
        <f t="shared" si="11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8">
        <f t="shared" si="11"/>
        <v>43091.25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8">
        <f t="shared" si="11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8">
        <f t="shared" si="11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8">
        <f t="shared" si="11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2">E130/D130</f>
        <v>0.60334277620396604</v>
      </c>
      <c r="P130">
        <f t="shared" ref="P130:P193" si="13">IF(G130=0,"No donations",E130/G130)</f>
        <v>80.067669172932327</v>
      </c>
      <c r="Q130" t="str">
        <f t="shared" ref="Q130:Q193" si="14">_xlfn.TEXTBEFORE(N130,"/")</f>
        <v>music</v>
      </c>
      <c r="R130" t="str">
        <f t="shared" ref="R130:R193" si="15">_xlfn.TEXTAFTER(N130,"/")</f>
        <v>rock</v>
      </c>
      <c r="S130" s="8">
        <f t="shared" ref="S130:S193" si="16">(((J130/60)/60)/24)+DATE(1970,1,1)</f>
        <v>40417.208333333336</v>
      </c>
      <c r="T130" s="8">
        <f t="shared" ref="T130:T193" si="17">(((K130/60)/60)/24)+DATE(1970,1,1)</f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2"/>
        <v>3.2026936026936029E-2</v>
      </c>
      <c r="P131">
        <f t="shared" si="13"/>
        <v>86.472727272727269</v>
      </c>
      <c r="Q131" t="str">
        <f t="shared" si="14"/>
        <v>food</v>
      </c>
      <c r="R131" t="str">
        <f t="shared" si="15"/>
        <v>food trucks</v>
      </c>
      <c r="S131" s="8">
        <f t="shared" si="16"/>
        <v>42038.25</v>
      </c>
      <c r="T131" s="8">
        <f t="shared" si="17"/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8">
        <f t="shared" si="17"/>
        <v>40858.25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8">
        <f t="shared" si="17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8">
        <f t="shared" si="17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8">
        <f t="shared" si="17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8">
        <f t="shared" si="17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8">
        <f t="shared" si="17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8">
        <f t="shared" si="17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8">
        <f t="shared" si="17"/>
        <v>40463.208333333336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8">
        <f t="shared" si="17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8">
        <f t="shared" si="17"/>
        <v>42131.208333333328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8">
        <f t="shared" si="17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8">
        <f t="shared" si="17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8">
        <f t="shared" si="17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8">
        <f t="shared" si="17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8">
        <f t="shared" si="17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8">
        <f t="shared" si="17"/>
        <v>41894.208333333336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8">
        <f t="shared" si="17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8">
        <f t="shared" si="17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8">
        <f t="shared" si="17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8">
        <f t="shared" si="17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8">
        <f t="shared" si="17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8">
        <f t="shared" si="17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8">
        <f t="shared" si="17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8">
        <f t="shared" si="17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8">
        <f t="shared" si="17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8">
        <f t="shared" si="17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8">
        <f t="shared" si="17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8">
        <f t="shared" si="17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8">
        <f t="shared" si="17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8">
        <f t="shared" si="17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8">
        <f t="shared" si="17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8">
        <f t="shared" si="17"/>
        <v>42276.208333333328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8">
        <f t="shared" si="17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8">
        <f t="shared" si="17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8">
        <f t="shared" si="17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8">
        <f t="shared" si="17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8">
        <f t="shared" si="17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8">
        <f t="shared" si="17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8">
        <f t="shared" si="17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8">
        <f t="shared" si="17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8">
        <f t="shared" si="17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8">
        <f t="shared" si="17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8">
        <f t="shared" si="17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8">
        <f t="shared" si="17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8">
        <f t="shared" si="17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8">
        <f t="shared" si="17"/>
        <v>42632.208333333328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8">
        <f t="shared" si="17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8">
        <f t="shared" si="17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8">
        <f t="shared" si="17"/>
        <v>43008.208333333328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8">
        <f t="shared" si="17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8">
        <f t="shared" si="17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8">
        <f t="shared" si="17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8">
        <f t="shared" si="17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8">
        <f t="shared" si="17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8">
        <f t="shared" si="17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8">
        <f t="shared" si="17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8">
        <f t="shared" si="17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8">
        <f t="shared" si="17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8">
        <f t="shared" si="17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8">
        <f t="shared" si="17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8">
        <f t="shared" si="17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8">
        <f t="shared" si="17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8">E194/D194</f>
        <v>0.19992957746478873</v>
      </c>
      <c r="P194">
        <f t="shared" ref="P194:P257" si="19">IF(G194=0,"No donations",E194/G194)</f>
        <v>35.049382716049379</v>
      </c>
      <c r="Q194" t="str">
        <f t="shared" ref="Q194:Q257" si="20">_xlfn.TEXTBEFORE(N194,"/")</f>
        <v>music</v>
      </c>
      <c r="R194" t="str">
        <f t="shared" ref="R194:R257" si="21">_xlfn.TEXTAFTER(N194,"/")</f>
        <v>rock</v>
      </c>
      <c r="S194" s="8">
        <f t="shared" ref="S194:S257" si="22">(((J194/60)/60)/24)+DATE(1970,1,1)</f>
        <v>41817.208333333336</v>
      </c>
      <c r="T194" s="8">
        <f t="shared" ref="T194:T257" si="23">(((K194/60)/60)/24)+DATE(1970,1,1)</f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8"/>
        <v>0.45636363636363636</v>
      </c>
      <c r="P195">
        <f t="shared" si="19"/>
        <v>46.338461538461537</v>
      </c>
      <c r="Q195" t="str">
        <f t="shared" si="20"/>
        <v>music</v>
      </c>
      <c r="R195" t="str">
        <f t="shared" si="21"/>
        <v>indie rock</v>
      </c>
      <c r="S195" s="8">
        <f t="shared" si="22"/>
        <v>43198.208333333328</v>
      </c>
      <c r="T195" s="8">
        <f t="shared" si="23"/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8">
        <f t="shared" si="23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8">
        <f t="shared" si="23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8">
        <f t="shared" si="23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8">
        <f t="shared" si="23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8">
        <f t="shared" si="23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8">
        <f t="shared" si="23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8">
        <f t="shared" si="23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8">
        <f t="shared" si="23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8">
        <f t="shared" si="23"/>
        <v>40822.208333333336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8">
        <f t="shared" si="23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8">
        <f t="shared" si="23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8">
        <f t="shared" si="23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8">
        <f t="shared" si="23"/>
        <v>40245.25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8">
        <f t="shared" si="23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8">
        <f t="shared" si="23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8">
        <f t="shared" si="23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8">
        <f t="shared" si="23"/>
        <v>42824.208333333328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8">
        <f t="shared" si="23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8">
        <f t="shared" si="23"/>
        <v>43860.25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8">
        <f t="shared" si="23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8">
        <f t="shared" si="23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8">
        <f t="shared" si="23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8">
        <f t="shared" si="23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8">
        <f t="shared" si="23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8">
        <f t="shared" si="23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8">
        <f t="shared" si="23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8">
        <f t="shared" si="23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8">
        <f t="shared" si="23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8">
        <f t="shared" si="23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8">
        <f t="shared" si="23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8">
        <f t="shared" si="23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8">
        <f t="shared" si="23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8">
        <f t="shared" si="23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8">
        <f t="shared" si="23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8">
        <f t="shared" si="23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8">
        <f t="shared" si="23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8">
        <f t="shared" si="23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8">
        <f t="shared" si="23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8">
        <f t="shared" si="23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8">
        <f t="shared" si="23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8">
        <f t="shared" si="23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8">
        <f t="shared" si="23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8">
        <f t="shared" si="23"/>
        <v>43648.208333333328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8">
        <f t="shared" si="23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8">
        <f t="shared" si="23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8">
        <f t="shared" si="23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8">
        <f t="shared" si="23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8">
        <f t="shared" si="23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8">
        <f t="shared" si="23"/>
        <v>42875.208333333328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8">
        <f t="shared" si="23"/>
        <v>43166.25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8">
        <f t="shared" si="23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8">
        <f t="shared" si="23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8">
        <f t="shared" si="23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8">
        <f t="shared" si="23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8">
        <f t="shared" si="23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8">
        <f t="shared" si="23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8">
        <f t="shared" si="23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8">
        <f t="shared" si="23"/>
        <v>41254.25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8">
        <f t="shared" si="23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8">
        <f t="shared" si="23"/>
        <v>40653.208333333336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8">
        <f t="shared" si="23"/>
        <v>42789.25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8">
        <f t="shared" si="23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4">E258/D258</f>
        <v>0.23390243902439026</v>
      </c>
      <c r="P258">
        <f t="shared" ref="P258:P321" si="25">IF(G258=0,"No donations",E258/G258)</f>
        <v>63.93333333333333</v>
      </c>
      <c r="Q258" t="str">
        <f t="shared" ref="Q258:Q321" si="26">_xlfn.TEXTBEFORE(N258,"/")</f>
        <v>music</v>
      </c>
      <c r="R258" t="str">
        <f t="shared" ref="R258:R321" si="27">_xlfn.TEXTAFTER(N258,"/")</f>
        <v>rock</v>
      </c>
      <c r="S258" s="8">
        <f t="shared" ref="S258:S321" si="28">(((J258/60)/60)/24)+DATE(1970,1,1)</f>
        <v>42393.25</v>
      </c>
      <c r="T258" s="8">
        <f t="shared" ref="T258:T321" si="29">(((K258/60)/60)/24)+DATE(1970,1,1)</f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4"/>
        <v>1.46</v>
      </c>
      <c r="P259">
        <f t="shared" si="25"/>
        <v>90.456521739130437</v>
      </c>
      <c r="Q259" t="str">
        <f t="shared" si="26"/>
        <v>theater</v>
      </c>
      <c r="R259" t="str">
        <f t="shared" si="27"/>
        <v>plays</v>
      </c>
      <c r="S259" s="8">
        <f t="shared" si="28"/>
        <v>41338.25</v>
      </c>
      <c r="T259" s="8">
        <f t="shared" si="29"/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8">
        <f t="shared" si="29"/>
        <v>42732.25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8">
        <f t="shared" si="29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8">
        <f t="shared" si="29"/>
        <v>41192.208333333336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8">
        <f t="shared" si="29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8">
        <f t="shared" si="29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8">
        <f t="shared" si="29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8">
        <f t="shared" si="29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8">
        <f t="shared" si="29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8">
        <f t="shared" si="29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8">
        <f t="shared" si="29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8">
        <f t="shared" si="29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8">
        <f t="shared" si="29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8">
        <f t="shared" si="29"/>
        <v>40516.25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8">
        <f t="shared" si="29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8">
        <f t="shared" si="29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8">
        <f t="shared" si="29"/>
        <v>42998.208333333328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8">
        <f t="shared" si="29"/>
        <v>43050.25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8">
        <f t="shared" si="29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8">
        <f t="shared" si="29"/>
        <v>41023.208333333336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8">
        <f t="shared" si="29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8">
        <f t="shared" si="29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8">
        <f t="shared" si="29"/>
        <v>43349.208333333328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8">
        <f t="shared" si="29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8">
        <f t="shared" si="29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8">
        <f t="shared" si="29"/>
        <v>42707.25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8">
        <f t="shared" si="29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8">
        <f t="shared" si="29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8">
        <f t="shared" si="29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8">
        <f t="shared" si="29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8">
        <f t="shared" si="29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8">
        <f t="shared" si="29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8">
        <f t="shared" si="29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8">
        <f t="shared" si="29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8">
        <f t="shared" si="29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8">
        <f t="shared" si="29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8">
        <f t="shared" si="29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8">
        <f t="shared" si="29"/>
        <v>43411.25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8">
        <f t="shared" si="29"/>
        <v>41587.25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8">
        <f t="shared" si="29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8">
        <f t="shared" si="29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8">
        <f t="shared" si="29"/>
        <v>42444.208333333328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8">
        <f t="shared" si="29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8">
        <f t="shared" si="29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8">
        <f t="shared" si="29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8">
        <f t="shared" si="29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8">
        <f t="shared" si="29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8">
        <f t="shared" si="29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8">
        <f t="shared" si="29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8">
        <f t="shared" si="29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8">
        <f t="shared" si="29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8">
        <f t="shared" si="29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8">
        <f t="shared" si="29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8">
        <f t="shared" si="29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8">
        <f t="shared" si="29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8">
        <f t="shared" si="29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8">
        <f t="shared" si="29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8">
        <f t="shared" si="29"/>
        <v>43541.208333333328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8">
        <f t="shared" si="29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8">
        <f t="shared" si="29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8">
        <f t="shared" si="29"/>
        <v>42882.208333333328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8">
        <f t="shared" si="29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8">
        <f t="shared" si="29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30">E322/D322</f>
        <v>9.5876777251184833E-2</v>
      </c>
      <c r="P322">
        <f t="shared" ref="P322:P385" si="31">IF(G322=0,"No donations",E322/G322)</f>
        <v>101.15</v>
      </c>
      <c r="Q322" t="str">
        <f t="shared" ref="Q322:Q385" si="32">_xlfn.TEXTBEFORE(N322,"/")</f>
        <v>publishing</v>
      </c>
      <c r="R322" t="str">
        <f t="shared" ref="R322:R385" si="33">_xlfn.TEXTAFTER(N322,"/")</f>
        <v>fiction</v>
      </c>
      <c r="S322" s="8">
        <f t="shared" ref="S322:S385" si="34">(((J322/60)/60)/24)+DATE(1970,1,1)</f>
        <v>40673.208333333336</v>
      </c>
      <c r="T322" s="8">
        <f t="shared" ref="T322:T385" si="35">(((K322/60)/60)/24)+DATE(1970,1,1)</f>
        <v>40682.208333333336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0"/>
        <v>0.94144366197183094</v>
      </c>
      <c r="P323">
        <f t="shared" si="31"/>
        <v>65.000810372771468</v>
      </c>
      <c r="Q323" t="str">
        <f t="shared" si="32"/>
        <v>film &amp; video</v>
      </c>
      <c r="R323" t="str">
        <f t="shared" si="33"/>
        <v>shorts</v>
      </c>
      <c r="S323" s="8">
        <f t="shared" si="34"/>
        <v>40634.208333333336</v>
      </c>
      <c r="T323" s="8">
        <f t="shared" si="35"/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8">
        <f t="shared" si="35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8">
        <f t="shared" si="35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8">
        <f t="shared" si="35"/>
        <v>42188.208333333328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8">
        <f t="shared" si="35"/>
        <v>43290.208333333328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8">
        <f t="shared" si="35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8">
        <f t="shared" si="35"/>
        <v>43709.208333333328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8">
        <f t="shared" si="35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8">
        <f t="shared" si="35"/>
        <v>42727.25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8">
        <f t="shared" si="35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8">
        <f t="shared" si="35"/>
        <v>40897.25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8">
        <f t="shared" si="35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8">
        <f t="shared" si="35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8">
        <f t="shared" si="35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8">
        <f t="shared" si="35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8">
        <f t="shared" si="35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8">
        <f t="shared" si="35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8">
        <f t="shared" si="35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8">
        <f t="shared" si="35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8">
        <f t="shared" si="35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8">
        <f t="shared" si="35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8">
        <f t="shared" si="35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8">
        <f t="shared" si="35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8">
        <f t="shared" si="35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8">
        <f t="shared" si="35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8">
        <f t="shared" si="35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8">
        <f t="shared" si="35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8">
        <f t="shared" si="35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8">
        <f t="shared" si="35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8">
        <f t="shared" si="35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8">
        <f t="shared" si="35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8">
        <f t="shared" si="35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8">
        <f t="shared" si="35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8">
        <f t="shared" si="35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8">
        <f t="shared" si="35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8">
        <f t="shared" si="35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8">
        <f t="shared" si="35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8">
        <f t="shared" si="35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8">
        <f t="shared" si="35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8">
        <f t="shared" si="35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8">
        <f t="shared" si="35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8">
        <f t="shared" si="35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8">
        <f t="shared" si="35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8">
        <f t="shared" si="35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8">
        <f t="shared" si="35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8">
        <f t="shared" si="35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8">
        <f t="shared" si="35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8">
        <f t="shared" si="35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8">
        <f t="shared" si="35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8">
        <f t="shared" si="35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8">
        <f t="shared" si="35"/>
        <v>42094.208333333328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8">
        <f t="shared" si="35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8">
        <f t="shared" si="35"/>
        <v>42972.208333333328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8">
        <f t="shared" si="35"/>
        <v>43481.25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8">
        <f t="shared" si="35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8">
        <f t="shared" si="35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8">
        <f t="shared" si="35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8">
        <f t="shared" si="35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8">
        <f t="shared" si="35"/>
        <v>40857.25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8">
        <f t="shared" si="35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8">
        <f t="shared" si="35"/>
        <v>42209.208333333328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8">
        <f t="shared" si="35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8">
        <f t="shared" si="35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36">E386/D386</f>
        <v>1.7200961538461539</v>
      </c>
      <c r="P386">
        <f t="shared" ref="P386:P449" si="37">IF(G386=0,"No donations",E386/G386)</f>
        <v>41.004167534903104</v>
      </c>
      <c r="Q386" t="str">
        <f t="shared" ref="Q386:Q449" si="38">_xlfn.TEXTBEFORE(N386,"/")</f>
        <v>film &amp; video</v>
      </c>
      <c r="R386" t="str">
        <f t="shared" ref="R386:R449" si="39">_xlfn.TEXTAFTER(N386,"/")</f>
        <v>documentary</v>
      </c>
      <c r="S386" s="8">
        <f t="shared" ref="S386:S449" si="40">(((J386/60)/60)/24)+DATE(1970,1,1)</f>
        <v>42776.25</v>
      </c>
      <c r="T386" s="8">
        <f t="shared" ref="T386:T449" si="41">(((K386/60)/60)/24)+DATE(1970,1,1)</f>
        <v>42803.25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6"/>
        <v>1.4616709511568124</v>
      </c>
      <c r="P387">
        <f t="shared" si="37"/>
        <v>50.007915567282325</v>
      </c>
      <c r="Q387" t="str">
        <f t="shared" si="38"/>
        <v>publishing</v>
      </c>
      <c r="R387" t="str">
        <f t="shared" si="39"/>
        <v>nonfiction</v>
      </c>
      <c r="S387" s="8">
        <f t="shared" si="40"/>
        <v>43553.208333333328</v>
      </c>
      <c r="T387" s="8">
        <f t="shared" si="41"/>
        <v>43585.208333333328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8">
        <f t="shared" si="41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8">
        <f t="shared" si="41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8">
        <f t="shared" si="41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8">
        <f t="shared" si="41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8">
        <f t="shared" si="41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8">
        <f t="shared" si="41"/>
        <v>41655.25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8">
        <f t="shared" si="41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8">
        <f t="shared" si="41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8">
        <f t="shared" si="41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8">
        <f t="shared" si="41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8">
        <f t="shared" si="41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8">
        <f t="shared" si="41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8">
        <f t="shared" si="41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8">
        <f t="shared" si="41"/>
        <v>40583.25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8">
        <f t="shared" si="41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8">
        <f t="shared" si="41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8">
        <f t="shared" si="41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8">
        <f t="shared" si="41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8">
        <f t="shared" si="41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8">
        <f t="shared" si="41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8">
        <f t="shared" si="41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8">
        <f t="shared" si="41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8">
        <f t="shared" si="41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8">
        <f t="shared" si="41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8">
        <f t="shared" si="41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8">
        <f t="shared" si="41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8">
        <f t="shared" si="41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8">
        <f t="shared" si="41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8">
        <f t="shared" si="41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8">
        <f t="shared" si="41"/>
        <v>40938.25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8">
        <f t="shared" si="41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8">
        <f t="shared" si="41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8">
        <f t="shared" si="41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8">
        <f t="shared" si="41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8">
        <f t="shared" si="41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8">
        <f t="shared" si="41"/>
        <v>42945.208333333328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8">
        <f t="shared" si="41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8">
        <f t="shared" si="41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8">
        <f t="shared" si="41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8">
        <f t="shared" si="41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8">
        <f t="shared" si="41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8">
        <f t="shared" si="41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8">
        <f t="shared" si="41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8">
        <f t="shared" si="41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8">
        <f t="shared" si="41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8">
        <f t="shared" si="41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8">
        <f t="shared" si="41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8">
        <f t="shared" si="41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8">
        <f t="shared" si="41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8">
        <f t="shared" si="41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8">
        <f t="shared" si="41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8">
        <f t="shared" si="41"/>
        <v>42263.208333333328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8">
        <f t="shared" si="41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8">
        <f t="shared" si="41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8">
        <f t="shared" si="41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8">
        <f t="shared" si="41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8">
        <f t="shared" si="41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8">
        <f t="shared" si="41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8">
        <f t="shared" si="41"/>
        <v>40750.208333333336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8">
        <f t="shared" si="41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8">
        <f t="shared" si="41"/>
        <v>41263.25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8">
        <f t="shared" si="41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42">E450/D450</f>
        <v>0.50482758620689661</v>
      </c>
      <c r="P450">
        <f t="shared" ref="P450:P513" si="43">IF(G450=0,"No donations",E450/G450)</f>
        <v>75.014876033057845</v>
      </c>
      <c r="Q450" t="str">
        <f t="shared" ref="Q450:Q513" si="44">_xlfn.TEXTBEFORE(N450,"/")</f>
        <v>games</v>
      </c>
      <c r="R450" t="str">
        <f t="shared" ref="R450:R513" si="45">_xlfn.TEXTAFTER(N450,"/")</f>
        <v>video games</v>
      </c>
      <c r="S450" s="8">
        <f t="shared" ref="S450:S513" si="46">(((J450/60)/60)/24)+DATE(1970,1,1)</f>
        <v>41378.208333333336</v>
      </c>
      <c r="T450" s="8">
        <f t="shared" ref="T450:T513" si="47">(((K450/60)/60)/24)+DATE(1970,1,1)</f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2"/>
        <v>9.67</v>
      </c>
      <c r="P451">
        <f t="shared" si="43"/>
        <v>101.19767441860465</v>
      </c>
      <c r="Q451" t="str">
        <f t="shared" si="44"/>
        <v>games</v>
      </c>
      <c r="R451" t="str">
        <f t="shared" si="45"/>
        <v>video games</v>
      </c>
      <c r="S451" s="8">
        <f t="shared" si="46"/>
        <v>43530.25</v>
      </c>
      <c r="T451" s="8">
        <f t="shared" si="47"/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8">
        <f t="shared" si="47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8">
        <f t="shared" si="47"/>
        <v>42966.208333333328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8">
        <f t="shared" si="47"/>
        <v>40366.208333333336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8">
        <f t="shared" si="47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8">
        <f t="shared" si="47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8">
        <f t="shared" si="47"/>
        <v>40832.208333333336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8">
        <f t="shared" si="47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8">
        <f t="shared" si="47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8">
        <f t="shared" si="47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8">
        <f t="shared" si="47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8">
        <f t="shared" si="47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8">
        <f t="shared" si="47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8">
        <f t="shared" si="47"/>
        <v>41342.25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8">
        <f t="shared" si="47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8">
        <f t="shared" si="47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8">
        <f t="shared" si="47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8">
        <f t="shared" si="47"/>
        <v>41432.208333333336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8">
        <f t="shared" si="47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8">
        <f t="shared" si="47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8">
        <f t="shared" si="47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8">
        <f t="shared" si="47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8">
        <f t="shared" si="47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8">
        <f t="shared" si="47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8">
        <f t="shared" si="47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8">
        <f t="shared" si="47"/>
        <v>41990.25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8">
        <f t="shared" si="47"/>
        <v>41454.208333333336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8">
        <f t="shared" si="47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8">
        <f t="shared" si="47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8">
        <f t="shared" si="47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8">
        <f t="shared" si="47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8">
        <f t="shared" si="47"/>
        <v>40257.208333333336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8">
        <f t="shared" si="47"/>
        <v>41955.25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8">
        <f t="shared" si="47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8">
        <f t="shared" si="47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8">
        <f t="shared" si="47"/>
        <v>41904.208333333336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8">
        <f t="shared" si="47"/>
        <v>43667.208333333328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8">
        <f t="shared" si="47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8">
        <f t="shared" si="47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8">
        <f t="shared" si="47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8">
        <f t="shared" si="47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8">
        <f t="shared" si="47"/>
        <v>43793.25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8">
        <f t="shared" si="47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8">
        <f t="shared" si="47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8">
        <f t="shared" si="47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8">
        <f t="shared" si="47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8">
        <f t="shared" si="47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8">
        <f t="shared" si="47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8">
        <f t="shared" si="47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8">
        <f t="shared" si="47"/>
        <v>42007.25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8">
        <f t="shared" si="47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str">
        <f t="shared" si="43"/>
        <v>No donations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8">
        <f t="shared" si="47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8">
        <f t="shared" si="47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8">
        <f t="shared" si="47"/>
        <v>41146.208333333336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8">
        <f t="shared" si="47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8">
        <f t="shared" si="47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8">
        <f t="shared" si="47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8">
        <f t="shared" si="47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8">
        <f t="shared" si="47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8">
        <f t="shared" si="47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8">
        <f t="shared" si="47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8">
        <f t="shared" si="47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8">
        <f t="shared" si="47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48">E514/D514</f>
        <v>1.3931868131868133</v>
      </c>
      <c r="P514">
        <f t="shared" ref="P514:P577" si="49">IF(G514=0,"No donations",E514/G514)</f>
        <v>53.046025104602514</v>
      </c>
      <c r="Q514" t="str">
        <f t="shared" ref="Q514:Q577" si="50">_xlfn.TEXTBEFORE(N514,"/")</f>
        <v>games</v>
      </c>
      <c r="R514" t="str">
        <f t="shared" ref="R514:R577" si="51">_xlfn.TEXTAFTER(N514,"/")</f>
        <v>video games</v>
      </c>
      <c r="S514" s="8">
        <f t="shared" ref="S514:S577" si="52">(((J514/60)/60)/24)+DATE(1970,1,1)</f>
        <v>41825.208333333336</v>
      </c>
      <c r="T514" s="8">
        <f t="shared" ref="T514:T577" si="53">(((K514/60)/60)/24)+DATE(1970,1,1)</f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8"/>
        <v>0.39277108433734942</v>
      </c>
      <c r="P515">
        <f t="shared" si="49"/>
        <v>93.142857142857139</v>
      </c>
      <c r="Q515" t="str">
        <f t="shared" si="50"/>
        <v>film &amp; video</v>
      </c>
      <c r="R515" t="str">
        <f t="shared" si="51"/>
        <v>television</v>
      </c>
      <c r="S515" s="8">
        <f t="shared" si="52"/>
        <v>40430.208333333336</v>
      </c>
      <c r="T515" s="8">
        <f t="shared" si="53"/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8">
        <f t="shared" si="53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8">
        <f t="shared" si="53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8">
        <f t="shared" si="53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8">
        <f t="shared" si="53"/>
        <v>42865.208333333328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8">
        <f t="shared" si="53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8">
        <f t="shared" si="53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8">
        <f t="shared" si="53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8">
        <f t="shared" si="53"/>
        <v>42611.208333333328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8">
        <f t="shared" si="53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8">
        <f t="shared" si="53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8">
        <f t="shared" si="53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8">
        <f t="shared" si="53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8">
        <f t="shared" si="53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8">
        <f t="shared" si="53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8">
        <f t="shared" si="53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8">
        <f t="shared" si="53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8">
        <f t="shared" si="53"/>
        <v>40435.208333333336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8">
        <f t="shared" si="53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8">
        <f t="shared" si="53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8">
        <f t="shared" si="53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8">
        <f t="shared" si="53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8">
        <f t="shared" si="53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8">
        <f t="shared" si="53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8">
        <f t="shared" si="53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8">
        <f t="shared" si="53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8">
        <f t="shared" si="53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8">
        <f t="shared" si="53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8">
        <f t="shared" si="53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8">
        <f t="shared" si="53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8">
        <f t="shared" si="53"/>
        <v>41543.208333333336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8">
        <f t="shared" si="53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8">
        <f t="shared" si="53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8">
        <f t="shared" si="53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8">
        <f t="shared" si="53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8">
        <f t="shared" si="53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8">
        <f t="shared" si="53"/>
        <v>41431.208333333336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8">
        <f t="shared" si="53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8">
        <f t="shared" si="53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8">
        <f t="shared" si="53"/>
        <v>42702.25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8">
        <f t="shared" si="53"/>
        <v>40546.25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8">
        <f t="shared" si="53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8">
        <f t="shared" si="53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8">
        <f t="shared" si="53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8">
        <f t="shared" si="53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8">
        <f t="shared" si="53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8">
        <f t="shared" si="53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8">
        <f t="shared" si="53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8">
        <f t="shared" si="53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8">
        <f t="shared" si="53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8">
        <f t="shared" si="53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8">
        <f t="shared" si="53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8">
        <f t="shared" si="53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8">
        <f t="shared" si="53"/>
        <v>42447.208333333328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8">
        <f t="shared" si="53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8">
        <f t="shared" si="53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8">
        <f t="shared" si="53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8">
        <f t="shared" si="53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8">
        <f t="shared" si="53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8">
        <f t="shared" si="53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8">
        <f t="shared" si="53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8">
        <f t="shared" si="53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8">
        <f t="shared" si="53"/>
        <v>41782.208333333336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54">E578/D578</f>
        <v>0.6492783505154639</v>
      </c>
      <c r="P578">
        <f t="shared" ref="P578:P641" si="55">IF(G578=0,"No donations",E578/G578)</f>
        <v>98.40625</v>
      </c>
      <c r="Q578" t="str">
        <f t="shared" ref="Q578:Q641" si="56">_xlfn.TEXTBEFORE(N578,"/")</f>
        <v>theater</v>
      </c>
      <c r="R578" t="str">
        <f t="shared" ref="R578:R641" si="57">_xlfn.TEXTAFTER(N578,"/")</f>
        <v>plays</v>
      </c>
      <c r="S578" s="8">
        <f t="shared" ref="S578:S641" si="58">(((J578/60)/60)/24)+DATE(1970,1,1)</f>
        <v>43040.208333333328</v>
      </c>
      <c r="T578" s="8">
        <f t="shared" ref="T578:T641" si="59">(((K578/60)/60)/24)+DATE(1970,1,1)</f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4"/>
        <v>0.18853658536585366</v>
      </c>
      <c r="P579">
        <f t="shared" si="55"/>
        <v>41.783783783783782</v>
      </c>
      <c r="Q579" t="str">
        <f t="shared" si="56"/>
        <v>music</v>
      </c>
      <c r="R579" t="str">
        <f t="shared" si="57"/>
        <v>jazz</v>
      </c>
      <c r="S579" s="8">
        <f t="shared" si="58"/>
        <v>40613.25</v>
      </c>
      <c r="T579" s="8">
        <f t="shared" si="59"/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8">
        <f t="shared" si="59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8">
        <f t="shared" si="59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8">
        <f t="shared" si="59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8">
        <f t="shared" si="59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8">
        <f t="shared" si="59"/>
        <v>42170.208333333328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8">
        <f t="shared" si="59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8">
        <f t="shared" si="59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8">
        <f t="shared" si="59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8">
        <f t="shared" si="59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8">
        <f t="shared" si="59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8">
        <f t="shared" si="59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8">
        <f t="shared" si="59"/>
        <v>42197.208333333328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8">
        <f t="shared" si="59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8">
        <f t="shared" si="59"/>
        <v>40383.208333333336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8">
        <f t="shared" si="59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8">
        <f t="shared" si="59"/>
        <v>41737.208333333336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8">
        <f t="shared" si="59"/>
        <v>42551.208333333328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8">
        <f t="shared" si="59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8">
        <f t="shared" si="59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8">
        <f t="shared" si="59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8">
        <f t="shared" si="59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8">
        <f t="shared" si="59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8">
        <f t="shared" si="59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8">
        <f t="shared" si="59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8">
        <f t="shared" si="59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8">
        <f t="shared" si="59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8">
        <f t="shared" si="59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8">
        <f t="shared" si="59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8">
        <f t="shared" si="59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8">
        <f t="shared" si="59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8">
        <f t="shared" si="59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8">
        <f t="shared" si="59"/>
        <v>43498.25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8">
        <f t="shared" si="59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8">
        <f t="shared" si="59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8">
        <f t="shared" si="59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8">
        <f t="shared" si="59"/>
        <v>42982.208333333328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8">
        <f t="shared" si="59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8">
        <f t="shared" si="59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8">
        <f t="shared" si="59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8">
        <f t="shared" si="59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8">
        <f t="shared" si="59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8">
        <f t="shared" si="59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8">
        <f t="shared" si="59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8">
        <f t="shared" si="59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8">
        <f t="shared" si="59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8">
        <f t="shared" si="59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8">
        <f t="shared" si="59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8">
        <f t="shared" si="59"/>
        <v>43871.25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8">
        <f t="shared" si="59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8">
        <f t="shared" si="59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8">
        <f t="shared" si="59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8">
        <f t="shared" si="59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8">
        <f t="shared" si="59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8">
        <f t="shared" si="59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8">
        <f t="shared" si="59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8">
        <f t="shared" si="59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8">
        <f t="shared" si="59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8">
        <f t="shared" si="59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8">
        <f t="shared" si="59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8">
        <f t="shared" si="59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8">
        <f t="shared" si="59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8">
        <f t="shared" si="59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60">E642/D642</f>
        <v>0.16501669449081802</v>
      </c>
      <c r="P642">
        <f t="shared" ref="P642:P705" si="61">IF(G642=0,"No donations",E642/G642)</f>
        <v>76.922178988326849</v>
      </c>
      <c r="Q642" t="str">
        <f t="shared" ref="Q642:Q705" si="62">_xlfn.TEXTBEFORE(N642,"/")</f>
        <v>theater</v>
      </c>
      <c r="R642" t="str">
        <f t="shared" ref="R642:R705" si="63">_xlfn.TEXTAFTER(N642,"/")</f>
        <v>plays</v>
      </c>
      <c r="S642" s="8">
        <f t="shared" ref="S642:S705" si="64">(((J642/60)/60)/24)+DATE(1970,1,1)</f>
        <v>42387.25</v>
      </c>
      <c r="T642" s="8">
        <f t="shared" ref="T642:T705" si="65">(((K642/60)/60)/24)+DATE(1970,1,1)</f>
        <v>42390.25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60"/>
        <v>1.1996808510638297</v>
      </c>
      <c r="P643">
        <f t="shared" si="61"/>
        <v>58.128865979381445</v>
      </c>
      <c r="Q643" t="str">
        <f t="shared" si="62"/>
        <v>theater</v>
      </c>
      <c r="R643" t="str">
        <f t="shared" si="63"/>
        <v>plays</v>
      </c>
      <c r="S643" s="8">
        <f t="shared" si="64"/>
        <v>42786.25</v>
      </c>
      <c r="T643" s="8">
        <f t="shared" si="65"/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8">
        <f t="shared" si="65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8">
        <f t="shared" si="65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8">
        <f t="shared" si="65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8">
        <f t="shared" si="65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8">
        <f t="shared" si="65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8">
        <f t="shared" si="65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8">
        <f t="shared" si="65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8">
        <f t="shared" si="65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8">
        <f t="shared" si="65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8">
        <f t="shared" si="65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8">
        <f t="shared" si="65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8">
        <f t="shared" si="65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8">
        <f t="shared" si="65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8">
        <f t="shared" si="65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8">
        <f t="shared" si="65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8">
        <f t="shared" si="65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8">
        <f t="shared" si="65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8">
        <f t="shared" si="65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8">
        <f t="shared" si="65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8">
        <f t="shared" si="65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8">
        <f t="shared" si="65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8">
        <f t="shared" si="65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8">
        <f t="shared" si="65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8">
        <f t="shared" si="65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8">
        <f t="shared" si="65"/>
        <v>41522.208333333336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8">
        <f t="shared" si="65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8">
        <f t="shared" si="65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8">
        <f t="shared" si="65"/>
        <v>42921.208333333328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8">
        <f t="shared" si="65"/>
        <v>42437.25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8">
        <f t="shared" si="65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8">
        <f t="shared" si="65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8">
        <f t="shared" si="65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8">
        <f t="shared" si="65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8">
        <f t="shared" si="65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8">
        <f t="shared" si="65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8">
        <f t="shared" si="65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8">
        <f t="shared" si="65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8">
        <f t="shared" si="65"/>
        <v>43761.208333333328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8">
        <f t="shared" si="65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8">
        <f t="shared" si="65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8">
        <f t="shared" si="65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8">
        <f t="shared" si="65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8">
        <f t="shared" si="65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8">
        <f t="shared" si="65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8">
        <f t="shared" si="65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8">
        <f t="shared" si="65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8">
        <f t="shared" si="65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8">
        <f t="shared" si="65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8">
        <f t="shared" si="65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8">
        <f t="shared" si="65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8">
        <f t="shared" si="65"/>
        <v>43673.208333333328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8">
        <f t="shared" si="65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8">
        <f t="shared" si="65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8">
        <f t="shared" si="65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8">
        <f t="shared" si="65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8">
        <f t="shared" si="65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8">
        <f t="shared" si="65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8">
        <f t="shared" si="65"/>
        <v>43642.208333333328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8">
        <f t="shared" si="65"/>
        <v>40218.25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8">
        <f t="shared" si="65"/>
        <v>40636.208333333336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8">
        <f t="shared" si="65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8">
        <f t="shared" si="65"/>
        <v>41037.208333333336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66">E706/D706</f>
        <v>1.2278160919540231</v>
      </c>
      <c r="P706">
        <f t="shared" ref="P706:P769" si="67">IF(G706=0,"No donations",E706/G706)</f>
        <v>92.08620689655173</v>
      </c>
      <c r="Q706" t="str">
        <f t="shared" ref="Q706:Q769" si="68">_xlfn.TEXTBEFORE(N706,"/")</f>
        <v>film &amp; video</v>
      </c>
      <c r="R706" t="str">
        <f t="shared" ref="R706:R769" si="69">_xlfn.TEXTAFTER(N706,"/")</f>
        <v>animation</v>
      </c>
      <c r="S706" s="8">
        <f t="shared" ref="S706:S769" si="70">(((J706/60)/60)/24)+DATE(1970,1,1)</f>
        <v>42555.208333333328</v>
      </c>
      <c r="T706" s="8">
        <f t="shared" ref="T706:T769" si="71">(((K706/60)/60)/24)+DATE(1970,1,1)</f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6"/>
        <v>0.99026517383618151</v>
      </c>
      <c r="P707">
        <f t="shared" si="67"/>
        <v>82.986666666666665</v>
      </c>
      <c r="Q707" t="str">
        <f t="shared" si="68"/>
        <v>publishing</v>
      </c>
      <c r="R707" t="str">
        <f t="shared" si="69"/>
        <v>nonfiction</v>
      </c>
      <c r="S707" s="8">
        <f t="shared" si="70"/>
        <v>41619.25</v>
      </c>
      <c r="T707" s="8">
        <f t="shared" si="71"/>
        <v>41623.25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8">
        <f t="shared" si="71"/>
        <v>43479.25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8">
        <f t="shared" si="71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8">
        <f t="shared" si="71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8">
        <f t="shared" si="71"/>
        <v>41025.208333333336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8">
        <f t="shared" si="71"/>
        <v>43302.208333333328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8">
        <f t="shared" si="71"/>
        <v>42395.25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8">
        <f t="shared" si="71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8">
        <f t="shared" si="71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8">
        <f t="shared" si="71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8">
        <f t="shared" si="71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8">
        <f t="shared" si="71"/>
        <v>41493.208333333336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8">
        <f t="shared" si="71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8">
        <f t="shared" si="71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8">
        <f t="shared" si="71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8">
        <f t="shared" si="71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8">
        <f t="shared" si="71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8">
        <f t="shared" si="71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8">
        <f t="shared" si="71"/>
        <v>42452.208333333328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8">
        <f t="shared" si="71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8">
        <f t="shared" si="71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8">
        <f t="shared" si="71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8">
        <f t="shared" si="71"/>
        <v>43543.208333333328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8">
        <f t="shared" si="71"/>
        <v>42526.208333333328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8">
        <f t="shared" si="71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8">
        <f t="shared" si="71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8">
        <f t="shared" si="71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8">
        <f t="shared" si="71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8">
        <f t="shared" si="71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8">
        <f t="shared" si="71"/>
        <v>42775.25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8">
        <f t="shared" si="71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8">
        <f t="shared" si="71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8">
        <f t="shared" si="71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8">
        <f t="shared" si="71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8">
        <f t="shared" si="71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8">
        <f t="shared" si="71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8">
        <f t="shared" si="71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8">
        <f t="shared" si="71"/>
        <v>40239.25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8">
        <f t="shared" si="71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8">
        <f t="shared" si="71"/>
        <v>43324.208333333328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8">
        <f t="shared" si="71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8">
        <f t="shared" si="71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8">
        <f t="shared" si="71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8">
        <f t="shared" si="71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8">
        <f t="shared" si="71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8">
        <f t="shared" si="71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8">
        <f t="shared" si="71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8">
        <f t="shared" si="71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8">
        <f t="shared" si="71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8">
        <f t="shared" si="71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8">
        <f t="shared" si="71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8">
        <f t="shared" si="71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8">
        <f t="shared" si="71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8">
        <f t="shared" si="71"/>
        <v>41945.208333333336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8">
        <f t="shared" si="71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8">
        <f t="shared" si="71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8">
        <f t="shared" si="71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8">
        <f t="shared" si="71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8">
        <f t="shared" si="71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8">
        <f t="shared" si="71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8">
        <f t="shared" si="71"/>
        <v>42865.208333333328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8">
        <f t="shared" si="71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8">
        <f t="shared" si="71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72">E770/D770</f>
        <v>2.31</v>
      </c>
      <c r="P770">
        <f t="shared" ref="P770:P833" si="73">IF(G770=0,"No donations",E770/G770)</f>
        <v>73.92</v>
      </c>
      <c r="Q770" t="str">
        <f t="shared" ref="Q770:Q833" si="74">_xlfn.TEXTBEFORE(N770,"/")</f>
        <v>theater</v>
      </c>
      <c r="R770" t="str">
        <f t="shared" ref="R770:R833" si="75">_xlfn.TEXTAFTER(N770,"/")</f>
        <v>plays</v>
      </c>
      <c r="S770" s="8">
        <f t="shared" ref="S770:S833" si="76">(((J770/60)/60)/24)+DATE(1970,1,1)</f>
        <v>41619.25</v>
      </c>
      <c r="T770" s="8">
        <f t="shared" ref="T770:T833" si="77">(((K770/60)/60)/24)+DATE(1970,1,1)</f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2"/>
        <v>0.86867834394904464</v>
      </c>
      <c r="P771">
        <f t="shared" si="73"/>
        <v>31.995894428152493</v>
      </c>
      <c r="Q771" t="str">
        <f t="shared" si="74"/>
        <v>games</v>
      </c>
      <c r="R771" t="str">
        <f t="shared" si="75"/>
        <v>video games</v>
      </c>
      <c r="S771" s="8">
        <f t="shared" si="76"/>
        <v>41501.208333333336</v>
      </c>
      <c r="T771" s="8">
        <f t="shared" si="77"/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8">
        <f t="shared" si="77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8">
        <f t="shared" si="77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8">
        <f t="shared" si="77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8">
        <f t="shared" si="77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8">
        <f t="shared" si="77"/>
        <v>42554.208333333328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8">
        <f t="shared" si="77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8">
        <f t="shared" si="77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8">
        <f t="shared" si="77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8">
        <f t="shared" si="77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8">
        <f t="shared" si="77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8">
        <f t="shared" si="77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8">
        <f t="shared" si="77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8">
        <f t="shared" si="77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8">
        <f t="shared" si="77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8">
        <f t="shared" si="77"/>
        <v>42446.208333333328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8">
        <f t="shared" si="77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8">
        <f t="shared" si="77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8">
        <f t="shared" si="77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8">
        <f t="shared" si="77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8">
        <f t="shared" si="77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8">
        <f t="shared" si="77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8">
        <f t="shared" si="77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8">
        <f t="shared" si="77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8">
        <f t="shared" si="77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8">
        <f t="shared" si="77"/>
        <v>43103.25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8">
        <f t="shared" si="77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8">
        <f t="shared" si="77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8">
        <f t="shared" si="77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8">
        <f t="shared" si="77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8">
        <f t="shared" si="77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8">
        <f t="shared" si="77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8">
        <f t="shared" si="77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8">
        <f t="shared" si="77"/>
        <v>43652.208333333328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8">
        <f t="shared" si="77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8">
        <f t="shared" si="77"/>
        <v>43122.25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8">
        <f t="shared" si="77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8">
        <f t="shared" si="77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8">
        <f t="shared" si="77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8">
        <f t="shared" si="77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8">
        <f t="shared" si="77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8">
        <f t="shared" si="77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8">
        <f t="shared" si="77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8">
        <f t="shared" si="77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8">
        <f t="shared" si="77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8">
        <f t="shared" si="77"/>
        <v>42519.208333333328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8">
        <f t="shared" si="77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8">
        <f t="shared" si="77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8">
        <f t="shared" si="77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8">
        <f t="shared" si="77"/>
        <v>43499.25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8">
        <f t="shared" si="77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8">
        <f t="shared" si="77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8">
        <f t="shared" si="77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8">
        <f t="shared" si="77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8">
        <f t="shared" si="77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8">
        <f t="shared" si="77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8">
        <f t="shared" si="77"/>
        <v>42953.208333333328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8">
        <f t="shared" si="77"/>
        <v>40553.25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8">
        <f t="shared" si="77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8">
        <f t="shared" si="77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8">
        <f t="shared" si="77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8">
        <f t="shared" si="77"/>
        <v>43162.25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8">
        <f t="shared" si="77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78">E834/D834</f>
        <v>3.1517592592592591</v>
      </c>
      <c r="P834">
        <f t="shared" ref="P834:P897" si="79">IF(G834=0,"No donations",E834/G834)</f>
        <v>104.97764070932922</v>
      </c>
      <c r="Q834" t="str">
        <f t="shared" ref="Q834:Q897" si="80">_xlfn.TEXTBEFORE(N834,"/")</f>
        <v>publishing</v>
      </c>
      <c r="R834" t="str">
        <f t="shared" ref="R834:R897" si="81">_xlfn.TEXTAFTER(N834,"/")</f>
        <v>translations</v>
      </c>
      <c r="S834" s="8">
        <f t="shared" ref="S834:S897" si="82">(((J834/60)/60)/24)+DATE(1970,1,1)</f>
        <v>42299.208333333328</v>
      </c>
      <c r="T834" s="8">
        <f t="shared" ref="T834:T897" si="83">(((K834/60)/60)/24)+DATE(1970,1,1)</f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8"/>
        <v>1.5769117647058823</v>
      </c>
      <c r="P835">
        <f t="shared" si="79"/>
        <v>64.987878787878785</v>
      </c>
      <c r="Q835" t="str">
        <f t="shared" si="80"/>
        <v>publishing</v>
      </c>
      <c r="R835" t="str">
        <f t="shared" si="81"/>
        <v>translations</v>
      </c>
      <c r="S835" s="8">
        <f t="shared" si="82"/>
        <v>40588.25</v>
      </c>
      <c r="T835" s="8">
        <f t="shared" si="83"/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8">
        <f t="shared" si="83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8">
        <f t="shared" si="83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8">
        <f t="shared" si="83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8">
        <f t="shared" si="83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8">
        <f t="shared" si="83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8">
        <f t="shared" si="83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8">
        <f t="shared" si="83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8">
        <f t="shared" si="83"/>
        <v>42435.25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8">
        <f t="shared" si="83"/>
        <v>43269.208333333328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8">
        <f t="shared" si="83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8">
        <f t="shared" si="83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8">
        <f t="shared" si="83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8">
        <f t="shared" si="83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8">
        <f t="shared" si="83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8">
        <f t="shared" si="83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8">
        <f t="shared" si="83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8">
        <f t="shared" si="83"/>
        <v>40881.25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8">
        <f t="shared" si="83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8">
        <f t="shared" si="83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8">
        <f t="shared" si="83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8">
        <f t="shared" si="83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8">
        <f t="shared" si="83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8">
        <f t="shared" si="83"/>
        <v>41040.208333333336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8">
        <f t="shared" si="83"/>
        <v>40967.25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8">
        <f t="shared" si="83"/>
        <v>43218.208333333328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8">
        <f t="shared" si="83"/>
        <v>41352.208333333336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8">
        <f t="shared" si="83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8">
        <f t="shared" si="83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8">
        <f t="shared" si="83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8">
        <f t="shared" si="83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8">
        <f t="shared" si="83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8">
        <f t="shared" si="83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8">
        <f t="shared" si="83"/>
        <v>40672.208333333336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8">
        <f t="shared" si="83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8">
        <f t="shared" si="83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8">
        <f t="shared" si="83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8">
        <f t="shared" si="83"/>
        <v>42265.208333333328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8">
        <f t="shared" si="83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8">
        <f t="shared" si="83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8">
        <f t="shared" si="83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8">
        <f t="shared" si="83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8">
        <f t="shared" si="83"/>
        <v>40557.25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8">
        <f t="shared" si="83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8">
        <f t="shared" si="83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8">
        <f t="shared" si="83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8">
        <f t="shared" si="83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8">
        <f t="shared" si="83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8">
        <f t="shared" si="83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8">
        <f t="shared" si="83"/>
        <v>42029.25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8">
        <f t="shared" si="83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8">
        <f t="shared" si="83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8">
        <f t="shared" si="83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8">
        <f t="shared" si="83"/>
        <v>40434.208333333336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8">
        <f t="shared" si="83"/>
        <v>42249.208333333328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8">
        <f t="shared" si="83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8">
        <f t="shared" si="83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8">
        <f t="shared" si="83"/>
        <v>43641.208333333328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8">
        <f t="shared" si="83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8">
        <f t="shared" si="83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8">
        <f t="shared" si="83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8">
        <f t="shared" si="83"/>
        <v>41496.208333333336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8">
        <f t="shared" si="83"/>
        <v>43143.25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84">E898/D898</f>
        <v>7.7443434343434348</v>
      </c>
      <c r="P898">
        <f t="shared" ref="P898:P961" si="85">IF(G898=0,"No donations",E898/G898)</f>
        <v>105.02602739726028</v>
      </c>
      <c r="Q898" t="str">
        <f t="shared" ref="Q898:Q961" si="86">_xlfn.TEXTBEFORE(N898,"/")</f>
        <v>food</v>
      </c>
      <c r="R898" t="str">
        <f t="shared" ref="R898:R961" si="87">_xlfn.TEXTAFTER(N898,"/")</f>
        <v>food trucks</v>
      </c>
      <c r="S898" s="8">
        <f t="shared" ref="S898:S961" si="88">(((J898/60)/60)/24)+DATE(1970,1,1)</f>
        <v>40738.208333333336</v>
      </c>
      <c r="T898" s="8">
        <f t="shared" ref="T898:T961" si="89">(((K898/60)/60)/24)+DATE(1970,1,1)</f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4"/>
        <v>0.27693181818181817</v>
      </c>
      <c r="P899">
        <f t="shared" si="85"/>
        <v>90.259259259259252</v>
      </c>
      <c r="Q899" t="str">
        <f t="shared" si="86"/>
        <v>theater</v>
      </c>
      <c r="R899" t="str">
        <f t="shared" si="87"/>
        <v>plays</v>
      </c>
      <c r="S899" s="8">
        <f t="shared" si="88"/>
        <v>43583.208333333328</v>
      </c>
      <c r="T899" s="8">
        <f t="shared" si="89"/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8">
        <f t="shared" si="89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8">
        <f t="shared" si="89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8">
        <f t="shared" si="89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8">
        <f t="shared" si="89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8">
        <f t="shared" si="89"/>
        <v>42441.25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8">
        <f t="shared" si="89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8">
        <f t="shared" si="89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8">
        <f t="shared" si="89"/>
        <v>41539.208333333336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8">
        <f t="shared" si="89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8">
        <f t="shared" si="89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8">
        <f t="shared" si="89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8">
        <f t="shared" si="89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8">
        <f t="shared" si="89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8">
        <f t="shared" si="89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8">
        <f t="shared" si="89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8">
        <f t="shared" si="89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8">
        <f t="shared" si="89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8">
        <f t="shared" si="89"/>
        <v>42985.208333333328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8">
        <f t="shared" si="89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8">
        <f t="shared" si="89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8">
        <f t="shared" si="89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8">
        <f t="shared" si="89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8">
        <f t="shared" si="89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8">
        <f t="shared" si="89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8">
        <f t="shared" si="89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8">
        <f t="shared" si="89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8">
        <f t="shared" si="89"/>
        <v>43780.25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8">
        <f t="shared" si="89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8">
        <f t="shared" si="89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8">
        <f t="shared" si="89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8">
        <f t="shared" si="89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8">
        <f t="shared" si="89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8">
        <f t="shared" si="89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8">
        <f t="shared" si="89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8">
        <f t="shared" si="89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8">
        <f t="shared" si="89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8">
        <f t="shared" si="89"/>
        <v>42428.25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8">
        <f t="shared" si="89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8">
        <f t="shared" si="89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8">
        <f t="shared" si="89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8">
        <f t="shared" si="89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8">
        <f t="shared" si="89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8">
        <f t="shared" si="89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8">
        <f t="shared" si="89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8">
        <f t="shared" si="89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8">
        <f t="shared" si="89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8">
        <f t="shared" si="89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8">
        <f t="shared" si="89"/>
        <v>41019.208333333336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8">
        <f t="shared" si="89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8">
        <f t="shared" si="89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8">
        <f t="shared" si="89"/>
        <v>41995.25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8">
        <f t="shared" si="89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8">
        <f t="shared" si="89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8">
        <f t="shared" si="89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8">
        <f t="shared" si="89"/>
        <v>42605.208333333328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8">
        <f t="shared" si="89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8">
        <f t="shared" si="89"/>
        <v>41198.208333333336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8">
        <f t="shared" si="89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8">
        <f t="shared" si="89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8">
        <f t="shared" si="89"/>
        <v>40958.25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8">
        <f t="shared" si="89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8">
        <f t="shared" si="89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90">E962/D962</f>
        <v>0.85054545454545449</v>
      </c>
      <c r="P962">
        <f t="shared" ref="P962:P1001" si="91">IF(G962=0,"No donations",E962/G962)</f>
        <v>85.054545454545448</v>
      </c>
      <c r="Q962" t="str">
        <f t="shared" ref="Q962:Q1001" si="92">_xlfn.TEXTBEFORE(N962,"/")</f>
        <v>technology</v>
      </c>
      <c r="R962" t="str">
        <f t="shared" ref="R962:R1001" si="93">_xlfn.TEXTAFTER(N962,"/")</f>
        <v>web</v>
      </c>
      <c r="S962" s="8">
        <f t="shared" ref="S962:S1001" si="94">(((J962/60)/60)/24)+DATE(1970,1,1)</f>
        <v>42408.25</v>
      </c>
      <c r="T962" s="8">
        <f t="shared" ref="T962:T1001" si="95">(((K962/60)/60)/24)+DATE(1970,1,1)</f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90"/>
        <v>1.1929824561403508</v>
      </c>
      <c r="P963">
        <f t="shared" si="91"/>
        <v>43.87096774193548</v>
      </c>
      <c r="Q963" t="str">
        <f t="shared" si="92"/>
        <v>publishing</v>
      </c>
      <c r="R963" t="str">
        <f t="shared" si="93"/>
        <v>translations</v>
      </c>
      <c r="S963" s="8">
        <f t="shared" si="94"/>
        <v>40591.25</v>
      </c>
      <c r="T963" s="8">
        <f t="shared" si="95"/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8">
        <f t="shared" si="95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8">
        <f t="shared" si="95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8">
        <f t="shared" si="95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8">
        <f t="shared" si="95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8">
        <f t="shared" si="95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8">
        <f t="shared" si="95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8">
        <f t="shared" si="95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8">
        <f t="shared" si="95"/>
        <v>43828.25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8">
        <f t="shared" si="95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8">
        <f t="shared" si="95"/>
        <v>41561.208333333336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8">
        <f t="shared" si="95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8">
        <f t="shared" si="95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8">
        <f t="shared" si="95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8">
        <f t="shared" si="95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8">
        <f t="shared" si="95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8">
        <f t="shared" si="95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8">
        <f t="shared" si="95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8">
        <f t="shared" si="95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8">
        <f t="shared" si="95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8">
        <f t="shared" si="95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8">
        <f t="shared" si="95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8">
        <f t="shared" si="95"/>
        <v>43696.208333333328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8">
        <f t="shared" si="95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8">
        <f t="shared" si="95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8">
        <f t="shared" si="95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8">
        <f t="shared" si="95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8">
        <f t="shared" si="95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8">
        <f t="shared" si="95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8">
        <f t="shared" si="95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8">
        <f t="shared" si="95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8">
        <f t="shared" si="95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8">
        <f t="shared" si="95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8">
        <f t="shared" si="95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8">
        <f t="shared" si="95"/>
        <v>43437.25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8">
        <f t="shared" si="95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8">
        <f t="shared" si="95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8">
        <f t="shared" si="95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8">
        <f t="shared" si="95"/>
        <v>42557.208333333328</v>
      </c>
    </row>
    <row r="1002" spans="1:20" ht="19.5" x14ac:dyDescent="0.4">
      <c r="S1002" s="8"/>
    </row>
  </sheetData>
  <conditionalFormatting sqref="F1:F1048576">
    <cfRule type="cellIs" dxfId="19" priority="2" operator="equal">
      <formula>"canceled"</formula>
    </cfRule>
    <cfRule type="cellIs" dxfId="18" priority="3" operator="equal">
      <formula>"live"</formula>
    </cfRule>
    <cfRule type="cellIs" dxfId="17" priority="4" operator="equal">
      <formula>"successful"</formula>
    </cfRule>
    <cfRule type="cellIs" dxfId="16" priority="5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 tint="0.39997558519241921"/>
        <color rgb="FF7CA2EE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90C6A-109D-4575-AA26-DA2E04D22EC1}">
  <sheetPr codeName="Sheet2"/>
  <dimension ref="A1:F14"/>
  <sheetViews>
    <sheetView workbookViewId="0">
      <selection activeCell="M40" sqref="M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2046</v>
      </c>
    </row>
    <row r="3" spans="1:6" x14ac:dyDescent="0.25">
      <c r="A3" s="5" t="s">
        <v>2045</v>
      </c>
      <c r="B3" s="5" t="s">
        <v>2044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2037</v>
      </c>
      <c r="E8">
        <v>4</v>
      </c>
      <c r="F8">
        <v>4</v>
      </c>
    </row>
    <row r="9" spans="1:6" x14ac:dyDescent="0.25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016C-A0C0-4B96-B907-38AA54543A5B}">
  <sheetPr codeName="Sheet3"/>
  <dimension ref="A1:F30"/>
  <sheetViews>
    <sheetView workbookViewId="0">
      <selection activeCell="K40" sqref="K4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2046</v>
      </c>
    </row>
    <row r="2" spans="1:6" x14ac:dyDescent="0.25">
      <c r="A2" s="5" t="s">
        <v>2031</v>
      </c>
      <c r="B2" t="s">
        <v>2046</v>
      </c>
    </row>
    <row r="4" spans="1:6" x14ac:dyDescent="0.25">
      <c r="A4" s="5" t="s">
        <v>2045</v>
      </c>
      <c r="B4" s="5" t="s">
        <v>2044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2048</v>
      </c>
      <c r="E7">
        <v>4</v>
      </c>
      <c r="F7">
        <v>4</v>
      </c>
    </row>
    <row r="8" spans="1:6" x14ac:dyDescent="0.2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2051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2061</v>
      </c>
      <c r="C20">
        <v>4</v>
      </c>
      <c r="E20">
        <v>4</v>
      </c>
      <c r="F20">
        <v>8</v>
      </c>
    </row>
    <row r="21" spans="1:6" x14ac:dyDescent="0.2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2066</v>
      </c>
      <c r="C25">
        <v>7</v>
      </c>
      <c r="E25">
        <v>14</v>
      </c>
      <c r="F25">
        <v>21</v>
      </c>
    </row>
    <row r="26" spans="1:6" x14ac:dyDescent="0.2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2070</v>
      </c>
      <c r="E29">
        <v>3</v>
      </c>
      <c r="F29">
        <v>3</v>
      </c>
    </row>
    <row r="30" spans="1:6" x14ac:dyDescent="0.25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9554-ADEE-4CD4-B6A1-24793DC686C0}">
  <sheetPr codeName="Sheet4"/>
  <dimension ref="A1:AB18"/>
  <sheetViews>
    <sheetView workbookViewId="0">
      <selection activeCell="U17" sqref="U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21" max="21" width="9.5" bestFit="1" customWidth="1"/>
    <col min="22" max="22" width="13.125" bestFit="1" customWidth="1"/>
    <col min="23" max="23" width="10.375" bestFit="1" customWidth="1"/>
    <col min="24" max="24" width="14.25" bestFit="1" customWidth="1"/>
    <col min="26" max="26" width="11.875" bestFit="1" customWidth="1"/>
    <col min="27" max="27" width="9.25" bestFit="1" customWidth="1"/>
    <col min="28" max="28" width="13.125" bestFit="1" customWidth="1"/>
  </cols>
  <sheetData>
    <row r="1" spans="1:28" x14ac:dyDescent="0.25">
      <c r="A1" s="5" t="s">
        <v>2085</v>
      </c>
      <c r="B1" t="s">
        <v>2046</v>
      </c>
    </row>
    <row r="2" spans="1:28" x14ac:dyDescent="0.25">
      <c r="A2" s="5" t="s">
        <v>2031</v>
      </c>
      <c r="B2" t="s">
        <v>2046</v>
      </c>
    </row>
    <row r="3" spans="1:28" x14ac:dyDescent="0.25">
      <c r="U3" t="s">
        <v>2086</v>
      </c>
      <c r="V3" t="s">
        <v>2087</v>
      </c>
      <c r="W3" t="s">
        <v>2088</v>
      </c>
      <c r="X3" t="s">
        <v>2089</v>
      </c>
      <c r="Y3" t="s">
        <v>2043</v>
      </c>
      <c r="Z3" t="s">
        <v>2090</v>
      </c>
      <c r="AA3" t="s">
        <v>2091</v>
      </c>
      <c r="AB3" t="s">
        <v>2092</v>
      </c>
    </row>
    <row r="4" spans="1:28" x14ac:dyDescent="0.25">
      <c r="A4" s="5" t="s">
        <v>2045</v>
      </c>
      <c r="B4" s="5" t="s">
        <v>2044</v>
      </c>
      <c r="U4" t="s">
        <v>2073</v>
      </c>
      <c r="V4">
        <v>6</v>
      </c>
      <c r="W4">
        <v>34</v>
      </c>
      <c r="X4">
        <v>49</v>
      </c>
      <c r="Y4">
        <f>SUM(V4:X4)</f>
        <v>89</v>
      </c>
      <c r="Z4">
        <f>V4/10</f>
        <v>0.6</v>
      </c>
      <c r="AA4">
        <f>W4/10</f>
        <v>3.4</v>
      </c>
      <c r="AB4">
        <f>X4/10</f>
        <v>4.9000000000000004</v>
      </c>
    </row>
    <row r="5" spans="1:28" x14ac:dyDescent="0.25">
      <c r="A5" s="5" t="s">
        <v>2033</v>
      </c>
      <c r="B5" t="s">
        <v>74</v>
      </c>
      <c r="C5" t="s">
        <v>14</v>
      </c>
      <c r="D5" t="s">
        <v>20</v>
      </c>
      <c r="E5" t="s">
        <v>2043</v>
      </c>
      <c r="U5" t="s">
        <v>2074</v>
      </c>
      <c r="V5">
        <v>7</v>
      </c>
      <c r="W5">
        <v>28</v>
      </c>
      <c r="X5">
        <v>44</v>
      </c>
      <c r="Y5">
        <f t="shared" ref="Y5:Y15" si="0">SUM(V5:X5)</f>
        <v>79</v>
      </c>
      <c r="Z5">
        <f t="shared" ref="Z5:Z15" si="1">V5/10</f>
        <v>0.7</v>
      </c>
      <c r="AA5">
        <f t="shared" ref="AA5:AA15" si="2">W5/10</f>
        <v>2.8</v>
      </c>
      <c r="AB5">
        <f t="shared" ref="AB5:AB15" si="3">X5/10</f>
        <v>4.4000000000000004</v>
      </c>
    </row>
    <row r="6" spans="1:28" x14ac:dyDescent="0.25">
      <c r="A6" s="10" t="s">
        <v>2073</v>
      </c>
      <c r="B6">
        <v>6</v>
      </c>
      <c r="C6">
        <v>36</v>
      </c>
      <c r="D6">
        <v>49</v>
      </c>
      <c r="E6">
        <v>91</v>
      </c>
      <c r="U6" t="s">
        <v>2075</v>
      </c>
      <c r="V6">
        <v>4</v>
      </c>
      <c r="W6">
        <v>33</v>
      </c>
      <c r="X6">
        <v>49</v>
      </c>
      <c r="Y6">
        <f t="shared" si="0"/>
        <v>86</v>
      </c>
      <c r="Z6">
        <f t="shared" si="1"/>
        <v>0.4</v>
      </c>
      <c r="AA6">
        <f t="shared" si="2"/>
        <v>3.3</v>
      </c>
      <c r="AB6">
        <f t="shared" si="3"/>
        <v>4.9000000000000004</v>
      </c>
    </row>
    <row r="7" spans="1:28" x14ac:dyDescent="0.25">
      <c r="A7" s="10" t="s">
        <v>2074</v>
      </c>
      <c r="B7">
        <v>7</v>
      </c>
      <c r="C7">
        <v>28</v>
      </c>
      <c r="D7">
        <v>44</v>
      </c>
      <c r="E7">
        <v>79</v>
      </c>
      <c r="U7" t="s">
        <v>2076</v>
      </c>
      <c r="V7">
        <v>1</v>
      </c>
      <c r="W7">
        <v>30</v>
      </c>
      <c r="X7">
        <v>46</v>
      </c>
      <c r="Y7">
        <f t="shared" si="0"/>
        <v>77</v>
      </c>
      <c r="Z7">
        <f t="shared" si="1"/>
        <v>0.1</v>
      </c>
      <c r="AA7">
        <f t="shared" si="2"/>
        <v>3</v>
      </c>
      <c r="AB7">
        <f t="shared" si="3"/>
        <v>4.5999999999999996</v>
      </c>
    </row>
    <row r="8" spans="1:28" x14ac:dyDescent="0.25">
      <c r="A8" s="10" t="s">
        <v>2075</v>
      </c>
      <c r="B8">
        <v>4</v>
      </c>
      <c r="C8">
        <v>33</v>
      </c>
      <c r="D8">
        <v>49</v>
      </c>
      <c r="E8">
        <v>86</v>
      </c>
      <c r="U8" t="s">
        <v>2077</v>
      </c>
      <c r="V8">
        <v>3</v>
      </c>
      <c r="W8">
        <v>35</v>
      </c>
      <c r="X8">
        <v>46</v>
      </c>
      <c r="Y8">
        <f t="shared" si="0"/>
        <v>84</v>
      </c>
      <c r="Z8">
        <f t="shared" si="1"/>
        <v>0.3</v>
      </c>
      <c r="AA8">
        <f t="shared" si="2"/>
        <v>3.5</v>
      </c>
      <c r="AB8">
        <f t="shared" si="3"/>
        <v>4.5999999999999996</v>
      </c>
    </row>
    <row r="9" spans="1:28" x14ac:dyDescent="0.25">
      <c r="A9" s="10" t="s">
        <v>2076</v>
      </c>
      <c r="B9">
        <v>1</v>
      </c>
      <c r="C9">
        <v>30</v>
      </c>
      <c r="D9">
        <v>46</v>
      </c>
      <c r="E9">
        <v>77</v>
      </c>
      <c r="U9" t="s">
        <v>2078</v>
      </c>
      <c r="V9">
        <v>3</v>
      </c>
      <c r="W9">
        <v>28</v>
      </c>
      <c r="X9">
        <v>55</v>
      </c>
      <c r="Y9">
        <f t="shared" si="0"/>
        <v>86</v>
      </c>
      <c r="Z9">
        <f t="shared" si="1"/>
        <v>0.3</v>
      </c>
      <c r="AA9">
        <f t="shared" si="2"/>
        <v>2.8</v>
      </c>
      <c r="AB9">
        <f t="shared" si="3"/>
        <v>5.5</v>
      </c>
    </row>
    <row r="10" spans="1:28" x14ac:dyDescent="0.25">
      <c r="A10" s="10" t="s">
        <v>2077</v>
      </c>
      <c r="B10">
        <v>3</v>
      </c>
      <c r="C10">
        <v>35</v>
      </c>
      <c r="D10">
        <v>46</v>
      </c>
      <c r="E10">
        <v>84</v>
      </c>
      <c r="U10" t="s">
        <v>2079</v>
      </c>
      <c r="V10">
        <v>4</v>
      </c>
      <c r="W10">
        <v>31</v>
      </c>
      <c r="X10">
        <v>58</v>
      </c>
      <c r="Y10">
        <f t="shared" si="0"/>
        <v>93</v>
      </c>
      <c r="Z10">
        <f t="shared" si="1"/>
        <v>0.4</v>
      </c>
      <c r="AA10">
        <f t="shared" si="2"/>
        <v>3.1</v>
      </c>
      <c r="AB10">
        <f t="shared" si="3"/>
        <v>5.8</v>
      </c>
    </row>
    <row r="11" spans="1:28" x14ac:dyDescent="0.25">
      <c r="A11" s="10" t="s">
        <v>2078</v>
      </c>
      <c r="B11">
        <v>3</v>
      </c>
      <c r="C11">
        <v>28</v>
      </c>
      <c r="D11">
        <v>55</v>
      </c>
      <c r="E11">
        <v>86</v>
      </c>
      <c r="U11" t="s">
        <v>2080</v>
      </c>
      <c r="V11">
        <v>8</v>
      </c>
      <c r="W11">
        <v>35</v>
      </c>
      <c r="X11">
        <v>41</v>
      </c>
      <c r="Y11">
        <f t="shared" si="0"/>
        <v>84</v>
      </c>
      <c r="Z11">
        <f t="shared" si="1"/>
        <v>0.8</v>
      </c>
      <c r="AA11">
        <f t="shared" si="2"/>
        <v>3.5</v>
      </c>
      <c r="AB11">
        <f t="shared" si="3"/>
        <v>4.0999999999999996</v>
      </c>
    </row>
    <row r="12" spans="1:28" x14ac:dyDescent="0.25">
      <c r="A12" s="10" t="s">
        <v>2079</v>
      </c>
      <c r="B12">
        <v>4</v>
      </c>
      <c r="C12">
        <v>31</v>
      </c>
      <c r="D12">
        <v>58</v>
      </c>
      <c r="E12">
        <v>93</v>
      </c>
      <c r="U12" t="s">
        <v>2081</v>
      </c>
      <c r="V12">
        <v>5</v>
      </c>
      <c r="W12">
        <v>23</v>
      </c>
      <c r="X12">
        <v>45</v>
      </c>
      <c r="Y12">
        <f t="shared" si="0"/>
        <v>73</v>
      </c>
      <c r="Z12">
        <f t="shared" si="1"/>
        <v>0.5</v>
      </c>
      <c r="AA12">
        <f t="shared" si="2"/>
        <v>2.2999999999999998</v>
      </c>
      <c r="AB12">
        <f t="shared" si="3"/>
        <v>4.5</v>
      </c>
    </row>
    <row r="13" spans="1:28" x14ac:dyDescent="0.25">
      <c r="A13" s="10" t="s">
        <v>2080</v>
      </c>
      <c r="B13">
        <v>8</v>
      </c>
      <c r="C13">
        <v>35</v>
      </c>
      <c r="D13">
        <v>41</v>
      </c>
      <c r="E13">
        <v>84</v>
      </c>
      <c r="U13" t="s">
        <v>2082</v>
      </c>
      <c r="V13">
        <v>6</v>
      </c>
      <c r="W13">
        <v>26</v>
      </c>
      <c r="X13">
        <v>45</v>
      </c>
      <c r="Y13">
        <f t="shared" si="0"/>
        <v>77</v>
      </c>
      <c r="Z13">
        <f t="shared" si="1"/>
        <v>0.6</v>
      </c>
      <c r="AA13">
        <f t="shared" si="2"/>
        <v>2.6</v>
      </c>
      <c r="AB13">
        <f t="shared" si="3"/>
        <v>4.5</v>
      </c>
    </row>
    <row r="14" spans="1:28" x14ac:dyDescent="0.25">
      <c r="A14" s="10" t="s">
        <v>2081</v>
      </c>
      <c r="B14">
        <v>5</v>
      </c>
      <c r="C14">
        <v>23</v>
      </c>
      <c r="D14">
        <v>45</v>
      </c>
      <c r="E14">
        <v>73</v>
      </c>
      <c r="U14" t="s">
        <v>2083</v>
      </c>
      <c r="V14">
        <v>3</v>
      </c>
      <c r="W14">
        <v>27</v>
      </c>
      <c r="X14">
        <v>45</v>
      </c>
      <c r="Y14">
        <f t="shared" si="0"/>
        <v>75</v>
      </c>
      <c r="Z14">
        <f t="shared" si="1"/>
        <v>0.3</v>
      </c>
      <c r="AA14">
        <f t="shared" si="2"/>
        <v>2.7</v>
      </c>
      <c r="AB14">
        <f t="shared" si="3"/>
        <v>4.5</v>
      </c>
    </row>
    <row r="15" spans="1:28" x14ac:dyDescent="0.25">
      <c r="A15" s="10" t="s">
        <v>2082</v>
      </c>
      <c r="B15">
        <v>6</v>
      </c>
      <c r="C15">
        <v>26</v>
      </c>
      <c r="D15">
        <v>45</v>
      </c>
      <c r="E15">
        <v>77</v>
      </c>
      <c r="U15" t="s">
        <v>2084</v>
      </c>
      <c r="V15">
        <v>7</v>
      </c>
      <c r="W15">
        <v>32</v>
      </c>
      <c r="X15">
        <v>42</v>
      </c>
      <c r="Y15">
        <f t="shared" si="0"/>
        <v>81</v>
      </c>
      <c r="Z15">
        <f t="shared" si="1"/>
        <v>0.7</v>
      </c>
      <c r="AA15">
        <f t="shared" si="2"/>
        <v>3.2</v>
      </c>
      <c r="AB15">
        <f t="shared" si="3"/>
        <v>4.2</v>
      </c>
    </row>
    <row r="16" spans="1:28" x14ac:dyDescent="0.25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10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A0920-2DE6-4C36-B3D1-2600D906FF83}">
  <sheetPr codeName="Sheet6"/>
  <dimension ref="A1:P13"/>
  <sheetViews>
    <sheetView workbookViewId="0">
      <selection activeCell="K14" sqref="K14"/>
    </sheetView>
  </sheetViews>
  <sheetFormatPr defaultRowHeight="15.75" x14ac:dyDescent="0.25"/>
  <cols>
    <col min="1" max="1" width="17.62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16" x14ac:dyDescent="0.25">
      <c r="A1" s="11" t="s">
        <v>2093</v>
      </c>
      <c r="B1" s="11" t="s">
        <v>2094</v>
      </c>
      <c r="C1" s="11" t="s">
        <v>2095</v>
      </c>
      <c r="D1" s="11" t="s">
        <v>2096</v>
      </c>
      <c r="E1" s="11" t="s">
        <v>2097</v>
      </c>
      <c r="F1" s="11" t="s">
        <v>2098</v>
      </c>
      <c r="G1" s="11" t="s">
        <v>2099</v>
      </c>
      <c r="H1" s="11" t="s">
        <v>2100</v>
      </c>
    </row>
    <row r="2" spans="1:16" x14ac:dyDescent="0.25">
      <c r="A2" s="11" t="s">
        <v>2101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16" x14ac:dyDescent="0.25">
      <c r="A3" s="11" t="s">
        <v>2102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16" x14ac:dyDescent="0.25">
      <c r="A4" s="11" t="s">
        <v>2103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16" x14ac:dyDescent="0.25">
      <c r="A5" s="11" t="s">
        <v>2104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16" x14ac:dyDescent="0.25">
      <c r="A6" s="11" t="s">
        <v>2105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J6" t="s">
        <v>2128</v>
      </c>
    </row>
    <row r="7" spans="1:16" x14ac:dyDescent="0.25">
      <c r="A7" s="11" t="s">
        <v>2106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J7" t="s">
        <v>2129</v>
      </c>
      <c r="K7" t="s">
        <v>2130</v>
      </c>
      <c r="L7" t="s">
        <v>2131</v>
      </c>
      <c r="M7" t="s">
        <v>2135</v>
      </c>
      <c r="N7" t="s">
        <v>2132</v>
      </c>
      <c r="O7" t="s">
        <v>2133</v>
      </c>
      <c r="P7" t="s">
        <v>2134</v>
      </c>
    </row>
    <row r="8" spans="1:16" x14ac:dyDescent="0.25">
      <c r="A8" s="11" t="s">
        <v>2107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J8">
        <f>SUM(B6:B12)</f>
        <v>62</v>
      </c>
      <c r="K8">
        <f t="shared" ref="K8:L8" si="4">SUM(C6:C12)</f>
        <v>12</v>
      </c>
      <c r="L8">
        <f t="shared" si="4"/>
        <v>1</v>
      </c>
      <c r="M8">
        <f>SUM(J8:L8)</f>
        <v>75</v>
      </c>
      <c r="N8" s="4">
        <f>J8/M8</f>
        <v>0.82666666666666666</v>
      </c>
      <c r="O8" s="4">
        <f>K8/M8</f>
        <v>0.16</v>
      </c>
      <c r="P8" s="4">
        <f>L8/M8</f>
        <v>1.3333333333333334E-2</v>
      </c>
    </row>
    <row r="9" spans="1:16" x14ac:dyDescent="0.25">
      <c r="A9" s="11" t="s">
        <v>2108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16" x14ac:dyDescent="0.25">
      <c r="A10" s="11" t="s">
        <v>2109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16" x14ac:dyDescent="0.25">
      <c r="A11" s="11" t="s">
        <v>2110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16" x14ac:dyDescent="0.25">
      <c r="A12" s="11" t="s">
        <v>2111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16" x14ac:dyDescent="0.25">
      <c r="A13" s="11" t="s">
        <v>2112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C75B-2094-4CF4-AB06-A6CCDF1E3C98}">
  <dimension ref="A1:K566"/>
  <sheetViews>
    <sheetView tabSelected="1" workbookViewId="0">
      <selection activeCell="G17" sqref="G17"/>
    </sheetView>
  </sheetViews>
  <sheetFormatPr defaultRowHeight="15.75" x14ac:dyDescent="0.25"/>
  <cols>
    <col min="7" max="7" width="20.375" customWidth="1"/>
    <col min="8" max="8" width="12.375" bestFit="1" customWidth="1"/>
    <col min="10" max="10" width="21.375" customWidth="1"/>
  </cols>
  <sheetData>
    <row r="1" spans="1:11" ht="18.75" x14ac:dyDescent="0.3">
      <c r="A1" s="11" t="s">
        <v>4</v>
      </c>
      <c r="B1" s="11" t="s">
        <v>5</v>
      </c>
      <c r="D1" s="11" t="s">
        <v>4</v>
      </c>
      <c r="E1" s="11" t="s">
        <v>5</v>
      </c>
      <c r="G1" s="12" t="s">
        <v>2113</v>
      </c>
      <c r="H1" s="13"/>
      <c r="J1" s="12" t="s">
        <v>2119</v>
      </c>
      <c r="K1" s="13"/>
    </row>
    <row r="2" spans="1:11" ht="18.75" x14ac:dyDescent="0.3">
      <c r="A2" t="s">
        <v>20</v>
      </c>
      <c r="B2">
        <v>158</v>
      </c>
      <c r="D2" t="s">
        <v>14</v>
      </c>
      <c r="E2">
        <v>0</v>
      </c>
      <c r="G2" s="12" t="s">
        <v>2114</v>
      </c>
      <c r="H2" s="13"/>
      <c r="J2" s="12" t="s">
        <v>2114</v>
      </c>
      <c r="K2" s="13"/>
    </row>
    <row r="3" spans="1:11" ht="18.75" x14ac:dyDescent="0.3">
      <c r="A3" t="s">
        <v>20</v>
      </c>
      <c r="B3">
        <v>1425</v>
      </c>
      <c r="D3" t="s">
        <v>14</v>
      </c>
      <c r="E3">
        <v>24</v>
      </c>
      <c r="G3" s="13" t="s">
        <v>2115</v>
      </c>
      <c r="H3" s="13">
        <f>AVERAGE(B:B)</f>
        <v>851.14690265486729</v>
      </c>
      <c r="J3" s="13" t="s">
        <v>2115</v>
      </c>
      <c r="K3" s="13">
        <f>AVERAGE(E:E)</f>
        <v>585.61538461538464</v>
      </c>
    </row>
    <row r="4" spans="1:11" ht="18.75" x14ac:dyDescent="0.3">
      <c r="A4" t="s">
        <v>20</v>
      </c>
      <c r="B4">
        <v>174</v>
      </c>
      <c r="D4" t="s">
        <v>14</v>
      </c>
      <c r="E4">
        <v>53</v>
      </c>
      <c r="G4" s="13" t="s">
        <v>2116</v>
      </c>
      <c r="H4" s="13">
        <f>MEDIAN(B:B)</f>
        <v>201</v>
      </c>
      <c r="J4" s="13" t="s">
        <v>2116</v>
      </c>
      <c r="K4" s="13">
        <f>MEDIAN(E:E)</f>
        <v>114.5</v>
      </c>
    </row>
    <row r="5" spans="1:11" ht="18.75" x14ac:dyDescent="0.3">
      <c r="A5" t="s">
        <v>20</v>
      </c>
      <c r="B5">
        <v>227</v>
      </c>
      <c r="D5" t="s">
        <v>14</v>
      </c>
      <c r="E5">
        <v>18</v>
      </c>
      <c r="G5" s="13" t="s">
        <v>2117</v>
      </c>
      <c r="H5" s="13">
        <f>MIN(B:B)</f>
        <v>16</v>
      </c>
      <c r="J5" s="13" t="s">
        <v>2117</v>
      </c>
      <c r="K5" s="13">
        <f>MIN(E:E)</f>
        <v>0</v>
      </c>
    </row>
    <row r="6" spans="1:11" ht="18.75" x14ac:dyDescent="0.3">
      <c r="A6" t="s">
        <v>20</v>
      </c>
      <c r="B6">
        <v>220</v>
      </c>
      <c r="D6" t="s">
        <v>14</v>
      </c>
      <c r="E6">
        <v>44</v>
      </c>
      <c r="G6" s="13" t="s">
        <v>2118</v>
      </c>
      <c r="H6" s="13">
        <f>MAX(B:B)</f>
        <v>7295</v>
      </c>
      <c r="J6" s="13" t="s">
        <v>2118</v>
      </c>
      <c r="K6" s="13">
        <f>MAX(E:E)</f>
        <v>6080</v>
      </c>
    </row>
    <row r="7" spans="1:11" ht="18.75" x14ac:dyDescent="0.3">
      <c r="A7" t="s">
        <v>20</v>
      </c>
      <c r="B7">
        <v>98</v>
      </c>
      <c r="D7" t="s">
        <v>14</v>
      </c>
      <c r="E7">
        <v>27</v>
      </c>
      <c r="G7" s="13" t="s">
        <v>2120</v>
      </c>
      <c r="H7" s="13">
        <f>_xlfn.VAR.S(B:B)</f>
        <v>1606216.5936295739</v>
      </c>
      <c r="J7" s="13" t="s">
        <v>2120</v>
      </c>
      <c r="K7" s="13">
        <f>_xlfn.VAR.S(E:E)</f>
        <v>924113.45496927318</v>
      </c>
    </row>
    <row r="8" spans="1:11" ht="18.75" x14ac:dyDescent="0.3">
      <c r="A8" t="s">
        <v>20</v>
      </c>
      <c r="B8">
        <v>100</v>
      </c>
      <c r="D8" t="s">
        <v>14</v>
      </c>
      <c r="E8">
        <v>55</v>
      </c>
      <c r="G8" s="13" t="s">
        <v>2121</v>
      </c>
      <c r="H8" s="13">
        <f>_xlfn.STDEV.S(B:B)</f>
        <v>1267.366006183523</v>
      </c>
      <c r="J8" s="13" t="s">
        <v>2121</v>
      </c>
      <c r="K8" s="13">
        <f>_xlfn.STDEV.S(E:E)</f>
        <v>961.30819978260524</v>
      </c>
    </row>
    <row r="9" spans="1:11" ht="18.75" x14ac:dyDescent="0.3">
      <c r="A9" t="s">
        <v>20</v>
      </c>
      <c r="B9">
        <v>1249</v>
      </c>
      <c r="D9" t="s">
        <v>14</v>
      </c>
      <c r="E9">
        <v>200</v>
      </c>
      <c r="G9" s="13"/>
    </row>
    <row r="10" spans="1:11" ht="18.75" x14ac:dyDescent="0.3">
      <c r="A10" t="s">
        <v>20</v>
      </c>
      <c r="B10">
        <v>1396</v>
      </c>
      <c r="D10" t="s">
        <v>14</v>
      </c>
      <c r="E10">
        <v>452</v>
      </c>
      <c r="G10" s="13" t="s">
        <v>2122</v>
      </c>
    </row>
    <row r="11" spans="1:11" ht="18.75" x14ac:dyDescent="0.3">
      <c r="A11" t="s">
        <v>20</v>
      </c>
      <c r="B11">
        <v>890</v>
      </c>
      <c r="D11" t="s">
        <v>14</v>
      </c>
      <c r="E11">
        <v>674</v>
      </c>
      <c r="G11" s="13" t="s">
        <v>2123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ht="18.75" x14ac:dyDescent="0.3">
      <c r="A13" t="s">
        <v>20</v>
      </c>
      <c r="B13">
        <v>2673</v>
      </c>
      <c r="D13" t="s">
        <v>14</v>
      </c>
      <c r="E13">
        <v>15</v>
      </c>
      <c r="G13" s="13" t="s">
        <v>2124</v>
      </c>
    </row>
    <row r="14" spans="1:11" ht="18.75" x14ac:dyDescent="0.3">
      <c r="A14" t="s">
        <v>20</v>
      </c>
      <c r="B14">
        <v>163</v>
      </c>
      <c r="D14" t="s">
        <v>14</v>
      </c>
      <c r="E14">
        <v>2307</v>
      </c>
      <c r="G14" s="13" t="s">
        <v>2125</v>
      </c>
    </row>
    <row r="15" spans="1:11" ht="18.75" x14ac:dyDescent="0.3">
      <c r="A15" t="s">
        <v>20</v>
      </c>
      <c r="B15">
        <v>2220</v>
      </c>
      <c r="D15" t="s">
        <v>14</v>
      </c>
      <c r="E15">
        <v>88</v>
      </c>
      <c r="G15" s="13" t="s">
        <v>2126</v>
      </c>
    </row>
    <row r="16" spans="1:11" ht="18.75" x14ac:dyDescent="0.3">
      <c r="A16" t="s">
        <v>20</v>
      </c>
      <c r="B16">
        <v>1606</v>
      </c>
      <c r="D16" t="s">
        <v>14</v>
      </c>
      <c r="E16">
        <v>48</v>
      </c>
      <c r="G16" s="13" t="s">
        <v>2127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D1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D2:D36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A2:A56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by Category</vt:lpstr>
      <vt:lpstr>Outcomes by Subcategory</vt:lpstr>
      <vt:lpstr>Outcomes by Date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Joanna DeLaune</cp:lastModifiedBy>
  <dcterms:created xsi:type="dcterms:W3CDTF">2021-09-29T18:52:28Z</dcterms:created>
  <dcterms:modified xsi:type="dcterms:W3CDTF">2023-04-06T21:32:31Z</dcterms:modified>
</cp:coreProperties>
</file>