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"/>
    </mc:Choice>
  </mc:AlternateContent>
  <xr:revisionPtr revIDLastSave="0" documentId="13_ncr:1_{9B244744-F0C5-764E-8CB7-89304B5025B0}" xr6:coauthVersionLast="45" xr6:coauthVersionMax="45" xr10:uidLastSave="{00000000-0000-0000-0000-000000000000}"/>
  <bookViews>
    <workbookView xWindow="0" yWindow="460" windowWidth="25600" windowHeight="13760" xr2:uid="{425BDC97-B517-D440-9C97-4368C22FB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B56" i="1"/>
  <c r="B54" i="1"/>
  <c r="B55" i="1"/>
  <c r="B50" i="1"/>
  <c r="B49" i="1"/>
  <c r="B46" i="1" l="1"/>
  <c r="B52" i="1" s="1"/>
  <c r="B42" i="1"/>
  <c r="B36" i="1"/>
  <c r="B27" i="1"/>
  <c r="B15" i="1"/>
  <c r="B17" i="1" l="1"/>
  <c r="B18" i="1" s="1"/>
  <c r="B19" i="1" s="1"/>
  <c r="B37" i="1"/>
  <c r="B20" i="1" l="1"/>
  <c r="B21" i="1" s="1"/>
  <c r="B24" i="1" s="1"/>
  <c r="B5" i="1" s="1"/>
  <c r="B22" i="1"/>
  <c r="B23" i="1" s="1"/>
  <c r="B39" i="1"/>
  <c r="B40" i="1" s="1"/>
  <c r="B38" i="1"/>
  <c r="B43" i="1" l="1"/>
  <c r="B6" i="1" s="1"/>
  <c r="B8" i="1" s="1"/>
</calcChain>
</file>

<file path=xl/sharedStrings.xml><?xml version="1.0" encoding="utf-8"?>
<sst xmlns="http://schemas.openxmlformats.org/spreadsheetml/2006/main" count="84" uniqueCount="68">
  <si>
    <t>Biomass Emissions By Fiscal Year</t>
  </si>
  <si>
    <t>Sources:</t>
  </si>
  <si>
    <t>Combustion:</t>
  </si>
  <si>
    <t>Upstream Emissions:</t>
  </si>
  <si>
    <t>Sequestration:</t>
  </si>
  <si>
    <t>Chips gassified at Midd (tons):</t>
  </si>
  <si>
    <t>Harvesting:</t>
  </si>
  <si>
    <t>Transportation:</t>
  </si>
  <si>
    <t>Chipping:</t>
  </si>
  <si>
    <t>MTCDE, CH4</t>
  </si>
  <si>
    <t>MTCDE, N20</t>
  </si>
  <si>
    <t>Total MTCDE:</t>
  </si>
  <si>
    <t>FY18/19</t>
  </si>
  <si>
    <t>Tons of chips harvested for Midd Biomass:</t>
  </si>
  <si>
    <t>Percent of VT harvest for Midd:</t>
  </si>
  <si>
    <t>Citations/Reasoning</t>
  </si>
  <si>
    <t>Input factors (annual)</t>
  </si>
  <si>
    <t>Tons of chips gassified:</t>
  </si>
  <si>
    <t># of chip deliveries:</t>
  </si>
  <si>
    <t>Data from Jenn Pottinger</t>
  </si>
  <si>
    <t>input factor</t>
  </si>
  <si>
    <t>Percent carbon in wood</t>
  </si>
  <si>
    <t>Average weight of Northeast hardwoods</t>
  </si>
  <si>
    <t>https://www.researchgate.net/publication/242094365_A_reassessment_of_carbon_content_in_wood_variation_within_and_between_41_North_American_species</t>
  </si>
  <si>
    <t>https://www.eia.gov/tools/faqs/faq.php?id=82&amp;t=11#:~:text=The%20addition%20of%20two%20oxygen,the%20carbon%2C%20which%20is%2012.&amp;text=subbituminous%20coal%20and%201.87%20times,short%20ton%20of%20subbituminous%20coal.</t>
  </si>
  <si>
    <t xml:space="preserve">Chemistry Factor </t>
  </si>
  <si>
    <t>https://www.epa.gov/sites/production/files/2015-07/documents/emission-factors_2014.pdf</t>
  </si>
  <si>
    <t>Ratios derived from EPA data</t>
  </si>
  <si>
    <t>Assumes a 100-year GWP of 25</t>
  </si>
  <si>
    <t>Assumes a 100-year GWP of 298</t>
  </si>
  <si>
    <t>Sum of CO2, CH4, and N20</t>
  </si>
  <si>
    <t>Number of deliveries (about 30 tons of wood each)</t>
  </si>
  <si>
    <t>Diesel (gallons) used in log cutter operating for 1/2 hour</t>
  </si>
  <si>
    <t>Diesel (gallons) used in skidder operating for 1 hour</t>
  </si>
  <si>
    <t>Harvest site to Lathrop (diesel gallons)</t>
  </si>
  <si>
    <t>Lathrop to Midd (diesel gallons)</t>
  </si>
  <si>
    <t>Chipping 30 tons of logs (diesel gallons)</t>
  </si>
  <si>
    <t>From Chris Acker (who’s very in touch with Lathrop logging process).  For a single 30 ton load of chips of Midd:  log cutter operates about ½ hour and consumes 5 gallons of diesel.  Skidder operates for about 1 hour and consumes 5 gallons of diesel.  Assume about 10 gallons to load a log truck in wood and drive truck to Lathrop mill in Bristol, and unload truck at mill.  Assume about 5 gallons to chip 30 tons of logs at mill.  Assume another 5 misc gallons to load chip truck at mill and other parts of operation.  So…. 30 gallons of diesel / 30 tons of chips from harvest to loaded truck at mill ready for delivery to College</t>
  </si>
  <si>
    <t>total gallons of diesel per delivery:</t>
  </si>
  <si>
    <t>Weight of carbon in wood (tons)</t>
  </si>
  <si>
    <t>Weight of carbon in wood (Metric Tons)</t>
  </si>
  <si>
    <t>tons to metric tons conversion rate</t>
  </si>
  <si>
    <t>TOTAL annual diesel consumption (gallons)</t>
  </si>
  <si>
    <t>Tonnes of CO2 Released</t>
  </si>
  <si>
    <t>https://www.epa.gov/energy/greenhouse-gases-equivalencies-calculator-calculations-and-references</t>
  </si>
  <si>
    <t>https://fpr.vermont.gov/sites/fpr/files/Forest_and_Forestry/Forest_Based_Business/Library/2018%20HARVEST_RPT_FINAL.pdf</t>
  </si>
  <si>
    <t>Annual net sequestration in VT MTCDE</t>
  </si>
  <si>
    <t>https://www.fs.fed.us/nrs/pubs/ru/ru_fs119.pdf</t>
  </si>
  <si>
    <t>Relative sequestration to Middlebury's consumption</t>
  </si>
  <si>
    <t>Percent of growth related to harvests:</t>
  </si>
  <si>
    <t>Total harvest in Vermont (cords)</t>
  </si>
  <si>
    <t>green tons per cord</t>
  </si>
  <si>
    <t>Total harvest in Vermont (green tons)</t>
  </si>
  <si>
    <t>See above note from Acker Excavating</t>
  </si>
  <si>
    <t>This data uses the emissions factor derived from Middlebury's Scope 1 Stationary combustion sheet. Please see scope 1 methodology for more information</t>
  </si>
  <si>
    <t>Please see above note on scope 1 methodology for more information</t>
  </si>
  <si>
    <t>Combustion (scope 1) MTCDE</t>
  </si>
  <si>
    <t>Upstream emissions (scope 3) MTCDE</t>
  </si>
  <si>
    <t>TOTAL MTCDE:</t>
  </si>
  <si>
    <t>Tonnes of CH4 Released</t>
  </si>
  <si>
    <t>Tonnes of N20 Released</t>
  </si>
  <si>
    <t>Only accounts for above ground biomass</t>
  </si>
  <si>
    <t>This is a 'maximum' assumption. In reality, it is incredibly difficult to know how much carbon sequestration is a direct result of the wood products industry.</t>
  </si>
  <si>
    <t>Total Net MTCDE sequestered</t>
  </si>
  <si>
    <t>This is net sequestration (total sequestration - harvests). In other words, this is how much is sequestered AFTER carbon neutrality</t>
  </si>
  <si>
    <t>Total MTCDE in removals</t>
  </si>
  <si>
    <t>Gross Forest Sequestration MTCDE</t>
  </si>
  <si>
    <t>Gross sequestration (MTCDE)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</si>
</sst>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1" xfId="0" applyFont="1" applyBorder="1"/>
    <xf numFmtId="0" fontId="1" fillId="2" borderId="2" xfId="0" applyFont="1" applyFill="1" applyBorder="1"/>
    <xf numFmtId="0" fontId="0" fillId="2" borderId="3" xfId="0" applyFont="1" applyFill="1" applyBorder="1"/>
    <xf numFmtId="0" fontId="0" fillId="3" borderId="4" xfId="0" applyFont="1" applyFill="1" applyBorder="1"/>
    <xf numFmtId="0" fontId="0" fillId="3" borderId="0" xfId="0" applyFont="1" applyFill="1" applyBorder="1"/>
    <xf numFmtId="10" fontId="0" fillId="3" borderId="0" xfId="0" applyNumberFormat="1" applyFont="1" applyFill="1" applyBorder="1"/>
    <xf numFmtId="0" fontId="2" fillId="3" borderId="0" xfId="1" applyFont="1" applyFill="1" applyBorder="1"/>
    <xf numFmtId="0" fontId="3" fillId="3" borderId="0" xfId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0" xfId="0" applyFont="1" applyFill="1" applyBorder="1"/>
    <xf numFmtId="0" fontId="1" fillId="6" borderId="2" xfId="0" applyFont="1" applyFill="1" applyBorder="1"/>
    <xf numFmtId="0" fontId="0" fillId="6" borderId="3" xfId="0" applyFont="1" applyFill="1" applyBorder="1"/>
    <xf numFmtId="0" fontId="0" fillId="5" borderId="4" xfId="0" applyFont="1" applyFill="1" applyBorder="1"/>
    <xf numFmtId="0" fontId="0" fillId="5" borderId="0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0" fillId="8" borderId="0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9" borderId="4" xfId="0" applyFont="1" applyFill="1" applyBorder="1"/>
    <xf numFmtId="0" fontId="0" fillId="9" borderId="0" xfId="0" applyFont="1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0" fillId="2" borderId="3" xfId="0" applyFont="1" applyFill="1" applyBorder="1" applyAlignment="1">
      <alignment wrapText="1"/>
    </xf>
    <xf numFmtId="0" fontId="1" fillId="3" borderId="4" xfId="0" applyFont="1" applyFill="1" applyBorder="1"/>
    <xf numFmtId="0" fontId="2" fillId="3" borderId="0" xfId="1" applyFill="1" applyBorder="1"/>
    <xf numFmtId="3" fontId="0" fillId="3" borderId="0" xfId="0" applyNumberFormat="1" applyFill="1" applyBorder="1"/>
    <xf numFmtId="168" fontId="0" fillId="3" borderId="0" xfId="0" applyNumberFormat="1" applyFill="1" applyBorder="1"/>
    <xf numFmtId="3" fontId="0" fillId="3" borderId="0" xfId="0" applyNumberFormat="1" applyFont="1" applyFill="1" applyBorder="1"/>
    <xf numFmtId="9" fontId="0" fillId="3" borderId="0" xfId="0" applyNumberFormat="1" applyFont="1" applyFill="1" applyBorder="1"/>
    <xf numFmtId="0" fontId="0" fillId="3" borderId="0" xfId="0" applyNumberFormat="1" applyFont="1" applyFill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pr.vermont.gov/sites/fpr/files/Forest_and_Forestry/Forest_Based_Business/Library/2018%20HARVEST_RPT_FINAL.pdf" TargetMode="External"/><Relationship Id="rId3" Type="http://schemas.openxmlformats.org/officeDocument/2006/relationships/hyperlink" Target="https://www.epa.gov/sites/production/files/2015-07/documents/emission-factors_2014.pdf" TargetMode="External"/><Relationship Id="rId7" Type="http://schemas.openxmlformats.org/officeDocument/2006/relationships/hyperlink" Target="https://www.epa.gov/energy/greenhouse-gases-equivalencies-calculator-calculations-and-references" TargetMode="External"/><Relationship Id="rId2" Type="http://schemas.openxmlformats.org/officeDocument/2006/relationships/hyperlink" Target="https://www.eia.gov/tools/faqs/faq.php?id=82&amp;t=11" TargetMode="External"/><Relationship Id="rId1" Type="http://schemas.openxmlformats.org/officeDocument/2006/relationships/hyperlink" Target="https://www.researchgate.net/publication/242094365_A_reassessment_of_carbon_content_in_wood_variation_within_and_between_41_North_American_species" TargetMode="External"/><Relationship Id="rId6" Type="http://schemas.openxmlformats.org/officeDocument/2006/relationships/hyperlink" Target="https://www.epa.gov/sites/production/files/2015-07/documents/emission-factors_2014.pdf" TargetMode="External"/><Relationship Id="rId5" Type="http://schemas.openxmlformats.org/officeDocument/2006/relationships/hyperlink" Target="https://www.epa.gov/sites/production/files/2015-07/documents/emission-factors_2014.pdf" TargetMode="External"/><Relationship Id="rId10" Type="http://schemas.openxmlformats.org/officeDocument/2006/relationships/hyperlink" Target="https://fpr.vermont.gov/sites/fpr/files/Forest_and_Forestry/Forest_Based_Business/Library/2018%20HARVEST_RPT_FINAL.pdf" TargetMode="External"/><Relationship Id="rId4" Type="http://schemas.openxmlformats.org/officeDocument/2006/relationships/hyperlink" Target="https://www.epa.gov/sites/production/files/2015-07/documents/emission-factors_2014.pdf" TargetMode="External"/><Relationship Id="rId9" Type="http://schemas.openxmlformats.org/officeDocument/2006/relationships/hyperlink" Target="https://www.fs.fed.us/nrs/pubs/ru/ru_fs1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76D7-1C49-8F40-A5BE-CBB93C1C0ED7}">
  <dimension ref="A1:D100"/>
  <sheetViews>
    <sheetView tabSelected="1" workbookViewId="0">
      <selection sqref="A1:XFD1048576"/>
    </sheetView>
  </sheetViews>
  <sheetFormatPr baseColWidth="10" defaultRowHeight="16" x14ac:dyDescent="0.2"/>
  <cols>
    <col min="1" max="1" width="47.6640625" style="3" customWidth="1"/>
    <col min="2" max="2" width="22.5" style="1" customWidth="1"/>
    <col min="3" max="3" width="35.1640625" style="1" customWidth="1"/>
    <col min="4" max="4" width="105.33203125" style="1" customWidth="1"/>
    <col min="5" max="16384" width="10.83203125" style="1"/>
  </cols>
  <sheetData>
    <row r="1" spans="1:4" s="27" customFormat="1" x14ac:dyDescent="0.2">
      <c r="A1" s="26" t="s">
        <v>0</v>
      </c>
    </row>
    <row r="2" spans="1:4" s="29" customFormat="1" ht="50" customHeight="1" x14ac:dyDescent="0.2">
      <c r="A2" s="28"/>
      <c r="B2" s="29" t="s">
        <v>12</v>
      </c>
      <c r="C2" s="29" t="s">
        <v>15</v>
      </c>
    </row>
    <row r="3" spans="1:4" s="31" customFormat="1" x14ac:dyDescent="0.2">
      <c r="A3" s="30" t="s">
        <v>1</v>
      </c>
    </row>
    <row r="4" spans="1:4" s="2" customFormat="1" x14ac:dyDescent="0.2">
      <c r="A4" s="13"/>
      <c r="B4" s="13"/>
    </row>
    <row r="5" spans="1:4" s="21" customFormat="1" x14ac:dyDescent="0.2">
      <c r="A5" s="20" t="s">
        <v>56</v>
      </c>
      <c r="B5" s="21">
        <f>B24</f>
        <v>34490.576985409651</v>
      </c>
    </row>
    <row r="6" spans="1:4" s="23" customFormat="1" x14ac:dyDescent="0.2">
      <c r="A6" s="22" t="s">
        <v>57</v>
      </c>
      <c r="B6" s="23">
        <f>B43</f>
        <v>209.60413051774</v>
      </c>
    </row>
    <row r="7" spans="1:4" s="23" customFormat="1" x14ac:dyDescent="0.2">
      <c r="A7" s="22" t="s">
        <v>66</v>
      </c>
      <c r="B7" s="23">
        <f>B56</f>
        <v>-59139.300492982198</v>
      </c>
    </row>
    <row r="8" spans="1:4" s="25" customFormat="1" x14ac:dyDescent="0.2">
      <c r="A8" s="24" t="s">
        <v>58</v>
      </c>
      <c r="B8" s="25">
        <f>B5+B6+B7</f>
        <v>-24439.119377054805</v>
      </c>
    </row>
    <row r="9" spans="1:4" s="2" customFormat="1" x14ac:dyDescent="0.2">
      <c r="A9" s="13"/>
      <c r="B9" s="13"/>
    </row>
    <row r="10" spans="1:4" s="15" customFormat="1" x14ac:dyDescent="0.2">
      <c r="A10" s="14" t="s">
        <v>16</v>
      </c>
    </row>
    <row r="11" spans="1:4" s="17" customFormat="1" x14ac:dyDescent="0.2">
      <c r="A11" s="16" t="s">
        <v>17</v>
      </c>
      <c r="B11" s="17">
        <v>21136.240000000005</v>
      </c>
      <c r="C11" s="17" t="s">
        <v>19</v>
      </c>
    </row>
    <row r="12" spans="1:4" s="19" customFormat="1" x14ac:dyDescent="0.2">
      <c r="A12" s="18" t="s">
        <v>18</v>
      </c>
      <c r="B12" s="19">
        <v>684</v>
      </c>
      <c r="C12" s="19" t="s">
        <v>19</v>
      </c>
    </row>
    <row r="13" spans="1:4" s="2" customFormat="1" x14ac:dyDescent="0.2">
      <c r="A13" s="13"/>
      <c r="B13" s="13"/>
    </row>
    <row r="14" spans="1:4" s="5" customFormat="1" x14ac:dyDescent="0.2">
      <c r="A14" s="4" t="s">
        <v>2</v>
      </c>
    </row>
    <row r="15" spans="1:4" s="7" customFormat="1" x14ac:dyDescent="0.2">
      <c r="A15" s="6" t="s">
        <v>5</v>
      </c>
      <c r="B15" s="7">
        <f>B11</f>
        <v>21136.240000000005</v>
      </c>
      <c r="C15" s="7" t="s">
        <v>20</v>
      </c>
    </row>
    <row r="16" spans="1:4" s="7" customFormat="1" x14ac:dyDescent="0.2">
      <c r="A16" s="6" t="s">
        <v>21</v>
      </c>
      <c r="B16" s="8">
        <v>0.48409999999999997</v>
      </c>
      <c r="C16" s="7" t="s">
        <v>22</v>
      </c>
      <c r="D16" s="9" t="s">
        <v>23</v>
      </c>
    </row>
    <row r="17" spans="1:4" s="7" customFormat="1" x14ac:dyDescent="0.2">
      <c r="A17" s="6" t="s">
        <v>39</v>
      </c>
      <c r="B17" s="7">
        <f>B15*B16</f>
        <v>10232.053784000002</v>
      </c>
    </row>
    <row r="18" spans="1:4" s="7" customFormat="1" x14ac:dyDescent="0.2">
      <c r="A18" s="6" t="s">
        <v>40</v>
      </c>
      <c r="B18" s="7">
        <f>B17*0.907185</f>
        <v>9282.3657120380412</v>
      </c>
      <c r="C18" s="7" t="s">
        <v>41</v>
      </c>
    </row>
    <row r="19" spans="1:4" s="7" customFormat="1" x14ac:dyDescent="0.2">
      <c r="A19" s="6" t="s">
        <v>43</v>
      </c>
      <c r="B19" s="7">
        <f>B18*3.6667</f>
        <v>34035.650356329883</v>
      </c>
      <c r="C19" s="10" t="s">
        <v>25</v>
      </c>
      <c r="D19" s="9" t="s">
        <v>24</v>
      </c>
    </row>
    <row r="20" spans="1:4" s="7" customFormat="1" x14ac:dyDescent="0.2">
      <c r="A20" s="6" t="s">
        <v>59</v>
      </c>
      <c r="B20" s="7">
        <f>B19*0.0000768</f>
        <v>2.6139379473661348</v>
      </c>
      <c r="C20" s="7" t="s">
        <v>27</v>
      </c>
      <c r="D20" s="9" t="s">
        <v>26</v>
      </c>
    </row>
    <row r="21" spans="1:4" s="7" customFormat="1" x14ac:dyDescent="0.2">
      <c r="A21" s="6" t="s">
        <v>9</v>
      </c>
      <c r="B21" s="7">
        <f>B20*25</f>
        <v>65.348448684153368</v>
      </c>
      <c r="C21" s="7" t="s">
        <v>28</v>
      </c>
      <c r="D21" s="9" t="s">
        <v>26</v>
      </c>
    </row>
    <row r="22" spans="1:4" s="7" customFormat="1" x14ac:dyDescent="0.2">
      <c r="A22" s="6" t="s">
        <v>60</v>
      </c>
      <c r="B22" s="7">
        <f>B19*0.00003841</f>
        <v>1.3073093301866308</v>
      </c>
      <c r="C22" s="7" t="s">
        <v>27</v>
      </c>
      <c r="D22" s="9" t="s">
        <v>26</v>
      </c>
    </row>
    <row r="23" spans="1:4" s="7" customFormat="1" x14ac:dyDescent="0.2">
      <c r="A23" s="6" t="s">
        <v>10</v>
      </c>
      <c r="B23" s="7">
        <f>B22*298</f>
        <v>389.57818039561596</v>
      </c>
      <c r="C23" s="7" t="s">
        <v>29</v>
      </c>
      <c r="D23" s="9" t="s">
        <v>26</v>
      </c>
    </row>
    <row r="24" spans="1:4" s="12" customFormat="1" x14ac:dyDescent="0.2">
      <c r="A24" s="6" t="s">
        <v>11</v>
      </c>
      <c r="B24" s="7">
        <f>B19+B21+B23</f>
        <v>34490.576985409651</v>
      </c>
      <c r="C24" s="12" t="s">
        <v>30</v>
      </c>
    </row>
    <row r="25" spans="1:4" s="2" customFormat="1" x14ac:dyDescent="0.2">
      <c r="A25" s="13"/>
      <c r="B25" s="13"/>
    </row>
    <row r="26" spans="1:4" s="5" customFormat="1" ht="102" x14ac:dyDescent="0.2">
      <c r="A26" s="4" t="s">
        <v>3</v>
      </c>
      <c r="D26" s="32" t="s">
        <v>37</v>
      </c>
    </row>
    <row r="27" spans="1:4" s="7" customFormat="1" x14ac:dyDescent="0.2">
      <c r="A27" s="6" t="s">
        <v>31</v>
      </c>
      <c r="B27" s="7">
        <f>B12</f>
        <v>684</v>
      </c>
    </row>
    <row r="28" spans="1:4" s="7" customFormat="1" x14ac:dyDescent="0.2">
      <c r="A28" s="33" t="s">
        <v>6</v>
      </c>
    </row>
    <row r="29" spans="1:4" s="7" customFormat="1" x14ac:dyDescent="0.2">
      <c r="A29" s="6" t="s">
        <v>32</v>
      </c>
      <c r="B29" s="7">
        <v>5</v>
      </c>
      <c r="C29" s="7" t="s">
        <v>53</v>
      </c>
    </row>
    <row r="30" spans="1:4" s="7" customFormat="1" x14ac:dyDescent="0.2">
      <c r="A30" s="6" t="s">
        <v>33</v>
      </c>
      <c r="B30" s="7">
        <v>5</v>
      </c>
      <c r="C30" s="7" t="s">
        <v>53</v>
      </c>
    </row>
    <row r="31" spans="1:4" s="7" customFormat="1" x14ac:dyDescent="0.2">
      <c r="A31" s="33" t="s">
        <v>7</v>
      </c>
    </row>
    <row r="32" spans="1:4" s="7" customFormat="1" x14ac:dyDescent="0.2">
      <c r="A32" s="6" t="s">
        <v>34</v>
      </c>
      <c r="B32" s="7">
        <v>10</v>
      </c>
      <c r="C32" s="7" t="s">
        <v>53</v>
      </c>
    </row>
    <row r="33" spans="1:4" s="7" customFormat="1" x14ac:dyDescent="0.2">
      <c r="A33" s="6" t="s">
        <v>35</v>
      </c>
      <c r="B33" s="7">
        <v>5</v>
      </c>
      <c r="C33" s="7" t="s">
        <v>53</v>
      </c>
    </row>
    <row r="34" spans="1:4" s="7" customFormat="1" x14ac:dyDescent="0.2">
      <c r="A34" s="33" t="s">
        <v>8</v>
      </c>
    </row>
    <row r="35" spans="1:4" s="7" customFormat="1" x14ac:dyDescent="0.2">
      <c r="A35" s="6" t="s">
        <v>36</v>
      </c>
      <c r="B35" s="7">
        <v>5</v>
      </c>
      <c r="C35" s="7" t="s">
        <v>53</v>
      </c>
    </row>
    <row r="36" spans="1:4" s="7" customFormat="1" x14ac:dyDescent="0.2">
      <c r="A36" s="6" t="s">
        <v>38</v>
      </c>
      <c r="B36" s="7">
        <f>B29+B30+B32+B33+B35</f>
        <v>30</v>
      </c>
    </row>
    <row r="37" spans="1:4" s="7" customFormat="1" x14ac:dyDescent="0.2">
      <c r="A37" s="6" t="s">
        <v>42</v>
      </c>
      <c r="B37" s="7">
        <f>B36*B27</f>
        <v>20520</v>
      </c>
    </row>
    <row r="38" spans="1:4" s="7" customFormat="1" x14ac:dyDescent="0.2">
      <c r="A38" s="6" t="s">
        <v>43</v>
      </c>
      <c r="B38" s="7">
        <f>B37*0.01018</f>
        <v>208.89359999999999</v>
      </c>
      <c r="D38" s="34" t="s">
        <v>44</v>
      </c>
    </row>
    <row r="39" spans="1:4" s="7" customFormat="1" x14ac:dyDescent="0.2">
      <c r="A39" s="6" t="s">
        <v>59</v>
      </c>
      <c r="B39" s="7">
        <f>B37*0.000001385</f>
        <v>2.8420200000000003E-2</v>
      </c>
      <c r="D39" s="7" t="s">
        <v>54</v>
      </c>
    </row>
    <row r="40" spans="1:4" s="7" customFormat="1" x14ac:dyDescent="0.2">
      <c r="A40" s="6" t="s">
        <v>9</v>
      </c>
      <c r="B40" s="7">
        <f>B39*25</f>
        <v>0.71050500000000005</v>
      </c>
    </row>
    <row r="41" spans="1:4" s="7" customFormat="1" x14ac:dyDescent="0.2">
      <c r="A41" s="6" t="s">
        <v>60</v>
      </c>
      <c r="B41" s="7">
        <v>8.5630000000000006E-8</v>
      </c>
      <c r="D41" s="7" t="s">
        <v>55</v>
      </c>
    </row>
    <row r="42" spans="1:4" s="7" customFormat="1" x14ac:dyDescent="0.2">
      <c r="A42" s="6" t="s">
        <v>10</v>
      </c>
      <c r="B42" s="7">
        <f>B41*298</f>
        <v>2.5517740000000001E-5</v>
      </c>
    </row>
    <row r="43" spans="1:4" s="12" customFormat="1" x14ac:dyDescent="0.2">
      <c r="A43" s="11" t="s">
        <v>11</v>
      </c>
      <c r="B43" s="12">
        <f>B38+B40+B42</f>
        <v>209.60413051774</v>
      </c>
    </row>
    <row r="44" spans="1:4" s="2" customFormat="1" x14ac:dyDescent="0.2">
      <c r="A44" s="13"/>
      <c r="B44" s="13"/>
    </row>
    <row r="45" spans="1:4" s="5" customFormat="1" x14ac:dyDescent="0.2">
      <c r="A45" s="4" t="s">
        <v>4</v>
      </c>
    </row>
    <row r="46" spans="1:4" s="7" customFormat="1" x14ac:dyDescent="0.2">
      <c r="A46" s="6" t="s">
        <v>13</v>
      </c>
      <c r="B46" s="7">
        <f>B11</f>
        <v>21136.240000000005</v>
      </c>
    </row>
    <row r="47" spans="1:4" s="7" customFormat="1" x14ac:dyDescent="0.2">
      <c r="A47" s="6" t="s">
        <v>50</v>
      </c>
      <c r="B47" s="35">
        <v>1046148</v>
      </c>
      <c r="D47" s="34" t="s">
        <v>45</v>
      </c>
    </row>
    <row r="48" spans="1:4" s="7" customFormat="1" x14ac:dyDescent="0.2">
      <c r="A48" s="6" t="s">
        <v>51</v>
      </c>
      <c r="B48" s="36">
        <v>2.5</v>
      </c>
      <c r="D48" s="34" t="s">
        <v>45</v>
      </c>
    </row>
    <row r="49" spans="1:4" s="7" customFormat="1" x14ac:dyDescent="0.2">
      <c r="A49" s="6" t="s">
        <v>52</v>
      </c>
      <c r="B49" s="36">
        <f>B47*B48</f>
        <v>2615370</v>
      </c>
      <c r="D49" s="34"/>
    </row>
    <row r="50" spans="1:4" s="7" customFormat="1" x14ac:dyDescent="0.2">
      <c r="A50" s="6" t="s">
        <v>14</v>
      </c>
      <c r="B50" s="8">
        <f>B46/B49</f>
        <v>8.0815486910073928E-3</v>
      </c>
    </row>
    <row r="51" spans="1:4" s="7" customFormat="1" x14ac:dyDescent="0.2">
      <c r="A51" s="6" t="s">
        <v>46</v>
      </c>
      <c r="B51" s="37">
        <v>-3050000</v>
      </c>
      <c r="C51" s="7" t="s">
        <v>61</v>
      </c>
      <c r="D51" s="34" t="s">
        <v>47</v>
      </c>
    </row>
    <row r="52" spans="1:4" s="7" customFormat="1" x14ac:dyDescent="0.2">
      <c r="A52" s="6" t="s">
        <v>48</v>
      </c>
      <c r="B52" s="7">
        <f>B51*B50</f>
        <v>-24648.723507572548</v>
      </c>
    </row>
    <row r="53" spans="1:4" s="7" customFormat="1" x14ac:dyDescent="0.2">
      <c r="A53" s="6" t="s">
        <v>49</v>
      </c>
      <c r="B53" s="38">
        <v>1</v>
      </c>
      <c r="C53" s="7" t="s">
        <v>62</v>
      </c>
    </row>
    <row r="54" spans="1:4" s="7" customFormat="1" x14ac:dyDescent="0.2">
      <c r="A54" s="6" t="s">
        <v>63</v>
      </c>
      <c r="B54" s="39">
        <f>B52</f>
        <v>-24648.723507572548</v>
      </c>
      <c r="D54" s="7" t="s">
        <v>64</v>
      </c>
    </row>
    <row r="55" spans="1:4" s="7" customFormat="1" x14ac:dyDescent="0.2">
      <c r="A55" s="6" t="s">
        <v>65</v>
      </c>
      <c r="B55" s="7">
        <f>B24</f>
        <v>34490.576985409651</v>
      </c>
    </row>
    <row r="56" spans="1:4" s="12" customFormat="1" x14ac:dyDescent="0.2">
      <c r="A56" s="11" t="s">
        <v>67</v>
      </c>
      <c r="B56" s="12">
        <f>(B54-B55)*B53</f>
        <v>-59139.300492982198</v>
      </c>
    </row>
    <row r="57" spans="1:4" x14ac:dyDescent="0.2">
      <c r="A57" s="40"/>
      <c r="B57" s="40"/>
    </row>
    <row r="58" spans="1:4" x14ac:dyDescent="0.2">
      <c r="A58" s="40"/>
      <c r="B58" s="40"/>
    </row>
    <row r="59" spans="1:4" x14ac:dyDescent="0.2">
      <c r="A59" s="40"/>
      <c r="B59" s="40"/>
    </row>
    <row r="60" spans="1:4" x14ac:dyDescent="0.2">
      <c r="A60" s="40"/>
      <c r="B60" s="40"/>
    </row>
    <row r="61" spans="1:4" x14ac:dyDescent="0.2">
      <c r="A61" s="40"/>
      <c r="B61" s="40"/>
    </row>
    <row r="62" spans="1:4" x14ac:dyDescent="0.2">
      <c r="A62" s="40"/>
      <c r="B62" s="40"/>
    </row>
    <row r="63" spans="1:4" x14ac:dyDescent="0.2">
      <c r="A63" s="40"/>
      <c r="B63" s="40"/>
    </row>
    <row r="64" spans="1:4" x14ac:dyDescent="0.2">
      <c r="A64" s="40"/>
      <c r="B64" s="40"/>
    </row>
    <row r="65" spans="1:2" x14ac:dyDescent="0.2">
      <c r="A65" s="40"/>
      <c r="B65" s="40"/>
    </row>
    <row r="66" spans="1:2" x14ac:dyDescent="0.2">
      <c r="A66" s="40"/>
      <c r="B66" s="40"/>
    </row>
    <row r="67" spans="1:2" x14ac:dyDescent="0.2">
      <c r="A67" s="40"/>
      <c r="B67" s="40"/>
    </row>
    <row r="68" spans="1:2" x14ac:dyDescent="0.2">
      <c r="A68" s="40"/>
      <c r="B68" s="40"/>
    </row>
    <row r="69" spans="1:2" x14ac:dyDescent="0.2">
      <c r="A69" s="40"/>
      <c r="B69" s="40"/>
    </row>
    <row r="70" spans="1:2" x14ac:dyDescent="0.2">
      <c r="A70" s="40"/>
      <c r="B70" s="40"/>
    </row>
    <row r="71" spans="1:2" x14ac:dyDescent="0.2">
      <c r="A71" s="40"/>
      <c r="B71" s="40"/>
    </row>
    <row r="72" spans="1:2" x14ac:dyDescent="0.2">
      <c r="A72" s="40"/>
      <c r="B72" s="40"/>
    </row>
    <row r="73" spans="1:2" x14ac:dyDescent="0.2">
      <c r="A73" s="40"/>
      <c r="B73" s="40"/>
    </row>
    <row r="74" spans="1:2" x14ac:dyDescent="0.2">
      <c r="A74" s="40"/>
      <c r="B74" s="40"/>
    </row>
    <row r="75" spans="1:2" x14ac:dyDescent="0.2">
      <c r="A75" s="40"/>
      <c r="B75" s="40"/>
    </row>
    <row r="76" spans="1:2" x14ac:dyDescent="0.2">
      <c r="A76" s="40"/>
      <c r="B76" s="40"/>
    </row>
    <row r="77" spans="1:2" x14ac:dyDescent="0.2">
      <c r="A77" s="40"/>
      <c r="B77" s="40"/>
    </row>
    <row r="78" spans="1:2" x14ac:dyDescent="0.2">
      <c r="A78" s="40"/>
      <c r="B78" s="40"/>
    </row>
    <row r="79" spans="1:2" x14ac:dyDescent="0.2">
      <c r="A79" s="40"/>
      <c r="B79" s="40"/>
    </row>
    <row r="80" spans="1:2" x14ac:dyDescent="0.2">
      <c r="A80" s="40"/>
      <c r="B80" s="40"/>
    </row>
    <row r="81" spans="1:2" x14ac:dyDescent="0.2">
      <c r="A81" s="40"/>
      <c r="B81" s="40"/>
    </row>
    <row r="82" spans="1:2" x14ac:dyDescent="0.2">
      <c r="A82" s="40"/>
      <c r="B82" s="40"/>
    </row>
    <row r="83" spans="1:2" x14ac:dyDescent="0.2">
      <c r="A83" s="40"/>
      <c r="B83" s="40"/>
    </row>
    <row r="84" spans="1:2" x14ac:dyDescent="0.2">
      <c r="A84" s="40"/>
      <c r="B84" s="40"/>
    </row>
    <row r="85" spans="1:2" x14ac:dyDescent="0.2">
      <c r="A85" s="40"/>
      <c r="B85" s="40"/>
    </row>
    <row r="86" spans="1:2" x14ac:dyDescent="0.2">
      <c r="A86" s="40"/>
      <c r="B86" s="40"/>
    </row>
    <row r="87" spans="1:2" x14ac:dyDescent="0.2">
      <c r="A87" s="40"/>
      <c r="B87" s="40"/>
    </row>
    <row r="88" spans="1:2" x14ac:dyDescent="0.2">
      <c r="A88" s="40"/>
      <c r="B88" s="40"/>
    </row>
    <row r="89" spans="1:2" x14ac:dyDescent="0.2">
      <c r="A89" s="40"/>
      <c r="B89" s="40"/>
    </row>
    <row r="90" spans="1:2" x14ac:dyDescent="0.2">
      <c r="A90" s="40"/>
      <c r="B90" s="40"/>
    </row>
    <row r="91" spans="1:2" x14ac:dyDescent="0.2">
      <c r="A91" s="40"/>
      <c r="B91" s="40"/>
    </row>
    <row r="92" spans="1:2" x14ac:dyDescent="0.2">
      <c r="A92" s="40"/>
      <c r="B92" s="40"/>
    </row>
    <row r="93" spans="1:2" x14ac:dyDescent="0.2">
      <c r="A93" s="40"/>
      <c r="B93" s="40"/>
    </row>
    <row r="94" spans="1:2" x14ac:dyDescent="0.2">
      <c r="A94" s="40"/>
      <c r="B94" s="40"/>
    </row>
    <row r="95" spans="1:2" x14ac:dyDescent="0.2">
      <c r="A95" s="40"/>
      <c r="B95" s="40"/>
    </row>
    <row r="96" spans="1:2" x14ac:dyDescent="0.2">
      <c r="A96" s="40"/>
      <c r="B96" s="40"/>
    </row>
    <row r="97" spans="1:2" x14ac:dyDescent="0.2">
      <c r="A97" s="40"/>
      <c r="B97" s="40"/>
    </row>
    <row r="98" spans="1:2" x14ac:dyDescent="0.2">
      <c r="A98" s="40"/>
      <c r="B98" s="40"/>
    </row>
    <row r="99" spans="1:2" x14ac:dyDescent="0.2">
      <c r="A99" s="40"/>
      <c r="B99" s="40"/>
    </row>
    <row r="100" spans="1:2" x14ac:dyDescent="0.2">
      <c r="A100" s="40"/>
      <c r="B100" s="40"/>
    </row>
  </sheetData>
  <hyperlinks>
    <hyperlink ref="D16" r:id="rId1" xr:uid="{1F6DDD73-ABD1-AF45-BB11-6D83DCBE80F0}"/>
    <hyperlink ref="D19" r:id="rId2" location=":~:text=The%20addition%20of%20two%20oxygen,the%20carbon%2C%20which%20is%2012.&amp;text=subbituminous%20coal%20and%201.87%20times,short%20ton%20of%20subbituminous%20coal." display="https://www.eia.gov/tools/faqs/faq.php?id=82&amp;t=11 - :~:text=The%20addition%20of%20two%20oxygen,the%20carbon%2C%20which%20is%2012.&amp;text=subbituminous%20coal%20and%201.87%20times,short%20ton%20of%20subbituminous%20coal." xr:uid="{15162853-7709-6241-A151-0333006AAA7E}"/>
    <hyperlink ref="D20" r:id="rId3" xr:uid="{78F37F98-AF98-AA47-A4F1-243EB5E3E4A7}"/>
    <hyperlink ref="D22" r:id="rId4" xr:uid="{1F2A608D-D022-6D4B-BA4D-57E89D291F9D}"/>
    <hyperlink ref="D21" r:id="rId5" xr:uid="{85EF89D7-76FB-334E-BA5C-ADF158BA6BA1}"/>
    <hyperlink ref="D23" r:id="rId6" xr:uid="{2BF0D6F0-1E1E-4A41-8FCB-6C9CD6052DBB}"/>
    <hyperlink ref="D38" r:id="rId7" xr:uid="{DF3D0F93-837B-C64E-999B-3931D476410E}"/>
    <hyperlink ref="D47" r:id="rId8" display="https://fpr.vermont.gov/sites/fpr/files/Forest_and_Forestry/Forest_Based_Business/Library/2018 HARVEST_RPT_FINAL.pdf" xr:uid="{0803EDEB-1437-6D49-84A5-04DA443419CC}"/>
    <hyperlink ref="D51" r:id="rId9" xr:uid="{BF8B6481-53B6-FE4B-8B19-BC457CB28857}"/>
    <hyperlink ref="D48" r:id="rId10" display="https://fpr.vermont.gov/sites/fpr/files/Forest_and_Forestry/Forest_Based_Business/Library/2018 HARVEST_RPT_FINAL.pdf" xr:uid="{F4327A90-AD09-2346-8D08-A3379A5241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Desmond, Gabriel Laird (Gabe)</dc:creator>
  <cp:lastModifiedBy>Desmond, Gabriel Laird (Gabe)</cp:lastModifiedBy>
  <dcterms:created xsi:type="dcterms:W3CDTF">2020-07-31T16:38:15Z</dcterms:created>
  <dcterms:modified xsi:type="dcterms:W3CDTF">2020-08-14T20:09:37Z</dcterms:modified>
</cp:coreProperties>
</file>