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mi\Desktop\"/>
    </mc:Choice>
  </mc:AlternateContent>
  <xr:revisionPtr revIDLastSave="0" documentId="13_ncr:1_{CB67F081-75C0-455A-AE26-1FEA8DB6ABE3}" xr6:coauthVersionLast="47" xr6:coauthVersionMax="47" xr10:uidLastSave="{00000000-0000-0000-0000-000000000000}"/>
  <bookViews>
    <workbookView xWindow="1200" yWindow="1935" windowWidth="21600" windowHeight="11385" xr2:uid="{20462154-FFAB-4293-91AF-31FAC7AC0C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3" i="1"/>
  <c r="K4" i="1"/>
  <c r="H4" i="1"/>
  <c r="I13" i="1"/>
  <c r="I4" i="1"/>
  <c r="J6" i="1"/>
  <c r="J7" i="1"/>
  <c r="J8" i="1"/>
  <c r="J9" i="1"/>
  <c r="J10" i="1"/>
  <c r="J11" i="1"/>
  <c r="J12" i="1"/>
  <c r="J13" i="1"/>
  <c r="K13" i="1" s="1"/>
  <c r="H13" i="1"/>
  <c r="E13" i="1"/>
  <c r="K12" i="1"/>
  <c r="K3" i="1"/>
  <c r="K5" i="1"/>
  <c r="K6" i="1"/>
  <c r="K7" i="1"/>
  <c r="K8" i="1"/>
  <c r="K9" i="1"/>
  <c r="K10" i="1"/>
  <c r="K11" i="1"/>
  <c r="O4" i="1"/>
  <c r="O5" i="1"/>
  <c r="O6" i="1"/>
  <c r="O7" i="1"/>
  <c r="O8" i="1"/>
  <c r="O9" i="1"/>
  <c r="O10" i="1"/>
  <c r="O11" i="1"/>
  <c r="O12" i="1"/>
  <c r="O3" i="1"/>
  <c r="I5" i="1"/>
  <c r="I6" i="1"/>
  <c r="I7" i="1"/>
  <c r="I8" i="1"/>
  <c r="I9" i="1"/>
  <c r="I10" i="1"/>
  <c r="I11" i="1"/>
  <c r="I12" i="1"/>
  <c r="I3" i="1"/>
  <c r="H5" i="1"/>
  <c r="H6" i="1"/>
  <c r="H7" i="1"/>
  <c r="H8" i="1"/>
  <c r="H9" i="1"/>
  <c r="H10" i="1"/>
  <c r="H11" i="1"/>
  <c r="H12" i="1"/>
  <c r="H3" i="1"/>
  <c r="C3" i="1"/>
  <c r="D3" i="1"/>
  <c r="J5" i="1"/>
  <c r="J4" i="1"/>
  <c r="C12" i="1"/>
  <c r="C11" i="1"/>
  <c r="C10" i="1"/>
  <c r="C9" i="1"/>
  <c r="C8" i="1"/>
  <c r="C7" i="1"/>
  <c r="C6" i="1"/>
  <c r="C5" i="1"/>
  <c r="C4" i="1"/>
  <c r="D12" i="1"/>
  <c r="D11" i="1"/>
  <c r="D10" i="1"/>
  <c r="E10" i="1" s="1"/>
  <c r="F10" i="1" s="1"/>
  <c r="D9" i="1"/>
  <c r="D8" i="1"/>
  <c r="D7" i="1"/>
  <c r="D6" i="1"/>
  <c r="D5" i="1"/>
  <c r="D4" i="1"/>
  <c r="L4" i="1"/>
  <c r="E3" i="1"/>
  <c r="F3" i="1" s="1"/>
  <c r="J3" i="1" s="1"/>
  <c r="E5" i="1"/>
  <c r="F5" i="1" s="1"/>
  <c r="E6" i="1"/>
  <c r="E7" i="1"/>
  <c r="F7" i="1" s="1"/>
  <c r="E8" i="1"/>
  <c r="F8" i="1" s="1"/>
  <c r="E9" i="1"/>
  <c r="F9" i="1" s="1"/>
  <c r="E11" i="1"/>
  <c r="F11" i="1" s="1"/>
  <c r="E12" i="1"/>
  <c r="F12" i="1" s="1"/>
  <c r="E4" i="1"/>
  <c r="F4" i="1" s="1"/>
</calcChain>
</file>

<file path=xl/sharedStrings.xml><?xml version="1.0" encoding="utf-8"?>
<sst xmlns="http://schemas.openxmlformats.org/spreadsheetml/2006/main" count="23" uniqueCount="23">
  <si>
    <t xml:space="preserve">Trial </t>
  </si>
  <si>
    <t xml:space="preserve">M1G </t>
  </si>
  <si>
    <t>M2G</t>
  </si>
  <si>
    <t>▲m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</si>
  <si>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net </t>
    </r>
    <r>
      <rPr>
        <sz val="11"/>
        <color theme="1"/>
        <rFont val="Calibri"/>
        <family val="2"/>
        <scheme val="minor"/>
      </rPr>
      <t xml:space="preserve">(N) 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</si>
  <si>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theory </t>
    </r>
  </si>
  <si>
    <t xml:space="preserve">%err 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</si>
  <si>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total </t>
    </r>
  </si>
  <si>
    <t xml:space="preserve">%diff </t>
  </si>
  <si>
    <r>
      <t xml:space="preserve">a </t>
    </r>
    <r>
      <rPr>
        <vertAlign val="subscript"/>
        <sz val="11"/>
        <color theme="1"/>
        <rFont val="Calibri"/>
        <family val="2"/>
        <scheme val="minor"/>
      </rPr>
      <t>meas</t>
    </r>
    <r>
      <rPr>
        <sz val="11"/>
        <color theme="1"/>
        <rFont val="Calibri"/>
        <family val="2"/>
        <scheme val="minor"/>
      </rPr>
      <t xml:space="preserve">+- a </t>
    </r>
    <r>
      <rPr>
        <sz val="11"/>
        <color theme="1"/>
        <rFont val="Calibri"/>
        <family val="2"/>
      </rPr>
      <t xml:space="preserve">δ </t>
    </r>
  </si>
  <si>
    <t xml:space="preserve">Ameas uncertainty </t>
  </si>
  <si>
    <t xml:space="preserve">Gravity </t>
  </si>
  <si>
    <t>Mass of The System</t>
  </si>
  <si>
    <t>0.2840 -.0008</t>
  </si>
  <si>
    <t>0.89+.007</t>
  </si>
  <si>
    <t>1.193+.005</t>
  </si>
  <si>
    <t>1.486+.003</t>
  </si>
  <si>
    <t>1.82+.009</t>
  </si>
  <si>
    <t>2.129+.006</t>
  </si>
  <si>
    <t>2.434+.006</t>
  </si>
  <si>
    <t>0.596+.006</t>
  </si>
  <si>
    <t>3.053+.006</t>
  </si>
  <si>
    <t>3.184+.007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</si>
</sst>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"/>
    <numFmt numFmtId="170" formatCode="0.00000"/>
    <numFmt numFmtId="171" formatCode="0.000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indent="1"/>
    </xf>
    <xf numFmtId="0" fontId="0" fillId="2" borderId="0" xfId="0" applyFill="1"/>
    <xf numFmtId="0" fontId="0" fillId="2" borderId="0" xfId="0" applyFill="1" applyAlignment="1">
      <alignment horizontal="left" indent="1"/>
    </xf>
    <xf numFmtId="0" fontId="0" fillId="3" borderId="0" xfId="0" applyFill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4"/>
    </xf>
    <xf numFmtId="0" fontId="3" fillId="0" borderId="0" xfId="0" applyFont="1" applyFill="1" applyBorder="1" applyAlignment="1">
      <alignment horizontal="left" vertical="center" wrapText="1" indent="7"/>
    </xf>
    <xf numFmtId="169" fontId="0" fillId="0" borderId="0" xfId="0" applyNumberFormat="1"/>
    <xf numFmtId="170" fontId="0" fillId="0" borderId="0" xfId="0" applyNumberFormat="1"/>
    <xf numFmtId="171" fontId="0" fillId="3" borderId="0" xfId="0" applyNumberFormat="1" applyFill="1"/>
    <xf numFmtId="169" fontId="0" fillId="0" borderId="0" xfId="0" applyNumberFormat="1" applyAlignment="1">
      <alignment horizontal="left" indent="11"/>
    </xf>
    <xf numFmtId="169" fontId="0" fillId="3" borderId="0" xfId="0" applyNumberFormat="1" applyFill="1"/>
    <xf numFmtId="169" fontId="0" fillId="0" borderId="0" xfId="0" applyNumberFormat="1" applyAlignment="1">
      <alignment horizontal="left"/>
    </xf>
    <xf numFmtId="170" fontId="0" fillId="2" borderId="0" xfId="0" applyNumberFormat="1" applyFill="1"/>
    <xf numFmtId="171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F1A4-C178-4B9C-8D88-66A64D0C0842}">
  <dimension ref="A2:O27"/>
  <sheetViews>
    <sheetView tabSelected="1" topLeftCell="B1" workbookViewId="0">
      <selection activeCell="K4" sqref="K4:K13"/>
    </sheetView>
  </sheetViews>
  <sheetFormatPr defaultRowHeight="15" x14ac:dyDescent="0.25"/>
  <cols>
    <col min="7" max="7" width="20.7109375" customWidth="1"/>
    <col min="12" max="12" width="20.140625" customWidth="1"/>
    <col min="14" max="14" width="10" bestFit="1" customWidth="1"/>
    <col min="15" max="15" width="16.28515625" customWidth="1"/>
  </cols>
  <sheetData>
    <row r="2" spans="1:15" ht="18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9</v>
      </c>
      <c r="H2" t="s">
        <v>5</v>
      </c>
      <c r="I2" t="s">
        <v>6</v>
      </c>
      <c r="J2" t="s">
        <v>7</v>
      </c>
      <c r="K2" t="s">
        <v>8</v>
      </c>
      <c r="L2" t="s">
        <v>10</v>
      </c>
      <c r="N2" t="s">
        <v>11</v>
      </c>
      <c r="O2" t="s">
        <v>12</v>
      </c>
    </row>
    <row r="3" spans="1:15" x14ac:dyDescent="0.25">
      <c r="A3" s="4"/>
      <c r="B3" s="3">
        <v>1</v>
      </c>
      <c r="C3" s="2">
        <f>(155.48/1000)</f>
        <v>0.15547999999999998</v>
      </c>
      <c r="D3" s="2">
        <f>(154.88/1000)</f>
        <v>0.15487999999999999</v>
      </c>
      <c r="E3" s="2">
        <f t="shared" ref="E3:E13" si="0">(C3-D3)</f>
        <v>5.9999999999998943E-4</v>
      </c>
      <c r="F3" s="2">
        <f>(E3*N3)</f>
        <v>5.8799999999998966E-3</v>
      </c>
      <c r="G3" s="2">
        <v>0</v>
      </c>
      <c r="H3" s="15">
        <f>(C3-D3)*N3/(C3+D3)</f>
        <v>1.8945740430467511E-2</v>
      </c>
      <c r="I3" s="2">
        <f>((ABS(G3-H3))/H3)*100</f>
        <v>100</v>
      </c>
      <c r="J3" s="2">
        <f>(F3/G4)</f>
        <v>2.0704225352112315E-2</v>
      </c>
      <c r="K3" s="2">
        <f>((O3-J3)/(1/2*(O3+J3)))*100</f>
        <v>174.9846419315264</v>
      </c>
      <c r="L3" s="2">
        <v>3.0000000000000001E-3</v>
      </c>
      <c r="M3" s="2"/>
      <c r="N3" s="2">
        <v>9.8000000000000007</v>
      </c>
      <c r="O3" s="4">
        <f>(310.36/1000)</f>
        <v>0.31036000000000002</v>
      </c>
    </row>
    <row r="4" spans="1:15" x14ac:dyDescent="0.25">
      <c r="B4" s="1">
        <v>2</v>
      </c>
      <c r="C4">
        <f>160.01/1000</f>
        <v>0.16000999999999999</v>
      </c>
      <c r="D4">
        <f>150.36/1000</f>
        <v>0.15036000000000002</v>
      </c>
      <c r="E4">
        <f t="shared" si="0"/>
        <v>9.6499999999999642E-3</v>
      </c>
      <c r="F4">
        <f>(E4*N3)</f>
        <v>9.4569999999999654E-2</v>
      </c>
      <c r="G4" s="11">
        <v>0.28399999999999997</v>
      </c>
      <c r="H4" s="15">
        <f t="shared" ref="H4:H13" si="1">(C4-D4)*N4/(C4+D4)</f>
        <v>0.30470084093178995</v>
      </c>
      <c r="I4" s="15">
        <f>((ABS(G4-H4))/H4)*100</f>
        <v>6.7938246801307809</v>
      </c>
      <c r="J4" s="10">
        <f>(F4/G4)</f>
        <v>0.33299295774647769</v>
      </c>
      <c r="K4" s="17">
        <f t="shared" ref="K4:K13" si="2">(O4-J4)/(1/2*(O4+J4))*100</f>
        <v>-7.0359380411511223</v>
      </c>
      <c r="L4">
        <f>+- 0.0008</f>
        <v>-8.0000000000000004E-4</v>
      </c>
      <c r="N4">
        <v>9.8000000000000007</v>
      </c>
      <c r="O4" s="4">
        <f t="shared" ref="O4:O12" si="3">(310.36/1000)</f>
        <v>0.31036000000000002</v>
      </c>
    </row>
    <row r="5" spans="1:15" x14ac:dyDescent="0.25">
      <c r="B5" s="1">
        <v>3</v>
      </c>
      <c r="C5">
        <f>165.03/1000</f>
        <v>0.16503000000000001</v>
      </c>
      <c r="D5">
        <f>145.33/1000</f>
        <v>0.14533000000000001</v>
      </c>
      <c r="E5" s="10">
        <f t="shared" si="0"/>
        <v>1.9699999999999995E-2</v>
      </c>
      <c r="F5" s="10">
        <f t="shared" ref="F5" si="4">(E5*N5)</f>
        <v>0.19305999999999998</v>
      </c>
      <c r="G5" s="12">
        <v>0.59689999999999999</v>
      </c>
      <c r="H5" s="15">
        <f t="shared" si="1"/>
        <v>0.62205181080036076</v>
      </c>
      <c r="I5" s="15">
        <f t="shared" ref="I4:I12" si="5">((ABS(G5-H5))/H5)*100</f>
        <v>4.0433626851755786</v>
      </c>
      <c r="J5" s="16">
        <f>(F5/G5)</f>
        <v>0.32343776176914052</v>
      </c>
      <c r="K5" s="17">
        <f t="shared" si="2"/>
        <v>-4.1267932952732771</v>
      </c>
      <c r="L5">
        <v>6.0000000000000001E-3</v>
      </c>
      <c r="N5">
        <v>9.8000000000000007</v>
      </c>
      <c r="O5" s="4">
        <f t="shared" si="3"/>
        <v>0.31036000000000002</v>
      </c>
    </row>
    <row r="6" spans="1:15" x14ac:dyDescent="0.25">
      <c r="B6" s="1">
        <v>4</v>
      </c>
      <c r="C6">
        <f>169.98/1000</f>
        <v>0.16997999999999999</v>
      </c>
      <c r="D6">
        <f>140.39/1000</f>
        <v>0.14038999999999999</v>
      </c>
      <c r="E6">
        <f t="shared" si="0"/>
        <v>2.9590000000000005E-2</v>
      </c>
      <c r="F6" s="10">
        <f>(E6*N5)</f>
        <v>0.28998200000000007</v>
      </c>
      <c r="G6" s="9">
        <v>0.89</v>
      </c>
      <c r="H6" s="15">
        <f t="shared" si="1"/>
        <v>0.93431066146857011</v>
      </c>
      <c r="I6" s="15">
        <f t="shared" si="5"/>
        <v>4.7426047133960374</v>
      </c>
      <c r="J6" s="16">
        <f t="shared" ref="J6:J13" si="6">(F6/G6)</f>
        <v>0.32582247191011243</v>
      </c>
      <c r="K6" s="17">
        <f t="shared" si="2"/>
        <v>-4.8610178974868496</v>
      </c>
      <c r="L6">
        <v>7.0000000000000001E-3</v>
      </c>
      <c r="N6">
        <v>9.8000000000000007</v>
      </c>
      <c r="O6" s="4">
        <f t="shared" si="3"/>
        <v>0.31036000000000002</v>
      </c>
    </row>
    <row r="7" spans="1:15" x14ac:dyDescent="0.25">
      <c r="B7" s="1">
        <v>5</v>
      </c>
      <c r="C7" s="10">
        <f>175.1/1000</f>
        <v>0.17510000000000001</v>
      </c>
      <c r="D7">
        <f>135.27/1000</f>
        <v>0.13527</v>
      </c>
      <c r="E7">
        <f t="shared" si="0"/>
        <v>3.9830000000000004E-2</v>
      </c>
      <c r="F7" s="10">
        <f t="shared" ref="F7" si="7">(E7*N7)</f>
        <v>0.39033400000000007</v>
      </c>
      <c r="G7">
        <v>1.1930000000000001</v>
      </c>
      <c r="H7" s="15">
        <f t="shared" si="1"/>
        <v>1.2576408802397139</v>
      </c>
      <c r="I7" s="15">
        <f t="shared" si="5"/>
        <v>5.1398520241639156</v>
      </c>
      <c r="J7" s="16">
        <f t="shared" si="6"/>
        <v>0.32718692372171004</v>
      </c>
      <c r="K7" s="17">
        <f t="shared" si="2"/>
        <v>-5.2786463538972352</v>
      </c>
      <c r="L7">
        <v>5.0000000000000001E-3</v>
      </c>
      <c r="N7">
        <v>9.8000000000000007</v>
      </c>
      <c r="O7" s="4">
        <f t="shared" si="3"/>
        <v>0.31036000000000002</v>
      </c>
    </row>
    <row r="8" spans="1:15" x14ac:dyDescent="0.25">
      <c r="B8" s="1">
        <v>6</v>
      </c>
      <c r="C8" s="10">
        <f>180.1/1000</f>
        <v>0.18009999999999998</v>
      </c>
      <c r="D8">
        <f>130.28/1000</f>
        <v>0.13028000000000001</v>
      </c>
      <c r="E8">
        <f t="shared" si="0"/>
        <v>4.9819999999999975E-2</v>
      </c>
      <c r="F8" s="10">
        <f>(E8*N8)</f>
        <v>0.48823599999999978</v>
      </c>
      <c r="G8">
        <v>1.486</v>
      </c>
      <c r="H8" s="15">
        <f t="shared" si="1"/>
        <v>1.5730266125394672</v>
      </c>
      <c r="I8" s="15">
        <f t="shared" si="5"/>
        <v>5.5324310374490686</v>
      </c>
      <c r="J8" s="16">
        <f t="shared" si="6"/>
        <v>0.32855720053835785</v>
      </c>
      <c r="K8" s="17">
        <f t="shared" si="2"/>
        <v>-5.6962625276091137</v>
      </c>
      <c r="L8">
        <v>3.0000000000000001E-3</v>
      </c>
      <c r="N8">
        <v>9.8000000000000007</v>
      </c>
      <c r="O8" s="4">
        <f t="shared" si="3"/>
        <v>0.31036000000000002</v>
      </c>
    </row>
    <row r="9" spans="1:15" x14ac:dyDescent="0.25">
      <c r="B9" s="1">
        <v>7</v>
      </c>
      <c r="C9" s="10">
        <f>185.1/1000</f>
        <v>0.18509999999999999</v>
      </c>
      <c r="D9">
        <f>125.28/1000</f>
        <v>0.12528</v>
      </c>
      <c r="E9">
        <f t="shared" si="0"/>
        <v>5.9819999999999984E-2</v>
      </c>
      <c r="F9" s="10">
        <f>(E9*N8)</f>
        <v>0.58623599999999987</v>
      </c>
      <c r="G9" s="9">
        <v>1.82</v>
      </c>
      <c r="H9" s="15">
        <f t="shared" si="1"/>
        <v>1.8887686062246276</v>
      </c>
      <c r="I9" s="15">
        <f t="shared" si="5"/>
        <v>3.6409227683048981</v>
      </c>
      <c r="J9" s="16">
        <f t="shared" si="6"/>
        <v>0.32210769230769221</v>
      </c>
      <c r="K9" s="17">
        <f t="shared" si="2"/>
        <v>-3.7148750681092468</v>
      </c>
      <c r="L9">
        <v>8.9999999999999993E-3</v>
      </c>
      <c r="N9">
        <v>9.8000000000000007</v>
      </c>
      <c r="O9" s="4">
        <f t="shared" si="3"/>
        <v>0.31036000000000002</v>
      </c>
    </row>
    <row r="10" spans="1:15" x14ac:dyDescent="0.25">
      <c r="B10" s="1">
        <v>8</v>
      </c>
      <c r="C10">
        <f>190.29/1000</f>
        <v>0.19028999999999999</v>
      </c>
      <c r="D10">
        <f>120.07/1000</f>
        <v>0.12007</v>
      </c>
      <c r="E10">
        <f t="shared" si="0"/>
        <v>7.0219999999999991E-2</v>
      </c>
      <c r="F10" s="10">
        <f t="shared" ref="F10" si="8">(E10*N10)</f>
        <v>0.68815599999999999</v>
      </c>
      <c r="G10">
        <v>2.129</v>
      </c>
      <c r="H10" s="15">
        <f t="shared" si="1"/>
        <v>2.2172831550457537</v>
      </c>
      <c r="I10" s="15">
        <f t="shared" si="5"/>
        <v>3.9815913833491403</v>
      </c>
      <c r="J10" s="16">
        <f t="shared" si="6"/>
        <v>0.32322968529826207</v>
      </c>
      <c r="K10" s="17">
        <f t="shared" si="2"/>
        <v>-4.0624667973259845</v>
      </c>
      <c r="L10">
        <v>6.0000000000000001E-3</v>
      </c>
      <c r="N10">
        <v>9.8000000000000007</v>
      </c>
      <c r="O10" s="4">
        <f t="shared" si="3"/>
        <v>0.31036000000000002</v>
      </c>
    </row>
    <row r="11" spans="1:15" x14ac:dyDescent="0.25">
      <c r="B11" s="1">
        <v>9</v>
      </c>
      <c r="C11">
        <f>195.32/1000</f>
        <v>0.19531999999999999</v>
      </c>
      <c r="D11">
        <f>115.02/1000</f>
        <v>0.11502</v>
      </c>
      <c r="E11" s="10">
        <f t="shared" si="0"/>
        <v>8.0299999999999996E-2</v>
      </c>
      <c r="F11">
        <f t="shared" ref="F11" si="9">(E11*N10)</f>
        <v>0.78693999999999997</v>
      </c>
      <c r="G11">
        <v>2.4340000000000002</v>
      </c>
      <c r="H11" s="15">
        <f t="shared" si="1"/>
        <v>2.535735000322227</v>
      </c>
      <c r="I11" s="15">
        <f t="shared" si="5"/>
        <v>4.0120517447327462</v>
      </c>
      <c r="J11" s="16">
        <f t="shared" si="6"/>
        <v>0.32331142152834835</v>
      </c>
      <c r="K11" s="17">
        <f t="shared" si="2"/>
        <v>-4.08774045612184</v>
      </c>
      <c r="L11">
        <v>6.0000000000000001E-3</v>
      </c>
      <c r="N11">
        <v>9.8000000000000007</v>
      </c>
      <c r="O11" s="4">
        <f t="shared" si="3"/>
        <v>0.31036000000000002</v>
      </c>
    </row>
    <row r="12" spans="1:15" ht="15.75" thickBot="1" x14ac:dyDescent="0.3">
      <c r="B12" s="1">
        <v>10</v>
      </c>
      <c r="C12">
        <f>200.22/1000</f>
        <v>0.20022000000000001</v>
      </c>
      <c r="D12">
        <f>110.04/1000</f>
        <v>0.11004000000000001</v>
      </c>
      <c r="E12">
        <f t="shared" si="0"/>
        <v>9.0179999999999996E-2</v>
      </c>
      <c r="F12" s="10">
        <f t="shared" ref="F12" si="10">(E12*N12)</f>
        <v>0.88376399999999999</v>
      </c>
      <c r="G12" s="9">
        <v>3.0535000000000001</v>
      </c>
      <c r="H12" s="15">
        <f t="shared" si="1"/>
        <v>2.8484625797718039</v>
      </c>
      <c r="I12" s="15">
        <f t="shared" si="5"/>
        <v>7.1981784729860179</v>
      </c>
      <c r="J12" s="16">
        <f t="shared" si="6"/>
        <v>0.28942655968560665</v>
      </c>
      <c r="K12" s="17">
        <f>ABS((O12-J12)/(1/2*(O12+J12))*100)</f>
        <v>6.9802965659537834</v>
      </c>
      <c r="L12">
        <v>6.0000000000000001E-3</v>
      </c>
      <c r="N12">
        <v>9.8000000000000007</v>
      </c>
      <c r="O12" s="4">
        <f t="shared" si="3"/>
        <v>0.31036000000000002</v>
      </c>
    </row>
    <row r="13" spans="1:15" ht="16.5" thickTop="1" thickBot="1" x14ac:dyDescent="0.3">
      <c r="B13" s="1">
        <v>11</v>
      </c>
      <c r="C13" s="5">
        <v>0.20530999999999999</v>
      </c>
      <c r="D13" s="6">
        <v>0.10505</v>
      </c>
      <c r="E13">
        <f t="shared" si="0"/>
        <v>0.10025999999999999</v>
      </c>
      <c r="F13" s="10">
        <f>(E13*N12)</f>
        <v>0.98254799999999998</v>
      </c>
      <c r="G13" s="13">
        <v>3.1841249999999999</v>
      </c>
      <c r="H13" s="15">
        <f t="shared" si="1"/>
        <v>3.165833225931177</v>
      </c>
      <c r="I13" s="15">
        <f>((ABS(G13-H13))/H13)*100</f>
        <v>0.57778703941180143</v>
      </c>
      <c r="J13" s="16">
        <f t="shared" si="6"/>
        <v>0.30857708161582853</v>
      </c>
      <c r="K13" s="17">
        <f t="shared" si="2"/>
        <v>0.57612265838618593</v>
      </c>
      <c r="L13" s="2">
        <v>7.0000000000000001E-3</v>
      </c>
      <c r="N13" s="7">
        <v>9.8000000000000007</v>
      </c>
      <c r="O13" s="8">
        <v>0.31036000000000002</v>
      </c>
    </row>
    <row r="14" spans="1:15" ht="15.75" thickTop="1" x14ac:dyDescent="0.25"/>
    <row r="18" spans="7:7" x14ac:dyDescent="0.25">
      <c r="G18" s="11" t="s">
        <v>13</v>
      </c>
    </row>
    <row r="19" spans="7:7" x14ac:dyDescent="0.25">
      <c r="G19" s="14" t="s">
        <v>20</v>
      </c>
    </row>
    <row r="20" spans="7:7" x14ac:dyDescent="0.25">
      <c r="G20" s="9" t="s">
        <v>14</v>
      </c>
    </row>
    <row r="21" spans="7:7" x14ac:dyDescent="0.25">
      <c r="G21" t="s">
        <v>15</v>
      </c>
    </row>
    <row r="22" spans="7:7" x14ac:dyDescent="0.25">
      <c r="G22" t="s">
        <v>16</v>
      </c>
    </row>
    <row r="23" spans="7:7" x14ac:dyDescent="0.25">
      <c r="G23" s="9" t="s">
        <v>17</v>
      </c>
    </row>
    <row r="24" spans="7:7" x14ac:dyDescent="0.25">
      <c r="G24" t="s">
        <v>18</v>
      </c>
    </row>
    <row r="25" spans="7:7" x14ac:dyDescent="0.25">
      <c r="G25" t="s">
        <v>19</v>
      </c>
    </row>
    <row r="26" spans="7:7" x14ac:dyDescent="0.25">
      <c r="G26" s="9" t="s">
        <v>21</v>
      </c>
    </row>
    <row r="27" spans="7:7" x14ac:dyDescent="0.25">
      <c r="G27" s="13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Delemos</dc:creator>
  <cp:lastModifiedBy>Jonathon Delemos</cp:lastModifiedBy>
  <dcterms:created xsi:type="dcterms:W3CDTF">2023-02-24T17:41:30Z</dcterms:created>
  <dcterms:modified xsi:type="dcterms:W3CDTF">2023-03-08T21:44:12Z</dcterms:modified>
</cp:coreProperties>
</file>