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mi\Desktop\"/>
    </mc:Choice>
  </mc:AlternateContent>
  <xr:revisionPtr revIDLastSave="0" documentId="13_ncr:1_{42FA7809-079C-455D-922D-8548E616EF45}" xr6:coauthVersionLast="47" xr6:coauthVersionMax="47" xr10:uidLastSave="{00000000-0000-0000-0000-000000000000}"/>
  <bookViews>
    <workbookView xWindow="-26475" yWindow="2355" windowWidth="21600" windowHeight="11385" xr2:uid="{48E74C63-D032-4254-AB55-AE60F014FF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O13" i="1"/>
  <c r="W24" i="1"/>
  <c r="P25" i="1"/>
  <c r="P26" i="1"/>
  <c r="P27" i="1"/>
  <c r="P28" i="1"/>
  <c r="P24" i="1"/>
  <c r="AB25" i="1"/>
  <c r="AB26" i="1"/>
  <c r="AB27" i="1"/>
  <c r="AB28" i="1"/>
  <c r="AB24" i="1"/>
  <c r="AA25" i="1"/>
  <c r="AA26" i="1"/>
  <c r="AA27" i="1"/>
  <c r="AA28" i="1"/>
  <c r="Z25" i="1"/>
  <c r="Z26" i="1"/>
  <c r="Z27" i="1"/>
  <c r="Z28" i="1"/>
  <c r="Y25" i="1"/>
  <c r="Y26" i="1"/>
  <c r="Y27" i="1"/>
  <c r="Y28" i="1"/>
  <c r="X25" i="1"/>
  <c r="X26" i="1"/>
  <c r="X27" i="1"/>
  <c r="X28" i="1"/>
  <c r="AA24" i="1"/>
  <c r="Z24" i="1"/>
  <c r="Y24" i="1"/>
  <c r="V24" i="1"/>
  <c r="X24" i="1"/>
  <c r="F5" i="1"/>
  <c r="F6" i="1"/>
  <c r="F4" i="1"/>
  <c r="V4" i="1" s="1"/>
  <c r="Y4" i="1" s="1"/>
  <c r="H4" i="1"/>
  <c r="U4" i="1" s="1"/>
  <c r="P4" i="1"/>
  <c r="Q4" i="1"/>
  <c r="S13" i="1"/>
  <c r="U25" i="1"/>
  <c r="U26" i="1"/>
  <c r="F28" i="1"/>
  <c r="U28" i="1" s="1"/>
  <c r="F27" i="1"/>
  <c r="I27" i="1" s="1"/>
  <c r="I26" i="1"/>
  <c r="S26" i="1" s="1"/>
  <c r="F26" i="1"/>
  <c r="F25" i="1"/>
  <c r="I25" i="1" s="1"/>
  <c r="F24" i="1"/>
  <c r="I24" i="1" s="1"/>
  <c r="I17" i="1"/>
  <c r="I13" i="1"/>
  <c r="F14" i="1"/>
  <c r="V25" i="1" s="1"/>
  <c r="F15" i="1"/>
  <c r="V26" i="1" s="1"/>
  <c r="F16" i="1"/>
  <c r="F17" i="1"/>
  <c r="F13" i="1"/>
  <c r="U13" i="1" s="1"/>
  <c r="W28" i="1" l="1"/>
  <c r="W27" i="1"/>
  <c r="W26" i="1"/>
  <c r="W25" i="1"/>
  <c r="V27" i="1"/>
  <c r="S27" i="1"/>
  <c r="T27" i="1"/>
  <c r="T24" i="1"/>
  <c r="S24" i="1"/>
  <c r="S25" i="1"/>
  <c r="N25" i="1"/>
  <c r="T25" i="1"/>
  <c r="U17" i="1"/>
  <c r="T26" i="1"/>
  <c r="U16" i="1"/>
  <c r="V17" i="1"/>
  <c r="V15" i="1"/>
  <c r="V13" i="1"/>
  <c r="U24" i="1"/>
  <c r="N24" i="1" s="1"/>
  <c r="U14" i="1"/>
  <c r="O4" i="1"/>
  <c r="N4" i="1" s="1"/>
  <c r="I16" i="1"/>
  <c r="T16" i="1" s="1"/>
  <c r="I28" i="1"/>
  <c r="H6" i="1"/>
  <c r="I15" i="1"/>
  <c r="U27" i="1"/>
  <c r="N27" i="1" s="1"/>
  <c r="H5" i="1"/>
  <c r="U15" i="1"/>
  <c r="T4" i="1"/>
  <c r="I14" i="1"/>
  <c r="V14" i="1" s="1"/>
  <c r="S4" i="1"/>
  <c r="P6" i="1"/>
  <c r="Q5" i="1"/>
  <c r="N26" i="1"/>
  <c r="T15" i="1"/>
  <c r="S15" i="1"/>
  <c r="S17" i="1"/>
  <c r="T17" i="1"/>
  <c r="S28" i="1" l="1"/>
  <c r="T28" i="1"/>
  <c r="N28" i="1"/>
  <c r="S16" i="1"/>
  <c r="P5" i="1"/>
  <c r="O5" i="1" s="1"/>
  <c r="N5" i="1" s="1"/>
  <c r="V5" i="1"/>
  <c r="Y5" i="1" s="1"/>
  <c r="U5" i="1"/>
  <c r="T5" i="1"/>
  <c r="S5" i="1" s="1"/>
  <c r="V16" i="1"/>
  <c r="Q6" i="1"/>
  <c r="O6" i="1" s="1"/>
  <c r="N6" i="1" s="1"/>
  <c r="T6" i="1"/>
  <c r="U6" i="1"/>
  <c r="S6" i="1" s="1"/>
  <c r="V6" i="1"/>
  <c r="Y6" i="1" s="1"/>
  <c r="V28" i="1"/>
  <c r="P16" i="1"/>
  <c r="N16" i="1" s="1"/>
  <c r="P15" i="1"/>
  <c r="N15" i="1" s="1"/>
  <c r="T14" i="1"/>
  <c r="S14" i="1"/>
  <c r="P17" i="1"/>
  <c r="N17" i="1" s="1"/>
  <c r="T13" i="1"/>
  <c r="P13" i="1" s="1"/>
  <c r="P14" i="1" l="1"/>
  <c r="N14" i="1" s="1"/>
</calcChain>
</file>

<file path=xl/sharedStrings.xml><?xml version="1.0" encoding="utf-8"?>
<sst xmlns="http://schemas.openxmlformats.org/spreadsheetml/2006/main" count="63" uniqueCount="33">
  <si>
    <t xml:space="preserve">Trial Attempt </t>
  </si>
  <si>
    <t xml:space="preserve">Mass Total </t>
  </si>
  <si>
    <t xml:space="preserve">Velocity Final </t>
  </si>
  <si>
    <t xml:space="preserve">Work </t>
  </si>
  <si>
    <t xml:space="preserve">Position </t>
  </si>
  <si>
    <t xml:space="preserve">Percent Diff </t>
  </si>
  <si>
    <t>δKE</t>
  </si>
  <si>
    <t>Mass Hanger</t>
  </si>
  <si>
    <t xml:space="preserve">Mass Cart </t>
  </si>
  <si>
    <t xml:space="preserve">Velocity Initial </t>
  </si>
  <si>
    <t>Friction Cart</t>
  </si>
  <si>
    <t>Initial Position</t>
  </si>
  <si>
    <t xml:space="preserve">Initial Position </t>
  </si>
  <si>
    <t>δHeight</t>
  </si>
  <si>
    <t>G</t>
  </si>
  <si>
    <t>Kinetic Final</t>
  </si>
  <si>
    <t xml:space="preserve">Kinetic Initial </t>
  </si>
  <si>
    <t>δU</t>
  </si>
  <si>
    <t>+</t>
  </si>
  <si>
    <t>Kinetic F</t>
  </si>
  <si>
    <t>Kinetic I</t>
  </si>
  <si>
    <t>Kf</t>
  </si>
  <si>
    <t xml:space="preserve">Ki </t>
  </si>
  <si>
    <t>delta X</t>
  </si>
  <si>
    <t xml:space="preserve">M_t </t>
  </si>
  <si>
    <t>Potential</t>
  </si>
  <si>
    <t>F_nom</t>
  </si>
  <si>
    <t>mgh</t>
  </si>
  <si>
    <t>kinetic</t>
  </si>
  <si>
    <t>fnomD</t>
  </si>
  <si>
    <t>MbD</t>
  </si>
  <si>
    <t>mu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</si>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</sst>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B0EE-C216-429C-B900-E0364D985ED4}">
  <dimension ref="E3:AB32"/>
  <sheetViews>
    <sheetView tabSelected="1" topLeftCell="J13" workbookViewId="0">
      <selection activeCell="N13" sqref="N13:N17"/>
    </sheetView>
  </sheetViews>
  <sheetFormatPr defaultRowHeight="15" x14ac:dyDescent="0.25"/>
  <cols>
    <col min="5" max="5" width="14.42578125" customWidth="1"/>
    <col min="6" max="6" width="12.85546875" customWidth="1"/>
    <col min="7" max="7" width="13.85546875" customWidth="1"/>
    <col min="8" max="8" width="13.42578125" customWidth="1"/>
    <col min="9" max="9" width="13.5703125" customWidth="1"/>
    <col min="10" max="10" width="14.28515625" customWidth="1"/>
    <col min="11" max="11" width="13" customWidth="1"/>
    <col min="12" max="12" width="15" customWidth="1"/>
    <col min="13" max="13" width="13.140625" customWidth="1"/>
    <col min="19" max="19" width="11.85546875" customWidth="1"/>
    <col min="20" max="20" width="13.85546875" customWidth="1"/>
    <col min="22" max="22" width="9.5703125" bestFit="1" customWidth="1"/>
    <col min="24" max="24" width="12.5703125" bestFit="1" customWidth="1"/>
  </cols>
  <sheetData>
    <row r="3" spans="5:25" x14ac:dyDescent="0.25">
      <c r="E3" t="s">
        <v>0</v>
      </c>
      <c r="F3" t="s">
        <v>7</v>
      </c>
      <c r="G3" t="s">
        <v>8</v>
      </c>
      <c r="H3" t="s">
        <v>1</v>
      </c>
      <c r="I3" t="s">
        <v>11</v>
      </c>
      <c r="J3" t="s">
        <v>4</v>
      </c>
      <c r="K3" t="s">
        <v>9</v>
      </c>
      <c r="L3" t="s">
        <v>2</v>
      </c>
      <c r="M3" t="s">
        <v>3</v>
      </c>
      <c r="N3" t="s">
        <v>5</v>
      </c>
      <c r="O3" s="1" t="s">
        <v>6</v>
      </c>
      <c r="P3" s="1" t="s">
        <v>21</v>
      </c>
      <c r="Q3" s="1" t="s">
        <v>22</v>
      </c>
      <c r="S3" s="1" t="s">
        <v>6</v>
      </c>
      <c r="T3" s="1" t="s">
        <v>21</v>
      </c>
      <c r="U3" s="1" t="s">
        <v>22</v>
      </c>
      <c r="V3" s="1" t="s">
        <v>24</v>
      </c>
      <c r="W3" t="s">
        <v>23</v>
      </c>
      <c r="X3" t="s">
        <v>14</v>
      </c>
      <c r="Y3" t="s">
        <v>25</v>
      </c>
    </row>
    <row r="4" spans="5:25" x14ac:dyDescent="0.25">
      <c r="E4">
        <v>1</v>
      </c>
      <c r="F4">
        <f>99.26/1000</f>
        <v>9.9260000000000001E-2</v>
      </c>
      <c r="G4">
        <v>249.81</v>
      </c>
      <c r="H4">
        <f>(F13+G4)/1000</f>
        <v>0.24990925999999999</v>
      </c>
      <c r="I4">
        <v>0</v>
      </c>
      <c r="J4">
        <v>70</v>
      </c>
      <c r="K4">
        <v>0.5</v>
      </c>
      <c r="L4">
        <v>1.585</v>
      </c>
      <c r="M4">
        <v>0.27700000000000002</v>
      </c>
      <c r="N4">
        <f>((M4-O4)/(M4))*100</f>
        <v>-2.0489125818591991</v>
      </c>
      <c r="O4">
        <f>(P4-Q4)</f>
        <v>0.28267548785175001</v>
      </c>
      <c r="P4">
        <f>(1/2)*H4*L4^2</f>
        <v>0.31391414535175</v>
      </c>
      <c r="Q4">
        <f>(1/2)*H4*K4^2</f>
        <v>3.1238657499999999E-2</v>
      </c>
      <c r="S4">
        <f>(T4-U4)</f>
        <v>0.39494971460174993</v>
      </c>
      <c r="T4">
        <f>(1/2)*(H4+F4)*L4^2</f>
        <v>0.43859587210174994</v>
      </c>
      <c r="U4">
        <f>(1/2)*(H4+F4)*K4^2</f>
        <v>4.3646157499999998E-2</v>
      </c>
      <c r="V4">
        <f>F4+H4</f>
        <v>0.34916925999999998</v>
      </c>
      <c r="W4">
        <v>0.41739999999999999</v>
      </c>
      <c r="X4">
        <v>9.8000000000000007</v>
      </c>
      <c r="Y4">
        <f>V4*W4*X4</f>
        <v>1.4282838414152002</v>
      </c>
    </row>
    <row r="5" spans="5:25" x14ac:dyDescent="0.25">
      <c r="E5">
        <v>2</v>
      </c>
      <c r="F5">
        <f t="shared" ref="F5:F6" si="0">99.26/1000</f>
        <v>9.9260000000000001E-2</v>
      </c>
      <c r="G5">
        <v>249.81</v>
      </c>
      <c r="H5">
        <f t="shared" ref="H5:H6" si="1">(F14+G5)/1000</f>
        <v>0.24990925999999999</v>
      </c>
      <c r="I5">
        <v>0</v>
      </c>
      <c r="J5">
        <v>70</v>
      </c>
      <c r="K5">
        <v>0.34200000000000003</v>
      </c>
      <c r="L5">
        <v>1.5249999999999999</v>
      </c>
      <c r="M5">
        <v>0.28000000000000003</v>
      </c>
      <c r="N5">
        <f>((M5-O5)/(M5))*100</f>
        <v>1.4348506962750289</v>
      </c>
      <c r="O5">
        <f>(P5-Q5)</f>
        <v>0.27598241805042995</v>
      </c>
      <c r="P5">
        <f t="shared" ref="P5:P6" si="2">(1/2)*H5*L5^2</f>
        <v>0.29059761139374995</v>
      </c>
      <c r="Q5">
        <f t="shared" ref="Q5:Q6" si="3">(1/2)*H5*K5^2</f>
        <v>1.4615193343320001E-2</v>
      </c>
      <c r="S5">
        <f>(T5-U5)</f>
        <v>0.38559826348042991</v>
      </c>
      <c r="T5">
        <f t="shared" ref="T5:T6" si="4">(1/2)*(H5+F5)*L5^2</f>
        <v>0.40601838014374991</v>
      </c>
      <c r="U5">
        <f t="shared" ref="U5:U6" si="5">(1/2)*(H5+F5)*K5^2</f>
        <v>2.0420116663320002E-2</v>
      </c>
      <c r="V5">
        <f t="shared" ref="V5:V6" si="6">F5+H5</f>
        <v>0.34916925999999998</v>
      </c>
      <c r="W5">
        <v>0.40889999999999999</v>
      </c>
      <c r="X5">
        <v>9.8000000000000007</v>
      </c>
      <c r="Y5">
        <f t="shared" ref="Y5:Y6" si="7">V5*W5*X5</f>
        <v>1.3991980420572001</v>
      </c>
    </row>
    <row r="6" spans="5:25" x14ac:dyDescent="0.25">
      <c r="E6">
        <v>3</v>
      </c>
      <c r="F6">
        <f t="shared" si="0"/>
        <v>9.9260000000000001E-2</v>
      </c>
      <c r="G6">
        <v>249.82</v>
      </c>
      <c r="H6">
        <f t="shared" si="1"/>
        <v>0.24991925999999998</v>
      </c>
      <c r="I6">
        <v>0</v>
      </c>
      <c r="J6">
        <v>70</v>
      </c>
      <c r="K6">
        <v>0.51400000000000001</v>
      </c>
      <c r="L6">
        <v>1.599</v>
      </c>
      <c r="M6">
        <v>0.28000000000000003</v>
      </c>
      <c r="N6">
        <f>((M6-O6)/(M6))*100</f>
        <v>-2.3153830486249771</v>
      </c>
      <c r="O6">
        <f>(P6-Q6)</f>
        <v>0.28648307253614996</v>
      </c>
      <c r="P6">
        <f t="shared" si="2"/>
        <v>0.31949690694362998</v>
      </c>
      <c r="Q6">
        <f t="shared" si="3"/>
        <v>3.3013834407479993E-2</v>
      </c>
      <c r="S6">
        <f>(T6-U6)</f>
        <v>0.40026505868614998</v>
      </c>
      <c r="T6">
        <f t="shared" si="4"/>
        <v>0.44639094057362999</v>
      </c>
      <c r="U6">
        <f t="shared" si="5"/>
        <v>4.612588188748E-2</v>
      </c>
      <c r="V6">
        <f t="shared" si="6"/>
        <v>0.34917925999999999</v>
      </c>
      <c r="W6">
        <v>0.42399999999999999</v>
      </c>
      <c r="X6">
        <v>9.8000000000000007</v>
      </c>
      <c r="Y6">
        <f t="shared" si="7"/>
        <v>1.4509096611520003</v>
      </c>
    </row>
    <row r="7" spans="5:25" x14ac:dyDescent="0.25">
      <c r="X7">
        <v>9.8000000000000007</v>
      </c>
    </row>
    <row r="8" spans="5:25" x14ac:dyDescent="0.25">
      <c r="X8">
        <v>9.8000000000000007</v>
      </c>
    </row>
    <row r="12" spans="5:25" x14ac:dyDescent="0.25">
      <c r="E12" t="s">
        <v>0</v>
      </c>
      <c r="F12" t="s">
        <v>7</v>
      </c>
      <c r="G12" t="s">
        <v>8</v>
      </c>
      <c r="H12" t="s">
        <v>10</v>
      </c>
      <c r="I12" t="s">
        <v>1</v>
      </c>
      <c r="J12" t="s">
        <v>12</v>
      </c>
      <c r="K12" t="s">
        <v>4</v>
      </c>
      <c r="L12" t="s">
        <v>9</v>
      </c>
      <c r="M12" t="s">
        <v>2</v>
      </c>
      <c r="N12" t="s">
        <v>3</v>
      </c>
      <c r="O12" t="s">
        <v>5</v>
      </c>
      <c r="P12" s="1" t="s">
        <v>6</v>
      </c>
      <c r="Q12" s="1" t="s">
        <v>13</v>
      </c>
      <c r="R12" s="1" t="s">
        <v>14</v>
      </c>
      <c r="S12" s="1" t="s">
        <v>19</v>
      </c>
      <c r="T12" s="1" t="s">
        <v>20</v>
      </c>
      <c r="U12" s="1" t="s">
        <v>17</v>
      </c>
      <c r="V12" s="1" t="s">
        <v>26</v>
      </c>
    </row>
    <row r="13" spans="5:25" x14ac:dyDescent="0.25">
      <c r="E13">
        <v>1</v>
      </c>
      <c r="F13">
        <f>99.26/1000</f>
        <v>9.9260000000000001E-2</v>
      </c>
      <c r="G13">
        <v>0.24981</v>
      </c>
      <c r="H13">
        <v>0.34116999999999997</v>
      </c>
      <c r="I13">
        <f>(F13+G13+H13)</f>
        <v>0.69023999999999996</v>
      </c>
      <c r="J13">
        <v>0</v>
      </c>
      <c r="K13">
        <v>70</v>
      </c>
      <c r="L13">
        <v>0.45</v>
      </c>
      <c r="M13">
        <v>1.2170000000000001</v>
      </c>
      <c r="N13">
        <f>(P13+U13)</f>
        <v>-4.8629095015999546E-3</v>
      </c>
      <c r="O13">
        <f>((N13-P13)/(N13))*100</f>
        <v>9174.1280612937189</v>
      </c>
      <c r="P13">
        <f>S13-T13</f>
        <v>0.44126663568000002</v>
      </c>
      <c r="Q13">
        <v>-0.45860000000000001</v>
      </c>
      <c r="R13">
        <v>9.8005999999999993</v>
      </c>
      <c r="S13">
        <f>0.5*I13*M13^2</f>
        <v>0.51115343568000005</v>
      </c>
      <c r="T13">
        <f>0.5*I13*L13^2</f>
        <v>6.9886799999999999E-2</v>
      </c>
      <c r="U13">
        <f>F13*R13*Q13</f>
        <v>-0.44612954518159997</v>
      </c>
      <c r="V13">
        <f>((F13*X4*(Q13)+0.5*I13*(M13^2-L13^2))/(Q13))</f>
        <v>1.0544258874836534E-2</v>
      </c>
    </row>
    <row r="14" spans="5:25" x14ac:dyDescent="0.25">
      <c r="E14">
        <v>2</v>
      </c>
      <c r="F14">
        <f t="shared" ref="F14:F17" si="8">99.26/1000</f>
        <v>9.9260000000000001E-2</v>
      </c>
      <c r="G14">
        <v>0.24981999999999999</v>
      </c>
      <c r="H14">
        <v>0.34116999999999997</v>
      </c>
      <c r="I14">
        <f t="shared" ref="I14:I17" si="9">(F14+G14+H14)</f>
        <v>0.69025000000000003</v>
      </c>
      <c r="J14">
        <v>0</v>
      </c>
      <c r="K14">
        <v>70</v>
      </c>
      <c r="L14">
        <v>0.59499999999999997</v>
      </c>
      <c r="M14">
        <v>1.218</v>
      </c>
      <c r="N14">
        <f t="shared" ref="N14:N17" si="10">(P14+U14)</f>
        <v>-3.1504610128600008E-2</v>
      </c>
      <c r="P14">
        <f>S14-T14</f>
        <v>0.38981834237499996</v>
      </c>
      <c r="Q14">
        <v>-0.43309999999999998</v>
      </c>
      <c r="R14">
        <v>9.8005999999999993</v>
      </c>
      <c r="S14">
        <f>0.5*I14*M14^2</f>
        <v>0.51200122049999996</v>
      </c>
      <c r="T14">
        <f t="shared" ref="T14:T17" si="11">0.5*I14*L14^2</f>
        <v>0.12218287812499999</v>
      </c>
      <c r="U14">
        <f t="shared" ref="U14:U17" si="12">F14*R14*Q14</f>
        <v>-0.42132295250359997</v>
      </c>
      <c r="V14">
        <f t="shared" ref="V14:V17" si="13">((F14*X5*(Q14)+0.5*I14*(M14^2-L14^2))/(Q14))</f>
        <v>7.2682559281921161E-2</v>
      </c>
    </row>
    <row r="15" spans="5:25" x14ac:dyDescent="0.25">
      <c r="E15">
        <v>3</v>
      </c>
      <c r="F15">
        <f t="shared" si="8"/>
        <v>9.9260000000000001E-2</v>
      </c>
      <c r="G15">
        <v>0.24983</v>
      </c>
      <c r="H15">
        <v>0.34116999999999997</v>
      </c>
      <c r="I15">
        <f t="shared" si="9"/>
        <v>0.69025999999999998</v>
      </c>
      <c r="J15">
        <v>0</v>
      </c>
      <c r="K15">
        <v>70</v>
      </c>
      <c r="L15">
        <v>0.25700000000000001</v>
      </c>
      <c r="M15">
        <v>1.1419999999999999</v>
      </c>
      <c r="N15">
        <f t="shared" si="10"/>
        <v>-1.4149438962799965E-2</v>
      </c>
      <c r="P15">
        <f t="shared" ref="P15:P17" si="14">S15-T15</f>
        <v>0.42731062994999996</v>
      </c>
      <c r="Q15">
        <v>-0.45379999999999998</v>
      </c>
      <c r="R15">
        <v>9.8005999999999993</v>
      </c>
      <c r="S15">
        <f t="shared" ref="S15:S17" si="15">0.5*I15*M15^2</f>
        <v>0.45010612131999994</v>
      </c>
      <c r="T15">
        <f t="shared" si="11"/>
        <v>2.2795491369999997E-2</v>
      </c>
      <c r="U15">
        <f t="shared" si="12"/>
        <v>-0.44146006891279993</v>
      </c>
      <c r="V15">
        <f t="shared" si="13"/>
        <v>3.1120344755399001E-2</v>
      </c>
    </row>
    <row r="16" spans="5:25" x14ac:dyDescent="0.25">
      <c r="E16">
        <v>4</v>
      </c>
      <c r="F16">
        <f t="shared" si="8"/>
        <v>9.9260000000000001E-2</v>
      </c>
      <c r="G16">
        <v>0.24984000000000001</v>
      </c>
      <c r="H16">
        <v>0.34116999999999997</v>
      </c>
      <c r="I16">
        <f t="shared" si="9"/>
        <v>0.69026999999999994</v>
      </c>
      <c r="J16">
        <v>0</v>
      </c>
      <c r="K16">
        <v>70</v>
      </c>
      <c r="L16">
        <v>0.497</v>
      </c>
      <c r="M16">
        <v>1.2170000000000001</v>
      </c>
      <c r="N16">
        <f t="shared" si="10"/>
        <v>-4.5011937059599882E-2</v>
      </c>
      <c r="P16">
        <f t="shared" si="14"/>
        <v>0.42592420080000004</v>
      </c>
      <c r="Q16">
        <v>-0.48409999999999997</v>
      </c>
      <c r="R16">
        <v>9.8005999999999993</v>
      </c>
      <c r="S16">
        <f t="shared" si="15"/>
        <v>0.51117565201500004</v>
      </c>
      <c r="T16">
        <f t="shared" si="11"/>
        <v>8.5251451214999996E-2</v>
      </c>
      <c r="U16">
        <f t="shared" si="12"/>
        <v>-0.47093613785959992</v>
      </c>
      <c r="V16">
        <f t="shared" si="13"/>
        <v>9.292110307787646E-2</v>
      </c>
    </row>
    <row r="17" spans="5:28" x14ac:dyDescent="0.25">
      <c r="E17">
        <v>5</v>
      </c>
      <c r="F17">
        <f t="shared" si="8"/>
        <v>9.9260000000000001E-2</v>
      </c>
      <c r="G17">
        <v>0.24984999999999999</v>
      </c>
      <c r="H17">
        <v>0.34116999999999997</v>
      </c>
      <c r="I17">
        <f t="shared" si="9"/>
        <v>0.69028</v>
      </c>
      <c r="J17">
        <v>0</v>
      </c>
      <c r="K17">
        <v>70</v>
      </c>
      <c r="L17">
        <v>0.57899999999999996</v>
      </c>
      <c r="M17">
        <v>1.2</v>
      </c>
      <c r="N17">
        <f t="shared" si="10"/>
        <v>-2.7282652259999929E-2</v>
      </c>
      <c r="P17">
        <f t="shared" si="14"/>
        <v>0.38129652126000002</v>
      </c>
      <c r="Q17">
        <v>-0.42</v>
      </c>
      <c r="R17">
        <v>9.8005999999999993</v>
      </c>
      <c r="S17">
        <f t="shared" si="15"/>
        <v>0.49700159999999999</v>
      </c>
      <c r="T17">
        <f t="shared" si="11"/>
        <v>0.11570507873999998</v>
      </c>
      <c r="U17">
        <f t="shared" si="12"/>
        <v>-0.40857917351999995</v>
      </c>
      <c r="V17">
        <f t="shared" si="13"/>
        <v>6.489913985714281E-2</v>
      </c>
    </row>
    <row r="20" spans="5:28" x14ac:dyDescent="0.25">
      <c r="J20" t="s">
        <v>18</v>
      </c>
    </row>
    <row r="23" spans="5:28" x14ac:dyDescent="0.25">
      <c r="E23" t="s">
        <v>0</v>
      </c>
      <c r="F23" t="s">
        <v>7</v>
      </c>
      <c r="G23" t="s">
        <v>8</v>
      </c>
      <c r="H23" t="s">
        <v>10</v>
      </c>
      <c r="I23" t="s">
        <v>1</v>
      </c>
      <c r="J23" t="s">
        <v>12</v>
      </c>
      <c r="K23" t="s">
        <v>4</v>
      </c>
      <c r="L23" t="s">
        <v>9</v>
      </c>
      <c r="M23" t="s">
        <v>2</v>
      </c>
      <c r="N23" t="s">
        <v>3</v>
      </c>
      <c r="O23" t="s">
        <v>5</v>
      </c>
      <c r="P23" s="1" t="s">
        <v>6</v>
      </c>
      <c r="Q23" s="1" t="s">
        <v>13</v>
      </c>
      <c r="R23" s="1" t="s">
        <v>14</v>
      </c>
      <c r="S23" s="1" t="s">
        <v>15</v>
      </c>
      <c r="T23" s="1" t="s">
        <v>16</v>
      </c>
      <c r="U23" s="1" t="s">
        <v>17</v>
      </c>
      <c r="V23" s="1" t="s">
        <v>26</v>
      </c>
      <c r="W23" s="1" t="s">
        <v>31</v>
      </c>
      <c r="X23" t="s">
        <v>28</v>
      </c>
      <c r="Y23" t="s">
        <v>27</v>
      </c>
      <c r="Z23" t="s">
        <v>29</v>
      </c>
      <c r="AA23" t="s">
        <v>30</v>
      </c>
      <c r="AB23" t="s">
        <v>32</v>
      </c>
    </row>
    <row r="24" spans="5:28" x14ac:dyDescent="0.25">
      <c r="E24">
        <v>1</v>
      </c>
      <c r="F24">
        <f>99.26/1000</f>
        <v>9.9260000000000001E-2</v>
      </c>
      <c r="G24">
        <v>0.24981</v>
      </c>
      <c r="H24">
        <v>0.34116999999999997</v>
      </c>
      <c r="I24">
        <f>(F24+G24+H24)</f>
        <v>0.69023999999999996</v>
      </c>
      <c r="J24">
        <v>0</v>
      </c>
      <c r="K24">
        <v>70</v>
      </c>
      <c r="L24">
        <v>0.309</v>
      </c>
      <c r="M24">
        <v>0.88600000000000001</v>
      </c>
      <c r="N24">
        <f>(P24+U24)</f>
        <v>-0.14201321457359994</v>
      </c>
      <c r="P24">
        <f>S24-T24</f>
        <v>0.2379654168</v>
      </c>
      <c r="Q24">
        <v>-0.3906</v>
      </c>
      <c r="R24">
        <v>9.8005999999999993</v>
      </c>
      <c r="S24">
        <f>0.5*I24*M24^2</f>
        <v>0.27091781951999999</v>
      </c>
      <c r="T24">
        <f>0.5*I24*L24^2</f>
        <v>3.2952402719999996E-2</v>
      </c>
      <c r="U24">
        <f>F24*R24*Q24</f>
        <v>-0.37997863137359994</v>
      </c>
      <c r="V24" s="2">
        <f>((F13*X4*(Q24)+0.5*I24*(M24^2-L24^2))/(Q24))</f>
        <v>0.36351754224270361</v>
      </c>
      <c r="W24">
        <f>((X24+Y24+Z24)/(AA24))</f>
        <v>0.1118784522162152</v>
      </c>
      <c r="X24">
        <f>0.5*I24*(M24^2-L24^2)</f>
        <v>0.2379654168</v>
      </c>
      <c r="Y24">
        <f>(F13*X4*(Q24))</f>
        <v>-0.37995536880000003</v>
      </c>
      <c r="Z24">
        <f>(V13*Q24)</f>
        <v>-4.1185875165111498E-3</v>
      </c>
      <c r="AA24">
        <f>H24*Q24*X4</f>
        <v>-1.3059578195999999</v>
      </c>
      <c r="AB24">
        <f>W24*Y24</f>
        <v>-4.2508818572585226E-2</v>
      </c>
    </row>
    <row r="25" spans="5:28" x14ac:dyDescent="0.25">
      <c r="E25">
        <v>2</v>
      </c>
      <c r="F25">
        <f t="shared" ref="F25:F28" si="16">99.26/1000</f>
        <v>9.9260000000000001E-2</v>
      </c>
      <c r="G25">
        <v>0.24981999999999999</v>
      </c>
      <c r="H25">
        <v>0.34116999999999997</v>
      </c>
      <c r="I25">
        <f t="shared" ref="I25:I28" si="17">(F25+G25+H25)</f>
        <v>0.69025000000000003</v>
      </c>
      <c r="J25">
        <v>0</v>
      </c>
      <c r="K25">
        <v>70</v>
      </c>
      <c r="L25">
        <v>0.40699999999999997</v>
      </c>
      <c r="M25">
        <v>0.93</v>
      </c>
      <c r="N25">
        <f t="shared" ref="N25:N28" si="18">(P25+U25)</f>
        <v>-0.17795105526099989</v>
      </c>
      <c r="P25">
        <f t="shared" ref="P25:P28" si="19">S25-T25</f>
        <v>0.24132900137500005</v>
      </c>
      <c r="Q25">
        <v>-0.43099999999999999</v>
      </c>
      <c r="R25">
        <v>9.8005999999999993</v>
      </c>
      <c r="S25">
        <f t="shared" ref="S25:S28" si="20">0.5*I25*M25^2</f>
        <v>0.29849861250000004</v>
      </c>
      <c r="T25">
        <f t="shared" ref="T25:T28" si="21">0.5*I25*L25^2</f>
        <v>5.7169611124999999E-2</v>
      </c>
      <c r="U25">
        <f t="shared" ref="U25:U28" si="22">F25*R25*Q25</f>
        <v>-0.41928005663599993</v>
      </c>
      <c r="V25" s="2">
        <f t="shared" ref="V25:V28" si="23">((F14*X5*(Q25)+0.5*I25*(M25^2-L25^2))/(Q25))</f>
        <v>0.41281992256380506</v>
      </c>
      <c r="W25">
        <f t="shared" ref="W25:W28" si="24">((X25+Y25+Z25)/(AA25))</f>
        <v>0.14520933721046553</v>
      </c>
      <c r="X25">
        <f t="shared" ref="X25:X28" si="25">0.5*I25*(M25^2-L25^2)</f>
        <v>0.24132900137500005</v>
      </c>
      <c r="Y25">
        <f t="shared" ref="Y25:Y28" si="26">(F14*X5*(Q25))</f>
        <v>-0.41925438800000003</v>
      </c>
      <c r="Z25">
        <f t="shared" ref="Z25:Z28" si="27">(V14*Q25)</f>
        <v>-3.1326183050508022E-2</v>
      </c>
      <c r="AA25">
        <f t="shared" ref="AA25:AA28" si="28">H25*Q25*X5</f>
        <v>-1.4410338459999998</v>
      </c>
      <c r="AB25">
        <f t="shared" ref="AB25:AB28" si="29">W25*Y25</f>
        <v>-6.0879651804059354E-2</v>
      </c>
    </row>
    <row r="26" spans="5:28" x14ac:dyDescent="0.25">
      <c r="E26">
        <v>3</v>
      </c>
      <c r="F26">
        <f t="shared" si="16"/>
        <v>9.9260000000000001E-2</v>
      </c>
      <c r="G26">
        <v>0.24983</v>
      </c>
      <c r="H26">
        <v>0.34116999999999997</v>
      </c>
      <c r="I26">
        <f t="shared" si="17"/>
        <v>0.69025999999999998</v>
      </c>
      <c r="J26">
        <v>0</v>
      </c>
      <c r="K26">
        <v>70</v>
      </c>
      <c r="L26">
        <v>0.32900000000000001</v>
      </c>
      <c r="M26">
        <v>0.93899999999999995</v>
      </c>
      <c r="N26">
        <f t="shared" si="18"/>
        <v>-0.30126574105959997</v>
      </c>
      <c r="P26">
        <f t="shared" si="19"/>
        <v>0.26695115239999995</v>
      </c>
      <c r="Q26">
        <v>-0.58409999999999995</v>
      </c>
      <c r="R26">
        <v>9.8005999999999993</v>
      </c>
      <c r="S26">
        <f t="shared" si="20"/>
        <v>0.30430836872999995</v>
      </c>
      <c r="T26">
        <f t="shared" si="21"/>
        <v>3.7357216329999998E-2</v>
      </c>
      <c r="U26">
        <f t="shared" si="22"/>
        <v>-0.56821689345959991</v>
      </c>
      <c r="V26" s="2">
        <f t="shared" si="23"/>
        <v>0.51571812086971425</v>
      </c>
      <c r="W26">
        <f t="shared" si="24"/>
        <v>0.16355436712235544</v>
      </c>
      <c r="X26">
        <f t="shared" si="25"/>
        <v>0.26695115239999995</v>
      </c>
      <c r="Y26">
        <f t="shared" si="26"/>
        <v>-0.56818210680000003</v>
      </c>
      <c r="Z26">
        <f t="shared" si="27"/>
        <v>-1.8177393371628554E-2</v>
      </c>
      <c r="AA26">
        <f t="shared" si="28"/>
        <v>-1.9529184905999999</v>
      </c>
      <c r="AB26">
        <f t="shared" si="29"/>
        <v>-9.2928664887920565E-2</v>
      </c>
    </row>
    <row r="27" spans="5:28" x14ac:dyDescent="0.25">
      <c r="E27">
        <v>4</v>
      </c>
      <c r="F27">
        <f t="shared" si="16"/>
        <v>9.9260000000000001E-2</v>
      </c>
      <c r="G27">
        <v>0.24984000000000001</v>
      </c>
      <c r="H27">
        <v>0.34116999999999997</v>
      </c>
      <c r="I27">
        <f t="shared" si="17"/>
        <v>0.69026999999999994</v>
      </c>
      <c r="J27">
        <v>0</v>
      </c>
      <c r="K27">
        <v>70</v>
      </c>
      <c r="L27">
        <v>0.34200000000000003</v>
      </c>
      <c r="M27">
        <v>0.86199999999999999</v>
      </c>
      <c r="N27">
        <f t="shared" si="18"/>
        <v>-0.21779004917600003</v>
      </c>
      <c r="P27">
        <f t="shared" si="19"/>
        <v>0.21608212079999994</v>
      </c>
      <c r="Q27">
        <v>-0.44600000000000001</v>
      </c>
      <c r="R27">
        <v>9.8005999999999993</v>
      </c>
      <c r="S27">
        <f t="shared" si="20"/>
        <v>0.25645049093999994</v>
      </c>
      <c r="T27">
        <f t="shared" si="21"/>
        <v>4.0368370139999998E-2</v>
      </c>
      <c r="U27">
        <f t="shared" si="22"/>
        <v>-0.43387216997599998</v>
      </c>
      <c r="V27">
        <f t="shared" si="23"/>
        <v>0.48825893991031405</v>
      </c>
      <c r="W27">
        <f t="shared" si="24"/>
        <v>0.17382561778351879</v>
      </c>
      <c r="X27">
        <f t="shared" si="25"/>
        <v>0.21608212079999997</v>
      </c>
      <c r="Y27">
        <f t="shared" si="26"/>
        <v>-0.43384560800000005</v>
      </c>
      <c r="Z27">
        <f t="shared" si="27"/>
        <v>-4.1442811972732904E-2</v>
      </c>
      <c r="AA27">
        <f t="shared" si="28"/>
        <v>-1.4911858360000001</v>
      </c>
      <c r="AB27">
        <f t="shared" si="29"/>
        <v>-7.5413480833266336E-2</v>
      </c>
    </row>
    <row r="28" spans="5:28" x14ac:dyDescent="0.25">
      <c r="E28">
        <v>5</v>
      </c>
      <c r="F28">
        <f t="shared" si="16"/>
        <v>9.9260000000000001E-2</v>
      </c>
      <c r="G28">
        <v>0.24984999999999999</v>
      </c>
      <c r="H28">
        <v>0.34116999999999997</v>
      </c>
      <c r="I28">
        <f t="shared" si="17"/>
        <v>0.69028</v>
      </c>
      <c r="J28">
        <v>0</v>
      </c>
      <c r="K28">
        <v>70</v>
      </c>
      <c r="L28">
        <v>0.3</v>
      </c>
      <c r="M28">
        <v>0.86499999999999999</v>
      </c>
      <c r="N28">
        <f t="shared" si="18"/>
        <v>-0.2194361724595999</v>
      </c>
      <c r="P28">
        <f t="shared" si="19"/>
        <v>0.22717977650000004</v>
      </c>
      <c r="Q28">
        <v>-0.45910000000000001</v>
      </c>
      <c r="R28">
        <v>9.8005999999999993</v>
      </c>
      <c r="S28">
        <f t="shared" si="20"/>
        <v>0.25824237650000004</v>
      </c>
      <c r="T28">
        <f t="shared" si="21"/>
        <v>3.1062599999999999E-2</v>
      </c>
      <c r="U28">
        <f t="shared" si="22"/>
        <v>-0.44661594895959994</v>
      </c>
      <c r="V28">
        <f t="shared" si="23"/>
        <v>0.47791076083641909</v>
      </c>
      <c r="W28">
        <f t="shared" si="24"/>
        <v>0.1623494603185921</v>
      </c>
      <c r="X28">
        <f t="shared" si="25"/>
        <v>0.22717977650000001</v>
      </c>
      <c r="Y28">
        <f t="shared" si="26"/>
        <v>-0.44658860680000001</v>
      </c>
      <c r="Z28">
        <f t="shared" si="27"/>
        <v>-2.9795195108414264E-2</v>
      </c>
      <c r="AA28">
        <f t="shared" si="28"/>
        <v>-1.5349852406000002</v>
      </c>
      <c r="AB28">
        <f t="shared" si="29"/>
        <v>-7.2503419298411934E-2</v>
      </c>
    </row>
    <row r="32" spans="5:28" x14ac:dyDescent="0.25">
      <c r="X32" s="3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 Delemos</dc:creator>
  <cp:lastModifiedBy>Jonathon Delemos</cp:lastModifiedBy>
  <dcterms:created xsi:type="dcterms:W3CDTF">2023-03-24T17:32:58Z</dcterms:created>
  <dcterms:modified xsi:type="dcterms:W3CDTF">2023-04-13T08:33:09Z</dcterms:modified>
</cp:coreProperties>
</file>