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ted.saavedra\Downloads\"/>
    </mc:Choice>
  </mc:AlternateContent>
  <bookViews>
    <workbookView xWindow="0" yWindow="0" windowWidth="28800" windowHeight="12210" activeTab="1"/>
  </bookViews>
  <sheets>
    <sheet name="Capacity Model" sheetId="1" r:id="rId1"/>
    <sheet name="Test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5" i="2" s="1"/>
  <c r="B14" i="1"/>
  <c r="B13" i="1"/>
  <c r="A17" i="2"/>
  <c r="B12" i="1"/>
  <c r="B11" i="1"/>
  <c r="B10" i="1"/>
  <c r="B9" i="1"/>
  <c r="G2" i="1"/>
  <c r="E9" i="1"/>
  <c r="A18" i="2" l="1"/>
  <c r="A19" i="2" s="1"/>
  <c r="A16" i="2"/>
  <c r="I13" i="1"/>
  <c r="J5" i="1"/>
  <c r="L7" i="1"/>
  <c r="L8" i="1" s="1"/>
  <c r="K5" i="1"/>
  <c r="K7" i="1" s="1"/>
  <c r="K8" i="1" s="1"/>
  <c r="L5" i="1"/>
  <c r="M5" i="1"/>
  <c r="N5" i="1"/>
  <c r="K6" i="1"/>
  <c r="L6" i="1"/>
  <c r="M6" i="1"/>
  <c r="N6" i="1"/>
  <c r="J6" i="1"/>
  <c r="J7" i="1" s="1"/>
  <c r="N7" i="1" l="1"/>
  <c r="N8" i="1" s="1"/>
  <c r="M7" i="1"/>
  <c r="M8" i="1" s="1"/>
  <c r="O5" i="1"/>
  <c r="J8" i="1"/>
  <c r="O6" i="1"/>
  <c r="E23" i="1"/>
  <c r="E24" i="1" s="1"/>
  <c r="B3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O7" i="1" l="1"/>
  <c r="O8" i="1"/>
</calcChain>
</file>

<file path=xl/comments1.xml><?xml version="1.0" encoding="utf-8"?>
<comments xmlns="http://schemas.openxmlformats.org/spreadsheetml/2006/main">
  <authors>
    <author>rupert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rupert:</t>
        </r>
        <r>
          <rPr>
            <sz val="9"/>
            <color indexed="81"/>
            <rFont val="Tahoma"/>
            <family val="2"/>
          </rPr>
          <t xml:space="preserve">
average/median for the past 3 months</t>
        </r>
      </text>
    </comment>
  </commentList>
</comments>
</file>

<file path=xl/sharedStrings.xml><?xml version="1.0" encoding="utf-8"?>
<sst xmlns="http://schemas.openxmlformats.org/spreadsheetml/2006/main" count="51" uniqueCount="49">
  <si>
    <t>Capacity Model</t>
  </si>
  <si>
    <t>Productive Tasks</t>
  </si>
  <si>
    <t>AHT (min)</t>
  </si>
  <si>
    <t xml:space="preserve">Volume </t>
  </si>
  <si>
    <t>Volume Rate</t>
  </si>
  <si>
    <t>Assumptions</t>
  </si>
  <si>
    <t>Productive Hours</t>
  </si>
  <si>
    <t>Days in a Month</t>
  </si>
  <si>
    <t>Current HC</t>
  </si>
  <si>
    <t>Calculations</t>
  </si>
  <si>
    <t>Weighted Handling Time</t>
  </si>
  <si>
    <t>Team Capacity</t>
  </si>
  <si>
    <t>Daily Inflow</t>
  </si>
  <si>
    <t>Required Headcount</t>
  </si>
  <si>
    <t>Excess/Needed (-) HC</t>
  </si>
  <si>
    <t>Legend</t>
  </si>
  <si>
    <t>entered</t>
  </si>
  <si>
    <t>calculated</t>
  </si>
  <si>
    <t>Non-Productive Tasks</t>
  </si>
  <si>
    <t>Lunch Break</t>
  </si>
  <si>
    <t>Tea/Bio Break</t>
  </si>
  <si>
    <t>Huddle</t>
  </si>
  <si>
    <t>Training</t>
  </si>
  <si>
    <t>Coaching</t>
  </si>
  <si>
    <t>minutes</t>
  </si>
  <si>
    <t>hours</t>
  </si>
  <si>
    <t>DMC to DC QC</t>
  </si>
  <si>
    <t>reports</t>
  </si>
  <si>
    <t>DC Call Eval</t>
  </si>
  <si>
    <t>DC Email Eval</t>
  </si>
  <si>
    <t>DMC Eval (Jake &amp; Alyssa)</t>
  </si>
  <si>
    <t>Capacity per Analyst</t>
  </si>
  <si>
    <t>Weekly CX Meeting</t>
  </si>
  <si>
    <t>Agent 1</t>
  </si>
  <si>
    <t>Productive</t>
  </si>
  <si>
    <t>Non-productive</t>
  </si>
  <si>
    <t>% Productive</t>
  </si>
  <si>
    <t>% Non-productive</t>
  </si>
  <si>
    <t>Untag</t>
  </si>
  <si>
    <t>MTD</t>
  </si>
  <si>
    <t>weighted handling time</t>
  </si>
  <si>
    <t>capacity per agent</t>
  </si>
  <si>
    <t>productive hours</t>
  </si>
  <si>
    <t>current headcount</t>
  </si>
  <si>
    <t>team capacity</t>
  </si>
  <si>
    <t>daily inflow</t>
  </si>
  <si>
    <t>days in a month</t>
  </si>
  <si>
    <t>required headcount</t>
  </si>
  <si>
    <t>excess/needed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</si>
</sst>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9" fontId="4" fillId="4" borderId="1" xfId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" fontId="2" fillId="0" borderId="0" xfId="0" applyNumberFormat="1" applyFon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0" fillId="0" borderId="0" xfId="1" applyFont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  <xf numFmtId="9" fontId="0" fillId="0" borderId="0" xfId="1" applyNumberFormat="1" applyFont="1"/>
    <xf numFmtId="43" fontId="0" fillId="0" borderId="0" xfId="2" applyNumberFormat="1" applyFont="1"/>
    <xf numFmtId="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Model'!$I$5</c:f>
              <c:strCache>
                <c:ptCount val="1"/>
                <c:pt idx="0">
                  <c:v>% Productive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'Capacity Model'!$J$5</c:f>
              <c:numCache>
                <c:formatCode>0%</c:formatCode>
                <c:ptCount val="1"/>
                <c:pt idx="0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829-BF32-EC383E59D2B9}"/>
            </c:ext>
          </c:extLst>
        </c:ser>
        <c:ser>
          <c:idx val="1"/>
          <c:order val="1"/>
          <c:tx>
            <c:strRef>
              <c:f>'Capacity Model'!$I$6</c:f>
              <c:strCache>
                <c:ptCount val="1"/>
                <c:pt idx="0">
                  <c:v>% Non-productive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'Capacity Model'!$J$6</c:f>
              <c:numCache>
                <c:formatCode>0%</c:formatCode>
                <c:ptCount val="1"/>
                <c:pt idx="0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8-4829-BF32-EC383E59D2B9}"/>
            </c:ext>
          </c:extLst>
        </c:ser>
        <c:ser>
          <c:idx val="3"/>
          <c:order val="3"/>
          <c:tx>
            <c:strRef>
              <c:f>'Capacity Model'!$I$8</c:f>
              <c:strCache>
                <c:ptCount val="1"/>
                <c:pt idx="0">
                  <c:v>Untag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'Capacity Model'!$J$8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8-4829-BF32-EC383E59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064944"/>
        <c:axId val="745321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'Capacity Model'!$I$7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'Capacity Model'!$J$7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88-4829-BF32-EC383E59D2B9}"/>
                  </c:ext>
                </c:extLst>
              </c15:ser>
            </c15:filteredBarSeries>
          </c:ext>
        </c:extLst>
      </c:barChart>
      <c:catAx>
        <c:axId val="7440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1664"/>
        <c:crosses val="autoZero"/>
        <c:auto val="1"/>
        <c:lblAlgn val="ctr"/>
        <c:lblOffset val="100"/>
        <c:noMultiLvlLbl val="0"/>
      </c:catAx>
      <c:valAx>
        <c:axId val="7453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563217</xdr:colOff>
      <xdr:row>10</xdr:row>
      <xdr:rowOff>178905</xdr:rowOff>
    </xdr:from>
    <xdr:to>
      <xdr:col>15</xdr:col>
      <xdr:colOff>530086</xdr:colOff>
      <xdr:row>24</xdr:row>
      <xdr:rowOff>125896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AA32E-1EE0-45AE-8DD3-D2C8F08D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showGridLines="0" zoomScale="115" zoomScaleNormal="115" workbookViewId="0">
      <selection activeCell="B14" sqref="B14"/>
    </sheetView>
  </sheetViews>
  <sheetFormatPr defaultRowHeight="15" x14ac:dyDescent="0.25"/>
  <cols>
    <col min="1" max="1" width="22.28515625" customWidth="1"/>
    <col min="2" max="3" width="10.7109375" customWidth="1"/>
    <col min="4" max="4" width="21.42578125" bestFit="1" customWidth="1"/>
    <col min="5" max="7" width="10.7109375" customWidth="1"/>
    <col min="9" max="9" width="13.85546875" bestFit="1" customWidth="1"/>
    <col min="11" max="11" width="8.7109375" style="5"/>
  </cols>
  <sheetData>
    <row r="1" spans="1:15" ht="30" customHeight="1" x14ac:dyDescent="0.25">
      <c r="A1" s="27" t="s">
        <v>0</v>
      </c>
      <c r="B1" s="27"/>
      <c r="C1" s="27"/>
      <c r="D1" s="1" t="s">
        <v>1</v>
      </c>
      <c r="E1" s="2" t="s">
        <v>2</v>
      </c>
      <c r="F1" s="2" t="s">
        <v>3</v>
      </c>
      <c r="G1" s="3" t="s">
        <v>4</v>
      </c>
      <c r="H1" s="4"/>
      <c r="I1" s="4" t="s">
        <v>33</v>
      </c>
      <c r="J1" s="23">
        <v>42917</v>
      </c>
      <c r="K1" s="23">
        <v>42918</v>
      </c>
      <c r="L1" s="23">
        <v>42919</v>
      </c>
      <c r="M1" s="23">
        <v>42920</v>
      </c>
      <c r="N1" s="23">
        <v>42921</v>
      </c>
      <c r="O1" t="s">
        <v>39</v>
      </c>
    </row>
    <row r="2" spans="1:15" x14ac:dyDescent="0.25">
      <c r="A2" s="6" t="s">
        <v>5</v>
      </c>
      <c r="D2" s="7" t="s">
        <v>28</v>
      </c>
      <c r="E2" s="8">
        <v>30</v>
      </c>
      <c r="F2" s="8">
        <v>500</v>
      </c>
      <c r="G2" s="9">
        <f>F2/(SUM($F$2:$F$15))</f>
        <v>0.20161290322580644</v>
      </c>
      <c r="I2" t="s">
        <v>34</v>
      </c>
      <c r="J2">
        <v>4</v>
      </c>
      <c r="K2" s="5">
        <v>5</v>
      </c>
      <c r="L2">
        <v>6</v>
      </c>
      <c r="M2">
        <v>5</v>
      </c>
      <c r="N2">
        <v>3</v>
      </c>
    </row>
    <row r="3" spans="1:15" x14ac:dyDescent="0.25">
      <c r="A3" s="7" t="s">
        <v>6</v>
      </c>
      <c r="B3" s="10">
        <f>9-E24</f>
        <v>6.5</v>
      </c>
      <c r="D3" s="7" t="s">
        <v>29</v>
      </c>
      <c r="E3" s="8">
        <v>10</v>
      </c>
      <c r="F3" s="8">
        <v>1000</v>
      </c>
      <c r="G3" s="9">
        <f t="shared" ref="G3:G15" si="0">F3/(SUM($F$2:$F$15))</f>
        <v>0.40322580645161288</v>
      </c>
      <c r="I3" t="s">
        <v>35</v>
      </c>
      <c r="J3">
        <v>5</v>
      </c>
      <c r="K3" s="5">
        <v>4</v>
      </c>
      <c r="L3">
        <v>2</v>
      </c>
      <c r="M3">
        <v>4</v>
      </c>
      <c r="N3">
        <v>6</v>
      </c>
    </row>
    <row r="4" spans="1:15" x14ac:dyDescent="0.25">
      <c r="A4" s="7" t="s">
        <v>7</v>
      </c>
      <c r="B4" s="11">
        <v>21</v>
      </c>
      <c r="D4" s="7" t="s">
        <v>23</v>
      </c>
      <c r="E4" s="8">
        <v>120</v>
      </c>
      <c r="F4" s="8">
        <v>4</v>
      </c>
      <c r="G4" s="9">
        <f t="shared" si="0"/>
        <v>1.6129032258064516E-3</v>
      </c>
    </row>
    <row r="5" spans="1:15" x14ac:dyDescent="0.25">
      <c r="A5" s="12" t="s">
        <v>8</v>
      </c>
      <c r="B5" s="11">
        <v>6</v>
      </c>
      <c r="D5" s="7" t="s">
        <v>26</v>
      </c>
      <c r="E5" s="8">
        <v>15</v>
      </c>
      <c r="F5" s="8">
        <v>800</v>
      </c>
      <c r="G5" s="9">
        <f t="shared" si="0"/>
        <v>0.32258064516129031</v>
      </c>
      <c r="I5" t="s">
        <v>36</v>
      </c>
      <c r="J5" s="24">
        <f>J2/$I$10</f>
        <v>0.44444444444444442</v>
      </c>
      <c r="K5" s="24">
        <f t="shared" ref="K5:N5" si="1">K2/$I$10</f>
        <v>0.55555555555555558</v>
      </c>
      <c r="L5" s="24">
        <f t="shared" si="1"/>
        <v>0.66666666666666663</v>
      </c>
      <c r="M5" s="24">
        <f t="shared" si="1"/>
        <v>0.55555555555555558</v>
      </c>
      <c r="N5" s="24">
        <f t="shared" si="1"/>
        <v>0.33333333333333331</v>
      </c>
      <c r="O5" s="25">
        <f>AVERAGE(J5:N5)</f>
        <v>0.51111111111111118</v>
      </c>
    </row>
    <row r="6" spans="1:15" x14ac:dyDescent="0.25">
      <c r="D6" s="7" t="s">
        <v>27</v>
      </c>
      <c r="E6" s="8">
        <v>30</v>
      </c>
      <c r="F6" s="8">
        <v>22</v>
      </c>
      <c r="G6" s="9">
        <f t="shared" si="0"/>
        <v>8.870967741935484E-3</v>
      </c>
      <c r="I6" t="s">
        <v>37</v>
      </c>
      <c r="J6" s="24">
        <f>J3/$I$10</f>
        <v>0.55555555555555558</v>
      </c>
      <c r="K6" s="24">
        <f t="shared" ref="K6:N6" si="2">K3/$I$10</f>
        <v>0.44444444444444442</v>
      </c>
      <c r="L6" s="24">
        <f t="shared" si="2"/>
        <v>0.22222222222222221</v>
      </c>
      <c r="M6" s="24">
        <f t="shared" si="2"/>
        <v>0.44444444444444442</v>
      </c>
      <c r="N6" s="24">
        <f t="shared" si="2"/>
        <v>0.66666666666666663</v>
      </c>
      <c r="O6" s="25">
        <f t="shared" ref="O6:O8" si="3">AVERAGE(J6:N6)</f>
        <v>0.46666666666666667</v>
      </c>
    </row>
    <row r="7" spans="1:15" x14ac:dyDescent="0.25">
      <c r="D7" s="7" t="s">
        <v>30</v>
      </c>
      <c r="E7" s="8">
        <v>180</v>
      </c>
      <c r="F7" s="8">
        <v>150</v>
      </c>
      <c r="G7" s="9">
        <f t="shared" si="0"/>
        <v>6.0483870967741937E-2</v>
      </c>
      <c r="I7" s="13"/>
      <c r="J7" s="25">
        <f>SUM(J5:J6)</f>
        <v>1</v>
      </c>
      <c r="K7" s="25">
        <f t="shared" ref="K7:N7" si="4">SUM(K5:K6)</f>
        <v>1</v>
      </c>
      <c r="L7" s="25">
        <f t="shared" si="4"/>
        <v>0.88888888888888884</v>
      </c>
      <c r="M7" s="25">
        <f t="shared" si="4"/>
        <v>1</v>
      </c>
      <c r="N7" s="25">
        <f t="shared" si="4"/>
        <v>1</v>
      </c>
      <c r="O7" s="25">
        <f t="shared" si="3"/>
        <v>0.97777777777777786</v>
      </c>
    </row>
    <row r="8" spans="1:15" x14ac:dyDescent="0.25">
      <c r="A8" s="6" t="s">
        <v>9</v>
      </c>
      <c r="D8" s="7" t="s">
        <v>32</v>
      </c>
      <c r="E8" s="8">
        <v>90</v>
      </c>
      <c r="F8" s="8">
        <v>4</v>
      </c>
      <c r="G8" s="9">
        <f t="shared" si="0"/>
        <v>1.6129032258064516E-3</v>
      </c>
      <c r="I8" s="13" t="s">
        <v>38</v>
      </c>
      <c r="J8" s="25">
        <f>1-J7</f>
        <v>0</v>
      </c>
      <c r="K8" s="25">
        <f t="shared" ref="K8:N8" si="5">1-K7</f>
        <v>0</v>
      </c>
      <c r="L8" s="25">
        <f t="shared" si="5"/>
        <v>0.11111111111111116</v>
      </c>
      <c r="M8" s="25">
        <f t="shared" si="5"/>
        <v>0</v>
      </c>
      <c r="N8" s="25">
        <f t="shared" si="5"/>
        <v>0</v>
      </c>
      <c r="O8" s="25">
        <f t="shared" si="3"/>
        <v>2.2222222222222233E-2</v>
      </c>
    </row>
    <row r="9" spans="1:15" x14ac:dyDescent="0.25">
      <c r="A9" s="12" t="s">
        <v>10</v>
      </c>
      <c r="B9" s="10">
        <f>SUMPRODUCT(E2:E15,G2:G15)</f>
        <v>26.411290322580644</v>
      </c>
      <c r="D9" s="7"/>
      <c r="E9" s="8">
        <f>AVERAGE(E2:E8)</f>
        <v>67.857142857142861</v>
      </c>
      <c r="F9" s="8"/>
      <c r="G9" s="9">
        <f t="shared" si="0"/>
        <v>0</v>
      </c>
      <c r="I9" s="13"/>
      <c r="O9" s="25"/>
    </row>
    <row r="10" spans="1:15" s="4" customFormat="1" x14ac:dyDescent="0.25">
      <c r="A10" s="12" t="s">
        <v>31</v>
      </c>
      <c r="B10" s="10">
        <f>(B3*60)/B9</f>
        <v>14.766412213740459</v>
      </c>
      <c r="D10" s="7"/>
      <c r="E10" s="8"/>
      <c r="F10" s="8"/>
      <c r="G10" s="9">
        <f t="shared" si="0"/>
        <v>0</v>
      </c>
      <c r="H10"/>
      <c r="I10" s="13">
        <v>9</v>
      </c>
      <c r="J10"/>
      <c r="K10" s="14"/>
    </row>
    <row r="11" spans="1:15" x14ac:dyDescent="0.25">
      <c r="A11" s="12" t="s">
        <v>11</v>
      </c>
      <c r="B11" s="10">
        <f>B10*B5</f>
        <v>88.598473282442754</v>
      </c>
      <c r="D11" s="7"/>
      <c r="E11" s="8"/>
      <c r="F11" s="8"/>
      <c r="G11" s="9">
        <f t="shared" si="0"/>
        <v>0</v>
      </c>
      <c r="I11" s="13"/>
    </row>
    <row r="12" spans="1:15" x14ac:dyDescent="0.25">
      <c r="A12" s="12" t="s">
        <v>12</v>
      </c>
      <c r="B12" s="10">
        <f>SUM(F2:F15)/B4</f>
        <v>118.0952380952381</v>
      </c>
      <c r="D12" s="7"/>
      <c r="E12" s="8"/>
      <c r="F12" s="8"/>
      <c r="G12" s="9">
        <f t="shared" si="0"/>
        <v>0</v>
      </c>
      <c r="I12" s="13"/>
    </row>
    <row r="13" spans="1:15" x14ac:dyDescent="0.25">
      <c r="A13" s="12" t="s">
        <v>13</v>
      </c>
      <c r="B13" s="10">
        <f>B12/B10</f>
        <v>7.9975579975579976</v>
      </c>
      <c r="D13" s="7"/>
      <c r="E13" s="8"/>
      <c r="F13" s="8"/>
      <c r="G13" s="9">
        <f t="shared" si="0"/>
        <v>0</v>
      </c>
      <c r="I13" s="26">
        <f>6.5/I10</f>
        <v>0.72222222222222221</v>
      </c>
    </row>
    <row r="14" spans="1:15" x14ac:dyDescent="0.25">
      <c r="A14" s="12" t="s">
        <v>14</v>
      </c>
      <c r="B14" s="10">
        <f>B5-B13</f>
        <v>-1.9975579975579976</v>
      </c>
      <c r="D14" s="12"/>
      <c r="E14" s="8"/>
      <c r="F14" s="8"/>
      <c r="G14" s="9">
        <f t="shared" si="0"/>
        <v>0</v>
      </c>
      <c r="I14" s="13"/>
    </row>
    <row r="15" spans="1:15" x14ac:dyDescent="0.25">
      <c r="D15" s="12"/>
      <c r="E15" s="8"/>
      <c r="F15" s="8"/>
      <c r="G15" s="9">
        <f t="shared" si="0"/>
        <v>0</v>
      </c>
      <c r="I15" s="13"/>
    </row>
    <row r="16" spans="1:15" x14ac:dyDescent="0.25">
      <c r="A16" s="16" t="s">
        <v>15</v>
      </c>
      <c r="I16" s="13"/>
    </row>
    <row r="17" spans="2:9" x14ac:dyDescent="0.25">
      <c r="B17" s="17" t="s">
        <v>16</v>
      </c>
      <c r="D17" s="1" t="s">
        <v>18</v>
      </c>
      <c r="E17" s="2" t="s">
        <v>2</v>
      </c>
      <c r="F17" s="19"/>
      <c r="I17" s="13"/>
    </row>
    <row r="18" spans="2:9" x14ac:dyDescent="0.25">
      <c r="B18" s="18" t="s">
        <v>17</v>
      </c>
      <c r="D18" s="12" t="s">
        <v>19</v>
      </c>
      <c r="E18" s="11">
        <v>60</v>
      </c>
      <c r="F18" s="21"/>
      <c r="I18" s="13"/>
    </row>
    <row r="19" spans="2:9" x14ac:dyDescent="0.25">
      <c r="D19" s="12" t="s">
        <v>20</v>
      </c>
      <c r="E19" s="11">
        <v>30</v>
      </c>
      <c r="F19" s="21"/>
      <c r="I19" s="13"/>
    </row>
    <row r="20" spans="2:9" ht="30" customHeight="1" x14ac:dyDescent="0.25">
      <c r="D20" s="12" t="s">
        <v>21</v>
      </c>
      <c r="E20" s="11">
        <v>0</v>
      </c>
      <c r="F20" s="21"/>
      <c r="G20" s="20"/>
      <c r="I20" s="13"/>
    </row>
    <row r="21" spans="2:9" x14ac:dyDescent="0.25">
      <c r="D21" s="12" t="s">
        <v>22</v>
      </c>
      <c r="E21" s="11">
        <v>60</v>
      </c>
      <c r="F21" s="21"/>
      <c r="I21" s="13"/>
    </row>
    <row r="22" spans="2:9" x14ac:dyDescent="0.25">
      <c r="D22" s="12" t="s">
        <v>23</v>
      </c>
      <c r="E22" s="11">
        <v>0</v>
      </c>
      <c r="F22" s="21"/>
    </row>
    <row r="23" spans="2:9" x14ac:dyDescent="0.25">
      <c r="E23" s="15">
        <f>SUM(E18:E22)</f>
        <v>150</v>
      </c>
      <c r="F23" s="22" t="s">
        <v>24</v>
      </c>
    </row>
    <row r="24" spans="2:9" x14ac:dyDescent="0.25">
      <c r="E24" s="10">
        <f>E23/60</f>
        <v>2.5</v>
      </c>
      <c r="F24" s="22" t="s">
        <v>25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8" sqref="C18"/>
    </sheetView>
  </sheetViews>
  <sheetFormatPr defaultRowHeight="15" x14ac:dyDescent="0.25"/>
  <cols>
    <col min="1" max="1" width="16.85546875" customWidth="1"/>
    <col min="2" max="2" width="24.85546875" bestFit="1" customWidth="1"/>
    <col min="3" max="3" width="4.5703125" bestFit="1" customWidth="1"/>
    <col min="7" max="7" width="3" bestFit="1" customWidth="1"/>
    <col min="8" max="8" width="17.5703125" bestFit="1" customWidth="1"/>
  </cols>
  <sheetData>
    <row r="1" spans="1:8" x14ac:dyDescent="0.25">
      <c r="A1">
        <v>23</v>
      </c>
      <c r="B1" s="13">
        <v>2</v>
      </c>
      <c r="C1" s="29">
        <v>0.15</v>
      </c>
      <c r="D1" s="31"/>
      <c r="G1">
        <v>6</v>
      </c>
      <c r="H1" t="s">
        <v>42</v>
      </c>
    </row>
    <row r="2" spans="1:8" x14ac:dyDescent="0.25">
      <c r="A2">
        <v>0</v>
      </c>
      <c r="B2" s="13">
        <v>0</v>
      </c>
      <c r="C2" s="29">
        <v>0</v>
      </c>
      <c r="D2" s="31"/>
      <c r="G2">
        <v>2</v>
      </c>
      <c r="H2" t="s">
        <v>43</v>
      </c>
    </row>
    <row r="3" spans="1:8" x14ac:dyDescent="0.25">
      <c r="A3">
        <v>22</v>
      </c>
      <c r="B3" s="13">
        <v>2</v>
      </c>
      <c r="C3" s="29">
        <v>0.15</v>
      </c>
      <c r="D3" s="31"/>
      <c r="G3">
        <v>20</v>
      </c>
      <c r="H3" t="s">
        <v>46</v>
      </c>
    </row>
    <row r="4" spans="1:8" x14ac:dyDescent="0.25">
      <c r="A4">
        <v>101</v>
      </c>
      <c r="B4" s="13">
        <v>4</v>
      </c>
      <c r="C4" s="29">
        <v>0.31</v>
      </c>
      <c r="D4" s="31"/>
    </row>
    <row r="5" spans="1:8" x14ac:dyDescent="0.25">
      <c r="A5">
        <v>0</v>
      </c>
      <c r="B5" s="13">
        <v>0</v>
      </c>
      <c r="C5" s="29">
        <v>0</v>
      </c>
      <c r="D5" s="31"/>
    </row>
    <row r="6" spans="1:8" x14ac:dyDescent="0.25">
      <c r="A6">
        <v>967</v>
      </c>
      <c r="B6" s="13">
        <v>1</v>
      </c>
      <c r="C6" s="29">
        <v>0.08</v>
      </c>
      <c r="D6" s="31"/>
    </row>
    <row r="7" spans="1:8" x14ac:dyDescent="0.25">
      <c r="A7">
        <v>0</v>
      </c>
      <c r="B7" s="13">
        <v>0</v>
      </c>
      <c r="C7" s="29">
        <v>0</v>
      </c>
      <c r="D7" s="31"/>
    </row>
    <row r="8" spans="1:8" x14ac:dyDescent="0.25">
      <c r="A8">
        <v>0</v>
      </c>
      <c r="B8" s="13">
        <v>0</v>
      </c>
      <c r="C8" s="29">
        <v>0</v>
      </c>
      <c r="D8" s="31"/>
    </row>
    <row r="9" spans="1:8" x14ac:dyDescent="0.25">
      <c r="A9">
        <v>1003</v>
      </c>
      <c r="B9" s="13">
        <v>2</v>
      </c>
      <c r="C9" s="29">
        <v>0.15</v>
      </c>
      <c r="D9" s="31"/>
    </row>
    <row r="10" spans="1:8" x14ac:dyDescent="0.25">
      <c r="A10">
        <v>20</v>
      </c>
      <c r="B10" s="13">
        <v>1</v>
      </c>
      <c r="C10" s="29">
        <v>0.08</v>
      </c>
      <c r="D10" s="31"/>
    </row>
    <row r="11" spans="1:8" x14ac:dyDescent="0.25">
      <c r="A11">
        <v>42</v>
      </c>
      <c r="B11" s="13">
        <v>1</v>
      </c>
      <c r="C11" s="29">
        <v>0.08</v>
      </c>
      <c r="D11" s="31"/>
    </row>
    <row r="14" spans="1:8" x14ac:dyDescent="0.25">
      <c r="A14">
        <f>SUMPRODUCT(A1:A11,C1:C11)</f>
        <v>270.83000000000004</v>
      </c>
      <c r="C14" t="s">
        <v>40</v>
      </c>
      <c r="G14" s="30"/>
    </row>
    <row r="15" spans="1:8" x14ac:dyDescent="0.25">
      <c r="A15" s="28">
        <f>G1*60/A14</f>
        <v>1.329247129195436</v>
      </c>
      <c r="C15" t="s">
        <v>41</v>
      </c>
    </row>
    <row r="16" spans="1:8" x14ac:dyDescent="0.25">
      <c r="A16" s="28">
        <f>A15*G2</f>
        <v>2.6584942583908719</v>
      </c>
      <c r="C16" t="s">
        <v>44</v>
      </c>
    </row>
    <row r="17" spans="1:3" x14ac:dyDescent="0.25">
      <c r="A17" s="28">
        <f>SUM(B1:B11)/G3</f>
        <v>0.65</v>
      </c>
      <c r="C17" t="s">
        <v>45</v>
      </c>
    </row>
    <row r="18" spans="1:3" x14ac:dyDescent="0.25">
      <c r="A18" s="28">
        <f>A17/A15</f>
        <v>0.4889986111111112</v>
      </c>
      <c r="C18" t="s">
        <v>47</v>
      </c>
    </row>
    <row r="19" spans="1:3" x14ac:dyDescent="0.25">
      <c r="A19" s="28">
        <f>G2-A18</f>
        <v>1.5110013888888889</v>
      </c>
      <c r="C19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Model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</dc:creator>
  <cp:lastModifiedBy>Ted Saavedra</cp:lastModifiedBy>
  <dcterms:created xsi:type="dcterms:W3CDTF">2017-06-02T16:22:41Z</dcterms:created>
  <dcterms:modified xsi:type="dcterms:W3CDTF">2017-12-09T00:11:51Z</dcterms:modified>
</cp:coreProperties>
</file>