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uarios\94501228\Dropbox\Cursos_Propios\MIT - Deep Learning\02 - Overfitting+Regularizacion+Lasso+Ridge\"/>
    </mc:Choice>
  </mc:AlternateContent>
  <bookViews>
    <workbookView xWindow="0" yWindow="0" windowWidth="28800" windowHeight="12435" activeTab="1"/>
  </bookViews>
  <sheets>
    <sheet name="Ejemplo, dígito 1" sheetId="5" r:id="rId1"/>
    <sheet name="Métrica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4" l="1"/>
  <c r="K18" i="4"/>
  <c r="J18" i="4"/>
  <c r="I18" i="4"/>
  <c r="H18" i="4"/>
  <c r="G18" i="4"/>
  <c r="F18" i="4"/>
  <c r="E18" i="4"/>
  <c r="D18" i="4"/>
  <c r="C18" i="4"/>
  <c r="L14" i="5" l="1"/>
  <c r="K14" i="5"/>
  <c r="J14" i="5"/>
  <c r="I14" i="5"/>
  <c r="H14" i="5"/>
  <c r="G14" i="5"/>
  <c r="F14" i="5"/>
  <c r="E14" i="5"/>
  <c r="D14" i="5"/>
  <c r="C14" i="5"/>
  <c r="M13" i="5"/>
  <c r="M12" i="5"/>
  <c r="M11" i="5"/>
  <c r="M10" i="5"/>
  <c r="M9" i="5"/>
  <c r="M8" i="5"/>
  <c r="M7" i="5"/>
  <c r="M6" i="5"/>
  <c r="M5" i="5"/>
  <c r="M4" i="5"/>
  <c r="G59" i="4"/>
  <c r="G55" i="4"/>
  <c r="G51" i="4"/>
  <c r="G47" i="4"/>
  <c r="G43" i="4"/>
  <c r="G39" i="4"/>
  <c r="G35" i="4"/>
  <c r="G31" i="4"/>
  <c r="G27" i="4"/>
  <c r="G23" i="4"/>
  <c r="F59" i="4"/>
  <c r="F55" i="4"/>
  <c r="F51" i="4"/>
  <c r="F47" i="4"/>
  <c r="F43" i="4"/>
  <c r="F39" i="4"/>
  <c r="F35" i="4"/>
  <c r="F31" i="4"/>
  <c r="F27" i="4"/>
  <c r="F23" i="4"/>
  <c r="D58" i="4"/>
  <c r="D59" i="4" s="1"/>
  <c r="D54" i="4"/>
  <c r="D55" i="4" s="1"/>
  <c r="D50" i="4"/>
  <c r="D51" i="4" s="1"/>
  <c r="D46" i="4"/>
  <c r="D47" i="4" s="1"/>
  <c r="D42" i="4"/>
  <c r="D43" i="4" s="1"/>
  <c r="D38" i="4"/>
  <c r="D34" i="4"/>
  <c r="D35" i="4" s="1"/>
  <c r="D39" i="4"/>
  <c r="D31" i="4"/>
  <c r="D30" i="4"/>
  <c r="C59" i="4"/>
  <c r="C55" i="4"/>
  <c r="F54" i="4" s="1"/>
  <c r="C51" i="4"/>
  <c r="C47" i="4"/>
  <c r="C43" i="4"/>
  <c r="C39" i="4"/>
  <c r="C35" i="4"/>
  <c r="C31" i="4"/>
  <c r="C58" i="4"/>
  <c r="C54" i="4"/>
  <c r="C50" i="4"/>
  <c r="C46" i="4"/>
  <c r="C42" i="4"/>
  <c r="C38" i="4"/>
  <c r="C34" i="4"/>
  <c r="C30" i="4"/>
  <c r="D26" i="4"/>
  <c r="C27" i="4"/>
  <c r="C26" i="4"/>
  <c r="D23" i="4"/>
  <c r="D22" i="4"/>
  <c r="C23" i="4"/>
  <c r="C22" i="4"/>
  <c r="M18" i="4"/>
  <c r="M17" i="4"/>
  <c r="P4" i="4"/>
  <c r="P5" i="4" s="1"/>
  <c r="M13" i="4"/>
  <c r="M12" i="4"/>
  <c r="M11" i="4"/>
  <c r="M10" i="4"/>
  <c r="M9" i="4"/>
  <c r="M8" i="4"/>
  <c r="M7" i="4"/>
  <c r="M6" i="4"/>
  <c r="M5" i="4"/>
  <c r="M4" i="4"/>
  <c r="M14" i="4" s="1"/>
  <c r="L14" i="4"/>
  <c r="K14" i="4"/>
  <c r="J14" i="4"/>
  <c r="I14" i="4"/>
  <c r="H14" i="4"/>
  <c r="G14" i="4"/>
  <c r="F14" i="4"/>
  <c r="E14" i="4"/>
  <c r="D14" i="4"/>
  <c r="C14" i="4"/>
  <c r="M14" i="5" l="1"/>
  <c r="F50" i="4"/>
  <c r="H58" i="4"/>
  <c r="F58" i="4"/>
  <c r="G54" i="4"/>
  <c r="G50" i="4"/>
  <c r="G46" i="4"/>
  <c r="F46" i="4"/>
  <c r="F34" i="4"/>
  <c r="H30" i="4"/>
  <c r="G30" i="4"/>
  <c r="F30" i="4"/>
  <c r="G26" i="4"/>
  <c r="G34" i="4"/>
  <c r="G42" i="4"/>
  <c r="H46" i="4"/>
  <c r="H22" i="4"/>
  <c r="F26" i="4"/>
  <c r="F38" i="4"/>
  <c r="F22" i="4"/>
  <c r="G38" i="4"/>
  <c r="F42" i="4"/>
  <c r="H42" i="4"/>
  <c r="P17" i="4"/>
  <c r="G58" i="4" l="1"/>
  <c r="H54" i="4"/>
  <c r="H50" i="4"/>
  <c r="H34" i="4"/>
  <c r="D27" i="4"/>
  <c r="H26" i="4" s="1"/>
  <c r="G22" i="4"/>
  <c r="H38" i="4"/>
  <c r="P16" i="4"/>
  <c r="P18" i="4" s="1"/>
</calcChain>
</file>

<file path=xl/sharedStrings.xml><?xml version="1.0" encoding="utf-8"?>
<sst xmlns="http://schemas.openxmlformats.org/spreadsheetml/2006/main" count="95" uniqueCount="25">
  <si>
    <t>Accuracy</t>
  </si>
  <si>
    <t>AC</t>
  </si>
  <si>
    <t>OA</t>
  </si>
  <si>
    <t>OA - OC</t>
  </si>
  <si>
    <t>1 - AC</t>
  </si>
  <si>
    <t>Kappa</t>
  </si>
  <si>
    <t>Precision</t>
  </si>
  <si>
    <t>Recall</t>
  </si>
  <si>
    <t>Especificidad</t>
  </si>
  <si>
    <t>+</t>
  </si>
  <si>
    <t>-</t>
  </si>
  <si>
    <t>Total</t>
  </si>
  <si>
    <t>Error</t>
  </si>
  <si>
    <t>Calculo del Kappa</t>
  </si>
  <si>
    <t>PREDICCION</t>
  </si>
  <si>
    <t>REAL</t>
  </si>
  <si>
    <t>Correctamente clasificadas como B</t>
  </si>
  <si>
    <t>Incorrectamente clasificadas como  B (falsos positivos)</t>
  </si>
  <si>
    <t>Instancias de B clasificadas como de otro tipo (falsos negativos)</t>
  </si>
  <si>
    <t>Correctamente clasificadas como de otro tipo diferente a B (verdaderos negativos)</t>
  </si>
  <si>
    <t>Para el dígito 1</t>
  </si>
  <si>
    <t>6431</t>
  </si>
  <si>
    <t>7839-6431=1498</t>
  </si>
  <si>
    <t>6742-6431=401</t>
  </si>
  <si>
    <t>60000-6431-1498-401=51760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</si>
</sst>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quotePrefix="1"/>
    <xf numFmtId="0" fontId="1" fillId="0" borderId="0" xfId="0" applyFont="1"/>
    <xf numFmtId="0" fontId="3" fillId="0" borderId="0" xfId="0" applyFon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4" fillId="7" borderId="9" xfId="0" applyFont="1" applyFill="1" applyBorder="1"/>
    <xf numFmtId="0" fontId="4" fillId="7" borderId="10" xfId="0" applyFont="1" applyFill="1" applyBorder="1"/>
    <xf numFmtId="0" fontId="3" fillId="0" borderId="11" xfId="0" applyFont="1" applyBorder="1"/>
    <xf numFmtId="0" fontId="4" fillId="7" borderId="1" xfId="0" applyFont="1" applyFill="1" applyBorder="1"/>
    <xf numFmtId="0" fontId="3" fillId="7" borderId="2" xfId="0" applyFont="1" applyFill="1" applyBorder="1"/>
    <xf numFmtId="0" fontId="3" fillId="0" borderId="1" xfId="0" applyFont="1" applyBorder="1"/>
    <xf numFmtId="0" fontId="3" fillId="0" borderId="2" xfId="0" applyFont="1" applyBorder="1"/>
    <xf numFmtId="165" fontId="3" fillId="4" borderId="3" xfId="1" applyNumberFormat="1" applyFont="1" applyFill="1" applyBorder="1"/>
    <xf numFmtId="0" fontId="3" fillId="0" borderId="0" xfId="0" quotePrefix="1" applyFont="1"/>
    <xf numFmtId="0" fontId="3" fillId="0" borderId="4" xfId="0" applyFont="1" applyBorder="1"/>
    <xf numFmtId="0" fontId="3" fillId="0" borderId="0" xfId="0" applyFont="1" applyBorder="1"/>
    <xf numFmtId="165" fontId="3" fillId="2" borderId="0" xfId="1" applyNumberFormat="1" applyFont="1" applyFill="1" applyBorder="1"/>
    <xf numFmtId="0" fontId="3" fillId="0" borderId="0" xfId="0" quotePrefix="1" applyFont="1" applyBorder="1"/>
    <xf numFmtId="165" fontId="3" fillId="4" borderId="5" xfId="1" applyNumberFormat="1" applyFont="1" applyFill="1" applyBorder="1"/>
    <xf numFmtId="0" fontId="3" fillId="6" borderId="7" xfId="0" applyFont="1" applyFill="1" applyBorder="1"/>
    <xf numFmtId="165" fontId="3" fillId="2" borderId="7" xfId="1" applyNumberFormat="1" applyFont="1" applyFill="1" applyBorder="1"/>
    <xf numFmtId="165" fontId="3" fillId="5" borderId="8" xfId="1" applyNumberFormat="1" applyFont="1" applyFill="1" applyBorder="1"/>
    <xf numFmtId="0" fontId="4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6" xfId="1" applyNumberFormat="1" applyFont="1" applyBorder="1"/>
    <xf numFmtId="164" fontId="3" fillId="0" borderId="7" xfId="1" applyNumberFormat="1" applyFont="1" applyBorder="1"/>
    <xf numFmtId="164" fontId="3" fillId="0" borderId="8" xfId="1" applyNumberFormat="1" applyFont="1" applyBorder="1"/>
    <xf numFmtId="0" fontId="3" fillId="0" borderId="6" xfId="0" quotePrefix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2" xfId="0" applyFont="1" applyBorder="1"/>
    <xf numFmtId="0" fontId="3" fillId="0" borderId="9" xfId="0" applyFont="1" applyBorder="1"/>
    <xf numFmtId="0" fontId="4" fillId="7" borderId="16" xfId="0" applyFont="1" applyFill="1" applyBorder="1"/>
    <xf numFmtId="0" fontId="4" fillId="7" borderId="17" xfId="0" applyFont="1" applyFill="1" applyBorder="1"/>
    <xf numFmtId="0" fontId="4" fillId="7" borderId="18" xfId="0" applyFont="1" applyFill="1" applyBorder="1"/>
    <xf numFmtId="0" fontId="4" fillId="3" borderId="12" xfId="0" applyFont="1" applyFill="1" applyBorder="1"/>
    <xf numFmtId="10" fontId="3" fillId="0" borderId="3" xfId="1" applyNumberFormat="1" applyFont="1" applyBorder="1"/>
    <xf numFmtId="10" fontId="3" fillId="0" borderId="8" xfId="1" applyNumberFormat="1" applyFont="1" applyBorder="1"/>
    <xf numFmtId="164" fontId="3" fillId="0" borderId="0" xfId="1" applyNumberFormat="1" applyFont="1"/>
    <xf numFmtId="0" fontId="3" fillId="8" borderId="0" xfId="0" applyFont="1" applyFill="1"/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3</xdr:row>
      <xdr:rowOff>85725</xdr:rowOff>
    </xdr:from>
    <xdr:to>
      <xdr:col>15</xdr:col>
      <xdr:colOff>161926</xdr:colOff>
      <xdr:row>16</xdr:row>
      <xdr:rowOff>19050</xdr:rowOff>
    </xdr:to>
    <xdr:cxnSp macro="">
      <xdr:nvCxnSpPr>
        <xdr:cNvPr id="2" name="Conector recto de flecha 1"/>
        <xdr:cNvCxnSpPr/>
      </xdr:nvCxnSpPr>
      <xdr:spPr>
        <a:xfrm flipH="1">
          <a:off x="6762750" y="542925"/>
          <a:ext cx="962026" cy="1914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showGridLines="0" topLeftCell="A2" workbookViewId="0">
      <selection activeCell="F23" sqref="F23"/>
    </sheetView>
  </sheetViews>
  <sheetFormatPr baseColWidth="10" defaultRowHeight="12" x14ac:dyDescent="0.2"/>
  <cols>
    <col min="1" max="1" width="2.5703125" style="3" customWidth="1"/>
    <col min="2" max="2" width="7" style="3" customWidth="1"/>
    <col min="3" max="12" width="8.7109375" style="3" customWidth="1"/>
    <col min="13" max="13" width="5.7109375" style="3" bestFit="1" customWidth="1"/>
    <col min="14" max="16384" width="11.42578125" style="3"/>
  </cols>
  <sheetData>
    <row r="2" spans="2:13" x14ac:dyDescent="0.2">
      <c r="C2" s="48" t="s">
        <v>14</v>
      </c>
      <c r="D2" s="49"/>
      <c r="E2" s="49"/>
      <c r="F2" s="49"/>
      <c r="G2" s="49"/>
      <c r="H2" s="49"/>
      <c r="I2" s="49"/>
      <c r="J2" s="49"/>
      <c r="K2" s="49"/>
      <c r="L2" s="50"/>
    </row>
    <row r="3" spans="2:13" x14ac:dyDescent="0.2">
      <c r="B3" s="38" t="s">
        <v>15</v>
      </c>
      <c r="C3" s="4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6">
        <v>9</v>
      </c>
      <c r="M3" s="18" t="s">
        <v>11</v>
      </c>
    </row>
    <row r="4" spans="2:13" x14ac:dyDescent="0.2">
      <c r="B4" s="39">
        <v>0</v>
      </c>
      <c r="C4" s="3">
        <v>5206</v>
      </c>
      <c r="D4" s="47">
        <v>9</v>
      </c>
      <c r="E4" s="3">
        <v>33</v>
      </c>
      <c r="F4" s="3">
        <v>16</v>
      </c>
      <c r="G4" s="3">
        <v>9</v>
      </c>
      <c r="H4" s="3">
        <v>13</v>
      </c>
      <c r="I4" s="3">
        <v>165</v>
      </c>
      <c r="J4" s="3">
        <v>5</v>
      </c>
      <c r="K4" s="3">
        <v>356</v>
      </c>
      <c r="L4" s="3">
        <v>111</v>
      </c>
      <c r="M4" s="8">
        <f>SUM(C4:L4)</f>
        <v>5923</v>
      </c>
    </row>
    <row r="5" spans="2:13" x14ac:dyDescent="0.2">
      <c r="B5" s="7">
        <v>1</v>
      </c>
      <c r="C5" s="47">
        <v>4</v>
      </c>
      <c r="D5" s="47">
        <v>6341</v>
      </c>
      <c r="E5" s="47">
        <v>15</v>
      </c>
      <c r="F5" s="47">
        <v>33</v>
      </c>
      <c r="G5" s="47">
        <v>3</v>
      </c>
      <c r="H5" s="47">
        <v>12</v>
      </c>
      <c r="I5" s="47">
        <v>74</v>
      </c>
      <c r="J5" s="47">
        <v>4</v>
      </c>
      <c r="K5" s="47">
        <v>173</v>
      </c>
      <c r="L5" s="47">
        <v>83</v>
      </c>
      <c r="M5" s="9">
        <f t="shared" ref="M5:M13" si="0">SUM(C5:L5)</f>
        <v>6742</v>
      </c>
    </row>
    <row r="6" spans="2:13" x14ac:dyDescent="0.2">
      <c r="B6" s="7">
        <v>2</v>
      </c>
      <c r="C6" s="3">
        <v>484</v>
      </c>
      <c r="D6" s="47">
        <v>152</v>
      </c>
      <c r="E6" s="3">
        <v>1786</v>
      </c>
      <c r="F6" s="3">
        <v>474</v>
      </c>
      <c r="G6" s="3">
        <v>33</v>
      </c>
      <c r="H6" s="3">
        <v>37</v>
      </c>
      <c r="I6" s="3">
        <v>1443</v>
      </c>
      <c r="J6" s="3">
        <v>17</v>
      </c>
      <c r="K6" s="3">
        <v>1444</v>
      </c>
      <c r="L6" s="3">
        <v>88</v>
      </c>
      <c r="M6" s="9">
        <f t="shared" si="0"/>
        <v>5958</v>
      </c>
    </row>
    <row r="7" spans="2:13" x14ac:dyDescent="0.2">
      <c r="B7" s="7">
        <v>3</v>
      </c>
      <c r="C7" s="3">
        <v>274</v>
      </c>
      <c r="D7" s="47">
        <v>295</v>
      </c>
      <c r="E7" s="3">
        <v>49</v>
      </c>
      <c r="F7" s="3">
        <v>2277</v>
      </c>
      <c r="G7" s="3">
        <v>11</v>
      </c>
      <c r="H7" s="3">
        <v>15</v>
      </c>
      <c r="I7" s="3">
        <v>268</v>
      </c>
      <c r="J7" s="3">
        <v>46</v>
      </c>
      <c r="K7" s="3">
        <v>2274</v>
      </c>
      <c r="L7" s="3">
        <v>622</v>
      </c>
      <c r="M7" s="9">
        <f t="shared" si="0"/>
        <v>6131</v>
      </c>
    </row>
    <row r="8" spans="2:13" x14ac:dyDescent="0.2">
      <c r="B8" s="7">
        <v>4</v>
      </c>
      <c r="C8" s="3">
        <v>114</v>
      </c>
      <c r="D8" s="47">
        <v>39</v>
      </c>
      <c r="E8" s="3">
        <v>49</v>
      </c>
      <c r="F8" s="3">
        <v>33</v>
      </c>
      <c r="G8" s="3">
        <v>1027</v>
      </c>
      <c r="H8" s="3">
        <v>35</v>
      </c>
      <c r="I8" s="3">
        <v>483</v>
      </c>
      <c r="J8" s="3">
        <v>21</v>
      </c>
      <c r="K8" s="3">
        <v>1259</v>
      </c>
      <c r="L8" s="3">
        <v>2782</v>
      </c>
      <c r="M8" s="9">
        <f t="shared" si="0"/>
        <v>5842</v>
      </c>
    </row>
    <row r="9" spans="2:13" x14ac:dyDescent="0.2">
      <c r="B9" s="7">
        <v>5</v>
      </c>
      <c r="C9" s="3">
        <v>525</v>
      </c>
      <c r="D9" s="47">
        <v>122</v>
      </c>
      <c r="E9" s="3">
        <v>33</v>
      </c>
      <c r="F9" s="3">
        <v>125</v>
      </c>
      <c r="G9" s="3">
        <v>34</v>
      </c>
      <c r="H9" s="3">
        <v>336</v>
      </c>
      <c r="I9" s="3">
        <v>273</v>
      </c>
      <c r="J9" s="3">
        <v>11</v>
      </c>
      <c r="K9" s="3">
        <v>3411</v>
      </c>
      <c r="L9" s="3">
        <v>551</v>
      </c>
      <c r="M9" s="9">
        <f t="shared" si="0"/>
        <v>5421</v>
      </c>
    </row>
    <row r="10" spans="2:13" x14ac:dyDescent="0.2">
      <c r="B10" s="7">
        <v>6</v>
      </c>
      <c r="C10" s="3">
        <v>47</v>
      </c>
      <c r="D10" s="47">
        <v>92</v>
      </c>
      <c r="E10" s="3">
        <v>25</v>
      </c>
      <c r="F10" s="3">
        <v>3</v>
      </c>
      <c r="G10" s="3">
        <v>4</v>
      </c>
      <c r="H10" s="3">
        <v>19</v>
      </c>
      <c r="I10" s="3">
        <v>5572</v>
      </c>
      <c r="J10" s="3">
        <v>0</v>
      </c>
      <c r="K10" s="3">
        <v>148</v>
      </c>
      <c r="L10" s="3">
        <v>8</v>
      </c>
      <c r="M10" s="9">
        <f t="shared" si="0"/>
        <v>5918</v>
      </c>
    </row>
    <row r="11" spans="2:13" x14ac:dyDescent="0.2">
      <c r="B11" s="7">
        <v>7</v>
      </c>
      <c r="C11" s="3">
        <v>27</v>
      </c>
      <c r="D11" s="47">
        <v>36</v>
      </c>
      <c r="E11" s="3">
        <v>9</v>
      </c>
      <c r="F11" s="3">
        <v>54</v>
      </c>
      <c r="G11" s="3">
        <v>51</v>
      </c>
      <c r="H11" s="3">
        <v>8</v>
      </c>
      <c r="I11" s="3">
        <v>15</v>
      </c>
      <c r="J11" s="3">
        <v>1919</v>
      </c>
      <c r="K11" s="3">
        <v>190</v>
      </c>
      <c r="L11" s="3">
        <v>3956</v>
      </c>
      <c r="M11" s="9">
        <f t="shared" si="0"/>
        <v>6265</v>
      </c>
    </row>
    <row r="12" spans="2:13" x14ac:dyDescent="0.2">
      <c r="B12" s="7">
        <v>8</v>
      </c>
      <c r="C12" s="3">
        <v>88</v>
      </c>
      <c r="D12" s="47">
        <v>722</v>
      </c>
      <c r="E12" s="3">
        <v>23</v>
      </c>
      <c r="F12" s="3">
        <v>51</v>
      </c>
      <c r="G12" s="3">
        <v>19</v>
      </c>
      <c r="H12" s="3">
        <v>33</v>
      </c>
      <c r="I12" s="3">
        <v>80</v>
      </c>
      <c r="J12" s="3">
        <v>6</v>
      </c>
      <c r="K12" s="3">
        <v>3802</v>
      </c>
      <c r="L12" s="3">
        <v>1027</v>
      </c>
      <c r="M12" s="9">
        <f t="shared" si="0"/>
        <v>5851</v>
      </c>
    </row>
    <row r="13" spans="2:13" x14ac:dyDescent="0.2">
      <c r="B13" s="10">
        <v>9</v>
      </c>
      <c r="C13" s="3">
        <v>30</v>
      </c>
      <c r="D13" s="47">
        <v>31</v>
      </c>
      <c r="E13" s="3">
        <v>17</v>
      </c>
      <c r="F13" s="3">
        <v>7</v>
      </c>
      <c r="G13" s="3">
        <v>33</v>
      </c>
      <c r="H13" s="3">
        <v>4</v>
      </c>
      <c r="I13" s="3">
        <v>4</v>
      </c>
      <c r="J13" s="3">
        <v>83</v>
      </c>
      <c r="K13" s="3">
        <v>112</v>
      </c>
      <c r="L13" s="3">
        <v>5628</v>
      </c>
      <c r="M13" s="9">
        <f t="shared" si="0"/>
        <v>5949</v>
      </c>
    </row>
    <row r="14" spans="2:13" x14ac:dyDescent="0.2">
      <c r="B14" s="18" t="s">
        <v>11</v>
      </c>
      <c r="C14" s="40">
        <f>SUM(C4:C13)</f>
        <v>6799</v>
      </c>
      <c r="D14" s="41">
        <f t="shared" ref="D14:L14" si="1">SUM(D4:D13)</f>
        <v>7839</v>
      </c>
      <c r="E14" s="41">
        <f t="shared" si="1"/>
        <v>2039</v>
      </c>
      <c r="F14" s="41">
        <f t="shared" si="1"/>
        <v>3073</v>
      </c>
      <c r="G14" s="41">
        <f t="shared" si="1"/>
        <v>1224</v>
      </c>
      <c r="H14" s="41">
        <f t="shared" si="1"/>
        <v>512</v>
      </c>
      <c r="I14" s="41">
        <f t="shared" si="1"/>
        <v>8377</v>
      </c>
      <c r="J14" s="41">
        <f t="shared" si="1"/>
        <v>2112</v>
      </c>
      <c r="K14" s="41">
        <f t="shared" si="1"/>
        <v>13169</v>
      </c>
      <c r="L14" s="42">
        <f t="shared" si="1"/>
        <v>14856</v>
      </c>
      <c r="M14" s="43">
        <f>SUM(M4:M13)</f>
        <v>60000</v>
      </c>
    </row>
    <row r="17" spans="4:7" ht="15" x14ac:dyDescent="0.25">
      <c r="D17" s="2" t="s">
        <v>20</v>
      </c>
      <c r="E17"/>
      <c r="F17"/>
    </row>
    <row r="18" spans="4:7" ht="15" x14ac:dyDescent="0.25">
      <c r="D18" s="1" t="s">
        <v>21</v>
      </c>
      <c r="E18"/>
      <c r="G18" t="s">
        <v>16</v>
      </c>
    </row>
    <row r="19" spans="4:7" ht="15" x14ac:dyDescent="0.25">
      <c r="D19" s="1" t="s">
        <v>22</v>
      </c>
      <c r="E19"/>
      <c r="G19" t="s">
        <v>17</v>
      </c>
    </row>
    <row r="20" spans="4:7" ht="15" x14ac:dyDescent="0.25">
      <c r="D20" s="1" t="s">
        <v>23</v>
      </c>
      <c r="E20"/>
      <c r="G20" t="s">
        <v>18</v>
      </c>
    </row>
    <row r="21" spans="4:7" ht="15" x14ac:dyDescent="0.25">
      <c r="D21" s="1" t="s">
        <v>24</v>
      </c>
      <c r="E21"/>
      <c r="G21" t="s">
        <v>19</v>
      </c>
    </row>
  </sheetData>
  <mergeCells count="1">
    <mergeCell ref="C2:L2"/>
  </mergeCells>
  <pageMargins left="0.7" right="0.7" top="0.75" bottom="0.75" header="0.3" footer="0.3"/>
  <ignoredErrors>
    <ignoredError sqref="D18" numberStoredAsText="1"/>
    <ignoredError sqref="C4:M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9"/>
  <sheetViews>
    <sheetView showGridLines="0" tabSelected="1" workbookViewId="0">
      <selection activeCell="I21" sqref="I21"/>
    </sheetView>
  </sheetViews>
  <sheetFormatPr baseColWidth="10" defaultRowHeight="12" x14ac:dyDescent="0.2"/>
  <cols>
    <col min="1" max="1" width="2.5703125" style="3" customWidth="1"/>
    <col min="2" max="2" width="7" style="3" customWidth="1"/>
    <col min="3" max="12" width="8.7109375" style="3" customWidth="1"/>
    <col min="13" max="13" width="5.7109375" style="3" bestFit="1" customWidth="1"/>
    <col min="14" max="14" width="3.5703125" style="3" customWidth="1"/>
    <col min="15" max="15" width="7.42578125" style="3" bestFit="1" customWidth="1"/>
    <col min="16" max="16" width="8.28515625" style="3" bestFit="1" customWidth="1"/>
    <col min="17" max="16384" width="11.42578125" style="3"/>
  </cols>
  <sheetData>
    <row r="2" spans="2:20" x14ac:dyDescent="0.2">
      <c r="C2" s="48" t="s">
        <v>14</v>
      </c>
      <c r="D2" s="49"/>
      <c r="E2" s="49"/>
      <c r="F2" s="49"/>
      <c r="G2" s="49"/>
      <c r="H2" s="49"/>
      <c r="I2" s="49"/>
      <c r="J2" s="49"/>
      <c r="K2" s="49"/>
      <c r="L2" s="50"/>
    </row>
    <row r="3" spans="2:20" x14ac:dyDescent="0.2">
      <c r="B3" s="38" t="s">
        <v>15</v>
      </c>
      <c r="C3" s="4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6">
        <v>9</v>
      </c>
      <c r="M3" s="18" t="s">
        <v>11</v>
      </c>
    </row>
    <row r="4" spans="2:20" x14ac:dyDescent="0.2">
      <c r="B4" s="39">
        <v>0</v>
      </c>
      <c r="C4" s="3">
        <v>5206</v>
      </c>
      <c r="D4" s="3">
        <v>9</v>
      </c>
      <c r="E4" s="3">
        <v>33</v>
      </c>
      <c r="F4" s="3">
        <v>16</v>
      </c>
      <c r="G4" s="3">
        <v>9</v>
      </c>
      <c r="H4" s="3">
        <v>13</v>
      </c>
      <c r="I4" s="3">
        <v>165</v>
      </c>
      <c r="J4" s="3">
        <v>5</v>
      </c>
      <c r="K4" s="3">
        <v>356</v>
      </c>
      <c r="L4" s="3">
        <v>111</v>
      </c>
      <c r="M4" s="8">
        <f>SUM(C4:L4)</f>
        <v>5923</v>
      </c>
      <c r="O4" s="13" t="s">
        <v>0</v>
      </c>
      <c r="P4" s="44">
        <f>(C4+D5+E6+F7+G8+H9+I10+J11+K12+L13)/$M$14</f>
        <v>0.56489999999999996</v>
      </c>
    </row>
    <row r="5" spans="2:20" x14ac:dyDescent="0.2">
      <c r="B5" s="7">
        <v>1</v>
      </c>
      <c r="C5" s="3">
        <v>4</v>
      </c>
      <c r="D5" s="3">
        <v>6341</v>
      </c>
      <c r="E5" s="3">
        <v>15</v>
      </c>
      <c r="F5" s="3">
        <v>33</v>
      </c>
      <c r="G5" s="3">
        <v>3</v>
      </c>
      <c r="H5" s="3">
        <v>12</v>
      </c>
      <c r="I5" s="3">
        <v>74</v>
      </c>
      <c r="J5" s="3">
        <v>4</v>
      </c>
      <c r="K5" s="3">
        <v>173</v>
      </c>
      <c r="L5" s="3">
        <v>83</v>
      </c>
      <c r="M5" s="9">
        <f t="shared" ref="M5:M13" si="0">SUM(C5:L5)</f>
        <v>6742</v>
      </c>
      <c r="O5" s="4" t="s">
        <v>12</v>
      </c>
      <c r="P5" s="45">
        <f>1-P4</f>
        <v>0.43510000000000004</v>
      </c>
    </row>
    <row r="6" spans="2:20" x14ac:dyDescent="0.2">
      <c r="B6" s="7">
        <v>2</v>
      </c>
      <c r="C6" s="3">
        <v>484</v>
      </c>
      <c r="D6" s="3">
        <v>152</v>
      </c>
      <c r="E6" s="3">
        <v>1786</v>
      </c>
      <c r="F6" s="3">
        <v>474</v>
      </c>
      <c r="G6" s="3">
        <v>33</v>
      </c>
      <c r="H6" s="3">
        <v>37</v>
      </c>
      <c r="I6" s="3">
        <v>1443</v>
      </c>
      <c r="J6" s="3">
        <v>17</v>
      </c>
      <c r="K6" s="3">
        <v>1444</v>
      </c>
      <c r="L6" s="3">
        <v>88</v>
      </c>
      <c r="M6" s="9">
        <f t="shared" si="0"/>
        <v>5958</v>
      </c>
    </row>
    <row r="7" spans="2:20" x14ac:dyDescent="0.2">
      <c r="B7" s="7">
        <v>3</v>
      </c>
      <c r="C7" s="3">
        <v>274</v>
      </c>
      <c r="D7" s="3">
        <v>295</v>
      </c>
      <c r="E7" s="3">
        <v>49</v>
      </c>
      <c r="F7" s="3">
        <v>2277</v>
      </c>
      <c r="G7" s="3">
        <v>11</v>
      </c>
      <c r="H7" s="3">
        <v>15</v>
      </c>
      <c r="I7" s="3">
        <v>268</v>
      </c>
      <c r="J7" s="3">
        <v>46</v>
      </c>
      <c r="K7" s="3">
        <v>2274</v>
      </c>
      <c r="L7" s="3">
        <v>622</v>
      </c>
      <c r="M7" s="9">
        <f t="shared" si="0"/>
        <v>6131</v>
      </c>
    </row>
    <row r="8" spans="2:20" x14ac:dyDescent="0.2">
      <c r="B8" s="7">
        <v>4</v>
      </c>
      <c r="C8" s="3">
        <v>114</v>
      </c>
      <c r="D8" s="3">
        <v>39</v>
      </c>
      <c r="E8" s="3">
        <v>49</v>
      </c>
      <c r="F8" s="3">
        <v>33</v>
      </c>
      <c r="G8" s="3">
        <v>1027</v>
      </c>
      <c r="H8" s="3">
        <v>35</v>
      </c>
      <c r="I8" s="3">
        <v>483</v>
      </c>
      <c r="J8" s="3">
        <v>21</v>
      </c>
      <c r="K8" s="3">
        <v>1259</v>
      </c>
      <c r="L8" s="3">
        <v>2782</v>
      </c>
      <c r="M8" s="9">
        <f t="shared" si="0"/>
        <v>5842</v>
      </c>
    </row>
    <row r="9" spans="2:20" x14ac:dyDescent="0.2">
      <c r="B9" s="7">
        <v>5</v>
      </c>
      <c r="C9" s="3">
        <v>525</v>
      </c>
      <c r="D9" s="3">
        <v>122</v>
      </c>
      <c r="E9" s="3">
        <v>33</v>
      </c>
      <c r="F9" s="3">
        <v>125</v>
      </c>
      <c r="G9" s="3">
        <v>34</v>
      </c>
      <c r="H9" s="3">
        <v>336</v>
      </c>
      <c r="I9" s="3">
        <v>273</v>
      </c>
      <c r="J9" s="3">
        <v>11</v>
      </c>
      <c r="K9" s="3">
        <v>3411</v>
      </c>
      <c r="L9" s="3">
        <v>551</v>
      </c>
      <c r="M9" s="9">
        <f t="shared" si="0"/>
        <v>5421</v>
      </c>
    </row>
    <row r="10" spans="2:20" x14ac:dyDescent="0.2">
      <c r="B10" s="7">
        <v>6</v>
      </c>
      <c r="C10" s="3">
        <v>47</v>
      </c>
      <c r="D10" s="3">
        <v>92</v>
      </c>
      <c r="E10" s="3">
        <v>25</v>
      </c>
      <c r="F10" s="3">
        <v>3</v>
      </c>
      <c r="G10" s="3">
        <v>4</v>
      </c>
      <c r="H10" s="3">
        <v>19</v>
      </c>
      <c r="I10" s="3">
        <v>5572</v>
      </c>
      <c r="J10" s="3">
        <v>0</v>
      </c>
      <c r="K10" s="3">
        <v>148</v>
      </c>
      <c r="L10" s="3">
        <v>8</v>
      </c>
      <c r="M10" s="9">
        <f t="shared" si="0"/>
        <v>5918</v>
      </c>
    </row>
    <row r="11" spans="2:20" x14ac:dyDescent="0.2">
      <c r="B11" s="7">
        <v>7</v>
      </c>
      <c r="C11" s="3">
        <v>27</v>
      </c>
      <c r="D11" s="3">
        <v>36</v>
      </c>
      <c r="E11" s="3">
        <v>9</v>
      </c>
      <c r="F11" s="3">
        <v>54</v>
      </c>
      <c r="G11" s="3">
        <v>51</v>
      </c>
      <c r="H11" s="3">
        <v>8</v>
      </c>
      <c r="I11" s="3">
        <v>15</v>
      </c>
      <c r="J11" s="3">
        <v>1919</v>
      </c>
      <c r="K11" s="3">
        <v>190</v>
      </c>
      <c r="L11" s="3">
        <v>3956</v>
      </c>
      <c r="M11" s="9">
        <f t="shared" si="0"/>
        <v>6265</v>
      </c>
    </row>
    <row r="12" spans="2:20" x14ac:dyDescent="0.2">
      <c r="B12" s="7">
        <v>8</v>
      </c>
      <c r="C12" s="3">
        <v>88</v>
      </c>
      <c r="D12" s="3">
        <v>722</v>
      </c>
      <c r="E12" s="3">
        <v>23</v>
      </c>
      <c r="F12" s="3">
        <v>51</v>
      </c>
      <c r="G12" s="3">
        <v>19</v>
      </c>
      <c r="H12" s="3">
        <v>33</v>
      </c>
      <c r="I12" s="3">
        <v>80</v>
      </c>
      <c r="J12" s="3">
        <v>6</v>
      </c>
      <c r="K12" s="3">
        <v>3802</v>
      </c>
      <c r="L12" s="3">
        <v>1027</v>
      </c>
      <c r="M12" s="9">
        <f t="shared" si="0"/>
        <v>5851</v>
      </c>
    </row>
    <row r="13" spans="2:20" x14ac:dyDescent="0.2">
      <c r="B13" s="10">
        <v>9</v>
      </c>
      <c r="C13" s="3">
        <v>30</v>
      </c>
      <c r="D13" s="3">
        <v>31</v>
      </c>
      <c r="E13" s="3">
        <v>17</v>
      </c>
      <c r="F13" s="3">
        <v>7</v>
      </c>
      <c r="G13" s="3">
        <v>33</v>
      </c>
      <c r="H13" s="3">
        <v>4</v>
      </c>
      <c r="I13" s="3">
        <v>4</v>
      </c>
      <c r="J13" s="3">
        <v>83</v>
      </c>
      <c r="K13" s="3">
        <v>112</v>
      </c>
      <c r="L13" s="3">
        <v>5628</v>
      </c>
      <c r="M13" s="9">
        <f t="shared" si="0"/>
        <v>5949</v>
      </c>
    </row>
    <row r="14" spans="2:20" x14ac:dyDescent="0.2">
      <c r="B14" s="18" t="s">
        <v>11</v>
      </c>
      <c r="C14" s="40">
        <f>SUM(C4:C13)</f>
        <v>6799</v>
      </c>
      <c r="D14" s="41">
        <f t="shared" ref="D14:L14" si="1">SUM(D4:D13)</f>
        <v>7839</v>
      </c>
      <c r="E14" s="41">
        <f t="shared" si="1"/>
        <v>2039</v>
      </c>
      <c r="F14" s="41">
        <f t="shared" si="1"/>
        <v>3073</v>
      </c>
      <c r="G14" s="41">
        <f t="shared" si="1"/>
        <v>1224</v>
      </c>
      <c r="H14" s="41">
        <f t="shared" si="1"/>
        <v>512</v>
      </c>
      <c r="I14" s="41">
        <f t="shared" si="1"/>
        <v>8377</v>
      </c>
      <c r="J14" s="41">
        <f t="shared" si="1"/>
        <v>2112</v>
      </c>
      <c r="K14" s="41">
        <f t="shared" si="1"/>
        <v>13169</v>
      </c>
      <c r="L14" s="42">
        <f t="shared" si="1"/>
        <v>14856</v>
      </c>
      <c r="M14" s="43">
        <f>SUM(M4:M13)</f>
        <v>60000</v>
      </c>
    </row>
    <row r="16" spans="2:20" x14ac:dyDescent="0.2">
      <c r="B16" s="11" t="s">
        <v>13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3"/>
      <c r="O16" s="14" t="s">
        <v>3</v>
      </c>
      <c r="P16" s="15">
        <f>M17-M18</f>
        <v>0.46426860305555551</v>
      </c>
      <c r="S16" s="16"/>
      <c r="T16" s="16"/>
    </row>
    <row r="17" spans="2:18" x14ac:dyDescent="0.2">
      <c r="B17" s="17" t="s">
        <v>2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9">
        <f>P4</f>
        <v>0.56489999999999996</v>
      </c>
      <c r="N17" s="17"/>
      <c r="O17" s="20" t="s">
        <v>4</v>
      </c>
      <c r="P17" s="21">
        <f>1-M18</f>
        <v>0.89936860305555555</v>
      </c>
      <c r="R17" s="16"/>
    </row>
    <row r="18" spans="2:18" x14ac:dyDescent="0.2">
      <c r="B18" s="4" t="s">
        <v>1</v>
      </c>
      <c r="C18" s="22">
        <f>(C14/$M$14)*($M4/$M$14)</f>
        <v>1.118624361111111E-2</v>
      </c>
      <c r="D18" s="22">
        <f>(D14/$M$14)*($M5/$M$14)</f>
        <v>1.4680704999999999E-2</v>
      </c>
      <c r="E18" s="22">
        <f>(E14/$M$14)*($M6/$M$14)</f>
        <v>3.3745449999999996E-3</v>
      </c>
      <c r="F18" s="22">
        <f>(F14/$M$14)*($M7/$M$14)</f>
        <v>5.2334897222222222E-3</v>
      </c>
      <c r="G18" s="22">
        <f>(G14/$M$14)*($M8/$M$14)</f>
        <v>1.9862800000000004E-3</v>
      </c>
      <c r="H18" s="22">
        <f>(H14/$M$14)*($M9/$M$14)</f>
        <v>7.7098666666666673E-4</v>
      </c>
      <c r="I18" s="22">
        <f>(I14/$M$14)*($M10/$M$14)</f>
        <v>1.3770857222222222E-2</v>
      </c>
      <c r="J18" s="22">
        <f>(J14/$M$14)*($M11/$M$14)</f>
        <v>3.6754666666666672E-3</v>
      </c>
      <c r="K18" s="22">
        <f>(K14/$M$14)*($M12/$M$14)</f>
        <v>2.1403283055555555E-2</v>
      </c>
      <c r="L18" s="22">
        <f>(L14/$M$14)*($M13/$M$14)</f>
        <v>2.4549539999999998E-2</v>
      </c>
      <c r="M18" s="23">
        <f>SUM(C18:L18)</f>
        <v>0.10063139694444444</v>
      </c>
      <c r="N18" s="4"/>
      <c r="O18" s="5" t="s">
        <v>5</v>
      </c>
      <c r="P18" s="24">
        <f>P16/P17</f>
        <v>0.51621615595455339</v>
      </c>
      <c r="R18" s="16"/>
    </row>
    <row r="21" spans="2:18" x14ac:dyDescent="0.2">
      <c r="B21" s="25">
        <v>0</v>
      </c>
      <c r="C21" s="26" t="s">
        <v>9</v>
      </c>
      <c r="D21" s="27" t="s">
        <v>10</v>
      </c>
      <c r="F21" s="13" t="s">
        <v>6</v>
      </c>
      <c r="G21" s="14" t="s">
        <v>7</v>
      </c>
      <c r="H21" s="28" t="s">
        <v>8</v>
      </c>
    </row>
    <row r="22" spans="2:18" x14ac:dyDescent="0.2">
      <c r="B22" s="26" t="s">
        <v>9</v>
      </c>
      <c r="C22" s="29">
        <f>C4</f>
        <v>5206</v>
      </c>
      <c r="D22" s="30">
        <f>$M4-C22</f>
        <v>717</v>
      </c>
      <c r="F22" s="31">
        <f>C22/SUM(C22:C23)</f>
        <v>0.76570083835858216</v>
      </c>
      <c r="G22" s="32">
        <f>C22/SUM(C22:D22)</f>
        <v>0.87894647982441332</v>
      </c>
      <c r="H22" s="33">
        <f>D23/SUM(C23:D23)</f>
        <v>0.97054200491891196</v>
      </c>
    </row>
    <row r="23" spans="2:18" x14ac:dyDescent="0.2">
      <c r="B23" s="34" t="s">
        <v>10</v>
      </c>
      <c r="C23" s="35">
        <f>C$14-C22</f>
        <v>1593</v>
      </c>
      <c r="D23" s="36">
        <f>$M$14-C23-C22-D22</f>
        <v>52484</v>
      </c>
      <c r="F23" s="46">
        <f>(C22+D23)/$M$14</f>
        <v>0.96150000000000002</v>
      </c>
      <c r="G23" s="46">
        <f>2*(F22*G22)/(F22+G22)</f>
        <v>0.81842477597861973</v>
      </c>
    </row>
    <row r="24" spans="2:18" x14ac:dyDescent="0.2">
      <c r="B24" s="37"/>
      <c r="C24" s="37"/>
      <c r="D24" s="37"/>
    </row>
    <row r="25" spans="2:18" x14ac:dyDescent="0.2">
      <c r="B25" s="25">
        <v>1</v>
      </c>
      <c r="C25" s="26" t="s">
        <v>9</v>
      </c>
      <c r="D25" s="27" t="s">
        <v>10</v>
      </c>
      <c r="F25" s="13" t="s">
        <v>6</v>
      </c>
      <c r="G25" s="14" t="s">
        <v>7</v>
      </c>
      <c r="H25" s="28" t="s">
        <v>8</v>
      </c>
    </row>
    <row r="26" spans="2:18" x14ac:dyDescent="0.2">
      <c r="B26" s="26" t="s">
        <v>9</v>
      </c>
      <c r="C26" s="29">
        <f>D5</f>
        <v>6341</v>
      </c>
      <c r="D26" s="30">
        <f>$M5-C26</f>
        <v>401</v>
      </c>
      <c r="F26" s="31">
        <f>C26/SUM(C26:C27)</f>
        <v>0.80890419696389848</v>
      </c>
      <c r="G26" s="32">
        <f>C26/SUM(C26:D26)</f>
        <v>0.94052210026698313</v>
      </c>
      <c r="H26" s="33">
        <f>D27/SUM(C27:D27)</f>
        <v>0.97187277028803187</v>
      </c>
    </row>
    <row r="27" spans="2:18" x14ac:dyDescent="0.2">
      <c r="B27" s="34" t="s">
        <v>10</v>
      </c>
      <c r="C27" s="35">
        <f>D$14-C26</f>
        <v>1498</v>
      </c>
      <c r="D27" s="36">
        <f>$M$14-C27-C26-D26</f>
        <v>51760</v>
      </c>
      <c r="F27" s="46">
        <f>(C26+D27)/$M$14</f>
        <v>0.96835000000000004</v>
      </c>
      <c r="G27" s="46">
        <f>2*(F26*G26)/(F26+G26)</f>
        <v>0.86976201906590778</v>
      </c>
    </row>
    <row r="29" spans="2:18" x14ac:dyDescent="0.2">
      <c r="B29" s="25">
        <v>2</v>
      </c>
      <c r="C29" s="26" t="s">
        <v>9</v>
      </c>
      <c r="D29" s="27" t="s">
        <v>10</v>
      </c>
      <c r="F29" s="13" t="s">
        <v>6</v>
      </c>
      <c r="G29" s="14" t="s">
        <v>7</v>
      </c>
      <c r="H29" s="28" t="s">
        <v>8</v>
      </c>
    </row>
    <row r="30" spans="2:18" x14ac:dyDescent="0.2">
      <c r="B30" s="26" t="s">
        <v>9</v>
      </c>
      <c r="C30" s="29">
        <f>E6</f>
        <v>1786</v>
      </c>
      <c r="D30" s="30">
        <f>$M6-C30</f>
        <v>4172</v>
      </c>
      <c r="F30" s="31">
        <f>C30/SUM(C30:C31)</f>
        <v>0.87591956841589014</v>
      </c>
      <c r="G30" s="32">
        <f>C30/SUM(C30:D30)</f>
        <v>0.29976502181940251</v>
      </c>
      <c r="H30" s="33">
        <f>D31/SUM(C31:D31)</f>
        <v>0.99531845601569147</v>
      </c>
    </row>
    <row r="31" spans="2:18" x14ac:dyDescent="0.2">
      <c r="B31" s="34" t="s">
        <v>10</v>
      </c>
      <c r="C31" s="35">
        <f>E$14-C30</f>
        <v>253</v>
      </c>
      <c r="D31" s="36">
        <f>$M$14-C31-C30-D30</f>
        <v>53789</v>
      </c>
      <c r="F31" s="46">
        <f>(C30+D31)/$M$14</f>
        <v>0.92625000000000002</v>
      </c>
      <c r="G31" s="46">
        <f>2*(F30*G30)/(F30+G30)</f>
        <v>0.44666750031261732</v>
      </c>
    </row>
    <row r="33" spans="2:8" x14ac:dyDescent="0.2">
      <c r="B33" s="25">
        <v>3</v>
      </c>
      <c r="C33" s="26" t="s">
        <v>9</v>
      </c>
      <c r="D33" s="27" t="s">
        <v>10</v>
      </c>
      <c r="F33" s="13" t="s">
        <v>6</v>
      </c>
      <c r="G33" s="14" t="s">
        <v>7</v>
      </c>
      <c r="H33" s="28" t="s">
        <v>8</v>
      </c>
    </row>
    <row r="34" spans="2:8" x14ac:dyDescent="0.2">
      <c r="B34" s="26" t="s">
        <v>9</v>
      </c>
      <c r="C34" s="29">
        <f>F7</f>
        <v>2277</v>
      </c>
      <c r="D34" s="30">
        <f>$M7-C34</f>
        <v>3854</v>
      </c>
      <c r="F34" s="31">
        <f>C34/SUM(C34:C35)</f>
        <v>0.74096973641392772</v>
      </c>
      <c r="G34" s="32">
        <f>C34/SUM(C34:D34)</f>
        <v>0.3713912901647366</v>
      </c>
      <c r="H34" s="33">
        <f>D35/SUM(C35:D35)</f>
        <v>0.98522341235218769</v>
      </c>
    </row>
    <row r="35" spans="2:8" x14ac:dyDescent="0.2">
      <c r="B35" s="34" t="s">
        <v>10</v>
      </c>
      <c r="C35" s="35">
        <f>F$14-C34</f>
        <v>796</v>
      </c>
      <c r="D35" s="36">
        <f>$M$14-C35-C34-D34</f>
        <v>53073</v>
      </c>
      <c r="F35" s="46">
        <f>(C34+D35)/$M$14</f>
        <v>0.92249999999999999</v>
      </c>
      <c r="G35" s="46">
        <f>2*(F34*G34)/(F34+G34)</f>
        <v>0.49478487614080829</v>
      </c>
    </row>
    <row r="37" spans="2:8" x14ac:dyDescent="0.2">
      <c r="B37" s="25">
        <v>4</v>
      </c>
      <c r="C37" s="26" t="s">
        <v>9</v>
      </c>
      <c r="D37" s="27" t="s">
        <v>10</v>
      </c>
      <c r="F37" s="13" t="s">
        <v>6</v>
      </c>
      <c r="G37" s="14" t="s">
        <v>7</v>
      </c>
      <c r="H37" s="28" t="s">
        <v>8</v>
      </c>
    </row>
    <row r="38" spans="2:8" x14ac:dyDescent="0.2">
      <c r="B38" s="26" t="s">
        <v>9</v>
      </c>
      <c r="C38" s="29">
        <f>G8</f>
        <v>1027</v>
      </c>
      <c r="D38" s="30">
        <f>$M8-C38</f>
        <v>4815</v>
      </c>
      <c r="F38" s="31">
        <f>C38/SUM(C38:C39)</f>
        <v>0.83905228758169936</v>
      </c>
      <c r="G38" s="32">
        <f>C38/SUM(C38:D38)</f>
        <v>0.17579596028757274</v>
      </c>
      <c r="H38" s="33">
        <f>D39/SUM(C39:D39)</f>
        <v>0.99636249492226447</v>
      </c>
    </row>
    <row r="39" spans="2:8" x14ac:dyDescent="0.2">
      <c r="B39" s="34" t="s">
        <v>10</v>
      </c>
      <c r="C39" s="35">
        <f>G$14-C38</f>
        <v>197</v>
      </c>
      <c r="D39" s="36">
        <f>$M$14-C39-C38-D38</f>
        <v>53961</v>
      </c>
      <c r="F39" s="46">
        <f>(C38+D39)/$M$14</f>
        <v>0.91646666666666665</v>
      </c>
      <c r="G39" s="46">
        <f>2*(F38*G38)/(F38+G38)</f>
        <v>0.29068780073591843</v>
      </c>
    </row>
    <row r="41" spans="2:8" x14ac:dyDescent="0.2">
      <c r="B41" s="25">
        <v>5</v>
      </c>
      <c r="C41" s="26" t="s">
        <v>9</v>
      </c>
      <c r="D41" s="27" t="s">
        <v>10</v>
      </c>
      <c r="F41" s="13" t="s">
        <v>6</v>
      </c>
      <c r="G41" s="14" t="s">
        <v>7</v>
      </c>
      <c r="H41" s="28" t="s">
        <v>8</v>
      </c>
    </row>
    <row r="42" spans="2:8" x14ac:dyDescent="0.2">
      <c r="B42" s="26" t="s">
        <v>9</v>
      </c>
      <c r="C42" s="29">
        <f>H9</f>
        <v>336</v>
      </c>
      <c r="D42" s="30">
        <f>$M9-C42</f>
        <v>5085</v>
      </c>
      <c r="F42" s="31">
        <f>C42/SUM(C42:C43)</f>
        <v>0.65625</v>
      </c>
      <c r="G42" s="32">
        <f>C42/SUM(C42:D42)</f>
        <v>6.1981184283342559E-2</v>
      </c>
      <c r="H42" s="33">
        <f>D43/SUM(C43:D43)</f>
        <v>0.99677531651367746</v>
      </c>
    </row>
    <row r="43" spans="2:8" x14ac:dyDescent="0.2">
      <c r="B43" s="34" t="s">
        <v>10</v>
      </c>
      <c r="C43" s="35">
        <f>H$14-C42</f>
        <v>176</v>
      </c>
      <c r="D43" s="36">
        <f>$M$14-C43-C42-D42</f>
        <v>54403</v>
      </c>
      <c r="F43" s="46">
        <f>(C42+D43)/$M$14</f>
        <v>0.91231666666666666</v>
      </c>
      <c r="G43" s="46">
        <f>2*(F42*G42)/(F42+G42)</f>
        <v>0.11326479015675038</v>
      </c>
    </row>
    <row r="45" spans="2:8" x14ac:dyDescent="0.2">
      <c r="B45" s="25">
        <v>6</v>
      </c>
      <c r="C45" s="26" t="s">
        <v>9</v>
      </c>
      <c r="D45" s="27" t="s">
        <v>10</v>
      </c>
      <c r="F45" s="13" t="s">
        <v>6</v>
      </c>
      <c r="G45" s="14" t="s">
        <v>7</v>
      </c>
      <c r="H45" s="28" t="s">
        <v>8</v>
      </c>
    </row>
    <row r="46" spans="2:8" x14ac:dyDescent="0.2">
      <c r="B46" s="26" t="s">
        <v>9</v>
      </c>
      <c r="C46" s="29">
        <f>I10</f>
        <v>5572</v>
      </c>
      <c r="D46" s="30">
        <f>$M10-C46</f>
        <v>346</v>
      </c>
      <c r="F46" s="31">
        <f>C46/SUM(C46:C47)</f>
        <v>0.66515458994866894</v>
      </c>
      <c r="G46" s="32">
        <f>C46/SUM(C46:D46)</f>
        <v>0.94153430212909772</v>
      </c>
      <c r="H46" s="33">
        <f>D47/SUM(C47:D47)</f>
        <v>0.9481343145593728</v>
      </c>
    </row>
    <row r="47" spans="2:8" x14ac:dyDescent="0.2">
      <c r="B47" s="34" t="s">
        <v>10</v>
      </c>
      <c r="C47" s="35">
        <f>I$14-C46</f>
        <v>2805</v>
      </c>
      <c r="D47" s="36">
        <f>$M$14-C47-C46-D46</f>
        <v>51277</v>
      </c>
      <c r="F47" s="46">
        <f>(C46+D47)/$M$14</f>
        <v>0.94748333333333334</v>
      </c>
      <c r="G47" s="46">
        <f>2*(F46*G46)/(F46+G46)</f>
        <v>0.77957327736970972</v>
      </c>
    </row>
    <row r="49" spans="2:8" x14ac:dyDescent="0.2">
      <c r="B49" s="25">
        <v>7</v>
      </c>
      <c r="C49" s="26" t="s">
        <v>9</v>
      </c>
      <c r="D49" s="27" t="s">
        <v>10</v>
      </c>
      <c r="F49" s="13" t="s">
        <v>6</v>
      </c>
      <c r="G49" s="14" t="s">
        <v>7</v>
      </c>
      <c r="H49" s="28" t="s">
        <v>8</v>
      </c>
    </row>
    <row r="50" spans="2:8" x14ac:dyDescent="0.2">
      <c r="B50" s="26" t="s">
        <v>9</v>
      </c>
      <c r="C50" s="29">
        <f>J11</f>
        <v>1919</v>
      </c>
      <c r="D50" s="30">
        <f>$M11-C50</f>
        <v>4346</v>
      </c>
      <c r="F50" s="31">
        <f>C50/SUM(C50:C51)</f>
        <v>0.9086174242424242</v>
      </c>
      <c r="G50" s="32">
        <f>C50/SUM(C50:D50)</f>
        <v>0.30630486831604148</v>
      </c>
      <c r="H50" s="33">
        <f>D51/SUM(C51:D51)</f>
        <v>0.99640829999069502</v>
      </c>
    </row>
    <row r="51" spans="2:8" x14ac:dyDescent="0.2">
      <c r="B51" s="34" t="s">
        <v>10</v>
      </c>
      <c r="C51" s="35">
        <f>J$14-C50</f>
        <v>193</v>
      </c>
      <c r="D51" s="36">
        <f>$M$14-C51-C50-D50</f>
        <v>53542</v>
      </c>
      <c r="F51" s="46">
        <f>(C50+D51)/$M$14</f>
        <v>0.92435</v>
      </c>
      <c r="G51" s="46">
        <f>2*(F50*G50)/(F50+G50)</f>
        <v>0.45815924555330068</v>
      </c>
    </row>
    <row r="53" spans="2:8" x14ac:dyDescent="0.2">
      <c r="B53" s="25">
        <v>8</v>
      </c>
      <c r="C53" s="26" t="s">
        <v>9</v>
      </c>
      <c r="D53" s="27" t="s">
        <v>10</v>
      </c>
      <c r="F53" s="13" t="s">
        <v>6</v>
      </c>
      <c r="G53" s="14" t="s">
        <v>7</v>
      </c>
      <c r="H53" s="28" t="s">
        <v>8</v>
      </c>
    </row>
    <row r="54" spans="2:8" x14ac:dyDescent="0.2">
      <c r="B54" s="26" t="s">
        <v>9</v>
      </c>
      <c r="C54" s="29">
        <f>K12</f>
        <v>3802</v>
      </c>
      <c r="D54" s="30">
        <f>$M12-C54</f>
        <v>2049</v>
      </c>
      <c r="F54" s="31">
        <f>C54/SUM(C54:C55)</f>
        <v>0.28870833016933706</v>
      </c>
      <c r="G54" s="32">
        <f>C54/SUM(C54:D54)</f>
        <v>0.64980345240129889</v>
      </c>
      <c r="H54" s="33">
        <f>D55/SUM(C55:D55)</f>
        <v>0.82701434929546247</v>
      </c>
    </row>
    <row r="55" spans="2:8" x14ac:dyDescent="0.2">
      <c r="B55" s="34" t="s">
        <v>10</v>
      </c>
      <c r="C55" s="35">
        <f>K$14-C54</f>
        <v>9367</v>
      </c>
      <c r="D55" s="36">
        <f>$M$14-C55-C54-D54</f>
        <v>44782</v>
      </c>
      <c r="F55" s="46">
        <f>(C54+D55)/$M$14</f>
        <v>0.8097333333333333</v>
      </c>
      <c r="G55" s="46">
        <f>2*(F54*G54)/(F54+G54)</f>
        <v>0.39978969505783385</v>
      </c>
    </row>
    <row r="57" spans="2:8" x14ac:dyDescent="0.2">
      <c r="B57" s="25">
        <v>9</v>
      </c>
      <c r="C57" s="26" t="s">
        <v>9</v>
      </c>
      <c r="D57" s="27" t="s">
        <v>10</v>
      </c>
      <c r="F57" s="13" t="s">
        <v>6</v>
      </c>
      <c r="G57" s="14" t="s">
        <v>7</v>
      </c>
      <c r="H57" s="28" t="s">
        <v>8</v>
      </c>
    </row>
    <row r="58" spans="2:8" x14ac:dyDescent="0.2">
      <c r="B58" s="26" t="s">
        <v>9</v>
      </c>
      <c r="C58" s="29">
        <f>L13</f>
        <v>5628</v>
      </c>
      <c r="D58" s="30">
        <f>$M13-C58</f>
        <v>321</v>
      </c>
      <c r="F58" s="31">
        <f>C58/SUM(C58:C59)</f>
        <v>0.3788368336025848</v>
      </c>
      <c r="G58" s="32">
        <f>C58/SUM(C58:D58)</f>
        <v>0.94604135148764501</v>
      </c>
      <c r="H58" s="33">
        <f>D59/SUM(C59:D59)</f>
        <v>0.8292723538879947</v>
      </c>
    </row>
    <row r="59" spans="2:8" x14ac:dyDescent="0.2">
      <c r="B59" s="34" t="s">
        <v>10</v>
      </c>
      <c r="C59" s="35">
        <f>L$14-C58</f>
        <v>9228</v>
      </c>
      <c r="D59" s="36">
        <f>$M$14-C59-C58-D58</f>
        <v>44823</v>
      </c>
      <c r="F59" s="46">
        <f>(C58+D59)/$M$14</f>
        <v>0.84084999999999999</v>
      </c>
      <c r="G59" s="46">
        <f>2*(F58*G58)/(F58+G58)</f>
        <v>0.54102379235760634</v>
      </c>
    </row>
  </sheetData>
  <mergeCells count="1">
    <mergeCell ref="C2:L2"/>
  </mergeCells>
  <pageMargins left="0.7" right="0.7" top="0.75" bottom="0.75" header="0.3" footer="0.3"/>
  <ignoredErrors>
    <ignoredError sqref="C14:L14 M4:M1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Ejemplo, dígito 1</vt:lpstr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Gustavo Diaz Cely</dc:creator>
  <cp:lastModifiedBy>Javier Gustavo Diaz Cely</cp:lastModifiedBy>
  <dcterms:created xsi:type="dcterms:W3CDTF">2017-08-10T23:51:47Z</dcterms:created>
  <dcterms:modified xsi:type="dcterms:W3CDTF">2018-09-23T04:51:52Z</dcterms:modified>
</cp:coreProperties>
</file>