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jdleaverton_tamu_edu/Documents/URS/"/>
    </mc:Choice>
  </mc:AlternateContent>
  <xr:revisionPtr revIDLastSave="17" documentId="8_{DD1CA34C-FF28-4AB3-9605-CDC2AACE7CD5}" xr6:coauthVersionLast="47" xr6:coauthVersionMax="47" xr10:uidLastSave="{B5751A0D-829B-41A2-A09B-735D45DF2B8E}"/>
  <bookViews>
    <workbookView xWindow="28680" yWindow="-120" windowWidth="29040" windowHeight="15840" xr2:uid="{63325FEC-1420-4671-90F6-7F715AB79A74}"/>
  </bookViews>
  <sheets>
    <sheet name="Data" sheetId="1" r:id="rId1"/>
    <sheet name="Plots" sheetId="2" r:id="rId2"/>
    <sheet name="Test Matrix" sheetId="5" r:id="rId3"/>
  </sheets>
  <definedNames>
    <definedName name="_xlnm._FilterDatabase" localSheetId="0" hidden="1">Data!$S$9:$W$23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J24" i="1" s="1"/>
  <c r="K24" i="1"/>
  <c r="Q24" i="1"/>
  <c r="H25" i="1"/>
  <c r="I25" i="1" s="1"/>
  <c r="J25" i="1"/>
  <c r="K25" i="1"/>
  <c r="Q25" i="1"/>
  <c r="H26" i="1"/>
  <c r="I26" i="1" s="1"/>
  <c r="K26" i="1"/>
  <c r="Q26" i="1"/>
  <c r="H27" i="1"/>
  <c r="I27" i="1" s="1"/>
  <c r="K27" i="1"/>
  <c r="Q27" i="1"/>
  <c r="H28" i="1"/>
  <c r="I28" i="1" s="1"/>
  <c r="K28" i="1"/>
  <c r="Q28" i="1"/>
  <c r="H29" i="1"/>
  <c r="I29" i="1" s="1"/>
  <c r="K29" i="1"/>
  <c r="Q29" i="1"/>
  <c r="T29" i="1"/>
  <c r="U29" i="1"/>
  <c r="V29" i="1"/>
  <c r="H30" i="1"/>
  <c r="I30" i="1" s="1"/>
  <c r="K30" i="1"/>
  <c r="Q30" i="1"/>
  <c r="U30" i="1"/>
  <c r="V30" i="1"/>
  <c r="H31" i="1"/>
  <c r="J31" i="1" s="1"/>
  <c r="I31" i="1"/>
  <c r="K31" i="1"/>
  <c r="Q31" i="1"/>
  <c r="V31" i="1"/>
  <c r="H32" i="1"/>
  <c r="J32" i="1" s="1"/>
  <c r="I32" i="1"/>
  <c r="K32" i="1"/>
  <c r="Q32" i="1"/>
  <c r="H33" i="1"/>
  <c r="I33" i="1" s="1"/>
  <c r="K33" i="1"/>
  <c r="Q33" i="1"/>
  <c r="H34" i="1"/>
  <c r="J34" i="1" s="1"/>
  <c r="I34" i="1"/>
  <c r="K34" i="1"/>
  <c r="Q34" i="1"/>
  <c r="H35" i="1"/>
  <c r="I35" i="1" s="1"/>
  <c r="J35" i="1"/>
  <c r="K35" i="1"/>
  <c r="Q35" i="1"/>
  <c r="H36" i="1"/>
  <c r="I36" i="1" s="1"/>
  <c r="K36" i="1"/>
  <c r="Q36" i="1"/>
  <c r="H37" i="1"/>
  <c r="I37" i="1" s="1"/>
  <c r="K37" i="1"/>
  <c r="Q37" i="1"/>
  <c r="H38" i="1"/>
  <c r="I38" i="1" s="1"/>
  <c r="K38" i="1"/>
  <c r="Q38" i="1"/>
  <c r="H39" i="1"/>
  <c r="I39" i="1" s="1"/>
  <c r="K39" i="1"/>
  <c r="Q39" i="1"/>
  <c r="H40" i="1"/>
  <c r="I40" i="1" s="1"/>
  <c r="K40" i="1"/>
  <c r="Q40" i="1"/>
  <c r="H41" i="1"/>
  <c r="I41" i="1"/>
  <c r="J41" i="1"/>
  <c r="K41" i="1"/>
  <c r="Q41" i="1"/>
  <c r="H42" i="1"/>
  <c r="J42" i="1" s="1"/>
  <c r="I42" i="1"/>
  <c r="K42" i="1"/>
  <c r="Q42" i="1"/>
  <c r="H43" i="1"/>
  <c r="I43" i="1" s="1"/>
  <c r="J43" i="1"/>
  <c r="K43" i="1"/>
  <c r="Q43" i="1"/>
  <c r="H44" i="1"/>
  <c r="I44" i="1" s="1"/>
  <c r="J44" i="1"/>
  <c r="K44" i="1"/>
  <c r="Q44" i="1"/>
  <c r="G45" i="1"/>
  <c r="H45" i="1"/>
  <c r="J45" i="1" s="1"/>
  <c r="I45" i="1"/>
  <c r="K45" i="1"/>
  <c r="G46" i="1"/>
  <c r="H46" i="1"/>
  <c r="I46" i="1" s="1"/>
  <c r="J46" i="1"/>
  <c r="K46" i="1"/>
  <c r="G47" i="1"/>
  <c r="H47" i="1"/>
  <c r="J47" i="1" s="1"/>
  <c r="I47" i="1"/>
  <c r="K47" i="1"/>
  <c r="G48" i="1"/>
  <c r="H48" i="1"/>
  <c r="I48" i="1" s="1"/>
  <c r="K48" i="1"/>
  <c r="G49" i="1"/>
  <c r="H49" i="1"/>
  <c r="J49" i="1" s="1"/>
  <c r="I49" i="1"/>
  <c r="K49" i="1"/>
  <c r="G50" i="1"/>
  <c r="H50" i="1"/>
  <c r="I50" i="1" s="1"/>
  <c r="K50" i="1"/>
  <c r="G51" i="1"/>
  <c r="H51" i="1"/>
  <c r="J51" i="1" s="1"/>
  <c r="I51" i="1"/>
  <c r="K51" i="1"/>
  <c r="G52" i="1"/>
  <c r="H52" i="1"/>
  <c r="I52" i="1" s="1"/>
  <c r="K52" i="1"/>
  <c r="G53" i="1"/>
  <c r="H53" i="1"/>
  <c r="J53" i="1" s="1"/>
  <c r="I53" i="1"/>
  <c r="K53" i="1"/>
  <c r="G54" i="1"/>
  <c r="H54" i="1"/>
  <c r="I54" i="1" s="1"/>
  <c r="J54" i="1"/>
  <c r="K54" i="1"/>
  <c r="G55" i="1"/>
  <c r="H55" i="1"/>
  <c r="I55" i="1"/>
  <c r="J55" i="1"/>
  <c r="K55" i="1"/>
  <c r="G56" i="1"/>
  <c r="H56" i="1"/>
  <c r="I56" i="1" s="1"/>
  <c r="K56" i="1"/>
  <c r="G57" i="1"/>
  <c r="H57" i="1"/>
  <c r="I57" i="1"/>
  <c r="J57" i="1"/>
  <c r="K57" i="1"/>
  <c r="G58" i="1"/>
  <c r="H58" i="1"/>
  <c r="I58" i="1" s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J61" i="1" s="1"/>
  <c r="I61" i="1"/>
  <c r="K61" i="1"/>
  <c r="G62" i="1"/>
  <c r="H62" i="1"/>
  <c r="J62" i="1" s="1"/>
  <c r="I62" i="1"/>
  <c r="K62" i="1"/>
  <c r="G63" i="1"/>
  <c r="H63" i="1"/>
  <c r="I63" i="1" s="1"/>
  <c r="K63" i="1"/>
  <c r="G64" i="1"/>
  <c r="H64" i="1"/>
  <c r="I64" i="1" s="1"/>
  <c r="K64" i="1"/>
  <c r="G65" i="1"/>
  <c r="H65" i="1"/>
  <c r="J65" i="1" s="1"/>
  <c r="I65" i="1"/>
  <c r="K65" i="1"/>
  <c r="G66" i="1"/>
  <c r="J66" i="1"/>
  <c r="H12" i="1"/>
  <c r="I12" i="1" s="1"/>
  <c r="K12" i="1"/>
  <c r="Q12" i="1"/>
  <c r="K11" i="1"/>
  <c r="K13" i="1"/>
  <c r="K14" i="1"/>
  <c r="K15" i="1"/>
  <c r="K16" i="1"/>
  <c r="K17" i="1"/>
  <c r="K18" i="1"/>
  <c r="K19" i="1"/>
  <c r="K20" i="1"/>
  <c r="K21" i="1"/>
  <c r="K22" i="1"/>
  <c r="K23" i="1"/>
  <c r="K10" i="1"/>
  <c r="H11" i="1"/>
  <c r="I11" i="1" s="1"/>
  <c r="H13" i="1"/>
  <c r="I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I22" i="1" s="1"/>
  <c r="H23" i="1"/>
  <c r="I23" i="1" s="1"/>
  <c r="H10" i="1"/>
  <c r="I10" i="1" s="1"/>
  <c r="J40" i="1" l="1"/>
  <c r="J38" i="1"/>
  <c r="J36" i="1"/>
  <c r="J52" i="1"/>
  <c r="J33" i="1"/>
  <c r="J26" i="1"/>
  <c r="I24" i="1"/>
  <c r="J63" i="1"/>
  <c r="J28" i="1"/>
  <c r="J12" i="1"/>
  <c r="J58" i="1"/>
  <c r="J50" i="1"/>
  <c r="J39" i="1"/>
  <c r="J30" i="1"/>
  <c r="J29" i="1"/>
  <c r="J64" i="1"/>
  <c r="J56" i="1"/>
  <c r="J48" i="1"/>
  <c r="J37" i="1"/>
  <c r="J27" i="1"/>
  <c r="I20" i="1"/>
  <c r="I14" i="1"/>
  <c r="I19" i="1"/>
  <c r="I21" i="1"/>
  <c r="J13" i="1"/>
  <c r="J11" i="1"/>
  <c r="I18" i="1"/>
  <c r="J22" i="1"/>
  <c r="I17" i="1"/>
  <c r="I16" i="1"/>
  <c r="J23" i="1"/>
  <c r="I15" i="1"/>
  <c r="J10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M29" i="2" l="1"/>
  <c r="M28" i="2"/>
  <c r="M27" i="2"/>
  <c r="K4" i="1" l="1"/>
  <c r="K5" i="1"/>
</calcChain>
</file>

<file path=xl/sharedStrings.xml><?xml version="1.0" encoding="utf-8"?>
<sst xmlns="http://schemas.openxmlformats.org/spreadsheetml/2006/main" count="251" uniqueCount="157">
  <si>
    <t>Test #</t>
  </si>
  <si>
    <t>Pressure</t>
  </si>
  <si>
    <t>Roundness</t>
  </si>
  <si>
    <t>Less Round</t>
  </si>
  <si>
    <t>Predicted</t>
  </si>
  <si>
    <t>Residual</t>
  </si>
  <si>
    <t>Velocity * Pressure</t>
  </si>
  <si>
    <t>10 mm Sabot</t>
  </si>
  <si>
    <t>Count</t>
  </si>
  <si>
    <t>Sabot Size (10mm/4mm)</t>
  </si>
  <si>
    <t>Velocity (m/s)</t>
  </si>
  <si>
    <t>Pressure (Torr)</t>
  </si>
  <si>
    <t>Test info</t>
  </si>
  <si>
    <t>Collected Data</t>
  </si>
  <si>
    <t>|Residual|</t>
  </si>
  <si>
    <t>Statistics</t>
  </si>
  <si>
    <t>Regressors</t>
  </si>
  <si>
    <t>null</t>
  </si>
  <si>
    <t>Average Residual</t>
  </si>
  <si>
    <t>Failed Tests</t>
  </si>
  <si>
    <t>Test ID</t>
  </si>
  <si>
    <t>Sabot (mm)</t>
  </si>
  <si>
    <t>Projectile Velocity (m/s)</t>
  </si>
  <si>
    <t>Target Tank Pressure (Torr)</t>
  </si>
  <si>
    <t>Comments</t>
  </si>
  <si>
    <t>JR - sabot breakup, velocity from Shimadzu</t>
  </si>
  <si>
    <t xml:space="preserve">JR - sabot failure </t>
  </si>
  <si>
    <t>JR - slight sabot strike</t>
  </si>
  <si>
    <t>JR - too much backfill</t>
  </si>
  <si>
    <t>JR - sabot stike, over exposure, front face</t>
  </si>
  <si>
    <t xml:space="preserve">JR - projectile breakup/sabot failure, nothing useful on video </t>
  </si>
  <si>
    <t xml:space="preserve">JR - sabot strike, but successful acceleration; need to increase backfill pressure </t>
  </si>
  <si>
    <t>JR - minor sabot seperation issue</t>
  </si>
  <si>
    <t>RK - sabot strike, one petal of the sabot escaped the sabot stripper</t>
  </si>
  <si>
    <t>RK - sabot strike, two petals of the sabot escaped the sabot stripper</t>
  </si>
  <si>
    <t>JR - sabot did not separate, need to increase backfill</t>
  </si>
  <si>
    <t xml:space="preserve">slight sabot strike, acceptable </t>
  </si>
  <si>
    <t>% error</t>
  </si>
  <si>
    <t>Average |Residual|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</si>
  <si>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</si>
  <si>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</si>
  <si>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</si>
  <si>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</si>
  <si>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</si>
  <si>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</si>
  <si>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</si>
  <si>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</si>
  <si>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</si>
  <si>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</si>
  <si>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</si>
  <si>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</si>
  <si>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</si>
  <si>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</si>
  <si>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</si>
  <si>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</si>
  <si>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</si>
  <si>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</si>
  <si>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</si>
  <si>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</si>
  <si>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</si>
  <si>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</si>
  <si>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</si>
  <si>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Multicollinearity matrix</t>
  </si>
  <si>
    <t>P</t>
  </si>
  <si>
    <t>P*V</t>
  </si>
  <si>
    <t>P^2</t>
  </si>
  <si>
    <t>S</t>
  </si>
  <si>
    <t>V*P</t>
  </si>
  <si>
    <t>Sabot</t>
  </si>
  <si>
    <t>VIF</t>
  </si>
  <si>
    <t>4 mm</t>
  </si>
  <si>
    <t>10 mm</t>
  </si>
  <si>
    <t>Error (%)</t>
  </si>
  <si>
    <t>Risk</t>
  </si>
  <si>
    <t>Muzzle Velocity (nominal)</t>
  </si>
  <si>
    <t>Backfill Presure (nominal)</t>
  </si>
  <si>
    <t>Muzzle Velocity (actual)</t>
  </si>
  <si>
    <t>Backfill Pressure (actual)</t>
  </si>
  <si>
    <t>Degree of Separation (actual)</t>
  </si>
  <si>
    <t>Degree of Separation (predicted)</t>
  </si>
  <si>
    <t xml:space="preserve">                   </t>
  </si>
  <si>
    <t>Sabot Separation Test Matrix</t>
  </si>
  <si>
    <t>&lt;20% chance of sabot strike</t>
  </si>
  <si>
    <t>&lt;40% chance of sabot strike</t>
  </si>
  <si>
    <t>&lt;60% chance of sabot strike</t>
  </si>
  <si>
    <t>&lt;20% chance of sabot breakup</t>
  </si>
  <si>
    <t>&lt;40% chance of sabot breakup</t>
  </si>
  <si>
    <t>&lt;60% chance of sabot breakup</t>
  </si>
  <si>
    <t>~0% chance of failure</t>
  </si>
  <si>
    <t>Risk level Assessments</t>
  </si>
  <si>
    <t>Prepared by:</t>
  </si>
  <si>
    <t>JD Leaverton</t>
  </si>
  <si>
    <t>Date:</t>
  </si>
  <si>
    <t>Subject to change</t>
  </si>
  <si>
    <t>Risk levels are approximations based on model so far</t>
  </si>
  <si>
    <t>Degree (in)</t>
  </si>
  <si>
    <t>Degree (mm)</t>
  </si>
  <si>
    <t>0059</t>
  </si>
  <si>
    <t>0065</t>
  </si>
  <si>
    <t>0067</t>
  </si>
  <si>
    <t>0069</t>
  </si>
  <si>
    <t>0070</t>
  </si>
  <si>
    <t>0074</t>
  </si>
  <si>
    <t>0076</t>
  </si>
  <si>
    <t>0077</t>
  </si>
  <si>
    <t>0079</t>
  </si>
  <si>
    <t>0080</t>
  </si>
  <si>
    <t>0081</t>
  </si>
  <si>
    <t>0083</t>
  </si>
  <si>
    <t>0084</t>
  </si>
  <si>
    <t>0085</t>
  </si>
  <si>
    <t>0086</t>
  </si>
  <si>
    <t>0087</t>
  </si>
  <si>
    <t>0089</t>
  </si>
  <si>
    <t>0090</t>
  </si>
  <si>
    <t>0093</t>
  </si>
  <si>
    <t>0094</t>
  </si>
  <si>
    <t>0099</t>
  </si>
  <si>
    <t>0100</t>
  </si>
  <si>
    <t>0102</t>
  </si>
  <si>
    <t>0105</t>
  </si>
  <si>
    <t>0106</t>
  </si>
  <si>
    <t>0108</t>
  </si>
  <si>
    <t>0113</t>
  </si>
  <si>
    <t>0115</t>
  </si>
  <si>
    <t>0116</t>
  </si>
  <si>
    <t>0117</t>
  </si>
  <si>
    <t>0118</t>
  </si>
  <si>
    <t>0119</t>
  </si>
  <si>
    <t>0124</t>
  </si>
  <si>
    <t>0125</t>
  </si>
  <si>
    <t>0126</t>
  </si>
  <si>
    <t>0162</t>
  </si>
  <si>
    <t>0180</t>
  </si>
  <si>
    <t>0181</t>
  </si>
  <si>
    <t>0186</t>
  </si>
  <si>
    <t>0187</t>
  </si>
  <si>
    <t>0188</t>
  </si>
  <si>
    <t>0189</t>
  </si>
  <si>
    <t>0190</t>
  </si>
  <si>
    <t>0192</t>
  </si>
  <si>
    <t>0193</t>
  </si>
  <si>
    <t>0194</t>
  </si>
  <si>
    <t>0195</t>
  </si>
  <si>
    <t>0197</t>
  </si>
  <si>
    <t>0198</t>
  </si>
  <si>
    <t>0200</t>
  </si>
  <si>
    <t>0201</t>
  </si>
  <si>
    <t>0202</t>
  </si>
  <si>
    <t>0203</t>
  </si>
  <si>
    <t>0204</t>
  </si>
  <si>
    <t>0207</t>
  </si>
  <si>
    <t>0208</t>
  </si>
  <si>
    <t>N/A</t>
  </si>
  <si>
    <t>NaN</t>
  </si>
  <si>
    <t>Pressure**2</t>
  </si>
  <si>
    <t>Sabot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</si>
</sst>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etica Neue"/>
      <family val="2"/>
    </font>
    <font>
      <b/>
      <sz val="10"/>
      <name val="Helvetica Neue"/>
      <family val="2"/>
    </font>
    <font>
      <b/>
      <sz val="10"/>
      <color rgb="FF002060"/>
      <name val="Helvetica Neue"/>
      <family val="2"/>
    </font>
    <font>
      <sz val="10"/>
      <color rgb="FF002060"/>
      <name val="Helvetica Neue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0"/>
  </cellStyleXfs>
  <cellXfs count="10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 applyAlignment="1">
      <alignment horizontal="center"/>
    </xf>
    <xf numFmtId="0" fontId="2" fillId="0" borderId="10" xfId="0" applyFont="1" applyBorder="1"/>
    <xf numFmtId="0" fontId="2" fillId="0" borderId="12" xfId="0" applyFont="1" applyBorder="1"/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/>
    <xf numFmtId="0" fontId="2" fillId="0" borderId="21" xfId="0" applyFont="1" applyBorder="1" applyAlignment="1">
      <alignment horizontal="center"/>
    </xf>
    <xf numFmtId="165" fontId="5" fillId="0" borderId="22" xfId="0" applyNumberFormat="1" applyFont="1" applyBorder="1" applyAlignment="1">
      <alignment horizontal="right"/>
    </xf>
    <xf numFmtId="0" fontId="2" fillId="0" borderId="2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6" fontId="0" fillId="0" borderId="11" xfId="0" applyNumberFormat="1" applyBorder="1"/>
    <xf numFmtId="166" fontId="0" fillId="0" borderId="1" xfId="0" applyNumberFormat="1" applyBorder="1"/>
    <xf numFmtId="166" fontId="0" fillId="0" borderId="12" xfId="0" applyNumberFormat="1" applyBorder="1"/>
    <xf numFmtId="0" fontId="0" fillId="0" borderId="8" xfId="0" applyBorder="1"/>
    <xf numFmtId="0" fontId="6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Continuous"/>
    </xf>
    <xf numFmtId="0" fontId="0" fillId="3" borderId="0" xfId="0" applyFill="1"/>
    <xf numFmtId="0" fontId="1" fillId="0" borderId="0" xfId="0" applyFont="1"/>
    <xf numFmtId="0" fontId="8" fillId="5" borderId="0" xfId="2"/>
    <xf numFmtId="0" fontId="10" fillId="0" borderId="1" xfId="4" applyBorder="1"/>
    <xf numFmtId="0" fontId="10" fillId="0" borderId="25" xfId="4" applyBorder="1"/>
    <xf numFmtId="0" fontId="10" fillId="0" borderId="25" xfId="4" applyBorder="1" applyAlignment="1">
      <alignment horizontal="center" vertical="center" wrapText="1"/>
    </xf>
    <xf numFmtId="0" fontId="10" fillId="0" borderId="12" xfId="4" applyBorder="1" applyAlignment="1">
      <alignment horizontal="center" vertical="center" wrapText="1"/>
    </xf>
    <xf numFmtId="0" fontId="10" fillId="0" borderId="11" xfId="4" applyBorder="1"/>
    <xf numFmtId="0" fontId="10" fillId="0" borderId="12" xfId="4" applyBorder="1"/>
    <xf numFmtId="0" fontId="10" fillId="0" borderId="14" xfId="4" applyBorder="1"/>
    <xf numFmtId="0" fontId="10" fillId="0" borderId="15" xfId="4" applyBorder="1"/>
    <xf numFmtId="0" fontId="10" fillId="0" borderId="29" xfId="4" applyBorder="1"/>
    <xf numFmtId="0" fontId="11" fillId="0" borderId="26" xfId="4" applyFont="1" applyBorder="1"/>
    <xf numFmtId="0" fontId="11" fillId="0" borderId="27" xfId="4" applyFont="1" applyBorder="1" applyAlignment="1">
      <alignment horizontal="center" vertical="center" wrapText="1"/>
    </xf>
    <xf numFmtId="0" fontId="11" fillId="0" borderId="1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 wrapText="1"/>
    </xf>
    <xf numFmtId="0" fontId="11" fillId="0" borderId="25" xfId="4" applyFont="1" applyBorder="1" applyAlignment="1">
      <alignment horizontal="center" vertical="center" wrapText="1"/>
    </xf>
    <xf numFmtId="0" fontId="11" fillId="0" borderId="12" xfId="4" applyFont="1" applyBorder="1" applyAlignment="1">
      <alignment horizontal="center" vertical="center" wrapText="1"/>
    </xf>
    <xf numFmtId="0" fontId="11" fillId="0" borderId="27" xfId="4" applyFont="1" applyBorder="1" applyAlignment="1">
      <alignment horizontal="center"/>
    </xf>
    <xf numFmtId="0" fontId="11" fillId="0" borderId="24" xfId="4" applyFont="1" applyBorder="1" applyAlignment="1">
      <alignment horizontal="center"/>
    </xf>
    <xf numFmtId="0" fontId="11" fillId="0" borderId="31" xfId="4" applyFont="1" applyBorder="1" applyAlignment="1">
      <alignment horizontal="center"/>
    </xf>
    <xf numFmtId="0" fontId="10" fillId="0" borderId="16" xfId="4" applyBorder="1"/>
    <xf numFmtId="0" fontId="10" fillId="0" borderId="17" xfId="4" applyBorder="1"/>
    <xf numFmtId="0" fontId="7" fillId="4" borderId="25" xfId="1" applyBorder="1"/>
    <xf numFmtId="0" fontId="9" fillId="6" borderId="25" xfId="3" applyBorder="1"/>
    <xf numFmtId="0" fontId="11" fillId="0" borderId="16" xfId="4" applyFont="1" applyBorder="1" applyAlignment="1">
      <alignment horizontal="center" vertical="center" wrapText="1"/>
    </xf>
    <xf numFmtId="0" fontId="10" fillId="0" borderId="13" xfId="4" applyBorder="1"/>
    <xf numFmtId="0" fontId="11" fillId="0" borderId="28" xfId="4" applyFont="1" applyBorder="1" applyAlignment="1">
      <alignment horizontal="center"/>
    </xf>
    <xf numFmtId="0" fontId="10" fillId="0" borderId="25" xfId="4" applyBorder="1" applyAlignment="1">
      <alignment horizontal="center"/>
    </xf>
    <xf numFmtId="0" fontId="10" fillId="0" borderId="12" xfId="4" applyBorder="1" applyAlignment="1">
      <alignment horizontal="center"/>
    </xf>
    <xf numFmtId="0" fontId="7" fillId="4" borderId="25" xfId="1" applyBorder="1" applyAlignment="1"/>
    <xf numFmtId="0" fontId="7" fillId="4" borderId="1" xfId="1" applyBorder="1"/>
    <xf numFmtId="0" fontId="9" fillId="6" borderId="1" xfId="3" applyBorder="1"/>
    <xf numFmtId="0" fontId="9" fillId="6" borderId="14" xfId="3" applyBorder="1"/>
    <xf numFmtId="0" fontId="11" fillId="0" borderId="32" xfId="4" applyFont="1" applyBorder="1"/>
    <xf numFmtId="0" fontId="0" fillId="0" borderId="26" xfId="0" applyBorder="1"/>
    <xf numFmtId="0" fontId="12" fillId="0" borderId="0" xfId="0" applyFont="1"/>
    <xf numFmtId="0" fontId="7" fillId="4" borderId="0" xfId="1"/>
    <xf numFmtId="0" fontId="9" fillId="6" borderId="0" xfId="3"/>
    <xf numFmtId="1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2" applyFill="1"/>
    <xf numFmtId="0" fontId="5" fillId="0" borderId="1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4" xfId="0" applyFont="1" applyBorder="1"/>
    <xf numFmtId="0" fontId="0" fillId="0" borderId="33" xfId="0" applyBorder="1"/>
    <xf numFmtId="0" fontId="0" fillId="0" borderId="34" xfId="0" applyBorder="1"/>
    <xf numFmtId="0" fontId="2" fillId="0" borderId="33" xfId="0" applyFont="1" applyBorder="1" applyAlignment="1">
      <alignment horizontal="center"/>
    </xf>
    <xf numFmtId="165" fontId="5" fillId="0" borderId="35" xfId="0" applyNumberFormat="1" applyFont="1" applyBorder="1" applyAlignment="1">
      <alignment horizontal="right"/>
    </xf>
    <xf numFmtId="0" fontId="2" fillId="0" borderId="35" xfId="0" applyFont="1" applyBorder="1"/>
    <xf numFmtId="166" fontId="0" fillId="0" borderId="34" xfId="0" applyNumberFormat="1" applyBorder="1"/>
    <xf numFmtId="166" fontId="0" fillId="0" borderId="2" xfId="0" applyNumberFormat="1" applyBorder="1"/>
    <xf numFmtId="166" fontId="0" fillId="0" borderId="16" xfId="0" applyNumberFormat="1" applyBorder="1"/>
    <xf numFmtId="166" fontId="0" fillId="0" borderId="33" xfId="0" applyNumberFormat="1" applyBorder="1"/>
    <xf numFmtId="165" fontId="0" fillId="0" borderId="35" xfId="0" applyNumberFormat="1" applyBorder="1"/>
    <xf numFmtId="166" fontId="0" fillId="0" borderId="35" xfId="0" applyNumberForma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2" fontId="0" fillId="0" borderId="35" xfId="0" applyNumberFormat="1" applyBorder="1"/>
    <xf numFmtId="2" fontId="0" fillId="0" borderId="1" xfId="0" applyNumberFormat="1" applyBorder="1"/>
    <xf numFmtId="2" fontId="0" fillId="0" borderId="34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33" xfId="0" applyNumberFormat="1" applyBorder="1"/>
    <xf numFmtId="2" fontId="0" fillId="0" borderId="11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0" xfId="4" applyFont="1" applyBorder="1" applyAlignment="1">
      <alignment horizontal="center"/>
    </xf>
    <xf numFmtId="0" fontId="11" fillId="0" borderId="24" xfId="4" applyFont="1" applyBorder="1" applyAlignment="1">
      <alignment horizontal="center"/>
    </xf>
    <xf numFmtId="0" fontId="11" fillId="0" borderId="31" xfId="4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9F2E4919-9FF6-42D7-A7A3-5CB3D1FEB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74C4-13A2-4878-B7C4-187B273CB4ED}">
  <sheetPr filterMode="1"/>
  <dimension ref="A4:W111"/>
  <sheetViews>
    <sheetView tabSelected="1" zoomScaleNormal="100" workbookViewId="0">
      <selection activeCell="E31" sqref="E31"/>
    </sheetView>
  </sheetViews>
  <sheetFormatPr defaultRowHeight="15"/>
  <cols>
    <col min="1" max="1" width="7.7109375" customWidth="1"/>
    <col min="2" max="2" width="8.42578125" customWidth="1"/>
    <col min="3" max="3" width="21.140625" bestFit="1" customWidth="1"/>
    <col min="4" max="4" width="12.140625" bestFit="1" customWidth="1"/>
    <col min="5" max="5" width="13" bestFit="1" customWidth="1"/>
    <col min="6" max="6" width="13" customWidth="1"/>
    <col min="7" max="7" width="13.7109375" bestFit="1" customWidth="1"/>
    <col min="8" max="8" width="16.7109375" bestFit="1" customWidth="1"/>
    <col min="9" max="9" width="10" customWidth="1"/>
    <col min="10" max="12" width="13" bestFit="1" customWidth="1"/>
    <col min="13" max="13" width="16.28515625" bestFit="1" customWidth="1"/>
    <col min="14" max="14" width="10.7109375" bestFit="1" customWidth="1"/>
    <col min="15" max="15" width="11.5703125" bestFit="1" customWidth="1"/>
    <col min="16" max="16" width="10.28515625" bestFit="1" customWidth="1"/>
    <col min="17" max="17" width="11.28515625" bestFit="1" customWidth="1"/>
    <col min="18" max="18" width="10" bestFit="1" customWidth="1"/>
    <col min="22" max="22" width="12.5703125" customWidth="1"/>
    <col min="23" max="23" width="69.7109375" bestFit="1" customWidth="1"/>
    <col min="24" max="24" width="66.7109375" bestFit="1" customWidth="1"/>
  </cols>
  <sheetData>
    <row r="4" spans="1:23">
      <c r="H4" t="s">
        <v>38</v>
      </c>
      <c r="K4" t="e">
        <f>AVERAGE(K67:K99)</f>
        <v>#DIV/0!</v>
      </c>
    </row>
    <row r="5" spans="1:23">
      <c r="H5" t="s">
        <v>18</v>
      </c>
      <c r="K5" t="e">
        <f>AVERAGE(J67:J99)</f>
        <v>#DIV/0!</v>
      </c>
    </row>
    <row r="6" spans="1:23" ht="15.75" thickBot="1"/>
    <row r="7" spans="1:23">
      <c r="A7" s="97" t="s">
        <v>12</v>
      </c>
      <c r="B7" s="98"/>
      <c r="C7" s="97" t="s">
        <v>13</v>
      </c>
      <c r="D7" s="101"/>
      <c r="E7" s="101"/>
      <c r="F7" s="101"/>
      <c r="G7" s="98"/>
      <c r="H7" s="97" t="s">
        <v>16</v>
      </c>
      <c r="I7" s="101"/>
      <c r="J7" s="101"/>
      <c r="K7" s="98"/>
      <c r="L7" s="97" t="s">
        <v>15</v>
      </c>
      <c r="M7" s="101"/>
      <c r="N7" s="101"/>
      <c r="O7" s="98"/>
      <c r="P7" s="97" t="s">
        <v>2</v>
      </c>
      <c r="Q7" s="98"/>
      <c r="S7" s="97" t="s">
        <v>19</v>
      </c>
      <c r="T7" s="101"/>
      <c r="U7" s="101"/>
      <c r="V7" s="101"/>
      <c r="W7" s="98"/>
    </row>
    <row r="8" spans="1:23" ht="15.75" thickBot="1">
      <c r="A8" s="99"/>
      <c r="B8" s="100"/>
      <c r="C8" s="99"/>
      <c r="D8" s="102"/>
      <c r="E8" s="102"/>
      <c r="F8" s="102"/>
      <c r="G8" s="100"/>
      <c r="H8" s="99"/>
      <c r="I8" s="102"/>
      <c r="J8" s="102"/>
      <c r="K8" s="100"/>
      <c r="L8" s="99"/>
      <c r="M8" s="102"/>
      <c r="N8" s="102"/>
      <c r="O8" s="100"/>
      <c r="P8" s="99"/>
      <c r="Q8" s="100"/>
      <c r="S8" s="99"/>
      <c r="T8" s="102"/>
      <c r="U8" s="102"/>
      <c r="V8" s="102"/>
      <c r="W8" s="100"/>
    </row>
    <row r="9" spans="1:23" ht="51.75" thickBot="1">
      <c r="A9" s="20" t="s">
        <v>8</v>
      </c>
      <c r="B9" s="20" t="s">
        <v>0</v>
      </c>
      <c r="C9" s="20" t="s">
        <v>9</v>
      </c>
      <c r="D9" s="20" t="s">
        <v>10</v>
      </c>
      <c r="E9" s="20" t="s">
        <v>11</v>
      </c>
      <c r="F9" s="20" t="s">
        <v>96</v>
      </c>
      <c r="G9" s="20" t="s">
        <v>95</v>
      </c>
      <c r="H9" s="21" t="s">
        <v>1</v>
      </c>
      <c r="I9" s="20" t="s">
        <v>6</v>
      </c>
      <c r="J9" s="20" t="s">
        <v>155</v>
      </c>
      <c r="K9" s="20" t="s">
        <v>156</v>
      </c>
      <c r="L9" s="20" t="s">
        <v>4</v>
      </c>
      <c r="M9" s="20" t="s">
        <v>37</v>
      </c>
      <c r="N9" s="20" t="s">
        <v>5</v>
      </c>
      <c r="O9" s="20" t="s">
        <v>14</v>
      </c>
      <c r="P9" s="20" t="s">
        <v>2</v>
      </c>
      <c r="Q9" s="20" t="s">
        <v>3</v>
      </c>
      <c r="S9" s="13" t="s">
        <v>20</v>
      </c>
      <c r="T9" s="14" t="s">
        <v>21</v>
      </c>
      <c r="U9" s="15" t="s">
        <v>22</v>
      </c>
      <c r="V9" s="14" t="s">
        <v>23</v>
      </c>
      <c r="W9" s="13" t="s">
        <v>24</v>
      </c>
    </row>
    <row r="10" spans="1:23" hidden="1">
      <c r="A10" s="77">
        <v>1</v>
      </c>
      <c r="B10" s="78" t="s">
        <v>97</v>
      </c>
      <c r="C10" s="79">
        <v>10</v>
      </c>
      <c r="D10" s="80">
        <v>6371.7300440707077</v>
      </c>
      <c r="E10" s="81">
        <v>76</v>
      </c>
      <c r="F10" s="90">
        <v>37.258099933725717</v>
      </c>
      <c r="G10" s="92">
        <v>1.4668543279999999</v>
      </c>
      <c r="H10" s="95">
        <f>E10/7.501</f>
        <v>10.131982402346353</v>
      </c>
      <c r="I10" s="90">
        <f>(D10/1000)*H10</f>
        <v>64.558256679025959</v>
      </c>
      <c r="J10" s="90">
        <f>H10^2</f>
        <v>102.65706740145616</v>
      </c>
      <c r="K10" s="78">
        <f>IF(C10=10,1,0)</f>
        <v>1</v>
      </c>
      <c r="L10" s="85"/>
      <c r="M10" s="86"/>
      <c r="N10" s="87"/>
      <c r="O10" s="82"/>
      <c r="P10" s="83">
        <v>1.283057176984397</v>
      </c>
      <c r="Q10" s="11">
        <f t="shared" ref="Q10:Q44" si="0">IF(P10&gt;-0.000034997*D10+1.4694, 1, 0)</f>
        <v>1</v>
      </c>
      <c r="S10" s="16">
        <v>12</v>
      </c>
      <c r="T10" s="17">
        <v>6</v>
      </c>
      <c r="U10" s="18">
        <v>6060.606060606061</v>
      </c>
      <c r="V10" s="19">
        <v>175</v>
      </c>
      <c r="W10" s="2" t="s">
        <v>25</v>
      </c>
    </row>
    <row r="11" spans="1:23" hidden="1">
      <c r="A11" s="3">
        <v>2</v>
      </c>
      <c r="B11" s="4" t="s">
        <v>98</v>
      </c>
      <c r="C11" s="10">
        <v>10</v>
      </c>
      <c r="D11" s="71">
        <v>1952.8908310981305</v>
      </c>
      <c r="E11" s="2">
        <v>203</v>
      </c>
      <c r="F11" s="91">
        <v>46.165128966376933</v>
      </c>
      <c r="G11" s="93">
        <v>1.8175247619999999</v>
      </c>
      <c r="H11" s="96">
        <f t="shared" ref="H11:H65" si="1">E11/7.501</f>
        <v>27.063058258898813</v>
      </c>
      <c r="I11" s="91">
        <f t="shared" ref="I11:I65" si="2">(D11/1000)*H11</f>
        <v>52.851198335278028</v>
      </c>
      <c r="J11" s="91">
        <f t="shared" ref="J11:J66" si="3">H11^2</f>
        <v>732.40912232455128</v>
      </c>
      <c r="K11" s="4">
        <f>IF(C11=10,1,0)</f>
        <v>1</v>
      </c>
      <c r="L11" s="22"/>
      <c r="M11" s="72"/>
      <c r="N11" s="23"/>
      <c r="O11" s="24"/>
      <c r="P11" s="84">
        <v>1.262567145265777</v>
      </c>
      <c r="Q11" s="12">
        <f t="shared" si="0"/>
        <v>0</v>
      </c>
      <c r="S11" s="16">
        <v>13</v>
      </c>
      <c r="T11" s="17">
        <v>6</v>
      </c>
      <c r="U11" s="18">
        <v>4908.4218554943918</v>
      </c>
      <c r="V11" s="19">
        <v>250</v>
      </c>
      <c r="W11" s="2" t="s">
        <v>26</v>
      </c>
    </row>
    <row r="12" spans="1:23">
      <c r="A12" s="3">
        <v>3</v>
      </c>
      <c r="B12" s="4" t="s">
        <v>99</v>
      </c>
      <c r="C12" s="10">
        <v>10</v>
      </c>
      <c r="D12" s="71">
        <v>6536.8463507728411</v>
      </c>
      <c r="E12" s="2">
        <v>76</v>
      </c>
      <c r="F12" s="91">
        <v>35.048903493565447</v>
      </c>
      <c r="G12" s="93">
        <v>1.3798780900000001</v>
      </c>
      <c r="H12" s="96">
        <f t="shared" si="1"/>
        <v>10.131982402346353</v>
      </c>
      <c r="I12" s="91">
        <f t="shared" si="2"/>
        <v>66.231212192872391</v>
      </c>
      <c r="J12" s="91">
        <f t="shared" si="3"/>
        <v>102.65706740145616</v>
      </c>
      <c r="K12" s="4">
        <f>IF(C12=10,1,0)</f>
        <v>1</v>
      </c>
      <c r="L12" s="22"/>
      <c r="M12" s="72"/>
      <c r="N12" s="23"/>
      <c r="O12" s="24"/>
      <c r="P12" s="84">
        <v>1.268424440179724</v>
      </c>
      <c r="Q12" s="12">
        <f t="shared" si="0"/>
        <v>1</v>
      </c>
      <c r="S12" s="16">
        <v>15</v>
      </c>
      <c r="T12" s="17">
        <v>10</v>
      </c>
      <c r="U12" s="18">
        <v>4676.4484562552625</v>
      </c>
      <c r="V12" s="19">
        <v>210</v>
      </c>
      <c r="W12" s="2" t="s">
        <v>27</v>
      </c>
    </row>
    <row r="13" spans="1:23" hidden="1">
      <c r="A13" s="3">
        <v>4</v>
      </c>
      <c r="B13" s="4" t="s">
        <v>100</v>
      </c>
      <c r="C13" s="10">
        <v>10</v>
      </c>
      <c r="D13" s="71">
        <v>6295.467571826196</v>
      </c>
      <c r="E13" s="2">
        <v>75</v>
      </c>
      <c r="F13" s="91">
        <v>38.173908068323392</v>
      </c>
      <c r="G13" s="93">
        <v>1.5029097659999999</v>
      </c>
      <c r="H13" s="96">
        <f t="shared" si="1"/>
        <v>9.9986668444207432</v>
      </c>
      <c r="I13" s="91">
        <f t="shared" si="2"/>
        <v>62.946282880544544</v>
      </c>
      <c r="J13" s="91">
        <f t="shared" si="3"/>
        <v>99.973338665718657</v>
      </c>
      <c r="K13" s="4">
        <f>IF(C13=10,1,0)</f>
        <v>1</v>
      </c>
      <c r="L13" s="22"/>
      <c r="M13" s="72"/>
      <c r="N13" s="23"/>
      <c r="O13" s="24"/>
      <c r="P13" s="84">
        <v>1.255673858709323</v>
      </c>
      <c r="Q13" s="12">
        <f t="shared" si="0"/>
        <v>1</v>
      </c>
      <c r="S13" s="16">
        <v>16</v>
      </c>
      <c r="T13" s="17">
        <v>10</v>
      </c>
      <c r="U13" s="18">
        <v>5206.9860256991833</v>
      </c>
      <c r="V13" s="19">
        <v>252</v>
      </c>
      <c r="W13" s="2" t="s">
        <v>28</v>
      </c>
    </row>
    <row r="14" spans="1:23" hidden="1">
      <c r="A14" s="3">
        <v>5</v>
      </c>
      <c r="B14" s="4" t="s">
        <v>101</v>
      </c>
      <c r="C14" s="10">
        <v>10</v>
      </c>
      <c r="D14" s="71">
        <v>6252.6683262082097</v>
      </c>
      <c r="E14" s="2">
        <v>75</v>
      </c>
      <c r="F14" s="91">
        <v>35.299729290436758</v>
      </c>
      <c r="G14" s="93">
        <v>1.3897531219999999</v>
      </c>
      <c r="H14" s="96">
        <f t="shared" si="1"/>
        <v>9.9986668444207432</v>
      </c>
      <c r="I14" s="91">
        <f t="shared" si="2"/>
        <v>62.518347482417767</v>
      </c>
      <c r="J14" s="91">
        <f t="shared" si="3"/>
        <v>99.973338665718657</v>
      </c>
      <c r="K14" s="4">
        <f>IF(C14=10,1,0)</f>
        <v>1</v>
      </c>
      <c r="L14" s="22"/>
      <c r="M14" s="72"/>
      <c r="N14" s="23"/>
      <c r="O14" s="24"/>
      <c r="P14" s="84">
        <v>1.25871853573572</v>
      </c>
      <c r="Q14" s="12">
        <f t="shared" si="0"/>
        <v>1</v>
      </c>
      <c r="S14" s="16">
        <v>21</v>
      </c>
      <c r="T14" s="17">
        <v>10</v>
      </c>
      <c r="U14" s="18">
        <v>5495.5123005410678</v>
      </c>
      <c r="V14" s="19">
        <v>175</v>
      </c>
      <c r="W14" s="2" t="s">
        <v>29</v>
      </c>
    </row>
    <row r="15" spans="1:23" hidden="1">
      <c r="A15" s="3">
        <v>6</v>
      </c>
      <c r="B15" s="4" t="s">
        <v>102</v>
      </c>
      <c r="C15" s="10">
        <v>4</v>
      </c>
      <c r="D15" s="71">
        <v>6484.1080455569108</v>
      </c>
      <c r="E15" s="2">
        <v>100</v>
      </c>
      <c r="F15" s="91">
        <v>34.444259199885927</v>
      </c>
      <c r="G15" s="93">
        <v>1.356073197</v>
      </c>
      <c r="H15" s="96">
        <f t="shared" si="1"/>
        <v>13.331555792560991</v>
      </c>
      <c r="I15" s="91">
        <f t="shared" si="2"/>
        <v>86.443248174335565</v>
      </c>
      <c r="J15" s="91">
        <f t="shared" si="3"/>
        <v>177.73037985016651</v>
      </c>
      <c r="K15" s="4">
        <f>IF(C15=10,1,0)</f>
        <v>0</v>
      </c>
      <c r="L15" s="22"/>
      <c r="M15" s="72"/>
      <c r="N15" s="23"/>
      <c r="O15" s="24"/>
      <c r="P15" s="84">
        <v>1.2793851901256159</v>
      </c>
      <c r="Q15" s="12">
        <f t="shared" si="0"/>
        <v>1</v>
      </c>
      <c r="S15" s="16">
        <v>27</v>
      </c>
      <c r="T15" s="17">
        <v>10</v>
      </c>
      <c r="U15" s="18">
        <v>4164.9130647283719</v>
      </c>
      <c r="V15" s="19">
        <v>200</v>
      </c>
      <c r="W15" s="2" t="s">
        <v>30</v>
      </c>
    </row>
    <row r="16" spans="1:23" hidden="1">
      <c r="A16" s="3">
        <v>7</v>
      </c>
      <c r="B16" s="4" t="s">
        <v>103</v>
      </c>
      <c r="C16" s="10">
        <v>10</v>
      </c>
      <c r="D16" s="71">
        <v>2513.9501608375035</v>
      </c>
      <c r="E16" s="2">
        <v>200</v>
      </c>
      <c r="F16" s="91">
        <v>49.438043990874867</v>
      </c>
      <c r="G16" s="93">
        <v>1.9463796849999999</v>
      </c>
      <c r="H16" s="96">
        <f t="shared" si="1"/>
        <v>26.663111585121982</v>
      </c>
      <c r="I16" s="91">
        <f t="shared" si="2"/>
        <v>67.029733657845711</v>
      </c>
      <c r="J16" s="91">
        <f t="shared" si="3"/>
        <v>710.92151940066606</v>
      </c>
      <c r="K16" s="4">
        <f>IF(C16=10,1,0)</f>
        <v>1</v>
      </c>
      <c r="L16" s="22"/>
      <c r="M16" s="72"/>
      <c r="N16" s="23"/>
      <c r="O16" s="24"/>
      <c r="P16" s="84">
        <v>1.4690735633574561</v>
      </c>
      <c r="Q16" s="12">
        <f t="shared" si="0"/>
        <v>1</v>
      </c>
      <c r="S16" s="16">
        <v>37</v>
      </c>
      <c r="T16" s="17">
        <v>10</v>
      </c>
      <c r="U16" s="18">
        <v>6035.1664319858664</v>
      </c>
      <c r="V16" s="19">
        <v>200</v>
      </c>
      <c r="W16" s="2" t="s">
        <v>31</v>
      </c>
    </row>
    <row r="17" spans="1:23" hidden="1">
      <c r="A17" s="3">
        <v>8</v>
      </c>
      <c r="B17" s="4" t="s">
        <v>104</v>
      </c>
      <c r="C17" s="10">
        <v>10</v>
      </c>
      <c r="D17" s="71">
        <v>4054.4767058555262</v>
      </c>
      <c r="E17" s="2">
        <v>100</v>
      </c>
      <c r="F17" s="91">
        <v>34.369446117611972</v>
      </c>
      <c r="G17" s="93">
        <v>1.3531278</v>
      </c>
      <c r="H17" s="96">
        <f t="shared" si="1"/>
        <v>13.331555792560991</v>
      </c>
      <c r="I17" s="91">
        <f t="shared" si="2"/>
        <v>54.052482413751846</v>
      </c>
      <c r="J17" s="91">
        <f t="shared" si="3"/>
        <v>177.73037985016651</v>
      </c>
      <c r="K17" s="4">
        <f>IF(C17=10,1,0)</f>
        <v>1</v>
      </c>
      <c r="L17" s="22"/>
      <c r="M17" s="72"/>
      <c r="N17" s="23"/>
      <c r="O17" s="24"/>
      <c r="P17" s="84">
        <v>1.369588862113339</v>
      </c>
      <c r="Q17" s="12">
        <f t="shared" si="0"/>
        <v>1</v>
      </c>
      <c r="S17" s="16">
        <v>39</v>
      </c>
      <c r="T17" s="17">
        <v>10</v>
      </c>
      <c r="U17" s="18">
        <v>5378.6938426487859</v>
      </c>
      <c r="V17" s="19">
        <v>250</v>
      </c>
      <c r="W17" s="2" t="s">
        <v>26</v>
      </c>
    </row>
    <row r="18" spans="1:23" hidden="1">
      <c r="A18" s="3">
        <v>9</v>
      </c>
      <c r="B18" s="4" t="s">
        <v>105</v>
      </c>
      <c r="C18" s="10">
        <v>4</v>
      </c>
      <c r="D18" s="71">
        <v>1971.1323203780705</v>
      </c>
      <c r="E18" s="2">
        <v>200</v>
      </c>
      <c r="F18" s="91">
        <v>43.424990182767459</v>
      </c>
      <c r="G18" s="93">
        <v>1.709645283</v>
      </c>
      <c r="H18" s="96">
        <f t="shared" si="1"/>
        <v>26.663111585121982</v>
      </c>
      <c r="I18" s="91">
        <f t="shared" si="2"/>
        <v>52.556521007280907</v>
      </c>
      <c r="J18" s="91">
        <f t="shared" si="3"/>
        <v>710.92151940066606</v>
      </c>
      <c r="K18" s="4">
        <f>IF(C18=10,1,0)</f>
        <v>0</v>
      </c>
      <c r="L18" s="22"/>
      <c r="M18" s="72"/>
      <c r="N18" s="23"/>
      <c r="O18" s="24"/>
      <c r="P18" s="84">
        <v>1.5205179552709931</v>
      </c>
      <c r="Q18" s="12">
        <f t="shared" si="0"/>
        <v>1</v>
      </c>
      <c r="S18" s="16">
        <v>49</v>
      </c>
      <c r="T18" s="17">
        <v>10</v>
      </c>
      <c r="U18" s="18">
        <v>5470.2635107987107</v>
      </c>
      <c r="V18" s="19">
        <v>252</v>
      </c>
      <c r="W18" s="2" t="s">
        <v>32</v>
      </c>
    </row>
    <row r="19" spans="1:23" hidden="1">
      <c r="A19" s="3">
        <v>10</v>
      </c>
      <c r="B19" s="4" t="s">
        <v>106</v>
      </c>
      <c r="C19" s="10">
        <v>10</v>
      </c>
      <c r="D19" s="71">
        <v>2033.7881496032053</v>
      </c>
      <c r="E19" s="2">
        <v>200</v>
      </c>
      <c r="F19" s="91">
        <v>49.936069044332932</v>
      </c>
      <c r="G19" s="93">
        <v>1.9659869699999999</v>
      </c>
      <c r="H19" s="96">
        <f t="shared" si="1"/>
        <v>26.663111585121982</v>
      </c>
      <c r="I19" s="91">
        <f t="shared" si="2"/>
        <v>54.227120373369019</v>
      </c>
      <c r="J19" s="91">
        <f t="shared" si="3"/>
        <v>710.92151940066606</v>
      </c>
      <c r="K19" s="4">
        <f>IF(C19=10,1,0)</f>
        <v>1</v>
      </c>
      <c r="L19" s="22"/>
      <c r="M19" s="72"/>
      <c r="N19" s="23"/>
      <c r="O19" s="24"/>
      <c r="P19" s="84">
        <v>1.427667339977114</v>
      </c>
      <c r="Q19" s="12">
        <f t="shared" si="0"/>
        <v>1</v>
      </c>
      <c r="S19" s="16">
        <v>50</v>
      </c>
      <c r="T19" s="17">
        <v>10</v>
      </c>
      <c r="U19" s="18">
        <v>4789.2020734371454</v>
      </c>
      <c r="V19" s="19">
        <v>250</v>
      </c>
      <c r="W19" s="2" t="s">
        <v>32</v>
      </c>
    </row>
    <row r="20" spans="1:23" hidden="1">
      <c r="A20" s="3">
        <v>11</v>
      </c>
      <c r="B20" s="4" t="s">
        <v>107</v>
      </c>
      <c r="C20" s="10">
        <v>10</v>
      </c>
      <c r="D20" s="71">
        <v>2625.8349104681324</v>
      </c>
      <c r="E20" s="2">
        <v>200</v>
      </c>
      <c r="F20" s="91">
        <v>45.068702349286824</v>
      </c>
      <c r="G20" s="93">
        <v>1.7743583599999999</v>
      </c>
      <c r="H20" s="96">
        <f t="shared" si="1"/>
        <v>26.663111585121982</v>
      </c>
      <c r="I20" s="91">
        <f t="shared" si="2"/>
        <v>70.012929221920601</v>
      </c>
      <c r="J20" s="91">
        <f t="shared" si="3"/>
        <v>710.92151940066606</v>
      </c>
      <c r="K20" s="4">
        <f>IF(C20=10,1,0)</f>
        <v>1</v>
      </c>
      <c r="L20" s="22"/>
      <c r="M20" s="72"/>
      <c r="N20" s="23"/>
      <c r="O20" s="24"/>
      <c r="P20" s="84">
        <v>1.3544245761336899</v>
      </c>
      <c r="Q20" s="12">
        <f t="shared" si="0"/>
        <v>0</v>
      </c>
      <c r="S20" s="16">
        <v>51</v>
      </c>
      <c r="T20" s="17">
        <v>4</v>
      </c>
      <c r="U20" s="18">
        <v>6526.9837037316811</v>
      </c>
      <c r="V20" s="19">
        <v>200</v>
      </c>
      <c r="W20" s="2" t="s">
        <v>33</v>
      </c>
    </row>
    <row r="21" spans="1:23" hidden="1">
      <c r="A21" s="3">
        <v>12</v>
      </c>
      <c r="B21" s="4" t="s">
        <v>108</v>
      </c>
      <c r="C21" s="10">
        <v>10</v>
      </c>
      <c r="D21" s="71">
        <v>3233.7638055035945</v>
      </c>
      <c r="E21" s="2">
        <v>200</v>
      </c>
      <c r="F21" s="91">
        <v>48.338488271498683</v>
      </c>
      <c r="G21" s="93">
        <v>1.903090089</v>
      </c>
      <c r="H21" s="96">
        <f t="shared" si="1"/>
        <v>26.663111585121982</v>
      </c>
      <c r="I21" s="91">
        <f t="shared" si="2"/>
        <v>86.222205186071037</v>
      </c>
      <c r="J21" s="91">
        <f t="shared" si="3"/>
        <v>710.92151940066606</v>
      </c>
      <c r="K21" s="4">
        <f>IF(C21=10,1,0)</f>
        <v>1</v>
      </c>
      <c r="L21" s="22"/>
      <c r="M21" s="72"/>
      <c r="N21" s="23"/>
      <c r="O21" s="24"/>
      <c r="P21" s="84">
        <v>1.353330670560057</v>
      </c>
      <c r="Q21" s="12">
        <f t="shared" si="0"/>
        <v>0</v>
      </c>
      <c r="S21" s="16">
        <v>52</v>
      </c>
      <c r="T21" s="17">
        <v>4</v>
      </c>
      <c r="U21" s="18">
        <v>6107.102702942585</v>
      </c>
      <c r="V21" s="19">
        <v>200</v>
      </c>
      <c r="W21" s="2" t="s">
        <v>34</v>
      </c>
    </row>
    <row r="22" spans="1:23" hidden="1">
      <c r="A22" s="3">
        <v>13</v>
      </c>
      <c r="B22" s="4" t="s">
        <v>109</v>
      </c>
      <c r="C22" s="10">
        <v>10</v>
      </c>
      <c r="D22" s="71">
        <v>3496.4900892163246</v>
      </c>
      <c r="E22" s="2">
        <v>110</v>
      </c>
      <c r="F22" s="91">
        <v>38.306104226615119</v>
      </c>
      <c r="G22" s="93">
        <v>1.5081143400000001</v>
      </c>
      <c r="H22" s="96">
        <f t="shared" si="1"/>
        <v>14.66471137181709</v>
      </c>
      <c r="I22" s="91">
        <f t="shared" si="2"/>
        <v>51.275017972776389</v>
      </c>
      <c r="J22" s="91">
        <f t="shared" si="3"/>
        <v>215.05375961870146</v>
      </c>
      <c r="K22" s="4">
        <f>IF(C22=10,1,0)</f>
        <v>1</v>
      </c>
      <c r="L22" s="22"/>
      <c r="M22" s="72"/>
      <c r="N22" s="23"/>
      <c r="O22" s="24"/>
      <c r="P22" s="84">
        <v>1.3593200238536109</v>
      </c>
      <c r="Q22" s="12">
        <f t="shared" si="0"/>
        <v>1</v>
      </c>
      <c r="S22" s="16">
        <v>58</v>
      </c>
      <c r="T22" s="17">
        <v>10</v>
      </c>
      <c r="U22" s="18">
        <v>6141.731761175567</v>
      </c>
      <c r="V22" s="19">
        <v>201</v>
      </c>
      <c r="W22" s="2" t="s">
        <v>35</v>
      </c>
    </row>
    <row r="23" spans="1:23" hidden="1">
      <c r="A23" s="3">
        <v>14</v>
      </c>
      <c r="B23" s="4" t="s">
        <v>110</v>
      </c>
      <c r="C23" s="10">
        <v>10</v>
      </c>
      <c r="D23" s="71">
        <v>3106.9136845318139</v>
      </c>
      <c r="E23" s="2">
        <v>200</v>
      </c>
      <c r="F23" s="91">
        <v>44.869614032357383</v>
      </c>
      <c r="G23" s="93">
        <v>1.7665202369999999</v>
      </c>
      <c r="H23" s="96">
        <f t="shared" si="1"/>
        <v>26.663111585121982</v>
      </c>
      <c r="I23" s="91">
        <f t="shared" si="2"/>
        <v>82.839986256014228</v>
      </c>
      <c r="J23" s="91">
        <f t="shared" si="3"/>
        <v>710.92151940066606</v>
      </c>
      <c r="K23" s="4">
        <f>IF(C23=10,1,0)</f>
        <v>1</v>
      </c>
      <c r="L23" s="22"/>
      <c r="M23" s="72"/>
      <c r="N23" s="23"/>
      <c r="O23" s="24"/>
      <c r="P23" s="84">
        <v>1.3670896985456891</v>
      </c>
      <c r="Q23" s="12">
        <f t="shared" si="0"/>
        <v>1</v>
      </c>
      <c r="S23" s="16">
        <v>73</v>
      </c>
      <c r="T23" s="17">
        <v>10</v>
      </c>
      <c r="U23" s="18">
        <v>5854.9732494078862</v>
      </c>
      <c r="V23" s="19">
        <v>90</v>
      </c>
      <c r="W23" s="2" t="s">
        <v>36</v>
      </c>
    </row>
    <row r="24" spans="1:23">
      <c r="A24" s="3">
        <v>15</v>
      </c>
      <c r="B24" s="4" t="s">
        <v>111</v>
      </c>
      <c r="C24" s="10">
        <v>10</v>
      </c>
      <c r="D24" s="71">
        <v>3807.2950310992551</v>
      </c>
      <c r="E24" s="2">
        <v>110</v>
      </c>
      <c r="F24" s="91">
        <v>40.901346148775431</v>
      </c>
      <c r="G24" s="93">
        <v>1.6102892179999999</v>
      </c>
      <c r="H24" s="96">
        <f t="shared" si="1"/>
        <v>14.66471137181709</v>
      </c>
      <c r="I24" s="91">
        <f t="shared" si="2"/>
        <v>55.832882738423947</v>
      </c>
      <c r="J24" s="91">
        <f t="shared" si="3"/>
        <v>215.05375961870146</v>
      </c>
      <c r="K24" s="4">
        <f>IF(C24=10,1,0)</f>
        <v>1</v>
      </c>
      <c r="L24" s="22"/>
      <c r="M24" s="72"/>
      <c r="N24" s="23"/>
      <c r="O24" s="24"/>
      <c r="P24" s="84">
        <v>1.356089516636092</v>
      </c>
      <c r="Q24" s="12">
        <f t="shared" si="0"/>
        <v>1</v>
      </c>
    </row>
    <row r="25" spans="1:23">
      <c r="A25" s="3">
        <v>16</v>
      </c>
      <c r="B25" s="4" t="s">
        <v>112</v>
      </c>
      <c r="C25" s="10">
        <v>10</v>
      </c>
      <c r="D25" s="73">
        <v>2264.1999999999998</v>
      </c>
      <c r="E25" s="2">
        <v>300</v>
      </c>
      <c r="F25" s="91">
        <v>54.441491078644177</v>
      </c>
      <c r="G25" s="93">
        <v>2.1433657899999998</v>
      </c>
      <c r="H25" s="96">
        <f t="shared" si="1"/>
        <v>39.994667377682973</v>
      </c>
      <c r="I25" s="91">
        <f t="shared" si="2"/>
        <v>90.555925876549779</v>
      </c>
      <c r="J25" s="91">
        <f t="shared" si="3"/>
        <v>1599.5734186514985</v>
      </c>
      <c r="K25" s="4">
        <f>IF(C25=10,1,0)</f>
        <v>1</v>
      </c>
      <c r="L25" s="22"/>
      <c r="M25" s="72"/>
      <c r="N25" s="23"/>
      <c r="O25" s="24"/>
      <c r="P25" s="84">
        <v>1.2593302685464249</v>
      </c>
      <c r="Q25" s="12">
        <f t="shared" si="0"/>
        <v>0</v>
      </c>
    </row>
    <row r="26" spans="1:23">
      <c r="A26" s="3">
        <v>17</v>
      </c>
      <c r="B26" s="4" t="s">
        <v>113</v>
      </c>
      <c r="C26" s="10">
        <v>10</v>
      </c>
      <c r="D26" s="73">
        <v>5933.1</v>
      </c>
      <c r="E26" s="2">
        <v>80</v>
      </c>
      <c r="F26" s="91">
        <v>38.897775279966893</v>
      </c>
      <c r="G26" s="93">
        <v>1.531408476</v>
      </c>
      <c r="H26" s="96">
        <f t="shared" si="1"/>
        <v>10.665244634048793</v>
      </c>
      <c r="I26" s="91">
        <f t="shared" si="2"/>
        <v>63.277962938274904</v>
      </c>
      <c r="J26" s="91">
        <f t="shared" si="3"/>
        <v>113.74744310410658</v>
      </c>
      <c r="K26" s="4">
        <f>IF(C26=10,1,0)</f>
        <v>1</v>
      </c>
      <c r="L26" s="22"/>
      <c r="M26" s="72"/>
      <c r="N26" s="23"/>
      <c r="O26" s="24"/>
      <c r="P26" s="84">
        <v>1.3396624678240581</v>
      </c>
      <c r="Q26" s="12">
        <f t="shared" si="0"/>
        <v>1</v>
      </c>
    </row>
    <row r="27" spans="1:23">
      <c r="A27" s="3">
        <v>18</v>
      </c>
      <c r="B27" s="4" t="s">
        <v>114</v>
      </c>
      <c r="C27" s="10">
        <v>10</v>
      </c>
      <c r="D27" s="71">
        <v>3896.5200646884673</v>
      </c>
      <c r="E27" s="2">
        <v>100</v>
      </c>
      <c r="F27" s="91">
        <v>41.401099266045961</v>
      </c>
      <c r="G27" s="93">
        <v>1.6299645380000001</v>
      </c>
      <c r="H27" s="96">
        <f t="shared" si="1"/>
        <v>13.331555792560991</v>
      </c>
      <c r="I27" s="91">
        <f t="shared" si="2"/>
        <v>51.946674639227659</v>
      </c>
      <c r="J27" s="91">
        <f t="shared" si="3"/>
        <v>177.73037985016651</v>
      </c>
      <c r="K27" s="4">
        <f>IF(C27=10,1,0)</f>
        <v>1</v>
      </c>
      <c r="L27" s="22"/>
      <c r="M27" s="72"/>
      <c r="N27" s="23"/>
      <c r="O27" s="24"/>
      <c r="P27" s="84">
        <v>1.3876017322143419</v>
      </c>
      <c r="Q27" s="12">
        <f t="shared" si="0"/>
        <v>1</v>
      </c>
      <c r="S27" t="s">
        <v>62</v>
      </c>
    </row>
    <row r="28" spans="1:23">
      <c r="A28" s="3">
        <v>19</v>
      </c>
      <c r="B28" s="4" t="s">
        <v>115</v>
      </c>
      <c r="C28" s="10">
        <v>10</v>
      </c>
      <c r="D28" s="71">
        <v>2434.9</v>
      </c>
      <c r="E28" s="2">
        <v>299</v>
      </c>
      <c r="F28" s="91">
        <v>54.285663268615998</v>
      </c>
      <c r="G28" s="93">
        <v>2.1372308370000002</v>
      </c>
      <c r="H28" s="96">
        <f t="shared" si="1"/>
        <v>39.861351819757367</v>
      </c>
      <c r="I28" s="91">
        <f t="shared" si="2"/>
        <v>97.058405545927229</v>
      </c>
      <c r="J28" s="91">
        <f t="shared" si="3"/>
        <v>1588.927368898474</v>
      </c>
      <c r="K28" s="4">
        <f>IF(C28=10,1,0)</f>
        <v>1</v>
      </c>
      <c r="L28" s="22"/>
      <c r="M28" s="72"/>
      <c r="N28" s="23"/>
      <c r="O28" s="24"/>
      <c r="P28" s="84">
        <v>1.371321721791507</v>
      </c>
      <c r="Q28" s="12">
        <f t="shared" si="0"/>
        <v>0</v>
      </c>
      <c r="S28" t="s">
        <v>63</v>
      </c>
      <c r="T28" t="s">
        <v>64</v>
      </c>
      <c r="U28" t="s">
        <v>65</v>
      </c>
      <c r="V28" t="s">
        <v>66</v>
      </c>
    </row>
    <row r="29" spans="1:23">
      <c r="A29" s="3">
        <v>20</v>
      </c>
      <c r="B29" s="4" t="s">
        <v>116</v>
      </c>
      <c r="C29" s="10">
        <v>4</v>
      </c>
      <c r="D29" s="70">
        <v>2345.6</v>
      </c>
      <c r="E29" s="2">
        <v>199</v>
      </c>
      <c r="F29" s="91">
        <v>42.208909224933173</v>
      </c>
      <c r="G29" s="93">
        <v>1.6617680800000001</v>
      </c>
      <c r="H29" s="96">
        <f t="shared" si="1"/>
        <v>26.529796027196372</v>
      </c>
      <c r="I29" s="91">
        <f t="shared" si="2"/>
        <v>62.228289561391811</v>
      </c>
      <c r="J29" s="91">
        <f t="shared" si="3"/>
        <v>703.83007724464437</v>
      </c>
      <c r="K29" s="4">
        <f>IF(C29=10,1,0)</f>
        <v>0</v>
      </c>
      <c r="L29" s="22"/>
      <c r="M29" s="72"/>
      <c r="N29" s="23"/>
      <c r="O29" s="24"/>
      <c r="P29" s="84">
        <v>1.4851494219032031</v>
      </c>
      <c r="Q29" s="12">
        <f t="shared" si="0"/>
        <v>1</v>
      </c>
      <c r="R29" t="s">
        <v>63</v>
      </c>
      <c r="S29" s="28"/>
      <c r="T29" t="e">
        <f>CORREL(#REF!,#REF!)</f>
        <v>#REF!</v>
      </c>
      <c r="U29" t="e">
        <f>CORREL(#REF!,#REF!)</f>
        <v>#REF!</v>
      </c>
      <c r="V29" t="e">
        <f>CORREL(#REF!,#REF!)</f>
        <v>#REF!</v>
      </c>
    </row>
    <row r="30" spans="1:23">
      <c r="A30" s="3">
        <v>21</v>
      </c>
      <c r="B30" s="4" t="s">
        <v>117</v>
      </c>
      <c r="C30" s="10">
        <v>10</v>
      </c>
      <c r="D30" s="71">
        <v>2495.6260617797057</v>
      </c>
      <c r="E30" s="2">
        <v>215</v>
      </c>
      <c r="F30" s="91">
        <v>49.501173386968553</v>
      </c>
      <c r="G30" s="93">
        <v>1.9488650940000001</v>
      </c>
      <c r="H30" s="96">
        <f t="shared" si="1"/>
        <v>28.662844954006133</v>
      </c>
      <c r="I30" s="91">
        <f t="shared" si="2"/>
        <v>71.531742871968632</v>
      </c>
      <c r="J30" s="91">
        <f t="shared" si="3"/>
        <v>821.55868085739485</v>
      </c>
      <c r="K30" s="4">
        <f>IF(C30=10,1,0)</f>
        <v>1</v>
      </c>
      <c r="L30" s="22"/>
      <c r="M30" s="72"/>
      <c r="N30" s="23"/>
      <c r="O30" s="24"/>
      <c r="P30" s="84">
        <v>1.4498657189174311</v>
      </c>
      <c r="Q30" s="12">
        <f t="shared" si="0"/>
        <v>1</v>
      </c>
      <c r="R30" t="s">
        <v>64</v>
      </c>
      <c r="S30" s="28"/>
      <c r="T30" s="28"/>
      <c r="U30" t="e">
        <f>CORREL(#REF!,#REF!)</f>
        <v>#REF!</v>
      </c>
      <c r="V30" t="e">
        <f>CORREL(#REF!,#REF!)</f>
        <v>#REF!</v>
      </c>
    </row>
    <row r="31" spans="1:23">
      <c r="A31" s="3">
        <v>22</v>
      </c>
      <c r="B31" s="4" t="s">
        <v>118</v>
      </c>
      <c r="C31" s="10">
        <v>10</v>
      </c>
      <c r="D31" s="71">
        <v>5307.1069786988473</v>
      </c>
      <c r="E31" s="2">
        <v>100</v>
      </c>
      <c r="F31" s="91">
        <v>35.475035977378752</v>
      </c>
      <c r="G31" s="93">
        <v>1.39665496</v>
      </c>
      <c r="H31" s="96">
        <f t="shared" si="1"/>
        <v>13.331555792560991</v>
      </c>
      <c r="I31" s="91">
        <f t="shared" si="2"/>
        <v>70.751992783613474</v>
      </c>
      <c r="J31" s="91">
        <f t="shared" si="3"/>
        <v>177.73037985016651</v>
      </c>
      <c r="K31" s="4">
        <f>IF(C31=10,1,0)</f>
        <v>1</v>
      </c>
      <c r="L31" s="22"/>
      <c r="M31" s="72"/>
      <c r="N31" s="23"/>
      <c r="O31" s="24"/>
      <c r="P31" s="84">
        <v>1.2252884237208119</v>
      </c>
      <c r="Q31" s="12">
        <f t="shared" si="0"/>
        <v>0</v>
      </c>
      <c r="R31" t="s">
        <v>65</v>
      </c>
      <c r="S31" s="28"/>
      <c r="T31" s="28"/>
      <c r="U31" s="28"/>
      <c r="V31" t="e">
        <f>CORREL(#REF!,#REF!)</f>
        <v>#REF!</v>
      </c>
    </row>
    <row r="32" spans="1:23">
      <c r="A32" s="3">
        <v>23</v>
      </c>
      <c r="B32" s="4" t="s">
        <v>119</v>
      </c>
      <c r="C32" s="10">
        <v>10</v>
      </c>
      <c r="D32" s="71">
        <v>4409.4047665136395</v>
      </c>
      <c r="E32" s="2">
        <v>100</v>
      </c>
      <c r="F32" s="91">
        <v>39.113654700968382</v>
      </c>
      <c r="G32" s="93">
        <v>1.5399076650000001</v>
      </c>
      <c r="H32" s="96">
        <f t="shared" si="1"/>
        <v>13.331555792560991</v>
      </c>
      <c r="I32" s="91">
        <f t="shared" si="2"/>
        <v>58.784225656760952</v>
      </c>
      <c r="J32" s="91">
        <f t="shared" si="3"/>
        <v>177.73037985016651</v>
      </c>
      <c r="K32" s="4">
        <f>IF(C32=10,1,0)</f>
        <v>1</v>
      </c>
      <c r="L32" s="22"/>
      <c r="M32" s="72"/>
      <c r="N32" s="23"/>
      <c r="O32" s="24"/>
      <c r="P32" s="84">
        <v>1.2777232784432759</v>
      </c>
      <c r="Q32" s="12">
        <f t="shared" si="0"/>
        <v>0</v>
      </c>
      <c r="R32" t="s">
        <v>66</v>
      </c>
      <c r="S32" s="28"/>
      <c r="T32" s="28"/>
      <c r="U32" s="28"/>
      <c r="V32" s="28"/>
    </row>
    <row r="33" spans="1:17">
      <c r="A33" s="3">
        <v>24</v>
      </c>
      <c r="B33" s="4" t="s">
        <v>120</v>
      </c>
      <c r="C33" s="10">
        <v>10</v>
      </c>
      <c r="D33" s="70">
        <v>1972.3</v>
      </c>
      <c r="E33" s="2">
        <v>197</v>
      </c>
      <c r="F33" s="91">
        <v>48.757420260412808</v>
      </c>
      <c r="G33" s="93">
        <v>1.919583475</v>
      </c>
      <c r="H33" s="96">
        <f t="shared" si="1"/>
        <v>26.263164911345154</v>
      </c>
      <c r="I33" s="91">
        <f t="shared" si="2"/>
        <v>51.798840154646044</v>
      </c>
      <c r="J33" s="91">
        <f t="shared" si="3"/>
        <v>689.75383116051125</v>
      </c>
      <c r="K33" s="4">
        <f>IF(C33=10,1,0)</f>
        <v>1</v>
      </c>
      <c r="L33" s="22"/>
      <c r="M33" s="72"/>
      <c r="N33" s="23"/>
      <c r="O33" s="24"/>
      <c r="P33" s="84">
        <v>1.48215571311756</v>
      </c>
      <c r="Q33" s="12">
        <f t="shared" si="0"/>
        <v>1</v>
      </c>
    </row>
    <row r="34" spans="1:17">
      <c r="A34" s="3">
        <v>25</v>
      </c>
      <c r="B34" s="4" t="s">
        <v>121</v>
      </c>
      <c r="C34" s="10">
        <v>10</v>
      </c>
      <c r="D34" s="70">
        <v>2628.9</v>
      </c>
      <c r="E34" s="2">
        <v>200</v>
      </c>
      <c r="F34" s="91">
        <v>49.760944766900352</v>
      </c>
      <c r="G34" s="93">
        <v>1.9590923140000001</v>
      </c>
      <c r="H34" s="96">
        <f t="shared" si="1"/>
        <v>26.663111585121982</v>
      </c>
      <c r="I34" s="91">
        <f t="shared" si="2"/>
        <v>70.094654046127189</v>
      </c>
      <c r="J34" s="91">
        <f t="shared" si="3"/>
        <v>710.92151940066606</v>
      </c>
      <c r="K34" s="4">
        <f>IF(C34=10,1,0)</f>
        <v>1</v>
      </c>
      <c r="L34" s="22"/>
      <c r="M34" s="72"/>
      <c r="N34" s="23"/>
      <c r="O34" s="24"/>
      <c r="P34" s="84">
        <v>1.3689220355140941</v>
      </c>
      <c r="Q34" s="12">
        <f t="shared" si="0"/>
        <v>0</v>
      </c>
    </row>
    <row r="35" spans="1:17">
      <c r="A35" s="3">
        <v>26</v>
      </c>
      <c r="B35" s="4" t="s">
        <v>122</v>
      </c>
      <c r="C35" s="10">
        <v>4</v>
      </c>
      <c r="D35" s="71">
        <v>6369.0742213058402</v>
      </c>
      <c r="E35" s="2">
        <v>85</v>
      </c>
      <c r="F35" s="91">
        <v>27.781593857496471</v>
      </c>
      <c r="G35" s="93">
        <v>1.0937635379999999</v>
      </c>
      <c r="H35" s="96">
        <f t="shared" si="1"/>
        <v>11.331822423676842</v>
      </c>
      <c r="I35" s="91">
        <f t="shared" si="2"/>
        <v>72.17321807905563</v>
      </c>
      <c r="J35" s="91">
        <f t="shared" si="3"/>
        <v>128.41019944174531</v>
      </c>
      <c r="K35" s="4">
        <f>IF(C35=10,1,0)</f>
        <v>0</v>
      </c>
      <c r="L35" s="22"/>
      <c r="M35" s="72"/>
      <c r="N35" s="23"/>
      <c r="O35" s="24"/>
      <c r="P35" s="84">
        <v>1.177471235352475</v>
      </c>
      <c r="Q35" s="12">
        <f t="shared" si="0"/>
        <v>0</v>
      </c>
    </row>
    <row r="36" spans="1:17">
      <c r="A36" s="3">
        <v>27</v>
      </c>
      <c r="B36" s="4" t="s">
        <v>123</v>
      </c>
      <c r="C36" s="10">
        <v>10</v>
      </c>
      <c r="D36" s="71">
        <v>2417.7222912302846</v>
      </c>
      <c r="E36" s="2">
        <v>199</v>
      </c>
      <c r="F36" s="91">
        <v>51.515317875823847</v>
      </c>
      <c r="G36" s="93">
        <v>2.0281621209999998</v>
      </c>
      <c r="H36" s="96">
        <f t="shared" si="1"/>
        <v>26.529796027196372</v>
      </c>
      <c r="I36" s="91">
        <f t="shared" si="2"/>
        <v>64.141679236745318</v>
      </c>
      <c r="J36" s="91">
        <f t="shared" si="3"/>
        <v>703.83007724464437</v>
      </c>
      <c r="K36" s="4">
        <f>IF(C36=10,1,0)</f>
        <v>1</v>
      </c>
      <c r="L36" s="22"/>
      <c r="M36" s="72"/>
      <c r="N36" s="23"/>
      <c r="O36" s="24"/>
      <c r="P36" s="84">
        <v>1.369690490433048</v>
      </c>
      <c r="Q36" s="12">
        <f t="shared" si="0"/>
        <v>0</v>
      </c>
    </row>
    <row r="37" spans="1:17">
      <c r="A37" s="3">
        <v>28</v>
      </c>
      <c r="B37" s="4" t="s">
        <v>124</v>
      </c>
      <c r="C37" s="10">
        <v>10</v>
      </c>
      <c r="D37" s="71">
        <v>3106.4104310197281</v>
      </c>
      <c r="E37" s="2">
        <v>102</v>
      </c>
      <c r="F37" s="91">
        <v>34.767078866363541</v>
      </c>
      <c r="G37" s="93">
        <v>1.3687826329999999</v>
      </c>
      <c r="H37" s="96">
        <f t="shared" si="1"/>
        <v>13.598186908412211</v>
      </c>
      <c r="I37" s="91">
        <f t="shared" si="2"/>
        <v>42.241549655247603</v>
      </c>
      <c r="J37" s="91">
        <f t="shared" si="3"/>
        <v>184.91068719611326</v>
      </c>
      <c r="K37" s="4">
        <f>IF(C37=10,1,0)</f>
        <v>1</v>
      </c>
      <c r="L37" s="22"/>
      <c r="M37" s="72"/>
      <c r="N37" s="23"/>
      <c r="O37" s="24"/>
      <c r="P37" s="84">
        <v>1.448207883389022</v>
      </c>
      <c r="Q37" s="12">
        <f t="shared" si="0"/>
        <v>1</v>
      </c>
    </row>
    <row r="38" spans="1:17">
      <c r="A38" s="3">
        <v>29</v>
      </c>
      <c r="B38" s="4" t="s">
        <v>125</v>
      </c>
      <c r="C38" s="10">
        <v>10</v>
      </c>
      <c r="D38" s="71">
        <v>3087.2908328301478</v>
      </c>
      <c r="E38" s="2">
        <v>100</v>
      </c>
      <c r="F38" s="91">
        <v>35.950781741269047</v>
      </c>
      <c r="G38" s="93">
        <v>1.4153851079999999</v>
      </c>
      <c r="H38" s="96">
        <f t="shared" si="1"/>
        <v>13.331555792560991</v>
      </c>
      <c r="I38" s="91">
        <f t="shared" si="2"/>
        <v>41.158389985737202</v>
      </c>
      <c r="J38" s="91">
        <f t="shared" si="3"/>
        <v>177.73037985016651</v>
      </c>
      <c r="K38" s="4">
        <f>IF(C38=10,1,0)</f>
        <v>1</v>
      </c>
      <c r="L38" s="22"/>
      <c r="M38" s="72"/>
      <c r="N38" s="23"/>
      <c r="O38" s="24"/>
      <c r="P38" s="84">
        <v>1.3254233623558109</v>
      </c>
      <c r="Q38" s="12">
        <f t="shared" si="0"/>
        <v>0</v>
      </c>
    </row>
    <row r="39" spans="1:17">
      <c r="A39" s="3">
        <v>30</v>
      </c>
      <c r="B39" s="4" t="s">
        <v>126</v>
      </c>
      <c r="C39" s="10">
        <v>4</v>
      </c>
      <c r="D39" s="71">
        <v>5527.0270887703928</v>
      </c>
      <c r="E39" s="2">
        <v>90</v>
      </c>
      <c r="F39" s="91">
        <v>34.411685050029959</v>
      </c>
      <c r="G39" s="93">
        <v>1.35479075</v>
      </c>
      <c r="H39" s="96">
        <f t="shared" si="1"/>
        <v>11.998400213304892</v>
      </c>
      <c r="I39" s="91">
        <f t="shared" si="2"/>
        <v>66.315483000844608</v>
      </c>
      <c r="J39" s="91">
        <f t="shared" si="3"/>
        <v>143.96160767863489</v>
      </c>
      <c r="K39" s="4">
        <f>IF(C39=10,1,0)</f>
        <v>0</v>
      </c>
      <c r="L39" s="22"/>
      <c r="M39" s="72"/>
      <c r="N39" s="23"/>
      <c r="O39" s="24"/>
      <c r="P39" s="84">
        <v>1.2200026256545531</v>
      </c>
      <c r="Q39" s="12">
        <f t="shared" si="0"/>
        <v>0</v>
      </c>
    </row>
    <row r="40" spans="1:17">
      <c r="A40" s="3">
        <v>31</v>
      </c>
      <c r="B40" s="4" t="s">
        <v>127</v>
      </c>
      <c r="C40" s="10">
        <v>4</v>
      </c>
      <c r="D40" s="71">
        <v>6069.7346963475611</v>
      </c>
      <c r="E40" s="2">
        <v>90</v>
      </c>
      <c r="F40" s="91">
        <v>28.774884395616219</v>
      </c>
      <c r="G40" s="93">
        <v>1.1328694640000001</v>
      </c>
      <c r="H40" s="96">
        <f t="shared" si="1"/>
        <v>11.998400213304892</v>
      </c>
      <c r="I40" s="91">
        <f t="shared" si="2"/>
        <v>72.827106075360689</v>
      </c>
      <c r="J40" s="91">
        <f t="shared" si="3"/>
        <v>143.96160767863489</v>
      </c>
      <c r="K40" s="4">
        <f>IF(C40=10,1,0)</f>
        <v>0</v>
      </c>
      <c r="L40" s="22"/>
      <c r="M40" s="72"/>
      <c r="N40" s="23"/>
      <c r="O40" s="24"/>
      <c r="P40" s="84">
        <v>1.157372489068264</v>
      </c>
      <c r="Q40" s="12">
        <f t="shared" si="0"/>
        <v>0</v>
      </c>
    </row>
    <row r="41" spans="1:17">
      <c r="A41" s="3">
        <v>32</v>
      </c>
      <c r="B41" s="4" t="s">
        <v>128</v>
      </c>
      <c r="C41" s="10">
        <v>4</v>
      </c>
      <c r="D41" s="71">
        <v>2617.6388266060512</v>
      </c>
      <c r="E41" s="2">
        <v>149</v>
      </c>
      <c r="F41" s="91">
        <v>35.729196916979568</v>
      </c>
      <c r="G41" s="93">
        <v>1.406661296</v>
      </c>
      <c r="H41" s="96">
        <f t="shared" si="1"/>
        <v>19.864018130915877</v>
      </c>
      <c r="I41" s="91">
        <f t="shared" si="2"/>
        <v>51.996825111891958</v>
      </c>
      <c r="J41" s="91">
        <f t="shared" si="3"/>
        <v>394.57921630535469</v>
      </c>
      <c r="K41" s="4">
        <f>IF(C41=10,1,0)</f>
        <v>0</v>
      </c>
      <c r="L41" s="22"/>
      <c r="M41" s="72"/>
      <c r="N41" s="23"/>
      <c r="O41" s="24"/>
      <c r="P41" s="84">
        <v>1.182672050858609</v>
      </c>
      <c r="Q41" s="12">
        <f t="shared" si="0"/>
        <v>0</v>
      </c>
    </row>
    <row r="42" spans="1:17">
      <c r="A42" s="3">
        <v>33</v>
      </c>
      <c r="B42" s="4" t="s">
        <v>129</v>
      </c>
      <c r="C42" s="10">
        <v>10</v>
      </c>
      <c r="D42" s="71">
        <v>2115.9428336571009</v>
      </c>
      <c r="E42" s="2">
        <v>199</v>
      </c>
      <c r="F42" s="91">
        <v>50.465484079790613</v>
      </c>
      <c r="G42" s="93">
        <v>1.986830082</v>
      </c>
      <c r="H42" s="96">
        <f t="shared" si="1"/>
        <v>26.529796027196372</v>
      </c>
      <c r="I42" s="91">
        <f t="shared" si="2"/>
        <v>56.135531782130784</v>
      </c>
      <c r="J42" s="91">
        <f t="shared" si="3"/>
        <v>703.83007724464437</v>
      </c>
      <c r="K42" s="4">
        <f>IF(C42=10,1,0)</f>
        <v>1</v>
      </c>
      <c r="L42" s="22"/>
      <c r="M42" s="72"/>
      <c r="N42" s="23"/>
      <c r="O42" s="24"/>
      <c r="P42" s="84">
        <v>1.3959858156760381</v>
      </c>
      <c r="Q42" s="12">
        <f t="shared" si="0"/>
        <v>1</v>
      </c>
    </row>
    <row r="43" spans="1:17">
      <c r="A43" s="3">
        <v>34</v>
      </c>
      <c r="B43" s="4" t="s">
        <v>130</v>
      </c>
      <c r="C43" s="10">
        <v>10</v>
      </c>
      <c r="D43" s="71">
        <v>2897.2205504991389</v>
      </c>
      <c r="E43" s="2">
        <v>200</v>
      </c>
      <c r="F43" s="91">
        <v>46.396939460030538</v>
      </c>
      <c r="G43" s="93">
        <v>1.8266511599999999</v>
      </c>
      <c r="H43" s="96">
        <f t="shared" si="1"/>
        <v>26.663111585121982</v>
      </c>
      <c r="I43" s="91">
        <f t="shared" si="2"/>
        <v>77.248914824667082</v>
      </c>
      <c r="J43" s="91">
        <f t="shared" si="3"/>
        <v>710.92151940066606</v>
      </c>
      <c r="K43" s="4">
        <f>IF(C43=10,1,0)</f>
        <v>1</v>
      </c>
      <c r="L43" s="22"/>
      <c r="M43" s="72"/>
      <c r="N43" s="23"/>
      <c r="O43" s="24"/>
      <c r="P43" s="84">
        <v>1.2891470077849909</v>
      </c>
      <c r="Q43" s="12">
        <f t="shared" si="0"/>
        <v>0</v>
      </c>
    </row>
    <row r="44" spans="1:17">
      <c r="A44" s="3">
        <v>35</v>
      </c>
      <c r="B44" s="4" t="s">
        <v>131</v>
      </c>
      <c r="C44" s="10">
        <v>10</v>
      </c>
      <c r="D44" s="71">
        <v>2748.794060523076</v>
      </c>
      <c r="E44" s="2">
        <v>200</v>
      </c>
      <c r="F44" s="91">
        <v>50.006967041834983</v>
      </c>
      <c r="G44" s="93">
        <v>1.9687782300000001</v>
      </c>
      <c r="H44" s="96">
        <f t="shared" si="1"/>
        <v>26.663111585121982</v>
      </c>
      <c r="I44" s="91">
        <f t="shared" si="2"/>
        <v>73.291402760247323</v>
      </c>
      <c r="J44" s="91">
        <f t="shared" si="3"/>
        <v>710.92151940066606</v>
      </c>
      <c r="K44" s="4">
        <f>IF(C44=10,1,0)</f>
        <v>1</v>
      </c>
      <c r="L44" s="22"/>
      <c r="M44" s="72"/>
      <c r="N44" s="23"/>
      <c r="O44" s="24"/>
      <c r="P44" s="84">
        <v>1.2753732375740321</v>
      </c>
      <c r="Q44" s="12">
        <f t="shared" si="0"/>
        <v>0</v>
      </c>
    </row>
    <row r="45" spans="1:17">
      <c r="A45" s="3">
        <v>36</v>
      </c>
      <c r="B45" s="4" t="s">
        <v>132</v>
      </c>
      <c r="C45" s="10">
        <v>10</v>
      </c>
      <c r="D45" s="71">
        <v>5063.1991043808366</v>
      </c>
      <c r="E45" s="2">
        <v>85</v>
      </c>
      <c r="F45" s="91">
        <v>40.01548358342469</v>
      </c>
      <c r="G45" s="93">
        <f>F45/25.4</f>
        <v>1.5754127395049091</v>
      </c>
      <c r="H45" s="96">
        <f t="shared" si="1"/>
        <v>11.331822423676842</v>
      </c>
      <c r="I45" s="91">
        <f t="shared" si="2"/>
        <v>57.375273146563266</v>
      </c>
      <c r="J45" s="91">
        <f t="shared" si="3"/>
        <v>128.41019944174531</v>
      </c>
      <c r="K45" s="4">
        <f>IF(C45=10,1,0)</f>
        <v>1</v>
      </c>
      <c r="L45" s="3"/>
      <c r="M45" s="72"/>
      <c r="N45" s="1"/>
      <c r="O45" s="4"/>
      <c r="P45" s="8" t="s">
        <v>17</v>
      </c>
      <c r="Q45" s="4" t="s">
        <v>17</v>
      </c>
    </row>
    <row r="46" spans="1:17">
      <c r="A46" s="3">
        <v>37</v>
      </c>
      <c r="B46" s="4" t="s">
        <v>133</v>
      </c>
      <c r="C46" s="10">
        <v>4</v>
      </c>
      <c r="D46" s="71">
        <v>3050.3311658120674</v>
      </c>
      <c r="E46" s="2">
        <v>125</v>
      </c>
      <c r="F46" s="91">
        <v>36.366445803919383</v>
      </c>
      <c r="G46" s="93">
        <f t="shared" ref="G46:G66" si="4">F46/25.4</f>
        <v>1.4317498347999758</v>
      </c>
      <c r="H46" s="96">
        <f>E46/7.501</f>
        <v>16.664444740701239</v>
      </c>
      <c r="I46" s="91">
        <f>(D46/1000)*H46</f>
        <v>50.832075153513983</v>
      </c>
      <c r="J46" s="91">
        <f t="shared" si="3"/>
        <v>277.70371851588516</v>
      </c>
      <c r="K46" s="4">
        <f>IF(C46=10,1,0)</f>
        <v>0</v>
      </c>
      <c r="L46" s="3"/>
      <c r="M46" s="1"/>
      <c r="N46" s="1"/>
      <c r="O46" s="4"/>
      <c r="P46" s="8"/>
      <c r="Q46" s="4"/>
    </row>
    <row r="47" spans="1:17">
      <c r="A47" s="3">
        <v>38</v>
      </c>
      <c r="B47" s="4" t="s">
        <v>134</v>
      </c>
      <c r="C47" s="10">
        <v>4</v>
      </c>
      <c r="D47" s="71">
        <v>4625.4015985665446</v>
      </c>
      <c r="E47" s="2">
        <v>125</v>
      </c>
      <c r="F47" s="91">
        <v>36.732047685064813</v>
      </c>
      <c r="G47" s="93">
        <f t="shared" si="4"/>
        <v>1.446143609648221</v>
      </c>
      <c r="H47" s="96">
        <f t="shared" si="1"/>
        <v>16.664444740701239</v>
      </c>
      <c r="I47" s="91">
        <f t="shared" si="2"/>
        <v>77.079749342863366</v>
      </c>
      <c r="J47" s="91">
        <f t="shared" si="3"/>
        <v>277.70371851588516</v>
      </c>
      <c r="K47" s="4">
        <f>IF(C47=10,1,0)</f>
        <v>0</v>
      </c>
      <c r="L47" s="3"/>
      <c r="M47" s="1"/>
      <c r="N47" s="1"/>
      <c r="O47" s="4"/>
      <c r="P47" s="8"/>
      <c r="Q47" s="4"/>
    </row>
    <row r="48" spans="1:17">
      <c r="A48" s="3">
        <v>39</v>
      </c>
      <c r="B48" s="4" t="s">
        <v>135</v>
      </c>
      <c r="C48" s="10">
        <v>4</v>
      </c>
      <c r="D48" s="71">
        <v>3658.5999416087448</v>
      </c>
      <c r="E48" s="2">
        <v>125</v>
      </c>
      <c r="F48" s="91">
        <v>33.191853925069928</v>
      </c>
      <c r="G48" s="93">
        <f t="shared" si="4"/>
        <v>1.3067659025618084</v>
      </c>
      <c r="H48" s="96">
        <f t="shared" si="1"/>
        <v>16.664444740701239</v>
      </c>
      <c r="I48" s="91">
        <f t="shared" si="2"/>
        <v>60.968536555271704</v>
      </c>
      <c r="J48" s="91">
        <f t="shared" si="3"/>
        <v>277.70371851588516</v>
      </c>
      <c r="K48" s="4">
        <f>IF(C48=10,1,0)</f>
        <v>0</v>
      </c>
      <c r="L48" s="3"/>
      <c r="M48" s="1"/>
      <c r="N48" s="1"/>
      <c r="O48" s="4"/>
      <c r="P48" s="8"/>
      <c r="Q48" s="4"/>
    </row>
    <row r="49" spans="1:17">
      <c r="A49" s="3">
        <v>40</v>
      </c>
      <c r="B49" s="4" t="s">
        <v>136</v>
      </c>
      <c r="C49" s="10">
        <v>4</v>
      </c>
      <c r="D49" s="71">
        <v>6219.0573393355253</v>
      </c>
      <c r="E49" s="2">
        <v>125</v>
      </c>
      <c r="F49" s="91">
        <v>34.349994508109432</v>
      </c>
      <c r="G49" s="93">
        <f t="shared" si="4"/>
        <v>1.3523619885082454</v>
      </c>
      <c r="H49" s="96">
        <f t="shared" si="1"/>
        <v>16.664444740701239</v>
      </c>
      <c r="I49" s="91">
        <f t="shared" si="2"/>
        <v>103.63713737060934</v>
      </c>
      <c r="J49" s="91">
        <f t="shared" si="3"/>
        <v>277.70371851588516</v>
      </c>
      <c r="K49" s="4">
        <f>IF(C49=10,1,0)</f>
        <v>0</v>
      </c>
      <c r="L49" s="3"/>
      <c r="M49" s="1"/>
      <c r="N49" s="1"/>
      <c r="O49" s="4"/>
      <c r="P49" s="8"/>
      <c r="Q49" s="4"/>
    </row>
    <row r="50" spans="1:17">
      <c r="A50" s="3">
        <v>41</v>
      </c>
      <c r="B50" s="4" t="s">
        <v>137</v>
      </c>
      <c r="C50" s="10">
        <v>10</v>
      </c>
      <c r="D50" s="71">
        <v>1785.1905766811205</v>
      </c>
      <c r="E50" s="2">
        <v>250</v>
      </c>
      <c r="F50" s="91">
        <v>56.6836372718492</v>
      </c>
      <c r="G50" s="93">
        <f t="shared" si="4"/>
        <v>2.2316392626712287</v>
      </c>
      <c r="H50" s="96">
        <f t="shared" si="1"/>
        <v>33.328889481402477</v>
      </c>
      <c r="I50" s="91">
        <f t="shared" si="2"/>
        <v>59.498419433446216</v>
      </c>
      <c r="J50" s="91">
        <f t="shared" si="3"/>
        <v>1110.8148740635406</v>
      </c>
      <c r="K50" s="4">
        <f>IF(C50=10,1,0)</f>
        <v>1</v>
      </c>
      <c r="L50" s="3"/>
      <c r="M50" s="1"/>
      <c r="N50" s="1"/>
      <c r="O50" s="4"/>
      <c r="P50" s="8"/>
      <c r="Q50" s="4"/>
    </row>
    <row r="51" spans="1:17">
      <c r="A51" s="3">
        <v>42</v>
      </c>
      <c r="B51" s="4" t="s">
        <v>138</v>
      </c>
      <c r="C51" s="10">
        <v>4</v>
      </c>
      <c r="D51" s="71">
        <v>4088.2777452706705</v>
      </c>
      <c r="E51" s="2">
        <v>115</v>
      </c>
      <c r="F51" s="91">
        <v>33.221562137722167</v>
      </c>
      <c r="G51" s="93">
        <f t="shared" si="4"/>
        <v>1.3079355172331562</v>
      </c>
      <c r="H51" s="96">
        <f t="shared" si="1"/>
        <v>15.33128916144514</v>
      </c>
      <c r="I51" s="91">
        <f t="shared" si="2"/>
        <v>62.678568285045607</v>
      </c>
      <c r="J51" s="91">
        <f t="shared" si="3"/>
        <v>235.04842735184522</v>
      </c>
      <c r="K51" s="4">
        <f>IF(C51=10,1,0)</f>
        <v>0</v>
      </c>
      <c r="L51" s="3"/>
      <c r="M51" s="1"/>
      <c r="N51" s="1"/>
      <c r="O51" s="4"/>
      <c r="P51" s="8"/>
      <c r="Q51" s="4"/>
    </row>
    <row r="52" spans="1:17">
      <c r="A52" s="3">
        <v>43</v>
      </c>
      <c r="B52" s="4" t="s">
        <v>139</v>
      </c>
      <c r="C52" s="10">
        <v>4</v>
      </c>
      <c r="D52" s="71">
        <v>2757.0772081148762</v>
      </c>
      <c r="E52" s="2">
        <v>125</v>
      </c>
      <c r="F52" s="91">
        <v>33.939471624566842</v>
      </c>
      <c r="G52" s="93">
        <f t="shared" si="4"/>
        <v>1.3361996702585373</v>
      </c>
      <c r="H52" s="96">
        <f t="shared" si="1"/>
        <v>16.664444740701239</v>
      </c>
      <c r="I52" s="91">
        <f t="shared" si="2"/>
        <v>45.945160780477202</v>
      </c>
      <c r="J52" s="91">
        <f t="shared" si="3"/>
        <v>277.70371851588516</v>
      </c>
      <c r="K52" s="4">
        <f>IF(C52=10,1,0)</f>
        <v>0</v>
      </c>
      <c r="L52" s="3"/>
      <c r="M52" s="1"/>
      <c r="N52" s="1"/>
      <c r="O52" s="4"/>
      <c r="P52" s="8"/>
      <c r="Q52" s="4"/>
    </row>
    <row r="53" spans="1:17">
      <c r="A53" s="3">
        <v>44</v>
      </c>
      <c r="B53" s="4" t="s">
        <v>140</v>
      </c>
      <c r="C53" s="10">
        <v>4</v>
      </c>
      <c r="D53" s="71">
        <v>4706.38111860137</v>
      </c>
      <c r="E53" s="2">
        <v>95</v>
      </c>
      <c r="F53" s="91">
        <v>30.105383358120331</v>
      </c>
      <c r="G53" s="93">
        <f t="shared" si="4"/>
        <v>1.1852513133118241</v>
      </c>
      <c r="H53" s="96">
        <f t="shared" si="1"/>
        <v>12.664978002932942</v>
      </c>
      <c r="I53" s="91">
        <f t="shared" si="2"/>
        <v>59.606213340505285</v>
      </c>
      <c r="J53" s="91">
        <f t="shared" si="3"/>
        <v>160.40166781477529</v>
      </c>
      <c r="K53" s="4">
        <f>IF(C53=10,1,0)</f>
        <v>0</v>
      </c>
      <c r="L53" s="3"/>
      <c r="M53" s="1"/>
      <c r="N53" s="1"/>
      <c r="O53" s="4"/>
      <c r="P53" s="8"/>
      <c r="Q53" s="4"/>
    </row>
    <row r="54" spans="1:17">
      <c r="A54" s="3">
        <v>45</v>
      </c>
      <c r="B54" s="4" t="s">
        <v>141</v>
      </c>
      <c r="C54" s="10">
        <v>4</v>
      </c>
      <c r="D54" s="71">
        <v>3123.1800969310175</v>
      </c>
      <c r="E54" s="2">
        <v>110</v>
      </c>
      <c r="F54" s="91">
        <v>32.729740447138227</v>
      </c>
      <c r="G54" s="93">
        <f t="shared" si="4"/>
        <v>1.2885724585487492</v>
      </c>
      <c r="H54" s="96">
        <f t="shared" si="1"/>
        <v>14.66471137181709</v>
      </c>
      <c r="I54" s="91">
        <f t="shared" si="2"/>
        <v>45.800534683697094</v>
      </c>
      <c r="J54" s="91">
        <f t="shared" si="3"/>
        <v>215.05375961870146</v>
      </c>
      <c r="K54" s="4">
        <f>IF(C54=10,1,0)</f>
        <v>0</v>
      </c>
      <c r="L54" s="3"/>
      <c r="M54" s="1"/>
      <c r="N54" s="1"/>
      <c r="O54" s="4"/>
      <c r="P54" s="8"/>
      <c r="Q54" s="4"/>
    </row>
    <row r="55" spans="1:17">
      <c r="A55" s="3">
        <v>46</v>
      </c>
      <c r="B55" s="4" t="s">
        <v>142</v>
      </c>
      <c r="C55" s="10">
        <v>4</v>
      </c>
      <c r="D55" s="71">
        <v>2835.2645785264372</v>
      </c>
      <c r="E55" s="2">
        <v>100</v>
      </c>
      <c r="F55" s="91">
        <v>29.439875445159171</v>
      </c>
      <c r="G55" s="93">
        <f t="shared" si="4"/>
        <v>1.1590502143763453</v>
      </c>
      <c r="H55" s="96">
        <f t="shared" si="1"/>
        <v>13.331555792560991</v>
      </c>
      <c r="I55" s="91">
        <f t="shared" si="2"/>
        <v>37.798487915297116</v>
      </c>
      <c r="J55" s="91">
        <f t="shared" si="3"/>
        <v>177.73037985016651</v>
      </c>
      <c r="K55" s="4">
        <f>IF(C55=10,1,0)</f>
        <v>0</v>
      </c>
      <c r="L55" s="3"/>
      <c r="M55" s="1"/>
      <c r="N55" s="1"/>
      <c r="O55" s="4"/>
      <c r="P55" s="8"/>
      <c r="Q55" s="4"/>
    </row>
    <row r="56" spans="1:17">
      <c r="A56" s="3">
        <v>47</v>
      </c>
      <c r="B56" s="4" t="s">
        <v>143</v>
      </c>
      <c r="C56" s="10">
        <v>4</v>
      </c>
      <c r="D56" s="71">
        <v>4901.87988727637</v>
      </c>
      <c r="E56" s="2">
        <v>89</v>
      </c>
      <c r="F56" s="91">
        <v>29.563394103173039</v>
      </c>
      <c r="G56" s="93">
        <f t="shared" si="4"/>
        <v>1.1639131536682299</v>
      </c>
      <c r="H56" s="96">
        <f t="shared" si="1"/>
        <v>11.865084655379283</v>
      </c>
      <c r="I56" s="91">
        <f t="shared" si="2"/>
        <v>58.161219833035183</v>
      </c>
      <c r="J56" s="91">
        <f t="shared" si="3"/>
        <v>140.78023387931691</v>
      </c>
      <c r="K56" s="4">
        <f>IF(C56=10,1,0)</f>
        <v>0</v>
      </c>
      <c r="L56" s="3"/>
      <c r="M56" s="1"/>
      <c r="N56" s="1"/>
      <c r="O56" s="4"/>
      <c r="P56" s="8"/>
      <c r="Q56" s="4"/>
    </row>
    <row r="57" spans="1:17">
      <c r="A57" s="3">
        <v>48</v>
      </c>
      <c r="B57" s="4" t="s">
        <v>144</v>
      </c>
      <c r="C57" s="10">
        <v>10</v>
      </c>
      <c r="D57" s="71">
        <v>1557.7229909409216</v>
      </c>
      <c r="E57" s="2">
        <v>275</v>
      </c>
      <c r="F57" s="91">
        <v>56.941522018325102</v>
      </c>
      <c r="G57" s="93">
        <f t="shared" si="4"/>
        <v>2.2417922054458703</v>
      </c>
      <c r="H57" s="96">
        <f t="shared" si="1"/>
        <v>36.661778429542728</v>
      </c>
      <c r="I57" s="91">
        <f t="shared" si="2"/>
        <v>57.108895148480663</v>
      </c>
      <c r="J57" s="91">
        <f t="shared" si="3"/>
        <v>1344.0859976168845</v>
      </c>
      <c r="K57" s="4">
        <f>IF(C57=10,1,0)</f>
        <v>1</v>
      </c>
      <c r="L57" s="3"/>
      <c r="M57" s="1"/>
      <c r="N57" s="1"/>
      <c r="O57" s="4"/>
      <c r="P57" s="8"/>
      <c r="Q57" s="4"/>
    </row>
    <row r="58" spans="1:17">
      <c r="A58" s="3">
        <v>49</v>
      </c>
      <c r="B58" s="4" t="s">
        <v>145</v>
      </c>
      <c r="C58" s="10">
        <v>10</v>
      </c>
      <c r="D58" s="71">
        <v>1996.4519721035767</v>
      </c>
      <c r="E58" s="2">
        <v>225</v>
      </c>
      <c r="F58" s="91">
        <v>49.49371212529195</v>
      </c>
      <c r="G58" s="93">
        <f t="shared" si="4"/>
        <v>1.9485713435154313</v>
      </c>
      <c r="H58" s="96">
        <f t="shared" si="1"/>
        <v>29.996000533262229</v>
      </c>
      <c r="I58" s="91">
        <f t="shared" si="2"/>
        <v>59.885574419851316</v>
      </c>
      <c r="J58" s="91">
        <f t="shared" si="3"/>
        <v>899.7600479914679</v>
      </c>
      <c r="K58" s="4">
        <f>IF(C58=10,1,0)</f>
        <v>1</v>
      </c>
      <c r="L58" s="3"/>
      <c r="M58" s="1"/>
      <c r="N58" s="1"/>
      <c r="O58" s="4"/>
      <c r="P58" s="8"/>
      <c r="Q58" s="4"/>
    </row>
    <row r="59" spans="1:17">
      <c r="A59" s="3">
        <v>50</v>
      </c>
      <c r="B59" s="4" t="s">
        <v>146</v>
      </c>
      <c r="C59" s="10">
        <v>10</v>
      </c>
      <c r="D59" s="71">
        <v>2507.9000942886842</v>
      </c>
      <c r="E59" s="2">
        <v>150</v>
      </c>
      <c r="F59" s="91">
        <v>28.97300341157252</v>
      </c>
      <c r="G59" s="93">
        <f t="shared" si="4"/>
        <v>1.1406694256524614</v>
      </c>
      <c r="H59" s="96">
        <f t="shared" si="1"/>
        <v>19.997333688841486</v>
      </c>
      <c r="I59" s="91">
        <f t="shared" si="2"/>
        <v>50.151315043767845</v>
      </c>
      <c r="J59" s="91">
        <f t="shared" si="3"/>
        <v>399.89335466287463</v>
      </c>
      <c r="K59" s="4">
        <f>IF(C59=10,1,0)</f>
        <v>1</v>
      </c>
      <c r="L59" s="88"/>
      <c r="M59" s="74"/>
      <c r="N59" s="74"/>
      <c r="O59" s="4"/>
      <c r="P59" s="8"/>
      <c r="Q59" s="4"/>
    </row>
    <row r="60" spans="1:17">
      <c r="A60" s="3">
        <v>51</v>
      </c>
      <c r="B60" s="4" t="s">
        <v>147</v>
      </c>
      <c r="C60" s="10">
        <v>4</v>
      </c>
      <c r="D60" s="71">
        <v>2996.7183237308654</v>
      </c>
      <c r="E60" s="2">
        <v>100</v>
      </c>
      <c r="F60" s="91">
        <v>29.73408427060944</v>
      </c>
      <c r="G60" s="93">
        <f t="shared" si="4"/>
        <v>1.1706332390003718</v>
      </c>
      <c r="H60" s="96">
        <f t="shared" si="1"/>
        <v>13.331555792560991</v>
      </c>
      <c r="I60" s="91">
        <f t="shared" si="2"/>
        <v>39.950917527407881</v>
      </c>
      <c r="J60" s="91">
        <f t="shared" si="3"/>
        <v>177.73037985016651</v>
      </c>
      <c r="K60" s="4">
        <f>IF(C60=10,1,0)</f>
        <v>0</v>
      </c>
      <c r="L60" s="3"/>
      <c r="M60" s="1"/>
      <c r="N60" s="1"/>
      <c r="O60" s="4"/>
      <c r="P60" s="8"/>
      <c r="Q60" s="4"/>
    </row>
    <row r="61" spans="1:17">
      <c r="A61" s="3">
        <v>52</v>
      </c>
      <c r="B61" s="4" t="s">
        <v>148</v>
      </c>
      <c r="C61" s="10">
        <v>4</v>
      </c>
      <c r="D61" s="71">
        <v>5485.1366600772508</v>
      </c>
      <c r="E61" s="2">
        <v>83</v>
      </c>
      <c r="F61" s="91">
        <v>29.34948381911336</v>
      </c>
      <c r="G61" s="93">
        <f t="shared" si="4"/>
        <v>1.1554914889414709</v>
      </c>
      <c r="H61" s="96">
        <f t="shared" si="1"/>
        <v>11.065191307825623</v>
      </c>
      <c r="I61" s="91">
        <f t="shared" si="2"/>
        <v>60.694086493322459</v>
      </c>
      <c r="J61" s="91">
        <f t="shared" si="3"/>
        <v>122.43845867877972</v>
      </c>
      <c r="K61" s="4">
        <f>IF(C61=10,1,0)</f>
        <v>0</v>
      </c>
      <c r="L61" s="3"/>
      <c r="M61" s="1"/>
      <c r="N61" s="1"/>
      <c r="O61" s="4"/>
      <c r="P61" s="8"/>
      <c r="Q61" s="4"/>
    </row>
    <row r="62" spans="1:17">
      <c r="A62" s="3">
        <v>53</v>
      </c>
      <c r="B62" s="4" t="s">
        <v>149</v>
      </c>
      <c r="C62" s="10"/>
      <c r="D62" s="75" t="s">
        <v>153</v>
      </c>
      <c r="E62" s="2">
        <v>95</v>
      </c>
      <c r="F62" s="91">
        <v>28.668057029719979</v>
      </c>
      <c r="G62" s="93">
        <f t="shared" si="4"/>
        <v>1.1286636625874007</v>
      </c>
      <c r="H62" s="96">
        <f t="shared" si="1"/>
        <v>12.664978002932942</v>
      </c>
      <c r="I62" s="91" t="e">
        <f>(D62/1000)*H62</f>
        <v>#VALUE!</v>
      </c>
      <c r="J62" s="91">
        <f t="shared" si="3"/>
        <v>160.40166781477529</v>
      </c>
      <c r="K62" s="4">
        <f>IF(C62=10,1,0)</f>
        <v>0</v>
      </c>
      <c r="L62" s="3"/>
      <c r="M62" s="1"/>
      <c r="N62" s="1"/>
      <c r="O62" s="4"/>
      <c r="P62" s="8"/>
      <c r="Q62" s="4"/>
    </row>
    <row r="63" spans="1:17">
      <c r="A63" s="3">
        <v>54</v>
      </c>
      <c r="B63" s="4" t="s">
        <v>150</v>
      </c>
      <c r="C63" s="10">
        <v>4</v>
      </c>
      <c r="D63" s="71">
        <v>4866.3207891316624</v>
      </c>
      <c r="E63" s="2">
        <v>90</v>
      </c>
      <c r="F63" s="91">
        <v>29.299523134307218</v>
      </c>
      <c r="G63" s="93">
        <f t="shared" si="4"/>
        <v>1.1535245328467409</v>
      </c>
      <c r="H63" s="96">
        <f t="shared" si="1"/>
        <v>11.998400213304892</v>
      </c>
      <c r="I63" s="91">
        <f t="shared" si="2"/>
        <v>58.388064394327365</v>
      </c>
      <c r="J63" s="91">
        <f t="shared" si="3"/>
        <v>143.96160767863489</v>
      </c>
      <c r="K63" s="4">
        <f>IF(C63=10,1,0)</f>
        <v>0</v>
      </c>
      <c r="L63" s="3"/>
      <c r="M63" s="1"/>
      <c r="N63" s="1"/>
      <c r="O63" s="4"/>
      <c r="P63" s="8"/>
      <c r="Q63" s="4"/>
    </row>
    <row r="64" spans="1:17">
      <c r="A64" s="3">
        <v>55</v>
      </c>
      <c r="B64" s="4" t="s">
        <v>151</v>
      </c>
      <c r="C64" s="10">
        <v>4</v>
      </c>
      <c r="D64" s="71">
        <v>5899.4323762815284</v>
      </c>
      <c r="E64" s="2">
        <v>95</v>
      </c>
      <c r="F64" s="91">
        <v>30.749528820166521</v>
      </c>
      <c r="G64" s="93">
        <f t="shared" si="4"/>
        <v>1.2106113708726978</v>
      </c>
      <c r="H64" s="96">
        <f t="shared" si="1"/>
        <v>12.664978002932942</v>
      </c>
      <c r="I64" s="91">
        <f t="shared" si="2"/>
        <v>74.716181275395982</v>
      </c>
      <c r="J64" s="91">
        <f t="shared" si="3"/>
        <v>160.40166781477529</v>
      </c>
      <c r="K64" s="4">
        <f>IF(C64=10,1,0)</f>
        <v>0</v>
      </c>
      <c r="L64" s="88"/>
      <c r="M64" s="74"/>
      <c r="N64" s="74"/>
      <c r="O64" s="89"/>
      <c r="P64" s="8"/>
      <c r="Q64" s="4"/>
    </row>
    <row r="65" spans="1:17">
      <c r="A65" s="3">
        <v>56</v>
      </c>
      <c r="B65" s="4" t="s">
        <v>152</v>
      </c>
      <c r="C65" s="10">
        <v>4</v>
      </c>
      <c r="D65" s="71">
        <v>4853.1400196089508</v>
      </c>
      <c r="E65" s="2">
        <v>90</v>
      </c>
      <c r="F65" s="91">
        <v>29.056350261506459</v>
      </c>
      <c r="G65" s="93">
        <f t="shared" si="4"/>
        <v>1.1439507976971048</v>
      </c>
      <c r="H65" s="96">
        <f t="shared" si="1"/>
        <v>11.998400213304892</v>
      </c>
      <c r="I65" s="91">
        <f t="shared" si="2"/>
        <v>58.229916246474545</v>
      </c>
      <c r="J65" s="91">
        <f t="shared" si="3"/>
        <v>143.96160767863489</v>
      </c>
      <c r="K65" s="4">
        <f>IF(C65=10,1,0)</f>
        <v>0</v>
      </c>
      <c r="L65" s="3"/>
      <c r="M65" s="1"/>
      <c r="N65" s="1"/>
      <c r="O65" s="4"/>
      <c r="P65" s="8"/>
      <c r="Q65" s="4"/>
    </row>
    <row r="66" spans="1:17" ht="15.75" thickBot="1">
      <c r="A66" s="5" t="s">
        <v>154</v>
      </c>
      <c r="B66" s="7" t="s">
        <v>154</v>
      </c>
      <c r="C66" s="5" t="s">
        <v>17</v>
      </c>
      <c r="D66" s="6" t="s">
        <v>17</v>
      </c>
      <c r="E66" s="76">
        <v>0</v>
      </c>
      <c r="F66" s="6">
        <v>6.35</v>
      </c>
      <c r="G66" s="94">
        <f t="shared" si="4"/>
        <v>0.25</v>
      </c>
      <c r="H66" s="5">
        <v>0</v>
      </c>
      <c r="I66" s="6">
        <v>0</v>
      </c>
      <c r="J66" s="6">
        <f t="shared" si="3"/>
        <v>0</v>
      </c>
      <c r="K66" s="7">
        <v>0.5</v>
      </c>
      <c r="L66" s="5" t="s">
        <v>17</v>
      </c>
      <c r="M66" s="6" t="s">
        <v>17</v>
      </c>
      <c r="N66" s="6" t="s">
        <v>17</v>
      </c>
      <c r="O66" s="7" t="s">
        <v>17</v>
      </c>
      <c r="P66" s="9" t="s">
        <v>17</v>
      </c>
      <c r="Q66" s="7" t="s">
        <v>17</v>
      </c>
    </row>
    <row r="74" spans="1:17">
      <c r="D74" s="68"/>
      <c r="E74" s="68"/>
      <c r="F74" s="68"/>
      <c r="G74" s="68"/>
    </row>
    <row r="92" spans="15:18">
      <c r="O92" s="69"/>
      <c r="P92" s="69"/>
      <c r="Q92" s="69"/>
      <c r="R92" s="69"/>
    </row>
    <row r="110" spans="4:18" ht="15.75" thickBot="1">
      <c r="D110" s="25"/>
      <c r="E110" s="25"/>
      <c r="F110" s="25"/>
      <c r="G110" s="25"/>
      <c r="O110" s="30"/>
      <c r="P110" s="30"/>
      <c r="Q110" s="30"/>
      <c r="R110" s="30"/>
    </row>
    <row r="111" spans="4:18" ht="15.75" thickBot="1">
      <c r="D111" s="25"/>
      <c r="E111" s="25"/>
      <c r="F111" s="25"/>
      <c r="G111" s="25"/>
      <c r="H111" s="25"/>
      <c r="J111" s="25"/>
      <c r="K111" s="25"/>
    </row>
  </sheetData>
  <autoFilter ref="S9:W23" xr:uid="{235374C4-13A2-4878-B7C4-187B273CB4ED}">
    <filterColumn colId="0">
      <filters>
        <filter val="15"/>
      </filters>
    </filterColumn>
  </autoFilter>
  <sortState xmlns:xlrd2="http://schemas.microsoft.com/office/spreadsheetml/2017/richdata2" ref="K76:K111">
    <sortCondition ref="K76"/>
  </sortState>
  <mergeCells count="6">
    <mergeCell ref="P7:Q8"/>
    <mergeCell ref="S7:W8"/>
    <mergeCell ref="A7:B8"/>
    <mergeCell ref="C7:G8"/>
    <mergeCell ref="H7:K8"/>
    <mergeCell ref="L7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3A75-BB2A-483A-B3D6-DAB04FD2AADB}">
  <dimension ref="A1:AN37"/>
  <sheetViews>
    <sheetView topLeftCell="K1" workbookViewId="0">
      <selection activeCell="L26" sqref="L26:M29"/>
    </sheetView>
  </sheetViews>
  <sheetFormatPr defaultRowHeight="15"/>
  <cols>
    <col min="32" max="32" width="11.7109375" customWidth="1"/>
  </cols>
  <sheetData>
    <row r="1" spans="1:37">
      <c r="A1" t="s">
        <v>1</v>
      </c>
      <c r="B1" t="s">
        <v>6</v>
      </c>
      <c r="C1" t="s">
        <v>7</v>
      </c>
      <c r="F1" t="s">
        <v>6</v>
      </c>
      <c r="G1" t="s">
        <v>7</v>
      </c>
      <c r="H1" t="s">
        <v>1</v>
      </c>
    </row>
    <row r="2" spans="1:37">
      <c r="A2">
        <v>76</v>
      </c>
      <c r="B2">
        <v>484120</v>
      </c>
      <c r="C2">
        <v>1</v>
      </c>
      <c r="F2">
        <v>484120</v>
      </c>
      <c r="G2">
        <v>1</v>
      </c>
      <c r="H2">
        <v>76</v>
      </c>
    </row>
    <row r="3" spans="1:37">
      <c r="A3">
        <v>203</v>
      </c>
      <c r="B3">
        <v>395850</v>
      </c>
      <c r="C3">
        <v>1</v>
      </c>
      <c r="F3">
        <v>395850</v>
      </c>
      <c r="G3">
        <v>1</v>
      </c>
      <c r="H3">
        <v>203</v>
      </c>
    </row>
    <row r="4" spans="1:37">
      <c r="A4">
        <v>76</v>
      </c>
      <c r="B4">
        <v>497040</v>
      </c>
      <c r="C4">
        <v>1</v>
      </c>
      <c r="F4">
        <v>497040</v>
      </c>
      <c r="G4">
        <v>1</v>
      </c>
      <c r="H4">
        <v>76</v>
      </c>
      <c r="L4" t="s">
        <v>1</v>
      </c>
      <c r="V4" t="s">
        <v>67</v>
      </c>
      <c r="AF4" t="s">
        <v>68</v>
      </c>
    </row>
    <row r="5" spans="1:37">
      <c r="A5">
        <v>75</v>
      </c>
      <c r="B5">
        <v>472500</v>
      </c>
      <c r="C5">
        <v>1</v>
      </c>
      <c r="F5">
        <v>472500</v>
      </c>
      <c r="G5">
        <v>1</v>
      </c>
      <c r="H5">
        <v>75</v>
      </c>
      <c r="L5" t="s">
        <v>39</v>
      </c>
      <c r="V5" t="s">
        <v>39</v>
      </c>
      <c r="AF5" t="s">
        <v>39</v>
      </c>
    </row>
    <row r="6" spans="1:37" ht="15.75" thickBot="1">
      <c r="A6">
        <v>75</v>
      </c>
      <c r="B6">
        <v>468750</v>
      </c>
      <c r="C6">
        <v>1</v>
      </c>
      <c r="F6">
        <v>468750</v>
      </c>
      <c r="G6">
        <v>1</v>
      </c>
      <c r="H6">
        <v>75</v>
      </c>
    </row>
    <row r="7" spans="1:37">
      <c r="A7">
        <v>100</v>
      </c>
      <c r="B7">
        <v>648000</v>
      </c>
      <c r="C7">
        <v>0</v>
      </c>
      <c r="F7">
        <v>648000</v>
      </c>
      <c r="G7">
        <v>0</v>
      </c>
      <c r="H7">
        <v>100</v>
      </c>
      <c r="L7" s="27" t="s">
        <v>40</v>
      </c>
      <c r="M7" s="27"/>
      <c r="V7" s="27" t="s">
        <v>40</v>
      </c>
      <c r="W7" s="27"/>
      <c r="AF7" s="27" t="s">
        <v>40</v>
      </c>
      <c r="AG7" s="27"/>
    </row>
    <row r="8" spans="1:37">
      <c r="A8">
        <v>200</v>
      </c>
      <c r="B8">
        <v>502000</v>
      </c>
      <c r="C8">
        <v>1</v>
      </c>
      <c r="F8">
        <v>502000</v>
      </c>
      <c r="G8">
        <v>1</v>
      </c>
      <c r="H8">
        <v>200</v>
      </c>
      <c r="L8" t="s">
        <v>41</v>
      </c>
      <c r="M8">
        <v>0.56886273334750581</v>
      </c>
      <c r="V8" t="s">
        <v>41</v>
      </c>
      <c r="W8">
        <v>0.54354565300351609</v>
      </c>
      <c r="AF8" t="s">
        <v>41</v>
      </c>
      <c r="AG8">
        <v>0.22015232641093466</v>
      </c>
    </row>
    <row r="9" spans="1:37">
      <c r="A9">
        <v>100</v>
      </c>
      <c r="B9">
        <v>405000</v>
      </c>
      <c r="C9">
        <v>1</v>
      </c>
      <c r="F9">
        <v>405000</v>
      </c>
      <c r="G9">
        <v>1</v>
      </c>
      <c r="H9">
        <v>100</v>
      </c>
      <c r="L9" t="s">
        <v>42</v>
      </c>
      <c r="M9">
        <v>0.32360480939159553</v>
      </c>
      <c r="V9" t="s">
        <v>42</v>
      </c>
      <c r="W9">
        <v>0.29544187689901868</v>
      </c>
      <c r="AF9" t="s">
        <v>42</v>
      </c>
      <c r="AG9">
        <v>4.8467046824146723E-2</v>
      </c>
    </row>
    <row r="10" spans="1:37">
      <c r="A10">
        <v>200</v>
      </c>
      <c r="B10">
        <v>394000</v>
      </c>
      <c r="C10">
        <v>0</v>
      </c>
      <c r="F10">
        <v>394000</v>
      </c>
      <c r="G10">
        <v>0</v>
      </c>
      <c r="H10">
        <v>200</v>
      </c>
      <c r="L10" t="s">
        <v>43</v>
      </c>
      <c r="M10">
        <v>0.28261116147593468</v>
      </c>
      <c r="V10" t="s">
        <v>43</v>
      </c>
      <c r="W10">
        <v>0.25274138458986833</v>
      </c>
      <c r="AF10" t="s">
        <v>43</v>
      </c>
      <c r="AG10">
        <v>-9.2016170046928681E-3</v>
      </c>
    </row>
    <row r="11" spans="1:37">
      <c r="A11">
        <v>200</v>
      </c>
      <c r="B11">
        <v>406000</v>
      </c>
      <c r="C11">
        <v>1</v>
      </c>
      <c r="F11">
        <v>406000</v>
      </c>
      <c r="G11">
        <v>1</v>
      </c>
      <c r="H11">
        <v>200</v>
      </c>
      <c r="L11" t="s">
        <v>44</v>
      </c>
      <c r="M11">
        <v>58.16162617929588</v>
      </c>
      <c r="V11" t="s">
        <v>44</v>
      </c>
      <c r="W11">
        <v>109657.23551883321</v>
      </c>
      <c r="AF11" t="s">
        <v>44</v>
      </c>
      <c r="AG11">
        <v>0.40496328569792905</v>
      </c>
    </row>
    <row r="12" spans="1:37" ht="15.75" thickBot="1">
      <c r="A12">
        <v>200</v>
      </c>
      <c r="B12">
        <v>526000</v>
      </c>
      <c r="C12">
        <v>1</v>
      </c>
      <c r="F12">
        <v>526000</v>
      </c>
      <c r="G12">
        <v>1</v>
      </c>
      <c r="H12">
        <v>200</v>
      </c>
      <c r="L12" s="25" t="s">
        <v>45</v>
      </c>
      <c r="M12" s="25">
        <v>36</v>
      </c>
      <c r="V12" s="25" t="s">
        <v>45</v>
      </c>
      <c r="W12" s="25">
        <v>36</v>
      </c>
      <c r="AF12" s="25" t="s">
        <v>45</v>
      </c>
      <c r="AG12" s="25">
        <v>36</v>
      </c>
    </row>
    <row r="13" spans="1:37">
      <c r="A13">
        <v>200</v>
      </c>
      <c r="B13">
        <v>646000</v>
      </c>
      <c r="C13">
        <v>1</v>
      </c>
      <c r="F13">
        <v>646000</v>
      </c>
      <c r="G13">
        <v>1</v>
      </c>
      <c r="H13">
        <v>200</v>
      </c>
    </row>
    <row r="14" spans="1:37" ht="15.75" thickBot="1">
      <c r="A14">
        <v>110</v>
      </c>
      <c r="B14">
        <v>385000</v>
      </c>
      <c r="C14">
        <v>1</v>
      </c>
      <c r="F14">
        <v>385000</v>
      </c>
      <c r="G14">
        <v>1</v>
      </c>
      <c r="H14">
        <v>110</v>
      </c>
      <c r="L14" t="s">
        <v>46</v>
      </c>
      <c r="V14" t="s">
        <v>46</v>
      </c>
      <c r="AF14" t="s">
        <v>46</v>
      </c>
    </row>
    <row r="15" spans="1:37">
      <c r="A15">
        <v>200</v>
      </c>
      <c r="B15">
        <v>622000</v>
      </c>
      <c r="C15">
        <v>1</v>
      </c>
      <c r="F15">
        <v>622000</v>
      </c>
      <c r="G15">
        <v>1</v>
      </c>
      <c r="H15">
        <v>200</v>
      </c>
      <c r="L15" s="26"/>
      <c r="M15" s="26" t="s">
        <v>50</v>
      </c>
      <c r="N15" s="26" t="s">
        <v>51</v>
      </c>
      <c r="O15" s="26" t="s">
        <v>52</v>
      </c>
      <c r="P15" s="26" t="s">
        <v>53</v>
      </c>
      <c r="Q15" s="26" t="s">
        <v>54</v>
      </c>
      <c r="V15" s="26"/>
      <c r="W15" s="26" t="s">
        <v>50</v>
      </c>
      <c r="X15" s="26" t="s">
        <v>51</v>
      </c>
      <c r="Y15" s="26" t="s">
        <v>52</v>
      </c>
      <c r="Z15" s="26" t="s">
        <v>53</v>
      </c>
      <c r="AA15" s="26" t="s">
        <v>54</v>
      </c>
      <c r="AF15" s="26"/>
      <c r="AG15" s="26" t="s">
        <v>50</v>
      </c>
      <c r="AH15" s="26" t="s">
        <v>51</v>
      </c>
      <c r="AI15" s="26" t="s">
        <v>52</v>
      </c>
      <c r="AJ15" s="26" t="s">
        <v>53</v>
      </c>
      <c r="AK15" s="26" t="s">
        <v>54</v>
      </c>
    </row>
    <row r="16" spans="1:37">
      <c r="A16">
        <v>110</v>
      </c>
      <c r="B16">
        <v>419100</v>
      </c>
      <c r="C16">
        <v>1</v>
      </c>
      <c r="F16">
        <v>419100</v>
      </c>
      <c r="G16">
        <v>1</v>
      </c>
      <c r="H16">
        <v>110</v>
      </c>
      <c r="L16" t="s">
        <v>47</v>
      </c>
      <c r="M16">
        <v>2</v>
      </c>
      <c r="N16">
        <v>53407.405148157035</v>
      </c>
      <c r="O16">
        <v>26703.702574078518</v>
      </c>
      <c r="P16">
        <v>7.8940232412926647</v>
      </c>
      <c r="Q16">
        <v>1.5787320686657452E-3</v>
      </c>
      <c r="V16" t="s">
        <v>47</v>
      </c>
      <c r="W16">
        <v>2</v>
      </c>
      <c r="X16">
        <v>166396333771.45886</v>
      </c>
      <c r="Y16">
        <v>83198166885.729431</v>
      </c>
      <c r="Z16">
        <v>6.9189337387500753</v>
      </c>
      <c r="AA16">
        <v>3.0947647082544484E-3</v>
      </c>
      <c r="AF16" t="s">
        <v>47</v>
      </c>
      <c r="AG16">
        <v>2</v>
      </c>
      <c r="AH16">
        <v>0.27565632881233437</v>
      </c>
      <c r="AI16">
        <v>0.13782816440616719</v>
      </c>
      <c r="AJ16">
        <v>0.8404399132256084</v>
      </c>
      <c r="AK16">
        <v>0.44054801447744396</v>
      </c>
    </row>
    <row r="17" spans="1:40">
      <c r="A17">
        <v>300</v>
      </c>
      <c r="B17">
        <v>678000</v>
      </c>
      <c r="C17">
        <v>1</v>
      </c>
      <c r="F17">
        <v>678000</v>
      </c>
      <c r="G17">
        <v>1</v>
      </c>
      <c r="H17">
        <v>300</v>
      </c>
      <c r="L17" t="s">
        <v>5</v>
      </c>
      <c r="M17">
        <v>33</v>
      </c>
      <c r="N17">
        <v>111631.56707406513</v>
      </c>
      <c r="O17">
        <v>3382.7747598201554</v>
      </c>
      <c r="V17" t="s">
        <v>5</v>
      </c>
      <c r="W17">
        <v>33</v>
      </c>
      <c r="X17">
        <v>396815406953.88428</v>
      </c>
      <c r="Y17">
        <v>12024709301.632856</v>
      </c>
      <c r="AF17" t="s">
        <v>5</v>
      </c>
      <c r="AG17">
        <v>33</v>
      </c>
      <c r="AH17">
        <v>5.411843671187663</v>
      </c>
      <c r="AI17">
        <v>0.16399526276326251</v>
      </c>
    </row>
    <row r="18" spans="1:40" ht="15.75" thickBot="1">
      <c r="A18">
        <v>80</v>
      </c>
      <c r="B18">
        <v>474400</v>
      </c>
      <c r="C18">
        <v>1</v>
      </c>
      <c r="F18">
        <v>474400</v>
      </c>
      <c r="G18">
        <v>1</v>
      </c>
      <c r="H18">
        <v>80</v>
      </c>
      <c r="L18" s="25" t="s">
        <v>48</v>
      </c>
      <c r="M18" s="25">
        <v>35</v>
      </c>
      <c r="N18" s="25">
        <v>165038.97222222216</v>
      </c>
      <c r="O18" s="25"/>
      <c r="P18" s="25"/>
      <c r="Q18" s="25"/>
      <c r="V18" s="25" t="s">
        <v>48</v>
      </c>
      <c r="W18" s="25">
        <v>35</v>
      </c>
      <c r="X18" s="25">
        <v>563211740725.34314</v>
      </c>
      <c r="Y18" s="25"/>
      <c r="Z18" s="25"/>
      <c r="AA18" s="25"/>
      <c r="AF18" s="25" t="s">
        <v>48</v>
      </c>
      <c r="AG18" s="25">
        <v>35</v>
      </c>
      <c r="AH18" s="25">
        <v>5.6874999999999973</v>
      </c>
      <c r="AI18" s="25"/>
      <c r="AJ18" s="25"/>
      <c r="AK18" s="25"/>
    </row>
    <row r="19" spans="1:40" ht="15.75" thickBot="1">
      <c r="A19">
        <v>100</v>
      </c>
      <c r="B19">
        <v>390000</v>
      </c>
      <c r="C19">
        <v>1</v>
      </c>
      <c r="F19">
        <v>390000</v>
      </c>
      <c r="G19">
        <v>1</v>
      </c>
      <c r="H19">
        <v>100</v>
      </c>
    </row>
    <row r="20" spans="1:40">
      <c r="A20">
        <v>299</v>
      </c>
      <c r="B20">
        <v>726570</v>
      </c>
      <c r="C20">
        <v>1</v>
      </c>
      <c r="F20">
        <v>726570</v>
      </c>
      <c r="G20">
        <v>1</v>
      </c>
      <c r="H20">
        <v>299</v>
      </c>
      <c r="L20" s="26"/>
      <c r="M20" s="26" t="s">
        <v>55</v>
      </c>
      <c r="N20" s="26" t="s">
        <v>44</v>
      </c>
      <c r="O20" s="26" t="s">
        <v>56</v>
      </c>
      <c r="P20" s="26" t="s">
        <v>57</v>
      </c>
      <c r="Q20" s="26" t="s">
        <v>58</v>
      </c>
      <c r="R20" s="26" t="s">
        <v>59</v>
      </c>
      <c r="S20" s="26" t="s">
        <v>60</v>
      </c>
      <c r="T20" s="26" t="s">
        <v>61</v>
      </c>
      <c r="V20" s="26"/>
      <c r="W20" s="26" t="s">
        <v>55</v>
      </c>
      <c r="X20" s="26" t="s">
        <v>44</v>
      </c>
      <c r="Y20" s="26" t="s">
        <v>56</v>
      </c>
      <c r="Z20" s="26" t="s">
        <v>57</v>
      </c>
      <c r="AA20" s="26" t="s">
        <v>58</v>
      </c>
      <c r="AB20" s="26" t="s">
        <v>59</v>
      </c>
      <c r="AC20" s="26" t="s">
        <v>60</v>
      </c>
      <c r="AD20" s="26" t="s">
        <v>61</v>
      </c>
      <c r="AF20" s="26"/>
      <c r="AG20" s="26" t="s">
        <v>55</v>
      </c>
      <c r="AH20" s="26" t="s">
        <v>44</v>
      </c>
      <c r="AI20" s="26" t="s">
        <v>56</v>
      </c>
      <c r="AJ20" s="26" t="s">
        <v>57</v>
      </c>
      <c r="AK20" s="26" t="s">
        <v>58</v>
      </c>
      <c r="AL20" s="26" t="s">
        <v>59</v>
      </c>
      <c r="AM20" s="26" t="s">
        <v>60</v>
      </c>
      <c r="AN20" s="26" t="s">
        <v>61</v>
      </c>
    </row>
    <row r="21" spans="1:40">
      <c r="A21">
        <v>199</v>
      </c>
      <c r="B21">
        <v>467650</v>
      </c>
      <c r="C21">
        <v>0</v>
      </c>
      <c r="F21">
        <v>467650</v>
      </c>
      <c r="G21">
        <v>0</v>
      </c>
      <c r="H21">
        <v>199</v>
      </c>
      <c r="L21" t="s">
        <v>49</v>
      </c>
      <c r="M21">
        <v>-13.040134670774968</v>
      </c>
      <c r="N21">
        <v>41.995394728488073</v>
      </c>
      <c r="O21">
        <v>-0.31051344451178686</v>
      </c>
      <c r="P21">
        <v>0.7581233122372224</v>
      </c>
      <c r="Q21">
        <v>-98.480407668307322</v>
      </c>
      <c r="R21">
        <v>72.400138326757371</v>
      </c>
      <c r="S21">
        <v>-98.480407668307322</v>
      </c>
      <c r="T21">
        <v>72.400138326757371</v>
      </c>
      <c r="V21" t="s">
        <v>49</v>
      </c>
      <c r="W21">
        <v>340979.03350624884</v>
      </c>
      <c r="X21">
        <v>52575.453935002144</v>
      </c>
      <c r="Y21">
        <v>6.485517632007392</v>
      </c>
      <c r="Z21">
        <v>2.3277870121625931E-7</v>
      </c>
      <c r="AA21">
        <v>234013.4682051439</v>
      </c>
      <c r="AB21">
        <v>447944.59880735376</v>
      </c>
      <c r="AC21">
        <v>234013.4682051439</v>
      </c>
      <c r="AD21">
        <v>447944.59880735376</v>
      </c>
      <c r="AF21" t="s">
        <v>49</v>
      </c>
      <c r="AG21">
        <v>0.71814570188504712</v>
      </c>
      <c r="AH21">
        <v>0.26480300532254486</v>
      </c>
      <c r="AI21">
        <v>2.7119998166573129</v>
      </c>
      <c r="AJ21">
        <v>1.0537673190440258E-2</v>
      </c>
      <c r="AK21">
        <v>0.17939993674577071</v>
      </c>
      <c r="AL21">
        <v>1.2568914670243236</v>
      </c>
      <c r="AM21">
        <v>0.17939993674577071</v>
      </c>
      <c r="AN21">
        <v>1.2568914670243236</v>
      </c>
    </row>
    <row r="22" spans="1:40">
      <c r="A22">
        <v>215</v>
      </c>
      <c r="B22">
        <v>537500</v>
      </c>
      <c r="C22">
        <v>1</v>
      </c>
      <c r="F22">
        <v>537500</v>
      </c>
      <c r="G22">
        <v>1</v>
      </c>
      <c r="H22">
        <v>215</v>
      </c>
      <c r="L22" t="s">
        <v>6</v>
      </c>
      <c r="M22">
        <v>2.8776966943414164E-4</v>
      </c>
      <c r="N22">
        <v>7.7558823898594414E-5</v>
      </c>
      <c r="O22">
        <v>3.7103408093241708</v>
      </c>
      <c r="P22">
        <v>7.5940296338909675E-4</v>
      </c>
      <c r="Q22">
        <v>1.2997505576027186E-4</v>
      </c>
      <c r="R22">
        <v>4.4556428310801139E-4</v>
      </c>
      <c r="S22">
        <v>1.2997505576027186E-4</v>
      </c>
      <c r="T22">
        <v>4.4556428310801139E-4</v>
      </c>
      <c r="V22" t="s">
        <v>7</v>
      </c>
      <c r="W22">
        <v>-23196.585757288842</v>
      </c>
      <c r="X22">
        <v>46964.020587946914</v>
      </c>
      <c r="Y22">
        <v>-0.49392248506172687</v>
      </c>
      <c r="Z22">
        <v>0.62463264486386882</v>
      </c>
      <c r="AA22">
        <v>-118745.60407319258</v>
      </c>
      <c r="AB22">
        <v>72352.432558614877</v>
      </c>
      <c r="AC22">
        <v>-118745.60407319258</v>
      </c>
      <c r="AD22">
        <v>72352.432558614877</v>
      </c>
      <c r="AF22" t="s">
        <v>1</v>
      </c>
      <c r="AG22">
        <v>1.5097649199746757E-3</v>
      </c>
      <c r="AH22">
        <v>1.1832174916828891E-3</v>
      </c>
      <c r="AI22">
        <v>1.275982590341306</v>
      </c>
      <c r="AJ22">
        <v>0.21086988205950499</v>
      </c>
      <c r="AK22">
        <v>-8.9750916706379932E-4</v>
      </c>
      <c r="AL22">
        <v>3.9170390070131511E-3</v>
      </c>
      <c r="AM22">
        <v>-8.9750916706379932E-4</v>
      </c>
      <c r="AN22">
        <v>3.9170390070131511E-3</v>
      </c>
    </row>
    <row r="23" spans="1:40" ht="15.75" thickBot="1">
      <c r="A23">
        <v>100</v>
      </c>
      <c r="B23">
        <v>531000</v>
      </c>
      <c r="C23">
        <v>1</v>
      </c>
      <c r="F23">
        <v>531000</v>
      </c>
      <c r="G23">
        <v>1</v>
      </c>
      <c r="H23">
        <v>100</v>
      </c>
      <c r="L23" s="25" t="s">
        <v>7</v>
      </c>
      <c r="M23" s="25">
        <v>31.142330446000653</v>
      </c>
      <c r="N23" s="25">
        <v>24.406548084382997</v>
      </c>
      <c r="O23" s="25">
        <v>1.2759825903413058</v>
      </c>
      <c r="P23" s="25">
        <v>0.21086988205950499</v>
      </c>
      <c r="Q23" s="25">
        <v>-18.513164989609432</v>
      </c>
      <c r="R23" s="25">
        <v>80.797825881610734</v>
      </c>
      <c r="S23" s="25">
        <v>-18.513164989609432</v>
      </c>
      <c r="T23" s="25">
        <v>80.797825881610734</v>
      </c>
      <c r="V23" s="25" t="s">
        <v>1</v>
      </c>
      <c r="W23" s="25">
        <v>1022.9314295098096</v>
      </c>
      <c r="X23" s="25">
        <v>275.6974310659441</v>
      </c>
      <c r="Y23" s="25">
        <v>3.7103408093241699</v>
      </c>
      <c r="Z23" s="25">
        <v>7.5940296338909675E-4</v>
      </c>
      <c r="AA23" s="25">
        <v>462.02078853866158</v>
      </c>
      <c r="AB23" s="25">
        <v>1583.8420704809578</v>
      </c>
      <c r="AC23" s="25">
        <v>462.02078853866158</v>
      </c>
      <c r="AD23" s="25">
        <v>1583.8420704809578</v>
      </c>
      <c r="AF23" s="25" t="s">
        <v>6</v>
      </c>
      <c r="AG23" s="25">
        <v>-3.1635942965877516E-7</v>
      </c>
      <c r="AH23" s="25">
        <v>6.4050420709079215E-7</v>
      </c>
      <c r="AI23" s="25">
        <v>-0.49392248506172715</v>
      </c>
      <c r="AJ23" s="25">
        <v>0.6246326448638686</v>
      </c>
      <c r="AK23" s="25">
        <v>-1.6194750370656517E-6</v>
      </c>
      <c r="AL23" s="25">
        <v>9.8675617774810138E-7</v>
      </c>
      <c r="AM23" s="25">
        <v>-1.6194750370656517E-6</v>
      </c>
      <c r="AN23" s="25">
        <v>9.8675617774810138E-7</v>
      </c>
    </row>
    <row r="24" spans="1:40">
      <c r="A24">
        <v>100</v>
      </c>
      <c r="B24">
        <v>441000</v>
      </c>
      <c r="C24">
        <v>1</v>
      </c>
      <c r="F24">
        <v>441000</v>
      </c>
      <c r="G24">
        <v>1</v>
      </c>
      <c r="H24">
        <v>100</v>
      </c>
    </row>
    <row r="25" spans="1:40">
      <c r="A25">
        <v>197</v>
      </c>
      <c r="B25">
        <v>388090</v>
      </c>
      <c r="C25">
        <v>1</v>
      </c>
      <c r="F25">
        <v>388090</v>
      </c>
      <c r="G25">
        <v>1</v>
      </c>
      <c r="H25">
        <v>197</v>
      </c>
    </row>
    <row r="26" spans="1:40">
      <c r="A26">
        <v>200</v>
      </c>
      <c r="B26">
        <v>526000</v>
      </c>
      <c r="C26">
        <v>1</v>
      </c>
      <c r="F26">
        <v>526000</v>
      </c>
      <c r="G26">
        <v>1</v>
      </c>
      <c r="H26">
        <v>200</v>
      </c>
      <c r="L26" s="29" t="s">
        <v>69</v>
      </c>
    </row>
    <row r="27" spans="1:40">
      <c r="A27">
        <v>85</v>
      </c>
      <c r="B27">
        <v>541450</v>
      </c>
      <c r="C27">
        <v>0</v>
      </c>
      <c r="F27">
        <v>541450</v>
      </c>
      <c r="G27">
        <v>0</v>
      </c>
      <c r="H27">
        <v>85</v>
      </c>
      <c r="L27" t="s">
        <v>1</v>
      </c>
      <c r="M27">
        <f>1/(1-M9)</f>
        <v>1.4784256509874341</v>
      </c>
    </row>
    <row r="28" spans="1:40">
      <c r="A28">
        <v>199</v>
      </c>
      <c r="B28">
        <v>481580</v>
      </c>
      <c r="C28">
        <v>1</v>
      </c>
      <c r="F28">
        <v>481580</v>
      </c>
      <c r="G28">
        <v>1</v>
      </c>
      <c r="H28">
        <v>199</v>
      </c>
      <c r="L28" t="s">
        <v>67</v>
      </c>
      <c r="M28">
        <f>1/(1-W9)</f>
        <v>1.4193293175000046</v>
      </c>
    </row>
    <row r="29" spans="1:40">
      <c r="A29">
        <v>102</v>
      </c>
      <c r="B29">
        <v>317220</v>
      </c>
      <c r="C29">
        <v>1</v>
      </c>
      <c r="F29">
        <v>317220</v>
      </c>
      <c r="G29">
        <v>1</v>
      </c>
      <c r="H29">
        <v>102</v>
      </c>
      <c r="L29" t="s">
        <v>68</v>
      </c>
      <c r="M29">
        <f>1/(1-AG9)</f>
        <v>1.0509357523167036</v>
      </c>
    </row>
    <row r="30" spans="1:40">
      <c r="A30">
        <v>100</v>
      </c>
      <c r="B30">
        <v>309000</v>
      </c>
      <c r="C30">
        <v>1</v>
      </c>
      <c r="F30">
        <v>309000</v>
      </c>
      <c r="G30">
        <v>1</v>
      </c>
      <c r="H30">
        <v>100</v>
      </c>
    </row>
    <row r="31" spans="1:40">
      <c r="A31">
        <v>90</v>
      </c>
      <c r="B31">
        <v>497700</v>
      </c>
      <c r="C31">
        <v>0</v>
      </c>
      <c r="F31">
        <v>497700</v>
      </c>
      <c r="G31">
        <v>0</v>
      </c>
      <c r="H31">
        <v>90</v>
      </c>
    </row>
    <row r="32" spans="1:40">
      <c r="A32">
        <v>90</v>
      </c>
      <c r="B32">
        <v>546300</v>
      </c>
      <c r="C32">
        <v>0</v>
      </c>
      <c r="F32">
        <v>546300</v>
      </c>
      <c r="G32">
        <v>0</v>
      </c>
      <c r="H32">
        <v>90</v>
      </c>
    </row>
    <row r="33" spans="1:8">
      <c r="A33">
        <v>149</v>
      </c>
      <c r="B33">
        <v>390380</v>
      </c>
      <c r="C33">
        <v>0</v>
      </c>
      <c r="F33">
        <v>390380</v>
      </c>
      <c r="G33">
        <v>0</v>
      </c>
      <c r="H33">
        <v>149</v>
      </c>
    </row>
    <row r="34" spans="1:8">
      <c r="A34">
        <v>199</v>
      </c>
      <c r="B34">
        <v>421064.10000000003</v>
      </c>
      <c r="C34">
        <v>1</v>
      </c>
      <c r="F34">
        <v>421064.10000000003</v>
      </c>
      <c r="G34">
        <v>1</v>
      </c>
      <c r="H34">
        <v>199</v>
      </c>
    </row>
    <row r="35" spans="1:8">
      <c r="A35">
        <v>200</v>
      </c>
      <c r="B35">
        <v>579440</v>
      </c>
      <c r="C35">
        <v>1</v>
      </c>
      <c r="F35">
        <v>579440</v>
      </c>
      <c r="G35">
        <v>1</v>
      </c>
      <c r="H35">
        <v>200</v>
      </c>
    </row>
    <row r="36" spans="1:8">
      <c r="A36">
        <v>200</v>
      </c>
      <c r="B36">
        <v>549640</v>
      </c>
      <c r="C36">
        <v>1</v>
      </c>
      <c r="F36">
        <v>549640</v>
      </c>
      <c r="G36">
        <v>1</v>
      </c>
      <c r="H36">
        <v>200</v>
      </c>
    </row>
    <row r="37" spans="1:8">
      <c r="A37">
        <v>0</v>
      </c>
      <c r="B37">
        <v>0</v>
      </c>
      <c r="C37">
        <v>0.5</v>
      </c>
      <c r="F37">
        <v>0</v>
      </c>
      <c r="G37">
        <v>0.5</v>
      </c>
      <c r="H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2CF5-F9D5-4D80-8F24-6C9BFED84C0A}">
  <sheetPr>
    <pageSetUpPr fitToPage="1"/>
  </sheetPr>
  <dimension ref="A3:I67"/>
  <sheetViews>
    <sheetView topLeftCell="A32" zoomScale="73" zoomScaleNormal="115" workbookViewId="0">
      <selection activeCell="D56" sqref="D56"/>
    </sheetView>
  </sheetViews>
  <sheetFormatPr defaultRowHeight="15"/>
  <cols>
    <col min="1" max="1" width="6.85546875" bestFit="1" customWidth="1"/>
    <col min="2" max="2" width="20.42578125" customWidth="1"/>
    <col min="3" max="3" width="21" customWidth="1"/>
    <col min="4" max="4" width="12" customWidth="1"/>
    <col min="5" max="5" width="22.5703125" customWidth="1"/>
    <col min="6" max="6" width="23" customWidth="1"/>
    <col min="7" max="7" width="22" customWidth="1"/>
    <col min="8" max="8" width="27.28515625" customWidth="1"/>
    <col min="9" max="9" width="10.5703125" customWidth="1"/>
    <col min="10" max="10" width="18.5703125" customWidth="1"/>
    <col min="11" max="11" width="15.7109375" customWidth="1"/>
    <col min="12" max="12" width="9.85546875" customWidth="1"/>
    <col min="13" max="13" width="23.7109375" customWidth="1"/>
    <col min="14" max="14" width="17.42578125" customWidth="1"/>
    <col min="15" max="15" width="18.140625" customWidth="1"/>
    <col min="16" max="16" width="20.7109375" customWidth="1"/>
    <col min="17" max="17" width="10.28515625" customWidth="1"/>
  </cols>
  <sheetData>
    <row r="3" spans="1:9" ht="23.25">
      <c r="B3" s="64" t="s">
        <v>81</v>
      </c>
      <c r="G3" s="64" t="s">
        <v>89</v>
      </c>
    </row>
    <row r="4" spans="1:9">
      <c r="G4" s="30">
        <v>3</v>
      </c>
      <c r="H4" t="s">
        <v>87</v>
      </c>
    </row>
    <row r="5" spans="1:9">
      <c r="B5" t="s">
        <v>90</v>
      </c>
      <c r="C5" t="s">
        <v>91</v>
      </c>
      <c r="G5" s="66">
        <v>2</v>
      </c>
      <c r="H5" t="s">
        <v>86</v>
      </c>
    </row>
    <row r="6" spans="1:9">
      <c r="B6" t="s">
        <v>92</v>
      </c>
      <c r="C6" s="67">
        <v>44355</v>
      </c>
      <c r="G6" s="66">
        <v>1</v>
      </c>
      <c r="H6" t="s">
        <v>85</v>
      </c>
    </row>
    <row r="7" spans="1:9">
      <c r="G7" s="65">
        <v>0</v>
      </c>
      <c r="H7" t="s">
        <v>88</v>
      </c>
    </row>
    <row r="8" spans="1:9">
      <c r="B8" t="s">
        <v>93</v>
      </c>
      <c r="G8" s="66">
        <v>-1</v>
      </c>
      <c r="H8" t="s">
        <v>82</v>
      </c>
    </row>
    <row r="9" spans="1:9">
      <c r="B9" t="s">
        <v>94</v>
      </c>
      <c r="G9" s="66">
        <v>-2</v>
      </c>
      <c r="H9" t="s">
        <v>83</v>
      </c>
    </row>
    <row r="10" spans="1:9" ht="15.75" thickBot="1">
      <c r="G10" s="30">
        <v>-3</v>
      </c>
      <c r="H10" t="s">
        <v>84</v>
      </c>
    </row>
    <row r="11" spans="1:9" ht="15.75">
      <c r="A11" s="40"/>
      <c r="B11" s="103" t="s">
        <v>70</v>
      </c>
      <c r="C11" s="104"/>
      <c r="D11" s="104"/>
      <c r="E11" s="104"/>
      <c r="F11" s="104"/>
      <c r="G11" s="104"/>
      <c r="H11" s="104"/>
      <c r="I11" s="105"/>
    </row>
    <row r="12" spans="1:9" ht="31.5">
      <c r="A12" s="41" t="s">
        <v>8</v>
      </c>
      <c r="B12" s="42" t="s">
        <v>74</v>
      </c>
      <c r="C12" s="43" t="s">
        <v>75</v>
      </c>
      <c r="D12" s="44" t="s">
        <v>73</v>
      </c>
      <c r="E12" s="44" t="s">
        <v>79</v>
      </c>
      <c r="F12" s="44" t="s">
        <v>76</v>
      </c>
      <c r="G12" s="44" t="s">
        <v>77</v>
      </c>
      <c r="H12" s="44" t="s">
        <v>78</v>
      </c>
      <c r="I12" s="45" t="s">
        <v>72</v>
      </c>
    </row>
    <row r="13" spans="1:9" ht="15.75">
      <c r="A13" s="46">
        <v>1</v>
      </c>
      <c r="B13" s="35">
        <v>2000</v>
      </c>
      <c r="C13" s="31">
        <v>125</v>
      </c>
      <c r="D13" s="52">
        <v>-1</v>
      </c>
      <c r="E13" s="32"/>
      <c r="F13" s="32"/>
      <c r="G13" s="32"/>
      <c r="H13" s="32"/>
      <c r="I13" s="36"/>
    </row>
    <row r="14" spans="1:9" ht="15.75">
      <c r="A14" s="46">
        <v>2</v>
      </c>
      <c r="B14" s="35">
        <v>2000</v>
      </c>
      <c r="C14" s="31">
        <v>275</v>
      </c>
      <c r="D14" s="51">
        <v>0</v>
      </c>
      <c r="E14" s="32"/>
      <c r="F14" s="32"/>
      <c r="G14" s="32"/>
      <c r="H14" s="32"/>
      <c r="I14" s="36"/>
    </row>
    <row r="15" spans="1:9" ht="15.75">
      <c r="A15" s="46">
        <v>3</v>
      </c>
      <c r="B15" s="35">
        <v>2250</v>
      </c>
      <c r="C15" s="31">
        <v>160</v>
      </c>
      <c r="D15" s="52">
        <v>-1</v>
      </c>
      <c r="E15" s="32"/>
      <c r="F15" s="32"/>
      <c r="G15" s="32"/>
      <c r="H15" s="32"/>
      <c r="I15" s="36"/>
    </row>
    <row r="16" spans="1:9" ht="15.75">
      <c r="A16" s="46">
        <v>4</v>
      </c>
      <c r="B16" s="35">
        <v>2250</v>
      </c>
      <c r="C16" s="31">
        <v>250</v>
      </c>
      <c r="D16" s="51">
        <v>0</v>
      </c>
      <c r="E16" s="32"/>
      <c r="F16" s="32"/>
      <c r="G16" s="32"/>
      <c r="H16" s="32"/>
      <c r="I16" s="36"/>
    </row>
    <row r="17" spans="1:9" ht="15.75">
      <c r="A17" s="46">
        <v>5</v>
      </c>
      <c r="B17" s="35">
        <v>2500</v>
      </c>
      <c r="C17" s="31">
        <v>225</v>
      </c>
      <c r="D17" s="58">
        <v>0</v>
      </c>
      <c r="E17" s="56"/>
      <c r="F17" s="56"/>
      <c r="G17" s="56"/>
      <c r="H17" s="56"/>
      <c r="I17" s="57"/>
    </row>
    <row r="18" spans="1:9" ht="15.75">
      <c r="A18" s="46">
        <v>6</v>
      </c>
      <c r="B18" s="35">
        <v>2500</v>
      </c>
      <c r="C18" s="31">
        <v>115</v>
      </c>
      <c r="D18" s="52">
        <v>-1</v>
      </c>
      <c r="E18" s="32"/>
      <c r="F18" s="32"/>
      <c r="G18" s="32"/>
      <c r="H18" s="32"/>
      <c r="I18" s="36"/>
    </row>
    <row r="19" spans="1:9" ht="15.75">
      <c r="A19" s="46">
        <v>7</v>
      </c>
      <c r="B19" s="35">
        <v>2750</v>
      </c>
      <c r="C19" s="31">
        <v>175</v>
      </c>
      <c r="D19" s="51">
        <v>0</v>
      </c>
      <c r="E19" s="32"/>
      <c r="F19" s="32"/>
      <c r="G19" s="32"/>
      <c r="H19" s="32"/>
      <c r="I19" s="36"/>
    </row>
    <row r="20" spans="1:9" ht="15.75">
      <c r="A20" s="46">
        <v>8</v>
      </c>
      <c r="B20" s="35">
        <v>2750</v>
      </c>
      <c r="C20" s="31">
        <v>250</v>
      </c>
      <c r="D20" s="52">
        <v>1</v>
      </c>
      <c r="E20" s="32"/>
      <c r="F20" s="32"/>
      <c r="G20" s="32"/>
      <c r="H20" s="32"/>
      <c r="I20" s="36"/>
    </row>
    <row r="21" spans="1:9" ht="15.75">
      <c r="A21" s="46">
        <v>9</v>
      </c>
      <c r="B21" s="35">
        <v>3000</v>
      </c>
      <c r="C21" s="31">
        <v>125</v>
      </c>
      <c r="D21" s="52">
        <v>-1</v>
      </c>
      <c r="E21" s="32"/>
      <c r="F21" s="32"/>
      <c r="G21" s="32"/>
      <c r="H21" s="32"/>
      <c r="I21" s="36"/>
    </row>
    <row r="22" spans="1:9" ht="15.75">
      <c r="A22" s="46">
        <v>10</v>
      </c>
      <c r="B22" s="35">
        <v>3000</v>
      </c>
      <c r="C22" s="31">
        <v>215</v>
      </c>
      <c r="D22" s="51">
        <v>0</v>
      </c>
      <c r="E22" s="32"/>
      <c r="F22" s="32"/>
      <c r="G22" s="32"/>
      <c r="H22" s="32"/>
      <c r="I22" s="36"/>
    </row>
    <row r="23" spans="1:9" ht="15.75">
      <c r="A23" s="46">
        <v>11</v>
      </c>
      <c r="B23" s="35">
        <v>3250</v>
      </c>
      <c r="C23" s="31">
        <v>175</v>
      </c>
      <c r="D23" s="51">
        <v>0</v>
      </c>
      <c r="E23" s="32"/>
      <c r="F23" s="32"/>
      <c r="G23" s="32"/>
      <c r="H23" s="32"/>
      <c r="I23" s="36"/>
    </row>
    <row r="24" spans="1:9" ht="15.75">
      <c r="A24" s="46">
        <v>12</v>
      </c>
      <c r="B24" s="35">
        <v>3250</v>
      </c>
      <c r="C24" s="31">
        <v>250</v>
      </c>
      <c r="D24" s="52">
        <v>1</v>
      </c>
      <c r="E24" s="32"/>
      <c r="F24" s="32"/>
      <c r="G24" s="32"/>
      <c r="H24" s="32"/>
      <c r="I24" s="36"/>
    </row>
    <row r="25" spans="1:9" ht="15.75">
      <c r="A25" s="46">
        <v>13</v>
      </c>
      <c r="B25" s="35">
        <v>3500</v>
      </c>
      <c r="C25" s="31">
        <v>140</v>
      </c>
      <c r="D25" s="51">
        <v>0</v>
      </c>
      <c r="E25" s="32"/>
      <c r="F25" s="32"/>
      <c r="G25" s="32"/>
      <c r="H25" s="32"/>
      <c r="I25" s="36"/>
    </row>
    <row r="26" spans="1:9" ht="15.75">
      <c r="A26" s="46">
        <v>14</v>
      </c>
      <c r="B26" s="35">
        <v>3500</v>
      </c>
      <c r="C26" s="31">
        <v>210</v>
      </c>
      <c r="D26" s="51">
        <v>0</v>
      </c>
      <c r="E26" s="32"/>
      <c r="F26" s="32"/>
      <c r="G26" s="32"/>
      <c r="H26" s="32"/>
      <c r="I26" s="36"/>
    </row>
    <row r="27" spans="1:9" ht="15.75">
      <c r="A27" s="46">
        <v>15</v>
      </c>
      <c r="B27" s="35">
        <v>3750</v>
      </c>
      <c r="C27" s="31">
        <v>115</v>
      </c>
      <c r="D27" s="52">
        <v>-1</v>
      </c>
      <c r="E27" s="32"/>
      <c r="F27" s="32"/>
      <c r="G27" s="32"/>
      <c r="H27" s="32"/>
      <c r="I27" s="36"/>
    </row>
    <row r="28" spans="1:9" ht="15.75">
      <c r="A28" s="46">
        <v>16</v>
      </c>
      <c r="B28" s="35">
        <v>3750</v>
      </c>
      <c r="C28" s="31">
        <v>180</v>
      </c>
      <c r="D28" s="51">
        <v>0</v>
      </c>
      <c r="E28" s="32"/>
      <c r="F28" s="32"/>
      <c r="G28" s="32"/>
      <c r="H28" s="32"/>
      <c r="I28" s="36"/>
    </row>
    <row r="29" spans="1:9" ht="15.75">
      <c r="A29" s="46">
        <v>17</v>
      </c>
      <c r="B29" s="35">
        <v>4000</v>
      </c>
      <c r="C29" s="31">
        <v>200</v>
      </c>
      <c r="D29" s="52">
        <v>1</v>
      </c>
      <c r="E29" s="32"/>
      <c r="F29" s="32"/>
      <c r="G29" s="32"/>
      <c r="H29" s="32"/>
      <c r="I29" s="36"/>
    </row>
    <row r="30" spans="1:9" ht="15.75">
      <c r="A30" s="46">
        <v>18</v>
      </c>
      <c r="B30" s="35">
        <v>4000</v>
      </c>
      <c r="C30" s="31">
        <v>100</v>
      </c>
      <c r="D30" s="52">
        <v>-2</v>
      </c>
      <c r="E30" s="32"/>
      <c r="F30" s="32"/>
      <c r="G30" s="32"/>
      <c r="H30" s="32"/>
      <c r="I30" s="36"/>
    </row>
    <row r="31" spans="1:9" ht="15.75">
      <c r="A31" s="46">
        <v>19</v>
      </c>
      <c r="B31" s="35">
        <v>4250</v>
      </c>
      <c r="C31" s="1">
        <v>125</v>
      </c>
      <c r="D31" s="60">
        <v>-1</v>
      </c>
      <c r="E31" s="1"/>
      <c r="F31" s="1"/>
      <c r="G31" s="1"/>
      <c r="H31" s="1"/>
      <c r="I31" s="4"/>
    </row>
    <row r="32" spans="1:9" ht="15.75">
      <c r="A32" s="46">
        <v>20</v>
      </c>
      <c r="B32" s="35">
        <v>4250</v>
      </c>
      <c r="C32" s="1">
        <v>175</v>
      </c>
      <c r="D32" s="59">
        <v>0</v>
      </c>
      <c r="E32" s="1"/>
      <c r="F32" s="1"/>
      <c r="G32" s="1"/>
      <c r="H32" s="1"/>
      <c r="I32" s="4"/>
    </row>
    <row r="33" spans="1:9" ht="15.75">
      <c r="A33" s="46">
        <v>21</v>
      </c>
      <c r="B33" s="35">
        <v>4500</v>
      </c>
      <c r="C33" s="1">
        <v>210</v>
      </c>
      <c r="D33" s="60">
        <v>2</v>
      </c>
      <c r="E33" s="1"/>
      <c r="F33" s="1"/>
      <c r="G33" s="1"/>
      <c r="H33" s="1"/>
      <c r="I33" s="4"/>
    </row>
    <row r="34" spans="1:9" ht="15.75">
      <c r="A34" s="46">
        <v>22</v>
      </c>
      <c r="B34" s="35">
        <v>4500</v>
      </c>
      <c r="C34" s="1">
        <v>150</v>
      </c>
      <c r="D34" s="59">
        <v>0</v>
      </c>
      <c r="E34" s="1"/>
      <c r="F34" s="1"/>
      <c r="G34" s="1"/>
      <c r="H34" s="1"/>
      <c r="I34" s="4"/>
    </row>
    <row r="35" spans="1:9" ht="15.75">
      <c r="A35" s="46">
        <v>23</v>
      </c>
      <c r="B35" s="35">
        <v>4750</v>
      </c>
      <c r="C35" s="1">
        <v>180</v>
      </c>
      <c r="D35" s="59">
        <v>0</v>
      </c>
      <c r="E35" s="1"/>
      <c r="F35" s="1"/>
      <c r="G35" s="1"/>
      <c r="H35" s="1"/>
      <c r="I35" s="4"/>
    </row>
    <row r="36" spans="1:9" ht="15.75">
      <c r="A36" s="46">
        <v>24</v>
      </c>
      <c r="B36" s="35">
        <v>4750</v>
      </c>
      <c r="C36" s="1">
        <v>110</v>
      </c>
      <c r="D36" s="60">
        <v>-1</v>
      </c>
      <c r="E36" s="1" t="s">
        <v>80</v>
      </c>
      <c r="F36" s="1"/>
      <c r="G36" s="1"/>
      <c r="H36" s="1"/>
      <c r="I36" s="4"/>
    </row>
    <row r="37" spans="1:9" ht="15.75">
      <c r="A37" s="46">
        <v>25</v>
      </c>
      <c r="B37" s="35">
        <v>5000</v>
      </c>
      <c r="C37" s="1">
        <v>85</v>
      </c>
      <c r="D37" s="60">
        <v>-2</v>
      </c>
      <c r="E37" s="1"/>
      <c r="F37" s="1"/>
      <c r="G37" s="1"/>
      <c r="H37" s="1"/>
      <c r="I37" s="4"/>
    </row>
    <row r="38" spans="1:9" ht="15.75">
      <c r="A38" s="46">
        <v>26</v>
      </c>
      <c r="B38" s="35">
        <v>5000</v>
      </c>
      <c r="C38" s="1">
        <v>140</v>
      </c>
      <c r="D38" s="59">
        <v>0</v>
      </c>
      <c r="E38" s="1"/>
      <c r="F38" s="1"/>
      <c r="G38" s="1"/>
      <c r="H38" s="1"/>
      <c r="I38" s="4"/>
    </row>
    <row r="39" spans="1:9" ht="15.75">
      <c r="A39" s="46">
        <v>27</v>
      </c>
      <c r="B39" s="35">
        <v>5250</v>
      </c>
      <c r="C39" s="1">
        <v>160</v>
      </c>
      <c r="D39" s="59">
        <v>0</v>
      </c>
      <c r="E39" s="1"/>
      <c r="F39" s="1"/>
      <c r="G39" s="1"/>
      <c r="H39" s="1"/>
      <c r="I39" s="4"/>
    </row>
    <row r="40" spans="1:9" ht="15.75">
      <c r="A40" s="46">
        <v>28</v>
      </c>
      <c r="B40" s="35">
        <v>5250</v>
      </c>
      <c r="C40" s="1">
        <v>115</v>
      </c>
      <c r="D40" s="59">
        <v>0</v>
      </c>
      <c r="E40" s="1"/>
      <c r="F40" s="1"/>
      <c r="G40" s="1"/>
      <c r="H40" s="1"/>
      <c r="I40" s="4"/>
    </row>
    <row r="41" spans="1:9" ht="15.75">
      <c r="A41" s="46">
        <v>29</v>
      </c>
      <c r="B41" s="35">
        <v>5500</v>
      </c>
      <c r="C41" s="1">
        <v>185</v>
      </c>
      <c r="D41" s="60">
        <v>2</v>
      </c>
      <c r="E41" s="1"/>
      <c r="F41" s="1"/>
      <c r="G41" s="1"/>
      <c r="H41" s="1"/>
      <c r="I41" s="4"/>
    </row>
    <row r="42" spans="1:9" ht="15.75">
      <c r="A42" s="46">
        <v>30</v>
      </c>
      <c r="B42" s="35">
        <v>5500</v>
      </c>
      <c r="C42" s="1">
        <v>140</v>
      </c>
      <c r="D42" s="59">
        <v>0</v>
      </c>
      <c r="E42" s="1"/>
      <c r="F42" s="1"/>
      <c r="G42" s="1"/>
      <c r="H42" s="1"/>
      <c r="I42" s="4"/>
    </row>
    <row r="43" spans="1:9" ht="15.75">
      <c r="A43" s="46">
        <v>31</v>
      </c>
      <c r="B43" s="35">
        <v>5750</v>
      </c>
      <c r="C43" s="1">
        <v>165</v>
      </c>
      <c r="D43" s="60">
        <v>1</v>
      </c>
      <c r="E43" s="1"/>
      <c r="F43" s="1"/>
      <c r="G43" s="1"/>
      <c r="H43" s="1"/>
      <c r="I43" s="4"/>
    </row>
    <row r="44" spans="1:9" ht="15.75">
      <c r="A44" s="46">
        <v>32</v>
      </c>
      <c r="B44" s="35">
        <v>5750</v>
      </c>
      <c r="C44" s="1">
        <v>110</v>
      </c>
      <c r="D44" s="59">
        <v>0</v>
      </c>
      <c r="E44" s="1"/>
      <c r="F44" s="1"/>
      <c r="G44" s="1"/>
      <c r="H44" s="1"/>
      <c r="I44" s="4"/>
    </row>
    <row r="45" spans="1:9" ht="15.75">
      <c r="A45" s="46">
        <v>33</v>
      </c>
      <c r="B45" s="35">
        <v>6000</v>
      </c>
      <c r="C45" s="1">
        <v>125</v>
      </c>
      <c r="D45" s="59">
        <v>0</v>
      </c>
      <c r="E45" s="1"/>
      <c r="F45" s="1"/>
      <c r="G45" s="1"/>
      <c r="H45" s="1"/>
      <c r="I45" s="4"/>
    </row>
    <row r="46" spans="1:9" ht="15.75">
      <c r="A46" s="46">
        <v>34</v>
      </c>
      <c r="B46" s="35">
        <v>6000</v>
      </c>
      <c r="C46" s="1">
        <v>150</v>
      </c>
      <c r="D46" s="59">
        <v>0</v>
      </c>
      <c r="E46" s="1"/>
      <c r="F46" s="1"/>
      <c r="G46" s="1"/>
      <c r="H46" s="1"/>
      <c r="I46" s="4"/>
    </row>
    <row r="47" spans="1:9" ht="15.75">
      <c r="A47" s="46">
        <v>35</v>
      </c>
      <c r="B47" s="35">
        <v>6250</v>
      </c>
      <c r="C47" s="1">
        <v>115</v>
      </c>
      <c r="D47" s="59">
        <v>0</v>
      </c>
      <c r="E47" s="1"/>
      <c r="F47" s="1"/>
      <c r="G47" s="1"/>
      <c r="H47" s="1"/>
      <c r="I47" s="4"/>
    </row>
    <row r="48" spans="1:9" ht="15.75">
      <c r="A48" s="46">
        <v>36</v>
      </c>
      <c r="B48" s="35">
        <v>6250</v>
      </c>
      <c r="C48" s="1">
        <v>80</v>
      </c>
      <c r="D48" s="60">
        <v>-2</v>
      </c>
      <c r="E48" s="1"/>
      <c r="F48" s="1"/>
      <c r="G48" s="1"/>
      <c r="H48" s="1"/>
      <c r="I48" s="4"/>
    </row>
    <row r="49" spans="1:9" ht="15.75">
      <c r="A49" s="46">
        <v>37</v>
      </c>
      <c r="B49" s="35">
        <v>6500</v>
      </c>
      <c r="C49" s="1">
        <v>130</v>
      </c>
      <c r="D49" s="59">
        <v>0</v>
      </c>
      <c r="E49" s="1"/>
      <c r="F49" s="1"/>
      <c r="G49" s="1"/>
      <c r="H49" s="1"/>
      <c r="I49" s="4"/>
    </row>
    <row r="50" spans="1:9" ht="15.75">
      <c r="A50" s="46">
        <v>38</v>
      </c>
      <c r="B50" s="35">
        <v>6500</v>
      </c>
      <c r="C50" s="1">
        <v>160</v>
      </c>
      <c r="D50" s="60">
        <v>1</v>
      </c>
      <c r="E50" s="1"/>
      <c r="F50" s="1"/>
      <c r="G50" s="1"/>
      <c r="H50" s="1"/>
      <c r="I50" s="4"/>
    </row>
    <row r="51" spans="1:9" ht="15.75">
      <c r="A51" s="46">
        <v>39</v>
      </c>
      <c r="B51" s="35">
        <v>6750</v>
      </c>
      <c r="C51" s="1">
        <v>100</v>
      </c>
      <c r="D51" s="59">
        <v>0</v>
      </c>
      <c r="E51" s="1"/>
      <c r="F51" s="1"/>
      <c r="G51" s="1"/>
      <c r="H51" s="1"/>
      <c r="I51" s="4"/>
    </row>
    <row r="52" spans="1:9" ht="16.5" thickBot="1">
      <c r="A52" s="55">
        <v>40</v>
      </c>
      <c r="B52" s="54">
        <v>6750</v>
      </c>
      <c r="C52" s="6">
        <v>80</v>
      </c>
      <c r="D52" s="61">
        <v>-2</v>
      </c>
      <c r="E52" s="6"/>
      <c r="F52" s="6"/>
      <c r="G52" s="6"/>
      <c r="H52" s="6"/>
      <c r="I52" s="7"/>
    </row>
    <row r="53" spans="1:9" ht="15.75" thickBot="1"/>
    <row r="54" spans="1:9" ht="15.75">
      <c r="A54" s="63"/>
      <c r="B54" s="47" t="s">
        <v>71</v>
      </c>
      <c r="C54" s="47"/>
      <c r="D54" s="47"/>
      <c r="E54" s="47"/>
      <c r="F54" s="47"/>
      <c r="G54" s="47"/>
      <c r="H54" s="47"/>
      <c r="I54" s="48"/>
    </row>
    <row r="55" spans="1:9" ht="31.5">
      <c r="A55" s="62"/>
      <c r="B55" s="53" t="s">
        <v>74</v>
      </c>
      <c r="C55" s="43" t="s">
        <v>75</v>
      </c>
      <c r="D55" s="44" t="s">
        <v>73</v>
      </c>
      <c r="E55" s="44" t="s">
        <v>79</v>
      </c>
      <c r="F55" s="44" t="s">
        <v>76</v>
      </c>
      <c r="G55" s="44" t="s">
        <v>77</v>
      </c>
      <c r="H55" s="44" t="s">
        <v>78</v>
      </c>
      <c r="I55" s="45" t="s">
        <v>72</v>
      </c>
    </row>
    <row r="56" spans="1:9" ht="15.75">
      <c r="A56" s="41" t="s">
        <v>8</v>
      </c>
      <c r="B56" s="49">
        <v>2250</v>
      </c>
      <c r="C56" s="31">
        <v>150</v>
      </c>
      <c r="D56" s="52">
        <v>1</v>
      </c>
      <c r="E56" s="32"/>
      <c r="F56" s="32"/>
      <c r="G56" s="32"/>
      <c r="H56" s="32"/>
      <c r="I56" s="36"/>
    </row>
    <row r="57" spans="1:9" ht="15.75">
      <c r="A57" s="46">
        <v>1</v>
      </c>
      <c r="B57" s="49">
        <v>2500</v>
      </c>
      <c r="C57" s="31">
        <v>100</v>
      </c>
      <c r="D57" s="52">
        <v>-1</v>
      </c>
      <c r="E57" s="32"/>
      <c r="F57" s="32"/>
      <c r="G57" s="32"/>
      <c r="H57" s="32"/>
      <c r="I57" s="36"/>
    </row>
    <row r="58" spans="1:9" ht="15.75">
      <c r="A58" s="46">
        <v>2</v>
      </c>
      <c r="B58" s="49">
        <v>3000</v>
      </c>
      <c r="C58" s="31">
        <v>150</v>
      </c>
      <c r="D58" s="51">
        <v>0</v>
      </c>
      <c r="E58" s="32"/>
      <c r="F58" s="32"/>
      <c r="G58" s="32"/>
      <c r="H58" s="32"/>
      <c r="I58" s="36"/>
    </row>
    <row r="59" spans="1:9" ht="15.75">
      <c r="A59" s="46">
        <v>3</v>
      </c>
      <c r="B59" s="49">
        <v>3500</v>
      </c>
      <c r="C59" s="31">
        <v>175</v>
      </c>
      <c r="D59" s="52">
        <v>1</v>
      </c>
      <c r="E59" s="32"/>
      <c r="F59" s="32"/>
      <c r="G59" s="32"/>
      <c r="H59" s="32"/>
      <c r="I59" s="36"/>
    </row>
    <row r="60" spans="1:9" ht="15.75">
      <c r="A60" s="46">
        <v>4</v>
      </c>
      <c r="B60" s="49">
        <v>4000</v>
      </c>
      <c r="C60" s="31">
        <v>175</v>
      </c>
      <c r="D60" s="52">
        <v>1</v>
      </c>
      <c r="E60" s="33"/>
      <c r="F60" s="33"/>
      <c r="G60" s="33"/>
      <c r="H60" s="33"/>
      <c r="I60" s="34"/>
    </row>
    <row r="61" spans="1:9" ht="15.75">
      <c r="A61" s="46">
        <v>5</v>
      </c>
      <c r="B61" s="49">
        <v>4500</v>
      </c>
      <c r="C61" s="31">
        <v>150</v>
      </c>
      <c r="D61" s="51">
        <v>0</v>
      </c>
      <c r="E61" s="32"/>
      <c r="F61" s="32"/>
      <c r="G61" s="32"/>
      <c r="H61" s="32"/>
      <c r="I61" s="36"/>
    </row>
    <row r="62" spans="1:9" ht="15.75">
      <c r="A62" s="46">
        <v>6</v>
      </c>
      <c r="B62" s="49">
        <v>5000</v>
      </c>
      <c r="C62" s="31">
        <v>90</v>
      </c>
      <c r="D62" s="52">
        <v>-1</v>
      </c>
      <c r="E62" s="32"/>
      <c r="F62" s="32"/>
      <c r="G62" s="32"/>
      <c r="H62" s="32"/>
      <c r="I62" s="36"/>
    </row>
    <row r="63" spans="1:9" ht="15.75">
      <c r="A63" s="46">
        <v>7</v>
      </c>
      <c r="B63" s="49">
        <v>5500</v>
      </c>
      <c r="C63" s="31">
        <v>75</v>
      </c>
      <c r="D63" s="52">
        <v>-1</v>
      </c>
      <c r="E63" s="32"/>
      <c r="F63" s="32"/>
      <c r="G63" s="32"/>
      <c r="H63" s="32"/>
      <c r="I63" s="36"/>
    </row>
    <row r="64" spans="1:9" ht="15.75">
      <c r="A64" s="46">
        <v>8</v>
      </c>
      <c r="B64" s="49">
        <v>6000</v>
      </c>
      <c r="C64" s="31">
        <v>150</v>
      </c>
      <c r="D64" s="52">
        <v>1</v>
      </c>
      <c r="E64" s="32"/>
      <c r="F64" s="32"/>
      <c r="G64" s="32"/>
      <c r="H64" s="32"/>
      <c r="I64" s="36"/>
    </row>
    <row r="65" spans="1:9" ht="15.75">
      <c r="A65" s="46">
        <v>9</v>
      </c>
      <c r="B65" s="49">
        <v>6500</v>
      </c>
      <c r="C65" s="31">
        <v>120</v>
      </c>
      <c r="D65" s="51">
        <v>0</v>
      </c>
      <c r="E65" s="32"/>
      <c r="F65" s="32"/>
      <c r="G65" s="32"/>
      <c r="H65" s="32"/>
      <c r="I65" s="36"/>
    </row>
    <row r="66" spans="1:9" ht="15.75">
      <c r="A66" s="46">
        <v>10</v>
      </c>
      <c r="B66" s="49"/>
      <c r="C66" s="31"/>
      <c r="D66" s="32"/>
      <c r="E66" s="32"/>
      <c r="F66" s="32"/>
      <c r="G66" s="32"/>
      <c r="H66" s="32"/>
      <c r="I66" s="36"/>
    </row>
    <row r="67" spans="1:9" ht="16.5" thickBot="1">
      <c r="A67" s="55">
        <v>11</v>
      </c>
      <c r="B67" s="50"/>
      <c r="C67" s="37"/>
      <c r="D67" s="39"/>
      <c r="E67" s="39"/>
      <c r="F67" s="39"/>
      <c r="G67" s="39"/>
      <c r="H67" s="39"/>
      <c r="I67" s="38"/>
    </row>
  </sheetData>
  <mergeCells count="1">
    <mergeCell ref="B11:I11"/>
  </mergeCells>
  <pageMargins left="0.25" right="0.25" top="0.75" bottom="0.75" header="0.3" footer="0.3"/>
  <pageSetup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Plots</vt:lpstr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Leaverton, JD</cp:lastModifiedBy>
  <cp:lastPrinted>2021-06-08T15:11:37Z</cp:lastPrinted>
  <dcterms:created xsi:type="dcterms:W3CDTF">2021-06-02T19:20:43Z</dcterms:created>
  <dcterms:modified xsi:type="dcterms:W3CDTF">2023-04-20T04:18:56Z</dcterms:modified>
</cp:coreProperties>
</file>