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jdleaverton_tamu_edu/Documents/URS/"/>
    </mc:Choice>
  </mc:AlternateContent>
  <xr:revisionPtr revIDLastSave="551" documentId="8_{6FD7373C-8375-40FD-AADD-B20D454D1BC9}" xr6:coauthVersionLast="47" xr6:coauthVersionMax="47" xr10:uidLastSave="{F71BDC49-DFB8-4E74-BACA-F184498CE0F0}"/>
  <bookViews>
    <workbookView xWindow="-120" yWindow="-120" windowWidth="29040" windowHeight="15840" xr2:uid="{63325FEC-1420-4671-90F6-7F715AB79A74}"/>
  </bookViews>
  <sheets>
    <sheet name="Data" sheetId="1" r:id="rId1"/>
    <sheet name="Plots" sheetId="2" r:id="rId2"/>
    <sheet name="Test Matrix" sheetId="5" r:id="rId3"/>
  </sheets>
  <definedNames>
    <definedName name="_xlnm._FilterDatabase" localSheetId="0" hidden="1">Data!$A$9:$S$46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10" i="1"/>
  <c r="E46" i="1"/>
  <c r="M29" i="2"/>
  <c r="M28" i="2"/>
  <c r="M27" i="2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75" i="1"/>
  <c r="W31" i="1" l="1"/>
  <c r="V30" i="1"/>
  <c r="V29" i="1"/>
  <c r="Q75" i="1" l="1"/>
  <c r="R75" i="1" s="1"/>
  <c r="Q100" i="1"/>
  <c r="R100" i="1" s="1"/>
  <c r="Q108" i="1"/>
  <c r="R108" i="1" s="1"/>
  <c r="Q103" i="1"/>
  <c r="R103" i="1" s="1"/>
  <c r="Q87" i="1"/>
  <c r="R87" i="1" s="1"/>
  <c r="Q79" i="1"/>
  <c r="R79" i="1" s="1"/>
  <c r="Q110" i="1"/>
  <c r="R110" i="1" s="1"/>
  <c r="Q102" i="1"/>
  <c r="R102" i="1" s="1"/>
  <c r="Q94" i="1"/>
  <c r="R94" i="1" s="1"/>
  <c r="Q86" i="1"/>
  <c r="R86" i="1" s="1"/>
  <c r="Q78" i="1"/>
  <c r="R78" i="1" s="1"/>
  <c r="Q95" i="1"/>
  <c r="R95" i="1" s="1"/>
  <c r="Q109" i="1"/>
  <c r="R109" i="1" s="1"/>
  <c r="Q101" i="1"/>
  <c r="R101" i="1" s="1"/>
  <c r="Q93" i="1"/>
  <c r="R93" i="1" s="1"/>
  <c r="Q85" i="1"/>
  <c r="R85" i="1" s="1"/>
  <c r="Q77" i="1"/>
  <c r="R77" i="1" s="1"/>
  <c r="Q76" i="1"/>
  <c r="R76" i="1" s="1"/>
  <c r="Q83" i="1"/>
  <c r="R83" i="1" s="1"/>
  <c r="Q106" i="1"/>
  <c r="R106" i="1" s="1"/>
  <c r="Q98" i="1"/>
  <c r="R98" i="1" s="1"/>
  <c r="Q90" i="1"/>
  <c r="R90" i="1" s="1"/>
  <c r="Q82" i="1"/>
  <c r="R82" i="1" s="1"/>
  <c r="Q92" i="1"/>
  <c r="R92" i="1" s="1"/>
  <c r="Q99" i="1"/>
  <c r="R99" i="1" s="1"/>
  <c r="Q105" i="1"/>
  <c r="R105" i="1" s="1"/>
  <c r="Q97" i="1"/>
  <c r="R97" i="1" s="1"/>
  <c r="Q89" i="1"/>
  <c r="R89" i="1" s="1"/>
  <c r="Q81" i="1"/>
  <c r="R81" i="1" s="1"/>
  <c r="Q84" i="1"/>
  <c r="R84" i="1" s="1"/>
  <c r="Q107" i="1"/>
  <c r="R107" i="1" s="1"/>
  <c r="Q91" i="1"/>
  <c r="R91" i="1" s="1"/>
  <c r="Q104" i="1"/>
  <c r="R104" i="1" s="1"/>
  <c r="Q96" i="1"/>
  <c r="R96" i="1" s="1"/>
  <c r="Q88" i="1"/>
  <c r="R88" i="1" s="1"/>
  <c r="Q80" i="1"/>
  <c r="R80" i="1" s="1"/>
  <c r="J45" i="1"/>
  <c r="P44" i="1"/>
  <c r="O44" i="1"/>
  <c r="N44" i="1"/>
  <c r="M44" i="1"/>
  <c r="R44" i="1"/>
  <c r="P43" i="1"/>
  <c r="O43" i="1"/>
  <c r="N43" i="1"/>
  <c r="M43" i="1"/>
  <c r="R43" i="1"/>
  <c r="P42" i="1"/>
  <c r="O42" i="1"/>
  <c r="N42" i="1"/>
  <c r="M42" i="1"/>
  <c r="R42" i="1"/>
  <c r="P41" i="1"/>
  <c r="O41" i="1"/>
  <c r="N41" i="1"/>
  <c r="M41" i="1"/>
  <c r="R41" i="1"/>
  <c r="P40" i="1"/>
  <c r="O40" i="1"/>
  <c r="N40" i="1"/>
  <c r="M40" i="1"/>
  <c r="R40" i="1"/>
  <c r="P39" i="1"/>
  <c r="O39" i="1"/>
  <c r="N39" i="1"/>
  <c r="M39" i="1"/>
  <c r="R39" i="1"/>
  <c r="P38" i="1"/>
  <c r="O38" i="1"/>
  <c r="N38" i="1"/>
  <c r="M38" i="1"/>
  <c r="R38" i="1"/>
  <c r="P37" i="1"/>
  <c r="O37" i="1"/>
  <c r="N37" i="1"/>
  <c r="M37" i="1"/>
  <c r="R37" i="1"/>
  <c r="P36" i="1"/>
  <c r="O36" i="1"/>
  <c r="N36" i="1"/>
  <c r="M36" i="1"/>
  <c r="R36" i="1"/>
  <c r="P35" i="1"/>
  <c r="O35" i="1"/>
  <c r="N35" i="1"/>
  <c r="M35" i="1"/>
  <c r="R35" i="1"/>
  <c r="P34" i="1"/>
  <c r="O34" i="1"/>
  <c r="N34" i="1"/>
  <c r="M34" i="1"/>
  <c r="R34" i="1"/>
  <c r="P33" i="1"/>
  <c r="O33" i="1"/>
  <c r="N33" i="1"/>
  <c r="M33" i="1"/>
  <c r="R33" i="1"/>
  <c r="P32" i="1"/>
  <c r="O32" i="1"/>
  <c r="N32" i="1"/>
  <c r="M32" i="1"/>
  <c r="R32" i="1"/>
  <c r="P31" i="1"/>
  <c r="O31" i="1"/>
  <c r="N31" i="1"/>
  <c r="M31" i="1"/>
  <c r="R31" i="1"/>
  <c r="P30" i="1"/>
  <c r="O30" i="1"/>
  <c r="N30" i="1"/>
  <c r="M30" i="1"/>
  <c r="R30" i="1"/>
  <c r="P29" i="1"/>
  <c r="O29" i="1"/>
  <c r="N29" i="1"/>
  <c r="M29" i="1"/>
  <c r="R29" i="1"/>
  <c r="P28" i="1"/>
  <c r="O28" i="1"/>
  <c r="N28" i="1"/>
  <c r="M28" i="1"/>
  <c r="R28" i="1"/>
  <c r="P27" i="1"/>
  <c r="O27" i="1"/>
  <c r="N27" i="1"/>
  <c r="M27" i="1"/>
  <c r="R27" i="1"/>
  <c r="P26" i="1"/>
  <c r="O26" i="1"/>
  <c r="N26" i="1"/>
  <c r="M26" i="1"/>
  <c r="R26" i="1"/>
  <c r="P25" i="1"/>
  <c r="O25" i="1"/>
  <c r="N25" i="1"/>
  <c r="M25" i="1"/>
  <c r="R25" i="1"/>
  <c r="P24" i="1"/>
  <c r="O24" i="1"/>
  <c r="N24" i="1"/>
  <c r="M24" i="1"/>
  <c r="I24" i="1" s="1"/>
  <c r="R24" i="1"/>
  <c r="P23" i="1"/>
  <c r="O23" i="1"/>
  <c r="N23" i="1"/>
  <c r="M23" i="1"/>
  <c r="R23" i="1"/>
  <c r="P22" i="1"/>
  <c r="O22" i="1"/>
  <c r="N22" i="1"/>
  <c r="M22" i="1"/>
  <c r="R22" i="1"/>
  <c r="P21" i="1"/>
  <c r="O21" i="1"/>
  <c r="N21" i="1"/>
  <c r="M21" i="1"/>
  <c r="R21" i="1"/>
  <c r="P20" i="1"/>
  <c r="O20" i="1"/>
  <c r="N20" i="1"/>
  <c r="M20" i="1"/>
  <c r="R20" i="1"/>
  <c r="P19" i="1"/>
  <c r="O19" i="1"/>
  <c r="N19" i="1"/>
  <c r="M19" i="1"/>
  <c r="R19" i="1"/>
  <c r="P18" i="1"/>
  <c r="O18" i="1"/>
  <c r="N18" i="1"/>
  <c r="M18" i="1"/>
  <c r="R18" i="1"/>
  <c r="P17" i="1"/>
  <c r="O17" i="1"/>
  <c r="N17" i="1"/>
  <c r="M17" i="1"/>
  <c r="R17" i="1"/>
  <c r="P16" i="1"/>
  <c r="O16" i="1"/>
  <c r="N16" i="1"/>
  <c r="M16" i="1"/>
  <c r="I16" i="1" s="1"/>
  <c r="R16" i="1"/>
  <c r="P15" i="1"/>
  <c r="O15" i="1"/>
  <c r="N15" i="1"/>
  <c r="M15" i="1"/>
  <c r="R15" i="1"/>
  <c r="P14" i="1"/>
  <c r="O14" i="1"/>
  <c r="N14" i="1"/>
  <c r="M14" i="1"/>
  <c r="R14" i="1"/>
  <c r="P13" i="1"/>
  <c r="O13" i="1"/>
  <c r="N13" i="1"/>
  <c r="M13" i="1"/>
  <c r="R13" i="1"/>
  <c r="P12" i="1"/>
  <c r="O12" i="1"/>
  <c r="N12" i="1"/>
  <c r="M12" i="1"/>
  <c r="R12" i="1"/>
  <c r="P11" i="1"/>
  <c r="O11" i="1"/>
  <c r="N11" i="1"/>
  <c r="M11" i="1"/>
  <c r="R11" i="1"/>
  <c r="P10" i="1"/>
  <c r="O10" i="1"/>
  <c r="N10" i="1"/>
  <c r="M10" i="1"/>
  <c r="R10" i="1"/>
  <c r="I32" i="1" l="1"/>
  <c r="I23" i="1"/>
  <c r="I31" i="1"/>
  <c r="I15" i="1"/>
  <c r="I40" i="1"/>
  <c r="I17" i="1"/>
  <c r="I25" i="1"/>
  <c r="I33" i="1"/>
  <c r="I41" i="1"/>
  <c r="I14" i="1"/>
  <c r="I22" i="1"/>
  <c r="I30" i="1"/>
  <c r="I38" i="1"/>
  <c r="I11" i="1"/>
  <c r="I19" i="1"/>
  <c r="I27" i="1"/>
  <c r="I35" i="1"/>
  <c r="I43" i="1"/>
  <c r="I13" i="1"/>
  <c r="I21" i="1"/>
  <c r="I29" i="1"/>
  <c r="I37" i="1"/>
  <c r="I10" i="1"/>
  <c r="I18" i="1"/>
  <c r="I26" i="1"/>
  <c r="I34" i="1"/>
  <c r="I42" i="1"/>
  <c r="I39" i="1"/>
  <c r="I12" i="1"/>
  <c r="I20" i="1"/>
  <c r="I28" i="1"/>
  <c r="I36" i="1"/>
  <c r="I44" i="1"/>
  <c r="W30" i="1"/>
  <c r="W29" i="1"/>
  <c r="U29" i="1"/>
  <c r="K25" i="1" l="1"/>
  <c r="J25" i="1"/>
  <c r="K14" i="1"/>
  <c r="J14" i="1"/>
  <c r="K38" i="1"/>
  <c r="J38" i="1"/>
  <c r="K36" i="1"/>
  <c r="J36" i="1"/>
  <c r="K16" i="1"/>
  <c r="J16" i="1"/>
  <c r="K18" i="1"/>
  <c r="J18" i="1"/>
  <c r="K37" i="1"/>
  <c r="J37" i="1"/>
  <c r="K44" i="1"/>
  <c r="J44" i="1"/>
  <c r="K33" i="1"/>
  <c r="J33" i="1"/>
  <c r="K22" i="1"/>
  <c r="J22" i="1"/>
  <c r="K29" i="1"/>
  <c r="J29" i="1"/>
  <c r="K28" i="1"/>
  <c r="J28" i="1"/>
  <c r="K24" i="1"/>
  <c r="J24" i="1"/>
  <c r="K15" i="1"/>
  <c r="J15" i="1"/>
  <c r="K12" i="1"/>
  <c r="J12" i="1"/>
  <c r="K21" i="1"/>
  <c r="J21" i="1"/>
  <c r="K43" i="1"/>
  <c r="J43" i="1"/>
  <c r="K23" i="1"/>
  <c r="J23" i="1"/>
  <c r="K39" i="1"/>
  <c r="J39" i="1"/>
  <c r="K41" i="1"/>
  <c r="J41" i="1"/>
  <c r="K32" i="1"/>
  <c r="J32" i="1"/>
  <c r="K30" i="1"/>
  <c r="J30" i="1"/>
  <c r="K26" i="1"/>
  <c r="J26" i="1"/>
  <c r="K10" i="1"/>
  <c r="J10" i="1"/>
  <c r="K34" i="1"/>
  <c r="J34" i="1"/>
  <c r="K17" i="1"/>
  <c r="J17" i="1"/>
  <c r="K35" i="1"/>
  <c r="J35" i="1"/>
  <c r="K19" i="1"/>
  <c r="J19" i="1"/>
  <c r="K27" i="1"/>
  <c r="J27" i="1"/>
  <c r="K20" i="1"/>
  <c r="J20" i="1"/>
  <c r="K31" i="1"/>
  <c r="J31" i="1"/>
  <c r="K40" i="1"/>
  <c r="J40" i="1"/>
  <c r="K13" i="1"/>
  <c r="J13" i="1"/>
  <c r="K42" i="1"/>
  <c r="J42" i="1"/>
  <c r="K11" i="1"/>
  <c r="J11" i="1"/>
  <c r="L10" i="1" l="1" a="1"/>
  <c r="L10" i="1" s="1"/>
  <c r="L4" i="1" s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<sst xmlns="http://schemas.openxmlformats.org/spreadsheetml/2006/main" count="230" uniqueCount="107">
  <si>
    <t>Average |Residual|</t>
  </si>
  <si>
    <t>Average Residual</t>
  </si>
  <si>
    <t>Test info</t>
  </si>
  <si>
    <t>Collected Data</t>
  </si>
  <si>
    <t>Statistics</t>
  </si>
  <si>
    <t>Regressors</t>
  </si>
  <si>
    <t>Roundness</t>
  </si>
  <si>
    <t>Failed Tests</t>
  </si>
  <si>
    <t>Count</t>
  </si>
  <si>
    <t>Test #</t>
  </si>
  <si>
    <t>Sabot Size (10mm/4mm)</t>
  </si>
  <si>
    <t>Proj. Package Mass (g)</t>
  </si>
  <si>
    <t>Velocity (m/s)</t>
  </si>
  <si>
    <t>Pressure (Torr)</t>
  </si>
  <si>
    <t>Degree (mm)</t>
  </si>
  <si>
    <t>Degree (in)</t>
  </si>
  <si>
    <t>Predicted</t>
  </si>
  <si>
    <t>% error</t>
  </si>
  <si>
    <t>Residual</t>
  </si>
  <si>
    <t>|Residual|</t>
  </si>
  <si>
    <t>Pressure</t>
  </si>
  <si>
    <t>Velocity * Pressure</t>
  </si>
  <si>
    <t>10 mm Sabot</t>
  </si>
  <si>
    <t>Velocity</t>
  </si>
  <si>
    <t>Less Round</t>
  </si>
  <si>
    <t>Test ID</t>
  </si>
  <si>
    <t>Sabot (mm)</t>
  </si>
  <si>
    <t>Projectile Velocity (m/s)</t>
  </si>
  <si>
    <t>Target Tank Pressure (Torr)</t>
  </si>
  <si>
    <t>Comments</t>
  </si>
  <si>
    <t>JR - sabot breakup, velocity from Shimadzu</t>
  </si>
  <si>
    <t xml:space="preserve">JR - sabot failure </t>
  </si>
  <si>
    <t>JR - slight sabot strike</t>
  </si>
  <si>
    <t>JR - too much backfill</t>
  </si>
  <si>
    <t>JR - sabot stike, over exposure, front face</t>
  </si>
  <si>
    <t xml:space="preserve">JR - projectile breakup/sabot failure, nothing useful on video </t>
  </si>
  <si>
    <t xml:space="preserve">JR - sabot strike, but successful acceleration; need to increase backfill pressure </t>
  </si>
  <si>
    <t>JR - minor sabot seperation issue</t>
  </si>
  <si>
    <t>RK - sabot strike, one petal of the sabot escaped the sabot stripper</t>
  </si>
  <si>
    <t>RK - sabot strike, two petals of the sabot escaped the sabot stripper</t>
  </si>
  <si>
    <t>JR - sabot did not separate, need to increase backfill</t>
  </si>
  <si>
    <t xml:space="preserve">slight sabot strike, acceptable </t>
  </si>
  <si>
    <t>Multicollinearity matrix</t>
  </si>
  <si>
    <t>P</t>
  </si>
  <si>
    <t>P*V</t>
  </si>
  <si>
    <t>P^2</t>
  </si>
  <si>
    <t>S</t>
  </si>
  <si>
    <t>null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</si>
  <si>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</si>
  <si>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</si>
  <si>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</si>
  <si>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</si>
  <si>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</si>
  <si>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</si>
  <si>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</si>
  <si>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</si>
  <si>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</si>
  <si>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</si>
  <si>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</si>
  <si>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</si>
  <si>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</si>
  <si>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</si>
  <si>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</si>
  <si>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</si>
  <si>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</si>
  <si>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</si>
  <si>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</si>
  <si>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</si>
  <si>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</si>
  <si>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</si>
  <si>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</si>
  <si>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</si>
  <si>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Q-Q Plot Stuff</t>
  </si>
  <si>
    <t>Observation</t>
  </si>
  <si>
    <t>Predicted Degree</t>
  </si>
  <si>
    <t>Residuals</t>
  </si>
  <si>
    <t>Rank</t>
  </si>
  <si>
    <t>Percentile</t>
  </si>
  <si>
    <t>Z-Score</t>
  </si>
  <si>
    <t>V*P</t>
  </si>
  <si>
    <t>Sabot</t>
  </si>
  <si>
    <t>VIF</t>
  </si>
  <si>
    <t>Sabot Separation Test Matrix</t>
  </si>
  <si>
    <t>Risk level Assessments</t>
  </si>
  <si>
    <t>&lt;60% chance of sabot breakup</t>
  </si>
  <si>
    <t>Prepared by:</t>
  </si>
  <si>
    <t>JD Leaverton</t>
  </si>
  <si>
    <t>&lt;40% chance of sabot breakup</t>
  </si>
  <si>
    <t>Date:</t>
  </si>
  <si>
    <t>&lt;20% chance of sabot breakup</t>
  </si>
  <si>
    <t>~0% chance of failure</t>
  </si>
  <si>
    <t>Subject to change</t>
  </si>
  <si>
    <t>&lt;20% chance of sabot strike</t>
  </si>
  <si>
    <t>Risk levels are approximations based on model so far</t>
  </si>
  <si>
    <t>&lt;40% chance of sabot strike</t>
  </si>
  <si>
    <t>&lt;60% chance of sabot strike</t>
  </si>
  <si>
    <t>4 mm</t>
  </si>
  <si>
    <t>Muzzle Velocity (nominal)</t>
  </si>
  <si>
    <t>Backfill Presure (nominal)</t>
  </si>
  <si>
    <t>Risk</t>
  </si>
  <si>
    <t>Degree of Separation (predicted)</t>
  </si>
  <si>
    <t>Muzzle Velocity (actual)</t>
  </si>
  <si>
    <t>Backfill Pressure (actual)</t>
  </si>
  <si>
    <t>Degree of Separation (actual)</t>
  </si>
  <si>
    <t>Error (%)</t>
  </si>
  <si>
    <t xml:space="preserve">                   </t>
  </si>
  <si>
    <t>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</si>
</sst>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etica Neue"/>
      <family val="2"/>
    </font>
    <font>
      <b/>
      <sz val="10"/>
      <name val="Helvetica Neue"/>
      <family val="2"/>
    </font>
    <font>
      <b/>
      <sz val="10"/>
      <color rgb="FF002060"/>
      <name val="Helvetica Neue"/>
      <family val="2"/>
    </font>
    <font>
      <sz val="10"/>
      <color rgb="FF002060"/>
      <name val="Helvetica Neue"/>
      <family val="2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0" borderId="0"/>
  </cellStyleXfs>
  <cellXfs count="91">
    <xf numFmtId="0" fontId="0" fillId="0" borderId="0" xfId="0"/>
    <xf numFmtId="0" fontId="0" fillId="0" borderId="1" xfId="0" applyBorder="1"/>
    <xf numFmtId="164" fontId="2" fillId="0" borderId="1" xfId="0" applyNumberFormat="1" applyFont="1" applyBorder="1"/>
    <xf numFmtId="0" fontId="2" fillId="0" borderId="1" xfId="0" applyFont="1" applyBorder="1"/>
    <xf numFmtId="0" fontId="0" fillId="0" borderId="10" xfId="0" applyBorder="1"/>
    <xf numFmtId="164" fontId="2" fillId="0" borderId="10" xfId="0" applyNumberFormat="1" applyFont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/>
    <xf numFmtId="0" fontId="2" fillId="0" borderId="23" xfId="0" applyFont="1" applyBorder="1" applyAlignment="1">
      <alignment horizontal="center"/>
    </xf>
    <xf numFmtId="165" fontId="5" fillId="0" borderId="24" xfId="0" applyNumberFormat="1" applyFont="1" applyBorder="1" applyAlignment="1">
      <alignment horizontal="right"/>
    </xf>
    <xf numFmtId="0" fontId="2" fillId="0" borderId="23" xfId="0" applyFont="1" applyBorder="1"/>
    <xf numFmtId="165" fontId="0" fillId="0" borderId="2" xfId="0" applyNumberFormat="1" applyBorder="1"/>
    <xf numFmtId="0" fontId="1" fillId="0" borderId="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6" fontId="0" fillId="0" borderId="11" xfId="0" applyNumberFormat="1" applyBorder="1"/>
    <xf numFmtId="166" fontId="0" fillId="0" borderId="13" xfId="0" applyNumberFormat="1" applyBorder="1"/>
    <xf numFmtId="166" fontId="0" fillId="0" borderId="10" xfId="0" applyNumberFormat="1" applyBorder="1"/>
    <xf numFmtId="166" fontId="0" fillId="0" borderId="12" xfId="0" applyNumberFormat="1" applyBorder="1"/>
    <xf numFmtId="166" fontId="0" fillId="0" borderId="1" xfId="0" applyNumberFormat="1" applyBorder="1"/>
    <xf numFmtId="166" fontId="0" fillId="0" borderId="14" xfId="0" applyNumberFormat="1" applyBorder="1"/>
    <xf numFmtId="0" fontId="0" fillId="0" borderId="8" xfId="0" applyBorder="1"/>
    <xf numFmtId="0" fontId="6" fillId="0" borderId="26" xfId="0" applyFont="1" applyBorder="1" applyAlignment="1">
      <alignment horizontal="center"/>
    </xf>
    <xf numFmtId="0" fontId="6" fillId="0" borderId="26" xfId="0" applyFont="1" applyBorder="1" applyAlignment="1">
      <alignment horizontal="centerContinuous"/>
    </xf>
    <xf numFmtId="0" fontId="0" fillId="3" borderId="0" xfId="0" applyFill="1"/>
    <xf numFmtId="0" fontId="1" fillId="0" borderId="0" xfId="0" applyFont="1"/>
    <xf numFmtId="0" fontId="8" fillId="5" borderId="0" xfId="2"/>
    <xf numFmtId="0" fontId="10" fillId="0" borderId="1" xfId="4" applyBorder="1"/>
    <xf numFmtId="0" fontId="10" fillId="0" borderId="27" xfId="4" applyBorder="1"/>
    <xf numFmtId="0" fontId="10" fillId="0" borderId="27" xfId="4" applyBorder="1" applyAlignment="1">
      <alignment horizontal="center" vertical="center" wrapText="1"/>
    </xf>
    <xf numFmtId="0" fontId="10" fillId="0" borderId="14" xfId="4" applyBorder="1" applyAlignment="1">
      <alignment horizontal="center" vertical="center" wrapText="1"/>
    </xf>
    <xf numFmtId="0" fontId="10" fillId="0" borderId="13" xfId="4" applyBorder="1"/>
    <xf numFmtId="0" fontId="10" fillId="0" borderId="14" xfId="4" applyBorder="1"/>
    <xf numFmtId="0" fontId="10" fillId="0" borderId="16" xfId="4" applyBorder="1"/>
    <xf numFmtId="0" fontId="10" fillId="0" borderId="17" xfId="4" applyBorder="1"/>
    <xf numFmtId="0" fontId="10" fillId="0" borderId="31" xfId="4" applyBorder="1"/>
    <xf numFmtId="0" fontId="11" fillId="0" borderId="28" xfId="4" applyFont="1" applyBorder="1"/>
    <xf numFmtId="0" fontId="11" fillId="0" borderId="29" xfId="4" applyFont="1" applyBorder="1" applyAlignment="1">
      <alignment horizontal="center" vertical="center" wrapText="1"/>
    </xf>
    <xf numFmtId="0" fontId="11" fillId="0" borderId="13" xfId="4" applyFont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 wrapText="1"/>
    </xf>
    <xf numFmtId="0" fontId="11" fillId="0" borderId="27" xfId="4" applyFont="1" applyBorder="1" applyAlignment="1">
      <alignment horizontal="center" vertical="center" wrapText="1"/>
    </xf>
    <xf numFmtId="0" fontId="11" fillId="0" borderId="14" xfId="4" applyFont="1" applyBorder="1" applyAlignment="1">
      <alignment horizontal="center" vertical="center" wrapText="1"/>
    </xf>
    <xf numFmtId="0" fontId="11" fillId="0" borderId="29" xfId="4" applyFont="1" applyBorder="1" applyAlignment="1">
      <alignment horizontal="center"/>
    </xf>
    <xf numFmtId="0" fontId="11" fillId="0" borderId="26" xfId="4" applyFont="1" applyBorder="1" applyAlignment="1">
      <alignment horizontal="center"/>
    </xf>
    <xf numFmtId="0" fontId="11" fillId="0" borderId="33" xfId="4" applyFont="1" applyBorder="1" applyAlignment="1">
      <alignment horizontal="center"/>
    </xf>
    <xf numFmtId="0" fontId="10" fillId="0" borderId="18" xfId="4" applyBorder="1"/>
    <xf numFmtId="0" fontId="10" fillId="0" borderId="19" xfId="4" applyBorder="1"/>
    <xf numFmtId="0" fontId="7" fillId="4" borderId="27" xfId="1" applyBorder="1"/>
    <xf numFmtId="0" fontId="9" fillId="6" borderId="27" xfId="3" applyBorder="1"/>
    <xf numFmtId="0" fontId="11" fillId="0" borderId="18" xfId="4" applyFont="1" applyBorder="1" applyAlignment="1">
      <alignment horizontal="center" vertical="center" wrapText="1"/>
    </xf>
    <xf numFmtId="0" fontId="10" fillId="0" borderId="15" xfId="4" applyBorder="1"/>
    <xf numFmtId="0" fontId="11" fillId="0" borderId="30" xfId="4" applyFont="1" applyBorder="1" applyAlignment="1">
      <alignment horizontal="center"/>
    </xf>
    <xf numFmtId="0" fontId="10" fillId="0" borderId="27" xfId="4" applyBorder="1" applyAlignment="1">
      <alignment horizontal="center"/>
    </xf>
    <xf numFmtId="0" fontId="10" fillId="0" borderId="14" xfId="4" applyBorder="1" applyAlignment="1">
      <alignment horizontal="center"/>
    </xf>
    <xf numFmtId="0" fontId="7" fillId="4" borderId="27" xfId="1" applyBorder="1" applyAlignment="1"/>
    <xf numFmtId="0" fontId="7" fillId="4" borderId="1" xfId="1" applyBorder="1"/>
    <xf numFmtId="0" fontId="9" fillId="6" borderId="1" xfId="3" applyBorder="1"/>
    <xf numFmtId="0" fontId="9" fillId="6" borderId="16" xfId="3" applyBorder="1"/>
    <xf numFmtId="0" fontId="11" fillId="0" borderId="34" xfId="4" applyFont="1" applyBorder="1"/>
    <xf numFmtId="0" fontId="0" fillId="0" borderId="28" xfId="0" applyBorder="1"/>
    <xf numFmtId="0" fontId="12" fillId="0" borderId="0" xfId="0" applyFont="1"/>
    <xf numFmtId="0" fontId="7" fillId="4" borderId="0" xfId="1"/>
    <xf numFmtId="0" fontId="9" fillId="6" borderId="0" xfId="3"/>
    <xf numFmtId="14" fontId="0" fillId="0" borderId="0" xfId="0" applyNumberFormat="1"/>
    <xf numFmtId="0" fontId="6" fillId="0" borderId="0" xfId="0" applyFont="1" applyAlignment="1">
      <alignment horizontal="centerContinuous"/>
    </xf>
    <xf numFmtId="166" fontId="0" fillId="0" borderId="35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32" xfId="4" applyFont="1" applyBorder="1" applyAlignment="1">
      <alignment horizontal="center"/>
    </xf>
    <xf numFmtId="0" fontId="11" fillId="0" borderId="26" xfId="4" applyFont="1" applyBorder="1" applyAlignment="1">
      <alignment horizontal="center"/>
    </xf>
    <xf numFmtId="0" fontId="11" fillId="0" borderId="33" xfId="4" applyFont="1" applyBorder="1" applyAlignment="1">
      <alignment horizont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 xr:uid="{9F2E4919-9FF6-42D7-A7A3-5CB3D1FEB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Data!$S$74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Data!$R$75:$R$110</c:f>
              <c:numCache>
                <c:formatCode>General</c:formatCode>
                <c:ptCount val="36"/>
                <c:pt idx="0">
                  <c:v>0.46925288381280222</c:v>
                </c:pt>
                <c:pt idx="1">
                  <c:v>-0.3186393639643752</c:v>
                </c:pt>
                <c:pt idx="2">
                  <c:v>-0.39283081364972938</c:v>
                </c:pt>
                <c:pt idx="3">
                  <c:v>0.63140189423976112</c:v>
                </c:pt>
                <c:pt idx="4">
                  <c:v>-0.17495994016573252</c:v>
                </c:pt>
                <c:pt idx="5">
                  <c:v>3.482131726034756E-2</c:v>
                </c:pt>
                <c:pt idx="6">
                  <c:v>0.39283081364972938</c:v>
                </c:pt>
                <c:pt idx="7">
                  <c:v>-0.71886805282271549</c:v>
                </c:pt>
                <c:pt idx="8">
                  <c:v>1.1503493803760083</c:v>
                </c:pt>
                <c:pt idx="9">
                  <c:v>1.024592392540099</c:v>
                </c:pt>
                <c:pt idx="10">
                  <c:v>-1.024592392540099</c:v>
                </c:pt>
                <c:pt idx="11">
                  <c:v>-0.54852228269809788</c:v>
                </c:pt>
                <c:pt idx="12">
                  <c:v>-3.4821317260347699E-2</c:v>
                </c:pt>
                <c:pt idx="13">
                  <c:v>-1.2975429286165541</c:v>
                </c:pt>
                <c:pt idx="14">
                  <c:v>0.81221780149991241</c:v>
                </c:pt>
                <c:pt idx="15">
                  <c:v>-1.4799413890351922</c:v>
                </c:pt>
                <c:pt idx="16">
                  <c:v>0.91324992668360727</c:v>
                </c:pt>
                <c:pt idx="17">
                  <c:v>2.2004105812100336</c:v>
                </c:pt>
                <c:pt idx="18">
                  <c:v>-1.7316643961222451</c:v>
                </c:pt>
                <c:pt idx="19">
                  <c:v>0.3186393639643752</c:v>
                </c:pt>
                <c:pt idx="20">
                  <c:v>-0.24616364666135951</c:v>
                </c:pt>
                <c:pt idx="21">
                  <c:v>-1.1503493803760083</c:v>
                </c:pt>
                <c:pt idx="22">
                  <c:v>0.54852228269809822</c:v>
                </c:pt>
                <c:pt idx="23">
                  <c:v>0.71886805282271604</c:v>
                </c:pt>
                <c:pt idx="24">
                  <c:v>0.24616364666135951</c:v>
                </c:pt>
                <c:pt idx="25">
                  <c:v>-0.91324992668360727</c:v>
                </c:pt>
                <c:pt idx="26">
                  <c:v>1.7316643961222455</c:v>
                </c:pt>
                <c:pt idx="27">
                  <c:v>-0.46925288381280222</c:v>
                </c:pt>
                <c:pt idx="28">
                  <c:v>-0.10463345561407539</c:v>
                </c:pt>
                <c:pt idx="29">
                  <c:v>1.4799413890351927</c:v>
                </c:pt>
                <c:pt idx="30">
                  <c:v>-0.6314018942397609</c:v>
                </c:pt>
                <c:pt idx="31">
                  <c:v>0.10463345561407525</c:v>
                </c:pt>
                <c:pt idx="32">
                  <c:v>1.2975429286165541</c:v>
                </c:pt>
                <c:pt idx="33">
                  <c:v>-0.81221780149991241</c:v>
                </c:pt>
                <c:pt idx="34">
                  <c:v>0.17495994016573252</c:v>
                </c:pt>
                <c:pt idx="35">
                  <c:v>-2.2004105812100327</c:v>
                </c:pt>
              </c:numCache>
            </c:numRef>
          </c:xVal>
          <c:yVal>
            <c:numRef>
              <c:f>Data!$S$75:$S$110</c:f>
              <c:numCache>
                <c:formatCode>General</c:formatCode>
                <c:ptCount val="36"/>
                <c:pt idx="0">
                  <c:v>6.4345366060624132E-2</c:v>
                </c:pt>
                <c:pt idx="1">
                  <c:v>-1.7230037067975656E-2</c:v>
                </c:pt>
                <c:pt idx="2">
                  <c:v>-2.9794553124989021E-2</c:v>
                </c:pt>
                <c:pt idx="3">
                  <c:v>0.11063256658884901</c:v>
                </c:pt>
                <c:pt idx="4">
                  <c:v>-4.4483558096120035E-4</c:v>
                </c:pt>
                <c:pt idx="5">
                  <c:v>3.3448522430492789E-2</c:v>
                </c:pt>
                <c:pt idx="6">
                  <c:v>6.4135136056688413E-2</c:v>
                </c:pt>
                <c:pt idx="7">
                  <c:v>-9.6445175894670943E-2</c:v>
                </c:pt>
                <c:pt idx="8">
                  <c:v>0.14896607068760326</c:v>
                </c:pt>
                <c:pt idx="9">
                  <c:v>0.13697101190954331</c:v>
                </c:pt>
                <c:pt idx="10">
                  <c:v>-0.12119333665652543</c:v>
                </c:pt>
                <c:pt idx="11">
                  <c:v>-5.8997346222593894E-2</c:v>
                </c:pt>
                <c:pt idx="12">
                  <c:v>3.1741802095567095E-2</c:v>
                </c:pt>
                <c:pt idx="13">
                  <c:v>-0.18226005050938032</c:v>
                </c:pt>
                <c:pt idx="14">
                  <c:v>0.11500944105304245</c:v>
                </c:pt>
                <c:pt idx="15">
                  <c:v>-0.21535302654794775</c:v>
                </c:pt>
                <c:pt idx="16">
                  <c:v>0.11913336817616615</c:v>
                </c:pt>
                <c:pt idx="17">
                  <c:v>0.18870852942608773</c:v>
                </c:pt>
                <c:pt idx="18">
                  <c:v>-0.24462943455548647</c:v>
                </c:pt>
                <c:pt idx="19">
                  <c:v>6.4041443319756031E-2</c:v>
                </c:pt>
                <c:pt idx="20">
                  <c:v>-9.896221925267179E-3</c:v>
                </c:pt>
                <c:pt idx="21">
                  <c:v>-0.12278054138904304</c:v>
                </c:pt>
                <c:pt idx="22">
                  <c:v>7.0373967535508397E-2</c:v>
                </c:pt>
                <c:pt idx="23">
                  <c:v>0.11186463142176128</c:v>
                </c:pt>
                <c:pt idx="24">
                  <c:v>6.3540617343474715E-2</c:v>
                </c:pt>
                <c:pt idx="25">
                  <c:v>-0.11294966771155845</c:v>
                </c:pt>
                <c:pt idx="26">
                  <c:v>0.16102862207975832</c:v>
                </c:pt>
                <c:pt idx="27">
                  <c:v>-3.9697220487746598E-2</c:v>
                </c:pt>
                <c:pt idx="28">
                  <c:v>1.9040722958183931E-2</c:v>
                </c:pt>
                <c:pt idx="29">
                  <c:v>0.15339093975526752</c:v>
                </c:pt>
                <c:pt idx="30">
                  <c:v>-9.5477320363990259E-2</c:v>
                </c:pt>
                <c:pt idx="31">
                  <c:v>4.1222389165291196E-2</c:v>
                </c:pt>
                <c:pt idx="32">
                  <c:v>0.15325050059217804</c:v>
                </c:pt>
                <c:pt idx="33">
                  <c:v>-9.8531118897947856E-2</c:v>
                </c:pt>
                <c:pt idx="34">
                  <c:v>6.011899284595934E-2</c:v>
                </c:pt>
                <c:pt idx="35">
                  <c:v>-0.46528475456572771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8-458D-9D41-22F3B78DE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926703"/>
        <c:axId val="1507931695"/>
      </c:scatterChart>
      <c:valAx>
        <c:axId val="150792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931695"/>
        <c:crosses val="autoZero"/>
        <c:crossBetween val="midCat"/>
      </c:valAx>
      <c:valAx>
        <c:axId val="150793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92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Pressure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Data!$M$10:$M$45</c:f>
              <c:numCache>
                <c:formatCode>General</c:formatCode>
                <c:ptCount val="36"/>
                <c:pt idx="0">
                  <c:v>76</c:v>
                </c:pt>
                <c:pt idx="1">
                  <c:v>203</c:v>
                </c:pt>
                <c:pt idx="2">
                  <c:v>76</c:v>
                </c:pt>
                <c:pt idx="3">
                  <c:v>75</c:v>
                </c:pt>
                <c:pt idx="4">
                  <c:v>75</c:v>
                </c:pt>
                <c:pt idx="5">
                  <c:v>100</c:v>
                </c:pt>
                <c:pt idx="6">
                  <c:v>200</c:v>
                </c:pt>
                <c:pt idx="7">
                  <c:v>100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110</c:v>
                </c:pt>
                <c:pt idx="13">
                  <c:v>200</c:v>
                </c:pt>
                <c:pt idx="14">
                  <c:v>110</c:v>
                </c:pt>
                <c:pt idx="15">
                  <c:v>300</c:v>
                </c:pt>
                <c:pt idx="16">
                  <c:v>80</c:v>
                </c:pt>
                <c:pt idx="17">
                  <c:v>100</c:v>
                </c:pt>
                <c:pt idx="18">
                  <c:v>299</c:v>
                </c:pt>
                <c:pt idx="19">
                  <c:v>199</c:v>
                </c:pt>
                <c:pt idx="20">
                  <c:v>215</c:v>
                </c:pt>
                <c:pt idx="21">
                  <c:v>100</c:v>
                </c:pt>
                <c:pt idx="22">
                  <c:v>100</c:v>
                </c:pt>
                <c:pt idx="23">
                  <c:v>197</c:v>
                </c:pt>
                <c:pt idx="24">
                  <c:v>200</c:v>
                </c:pt>
                <c:pt idx="25">
                  <c:v>85</c:v>
                </c:pt>
                <c:pt idx="26">
                  <c:v>199</c:v>
                </c:pt>
                <c:pt idx="27">
                  <c:v>102</c:v>
                </c:pt>
                <c:pt idx="28">
                  <c:v>100</c:v>
                </c:pt>
                <c:pt idx="29">
                  <c:v>90</c:v>
                </c:pt>
                <c:pt idx="30">
                  <c:v>90</c:v>
                </c:pt>
                <c:pt idx="31">
                  <c:v>149</c:v>
                </c:pt>
                <c:pt idx="32">
                  <c:v>199</c:v>
                </c:pt>
                <c:pt idx="33">
                  <c:v>200</c:v>
                </c:pt>
                <c:pt idx="34">
                  <c:v>200</c:v>
                </c:pt>
                <c:pt idx="35">
                  <c:v>0</c:v>
                </c:pt>
              </c:numCache>
            </c:numRef>
          </c:xVal>
          <c:yVal>
            <c:numRef>
              <c:f>Data!$H$75:$H$110</c:f>
              <c:numCache>
                <c:formatCode>General</c:formatCode>
                <c:ptCount val="36"/>
                <c:pt idx="0">
                  <c:v>6.4345366060624132E-2</c:v>
                </c:pt>
                <c:pt idx="1">
                  <c:v>-1.7230037067975656E-2</c:v>
                </c:pt>
                <c:pt idx="2">
                  <c:v>-2.9794553124989021E-2</c:v>
                </c:pt>
                <c:pt idx="3">
                  <c:v>0.11063256658884901</c:v>
                </c:pt>
                <c:pt idx="4">
                  <c:v>-4.4483558096120035E-4</c:v>
                </c:pt>
                <c:pt idx="5">
                  <c:v>3.3448522430492789E-2</c:v>
                </c:pt>
                <c:pt idx="6">
                  <c:v>6.4135136056688413E-2</c:v>
                </c:pt>
                <c:pt idx="7">
                  <c:v>-9.6445175894670943E-2</c:v>
                </c:pt>
                <c:pt idx="8">
                  <c:v>0.14896607068760326</c:v>
                </c:pt>
                <c:pt idx="9">
                  <c:v>0.13697101190954331</c:v>
                </c:pt>
                <c:pt idx="10">
                  <c:v>-0.12119333665652543</c:v>
                </c:pt>
                <c:pt idx="11">
                  <c:v>-5.8997346222593894E-2</c:v>
                </c:pt>
                <c:pt idx="12">
                  <c:v>3.1741802095567095E-2</c:v>
                </c:pt>
                <c:pt idx="13">
                  <c:v>-0.18226005050938032</c:v>
                </c:pt>
                <c:pt idx="14">
                  <c:v>0.11500944105304245</c:v>
                </c:pt>
                <c:pt idx="15">
                  <c:v>-0.21535302654794775</c:v>
                </c:pt>
                <c:pt idx="16">
                  <c:v>0.11913336817616615</c:v>
                </c:pt>
                <c:pt idx="17">
                  <c:v>0.18870852942608773</c:v>
                </c:pt>
                <c:pt idx="18">
                  <c:v>-0.24462943455548647</c:v>
                </c:pt>
                <c:pt idx="19">
                  <c:v>6.4041443319756031E-2</c:v>
                </c:pt>
                <c:pt idx="20">
                  <c:v>-9.896221925267179E-3</c:v>
                </c:pt>
                <c:pt idx="21">
                  <c:v>-0.12278054138904304</c:v>
                </c:pt>
                <c:pt idx="22">
                  <c:v>7.0373967535508397E-2</c:v>
                </c:pt>
                <c:pt idx="23">
                  <c:v>0.11186463142176128</c:v>
                </c:pt>
                <c:pt idx="24">
                  <c:v>6.3540617343474715E-2</c:v>
                </c:pt>
                <c:pt idx="25">
                  <c:v>-0.11294966771155845</c:v>
                </c:pt>
                <c:pt idx="26">
                  <c:v>0.16102862207975832</c:v>
                </c:pt>
                <c:pt idx="27">
                  <c:v>-3.9697220487746598E-2</c:v>
                </c:pt>
                <c:pt idx="28">
                  <c:v>1.9040722958183931E-2</c:v>
                </c:pt>
                <c:pt idx="29">
                  <c:v>0.15339093975526752</c:v>
                </c:pt>
                <c:pt idx="30">
                  <c:v>-9.5477320363990259E-2</c:v>
                </c:pt>
                <c:pt idx="31">
                  <c:v>4.1222389165291196E-2</c:v>
                </c:pt>
                <c:pt idx="32">
                  <c:v>0.15325050059217804</c:v>
                </c:pt>
                <c:pt idx="33">
                  <c:v>-9.8531118897947856E-2</c:v>
                </c:pt>
                <c:pt idx="34">
                  <c:v>6.011899284595934E-2</c:v>
                </c:pt>
                <c:pt idx="35">
                  <c:v>-0.46528475456572771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49-4E59-BAE6-F5DB0381C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58208"/>
        <c:axId val="575949056"/>
      </c:scatterChart>
      <c:valAx>
        <c:axId val="57595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949056"/>
        <c:crosses val="autoZero"/>
        <c:crossBetween val="midCat"/>
      </c:valAx>
      <c:valAx>
        <c:axId val="57594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9582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 * Pressure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Data!$N$10:$N$45</c:f>
              <c:numCache>
                <c:formatCode>General</c:formatCode>
                <c:ptCount val="36"/>
                <c:pt idx="0">
                  <c:v>484120</c:v>
                </c:pt>
                <c:pt idx="1">
                  <c:v>395850</c:v>
                </c:pt>
                <c:pt idx="2">
                  <c:v>497040</c:v>
                </c:pt>
                <c:pt idx="3">
                  <c:v>472500</c:v>
                </c:pt>
                <c:pt idx="4">
                  <c:v>468750</c:v>
                </c:pt>
                <c:pt idx="5">
                  <c:v>648000</c:v>
                </c:pt>
                <c:pt idx="6">
                  <c:v>502000</c:v>
                </c:pt>
                <c:pt idx="7">
                  <c:v>405000</c:v>
                </c:pt>
                <c:pt idx="8">
                  <c:v>394000</c:v>
                </c:pt>
                <c:pt idx="9">
                  <c:v>406000</c:v>
                </c:pt>
                <c:pt idx="10">
                  <c:v>526000</c:v>
                </c:pt>
                <c:pt idx="11">
                  <c:v>646000</c:v>
                </c:pt>
                <c:pt idx="12">
                  <c:v>385000</c:v>
                </c:pt>
                <c:pt idx="13">
                  <c:v>622000</c:v>
                </c:pt>
                <c:pt idx="14">
                  <c:v>419100</c:v>
                </c:pt>
                <c:pt idx="15">
                  <c:v>678000</c:v>
                </c:pt>
                <c:pt idx="16">
                  <c:v>474400</c:v>
                </c:pt>
                <c:pt idx="17">
                  <c:v>390000</c:v>
                </c:pt>
                <c:pt idx="18">
                  <c:v>726570</c:v>
                </c:pt>
                <c:pt idx="19">
                  <c:v>467650</c:v>
                </c:pt>
                <c:pt idx="20">
                  <c:v>537500</c:v>
                </c:pt>
                <c:pt idx="21">
                  <c:v>531000</c:v>
                </c:pt>
                <c:pt idx="22">
                  <c:v>441000</c:v>
                </c:pt>
                <c:pt idx="23">
                  <c:v>388090</c:v>
                </c:pt>
                <c:pt idx="24">
                  <c:v>526000</c:v>
                </c:pt>
                <c:pt idx="25">
                  <c:v>541450</c:v>
                </c:pt>
                <c:pt idx="26">
                  <c:v>481580</c:v>
                </c:pt>
                <c:pt idx="27">
                  <c:v>317220</c:v>
                </c:pt>
                <c:pt idx="28">
                  <c:v>309000</c:v>
                </c:pt>
                <c:pt idx="29">
                  <c:v>497700</c:v>
                </c:pt>
                <c:pt idx="30">
                  <c:v>546300</c:v>
                </c:pt>
                <c:pt idx="31">
                  <c:v>390380</c:v>
                </c:pt>
                <c:pt idx="32">
                  <c:v>421064.10000000003</c:v>
                </c:pt>
                <c:pt idx="33">
                  <c:v>579440</c:v>
                </c:pt>
                <c:pt idx="34">
                  <c:v>549640</c:v>
                </c:pt>
                <c:pt idx="35">
                  <c:v>0</c:v>
                </c:pt>
              </c:numCache>
            </c:numRef>
          </c:xVal>
          <c:yVal>
            <c:numRef>
              <c:f>Data!$H$75:$H$110</c:f>
              <c:numCache>
                <c:formatCode>General</c:formatCode>
                <c:ptCount val="36"/>
                <c:pt idx="0">
                  <c:v>6.4345366060624132E-2</c:v>
                </c:pt>
                <c:pt idx="1">
                  <c:v>-1.7230037067975656E-2</c:v>
                </c:pt>
                <c:pt idx="2">
                  <c:v>-2.9794553124989021E-2</c:v>
                </c:pt>
                <c:pt idx="3">
                  <c:v>0.11063256658884901</c:v>
                </c:pt>
                <c:pt idx="4">
                  <c:v>-4.4483558096120035E-4</c:v>
                </c:pt>
                <c:pt idx="5">
                  <c:v>3.3448522430492789E-2</c:v>
                </c:pt>
                <c:pt idx="6">
                  <c:v>6.4135136056688413E-2</c:v>
                </c:pt>
                <c:pt idx="7">
                  <c:v>-9.6445175894670943E-2</c:v>
                </c:pt>
                <c:pt idx="8">
                  <c:v>0.14896607068760326</c:v>
                </c:pt>
                <c:pt idx="9">
                  <c:v>0.13697101190954331</c:v>
                </c:pt>
                <c:pt idx="10">
                  <c:v>-0.12119333665652543</c:v>
                </c:pt>
                <c:pt idx="11">
                  <c:v>-5.8997346222593894E-2</c:v>
                </c:pt>
                <c:pt idx="12">
                  <c:v>3.1741802095567095E-2</c:v>
                </c:pt>
                <c:pt idx="13">
                  <c:v>-0.18226005050938032</c:v>
                </c:pt>
                <c:pt idx="14">
                  <c:v>0.11500944105304245</c:v>
                </c:pt>
                <c:pt idx="15">
                  <c:v>-0.21535302654794775</c:v>
                </c:pt>
                <c:pt idx="16">
                  <c:v>0.11913336817616615</c:v>
                </c:pt>
                <c:pt idx="17">
                  <c:v>0.18870852942608773</c:v>
                </c:pt>
                <c:pt idx="18">
                  <c:v>-0.24462943455548647</c:v>
                </c:pt>
                <c:pt idx="19">
                  <c:v>6.4041443319756031E-2</c:v>
                </c:pt>
                <c:pt idx="20">
                  <c:v>-9.896221925267179E-3</c:v>
                </c:pt>
                <c:pt idx="21">
                  <c:v>-0.12278054138904304</c:v>
                </c:pt>
                <c:pt idx="22">
                  <c:v>7.0373967535508397E-2</c:v>
                </c:pt>
                <c:pt idx="23">
                  <c:v>0.11186463142176128</c:v>
                </c:pt>
                <c:pt idx="24">
                  <c:v>6.3540617343474715E-2</c:v>
                </c:pt>
                <c:pt idx="25">
                  <c:v>-0.11294966771155845</c:v>
                </c:pt>
                <c:pt idx="26">
                  <c:v>0.16102862207975832</c:v>
                </c:pt>
                <c:pt idx="27">
                  <c:v>-3.9697220487746598E-2</c:v>
                </c:pt>
                <c:pt idx="28">
                  <c:v>1.9040722958183931E-2</c:v>
                </c:pt>
                <c:pt idx="29">
                  <c:v>0.15339093975526752</c:v>
                </c:pt>
                <c:pt idx="30">
                  <c:v>-9.5477320363990259E-2</c:v>
                </c:pt>
                <c:pt idx="31">
                  <c:v>4.1222389165291196E-2</c:v>
                </c:pt>
                <c:pt idx="32">
                  <c:v>0.15325050059217804</c:v>
                </c:pt>
                <c:pt idx="33">
                  <c:v>-9.8531118897947856E-2</c:v>
                </c:pt>
                <c:pt idx="34">
                  <c:v>6.011899284595934E-2</c:v>
                </c:pt>
                <c:pt idx="35">
                  <c:v>-0.46528475456572771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55-43FB-BD26-DBD866987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49888"/>
        <c:axId val="575952384"/>
      </c:scatterChart>
      <c:valAx>
        <c:axId val="57594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* Pressure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952384"/>
        <c:crosses val="autoZero"/>
        <c:crossBetween val="midCat"/>
      </c:valAx>
      <c:valAx>
        <c:axId val="575952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9498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mm Sabot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Data!$O$10:$O$45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0.5</c:v>
                </c:pt>
              </c:numCache>
            </c:numRef>
          </c:xVal>
          <c:yVal>
            <c:numRef>
              <c:f>Data!$H$75:$H$110</c:f>
              <c:numCache>
                <c:formatCode>General</c:formatCode>
                <c:ptCount val="36"/>
                <c:pt idx="0">
                  <c:v>6.4345366060624132E-2</c:v>
                </c:pt>
                <c:pt idx="1">
                  <c:v>-1.7230037067975656E-2</c:v>
                </c:pt>
                <c:pt idx="2">
                  <c:v>-2.9794553124989021E-2</c:v>
                </c:pt>
                <c:pt idx="3">
                  <c:v>0.11063256658884901</c:v>
                </c:pt>
                <c:pt idx="4">
                  <c:v>-4.4483558096120035E-4</c:v>
                </c:pt>
                <c:pt idx="5">
                  <c:v>3.3448522430492789E-2</c:v>
                </c:pt>
                <c:pt idx="6">
                  <c:v>6.4135136056688413E-2</c:v>
                </c:pt>
                <c:pt idx="7">
                  <c:v>-9.6445175894670943E-2</c:v>
                </c:pt>
                <c:pt idx="8">
                  <c:v>0.14896607068760326</c:v>
                </c:pt>
                <c:pt idx="9">
                  <c:v>0.13697101190954331</c:v>
                </c:pt>
                <c:pt idx="10">
                  <c:v>-0.12119333665652543</c:v>
                </c:pt>
                <c:pt idx="11">
                  <c:v>-5.8997346222593894E-2</c:v>
                </c:pt>
                <c:pt idx="12">
                  <c:v>3.1741802095567095E-2</c:v>
                </c:pt>
                <c:pt idx="13">
                  <c:v>-0.18226005050938032</c:v>
                </c:pt>
                <c:pt idx="14">
                  <c:v>0.11500944105304245</c:v>
                </c:pt>
                <c:pt idx="15">
                  <c:v>-0.21535302654794775</c:v>
                </c:pt>
                <c:pt idx="16">
                  <c:v>0.11913336817616615</c:v>
                </c:pt>
                <c:pt idx="17">
                  <c:v>0.18870852942608773</c:v>
                </c:pt>
                <c:pt idx="18">
                  <c:v>-0.24462943455548647</c:v>
                </c:pt>
                <c:pt idx="19">
                  <c:v>6.4041443319756031E-2</c:v>
                </c:pt>
                <c:pt idx="20">
                  <c:v>-9.896221925267179E-3</c:v>
                </c:pt>
                <c:pt idx="21">
                  <c:v>-0.12278054138904304</c:v>
                </c:pt>
                <c:pt idx="22">
                  <c:v>7.0373967535508397E-2</c:v>
                </c:pt>
                <c:pt idx="23">
                  <c:v>0.11186463142176128</c:v>
                </c:pt>
                <c:pt idx="24">
                  <c:v>6.3540617343474715E-2</c:v>
                </c:pt>
                <c:pt idx="25">
                  <c:v>-0.11294966771155845</c:v>
                </c:pt>
                <c:pt idx="26">
                  <c:v>0.16102862207975832</c:v>
                </c:pt>
                <c:pt idx="27">
                  <c:v>-3.9697220487746598E-2</c:v>
                </c:pt>
                <c:pt idx="28">
                  <c:v>1.9040722958183931E-2</c:v>
                </c:pt>
                <c:pt idx="29">
                  <c:v>0.15339093975526752</c:v>
                </c:pt>
                <c:pt idx="30">
                  <c:v>-9.5477320363990259E-2</c:v>
                </c:pt>
                <c:pt idx="31">
                  <c:v>4.1222389165291196E-2</c:v>
                </c:pt>
                <c:pt idx="32">
                  <c:v>0.15325050059217804</c:v>
                </c:pt>
                <c:pt idx="33">
                  <c:v>-9.8531118897947856E-2</c:v>
                </c:pt>
                <c:pt idx="34">
                  <c:v>6.011899284595934E-2</c:v>
                </c:pt>
                <c:pt idx="35">
                  <c:v>-0.46528475456572771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58-4C8F-A089-4F48BE60B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55296"/>
        <c:axId val="575958208"/>
      </c:scatterChart>
      <c:valAx>
        <c:axId val="57595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10 mm Sabot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958208"/>
        <c:crosses val="autoZero"/>
        <c:crossBetween val="midCat"/>
      </c:valAx>
      <c:valAx>
        <c:axId val="575958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9552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907254</xdr:colOff>
      <xdr:row>81</xdr:row>
      <xdr:rowOff>32543</xdr:rowOff>
    </xdr:from>
    <xdr:to>
      <xdr:col>13</xdr:col>
      <xdr:colOff>932654</xdr:colOff>
      <xdr:row>96</xdr:row>
      <xdr:rowOff>56355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D82960-DDD8-4081-90B3-63F15EA4E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490538</xdr:colOff>
      <xdr:row>59</xdr:row>
      <xdr:rowOff>78583</xdr:rowOff>
    </xdr:from>
    <xdr:to>
      <xdr:col>24</xdr:col>
      <xdr:colOff>995363</xdr:colOff>
      <xdr:row>69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3AD91B-BF39-4D0E-B6FA-7B4EBB4C9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652463</xdr:colOff>
      <xdr:row>39</xdr:row>
      <xdr:rowOff>102395</xdr:rowOff>
    </xdr:from>
    <xdr:to>
      <xdr:col>24</xdr:col>
      <xdr:colOff>1033463</xdr:colOff>
      <xdr:row>49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88057C-3501-44DB-8006-8CE750296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638175</xdr:colOff>
      <xdr:row>49</xdr:row>
      <xdr:rowOff>78580</xdr:rowOff>
    </xdr:from>
    <xdr:to>
      <xdr:col>24</xdr:col>
      <xdr:colOff>909638</xdr:colOff>
      <xdr:row>59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E2B602-AE0F-4699-B8BD-B4D75F9DF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74C4-13A2-4878-B7C4-187B273CB4ED}">
  <dimension ref="A4:X111"/>
  <sheetViews>
    <sheetView tabSelected="1" topLeftCell="A7" zoomScale="89" zoomScaleNormal="40" workbookViewId="0">
      <selection activeCell="I10" sqref="I10"/>
    </sheetView>
  </sheetViews>
  <sheetFormatPr defaultRowHeight="15"/>
  <cols>
    <col min="1" max="1" width="7.7109375" customWidth="1"/>
    <col min="2" max="2" width="8.42578125" customWidth="1"/>
    <col min="3" max="3" width="21.140625" bestFit="1" customWidth="1"/>
    <col min="4" max="4" width="19" bestFit="1" customWidth="1"/>
    <col min="5" max="5" width="12.140625" bestFit="1" customWidth="1"/>
    <col min="6" max="6" width="13" bestFit="1" customWidth="1"/>
    <col min="7" max="7" width="13" customWidth="1"/>
    <col min="8" max="8" width="13.7109375" bestFit="1" customWidth="1"/>
    <col min="9" max="9" width="16.7109375" bestFit="1" customWidth="1"/>
    <col min="10" max="10" width="10" customWidth="1"/>
    <col min="11" max="13" width="13" bestFit="1" customWidth="1"/>
    <col min="14" max="14" width="16.28515625" bestFit="1" customWidth="1"/>
    <col min="15" max="15" width="10.7109375" bestFit="1" customWidth="1"/>
    <col min="16" max="16" width="11.5703125" bestFit="1" customWidth="1"/>
    <col min="17" max="17" width="10.28515625" bestFit="1" customWidth="1"/>
    <col min="18" max="18" width="11.28515625" bestFit="1" customWidth="1"/>
    <col min="19" max="19" width="10" bestFit="1" customWidth="1"/>
    <col min="25" max="25" width="66.7109375" bestFit="1" customWidth="1"/>
  </cols>
  <sheetData>
    <row r="4" spans="1:24">
      <c r="I4" t="s">
        <v>0</v>
      </c>
      <c r="L4">
        <f>AVERAGE(L10:L99)</f>
        <v>0.11655569465867102</v>
      </c>
    </row>
    <row r="5" spans="1:24">
      <c r="I5" t="s">
        <v>1</v>
      </c>
      <c r="L5">
        <f>AVERAGE(K10:K99)</f>
        <v>2.440221879128962E-2</v>
      </c>
    </row>
    <row r="6" spans="1:24" ht="15.75" thickBot="1"/>
    <row r="7" spans="1:24">
      <c r="A7" s="82" t="s">
        <v>2</v>
      </c>
      <c r="B7" s="83"/>
      <c r="C7" s="82" t="s">
        <v>3</v>
      </c>
      <c r="D7" s="86"/>
      <c r="E7" s="86"/>
      <c r="F7" s="86"/>
      <c r="G7" s="86"/>
      <c r="H7" s="83"/>
      <c r="I7" s="82" t="s">
        <v>4</v>
      </c>
      <c r="J7" s="86"/>
      <c r="K7" s="86"/>
      <c r="L7" s="83"/>
      <c r="M7" s="82" t="s">
        <v>5</v>
      </c>
      <c r="N7" s="86"/>
      <c r="O7" s="86"/>
      <c r="P7" s="83"/>
      <c r="Q7" s="82" t="s">
        <v>6</v>
      </c>
      <c r="R7" s="83"/>
      <c r="T7" s="82" t="s">
        <v>7</v>
      </c>
      <c r="U7" s="86"/>
      <c r="V7" s="86"/>
      <c r="W7" s="86"/>
      <c r="X7" s="83"/>
    </row>
    <row r="8" spans="1:24" ht="15.75" thickBot="1">
      <c r="A8" s="84"/>
      <c r="B8" s="85"/>
      <c r="C8" s="84"/>
      <c r="D8" s="87"/>
      <c r="E8" s="87"/>
      <c r="F8" s="87"/>
      <c r="G8" s="87"/>
      <c r="H8" s="85"/>
      <c r="I8" s="84"/>
      <c r="J8" s="87"/>
      <c r="K8" s="87"/>
      <c r="L8" s="85"/>
      <c r="M8" s="84"/>
      <c r="N8" s="87"/>
      <c r="O8" s="87"/>
      <c r="P8" s="85"/>
      <c r="Q8" s="84"/>
      <c r="R8" s="85"/>
      <c r="T8" s="84"/>
      <c r="U8" s="87"/>
      <c r="V8" s="87"/>
      <c r="W8" s="87"/>
      <c r="X8" s="85"/>
    </row>
    <row r="9" spans="1:24" ht="51.75" thickBot="1">
      <c r="A9" s="29" t="s">
        <v>8</v>
      </c>
      <c r="B9" s="29" t="s">
        <v>9</v>
      </c>
      <c r="C9" s="29" t="s">
        <v>10</v>
      </c>
      <c r="D9" s="29" t="s">
        <v>11</v>
      </c>
      <c r="E9" s="29" t="s">
        <v>12</v>
      </c>
      <c r="F9" s="29" t="s">
        <v>13</v>
      </c>
      <c r="G9" s="29" t="s">
        <v>14</v>
      </c>
      <c r="H9" s="29" t="s">
        <v>15</v>
      </c>
      <c r="I9" s="29" t="s">
        <v>16</v>
      </c>
      <c r="J9" s="29" t="s">
        <v>17</v>
      </c>
      <c r="K9" s="29" t="s">
        <v>18</v>
      </c>
      <c r="L9" s="29" t="s">
        <v>19</v>
      </c>
      <c r="M9" s="30" t="s">
        <v>20</v>
      </c>
      <c r="N9" s="29" t="s">
        <v>21</v>
      </c>
      <c r="O9" s="29" t="s">
        <v>22</v>
      </c>
      <c r="P9" s="29" t="s">
        <v>23</v>
      </c>
      <c r="Q9" s="29" t="s">
        <v>6</v>
      </c>
      <c r="R9" s="29" t="s">
        <v>24</v>
      </c>
      <c r="T9" s="21" t="s">
        <v>25</v>
      </c>
      <c r="U9" s="22" t="s">
        <v>26</v>
      </c>
      <c r="V9" s="23" t="s">
        <v>27</v>
      </c>
      <c r="W9" s="22" t="s">
        <v>28</v>
      </c>
      <c r="X9" s="21" t="s">
        <v>29</v>
      </c>
    </row>
    <row r="10" spans="1:24">
      <c r="A10" s="7">
        <v>1</v>
      </c>
      <c r="B10" s="8">
        <v>59</v>
      </c>
      <c r="C10" s="17">
        <v>10</v>
      </c>
      <c r="D10" s="5">
        <v>3.3860000000000001</v>
      </c>
      <c r="E10" s="4">
        <v>6370</v>
      </c>
      <c r="F10" s="4">
        <v>76</v>
      </c>
      <c r="G10" s="81">
        <f>H10*25.4</f>
        <v>37.258099931199993</v>
      </c>
      <c r="H10" s="34">
        <v>1.4668543279999999</v>
      </c>
      <c r="I10" s="31">
        <f>$F$65+$F$66*M10+$F$67*N10+$F$68*O10</f>
        <v>1.4025089619393758</v>
      </c>
      <c r="J10" s="28">
        <f>100*(H10-I10)/H10</f>
        <v>4.3866227772158259</v>
      </c>
      <c r="K10" s="33">
        <f t="shared" ref="K10:K44" si="0">H10-I10</f>
        <v>6.4345366060624132E-2</v>
      </c>
      <c r="L10" s="34" cm="1">
        <f t="array" ref="L10:L44">ABS(K10:K44)</f>
        <v>6.4345366060624132E-2</v>
      </c>
      <c r="M10" s="14">
        <f t="shared" ref="M10:M44" si="1">F10</f>
        <v>76</v>
      </c>
      <c r="N10" s="4">
        <f t="shared" ref="N10:N44" si="2">E10*F10</f>
        <v>484120</v>
      </c>
      <c r="O10" s="6">
        <f t="shared" ref="O10:O44" si="3">IF(C10=10,1,0)</f>
        <v>1</v>
      </c>
      <c r="P10" s="8">
        <f t="shared" ref="P10:P44" si="4">E10</f>
        <v>6370</v>
      </c>
      <c r="Q10" s="31">
        <v>1.283057176984397</v>
      </c>
      <c r="R10" s="19">
        <f t="shared" ref="R10:R44" si="5">IF(Q10&gt;-0.000034997*E10+1.4694, 1, 0)</f>
        <v>1</v>
      </c>
      <c r="T10" s="24">
        <v>12</v>
      </c>
      <c r="U10" s="25">
        <v>6</v>
      </c>
      <c r="V10" s="26">
        <v>6060.606060606061</v>
      </c>
      <c r="W10" s="27">
        <v>175</v>
      </c>
      <c r="X10" s="3" t="s">
        <v>30</v>
      </c>
    </row>
    <row r="11" spans="1:24">
      <c r="A11" s="9">
        <v>2</v>
      </c>
      <c r="B11" s="10">
        <v>65</v>
      </c>
      <c r="C11" s="18">
        <v>10</v>
      </c>
      <c r="D11" s="2">
        <v>6.04</v>
      </c>
      <c r="E11" s="1">
        <v>1950</v>
      </c>
      <c r="F11" s="1">
        <v>203</v>
      </c>
      <c r="G11" s="81">
        <f t="shared" ref="G11:G45" si="6">H11*25.4</f>
        <v>46.165128954799997</v>
      </c>
      <c r="H11" s="36">
        <v>1.8175247619999999</v>
      </c>
      <c r="I11" s="31">
        <f t="shared" ref="I11:I44" si="7">$F$65+$F$66*M11+$F$67*N11+$F$68*O11</f>
        <v>1.8347547990679756</v>
      </c>
      <c r="J11" s="28">
        <f t="shared" ref="J11:J45" si="8">100*(H11-I11)/H11</f>
        <v>-0.94799462588976036</v>
      </c>
      <c r="K11" s="35">
        <f t="shared" si="0"/>
        <v>-1.7230037067975656E-2</v>
      </c>
      <c r="L11" s="36">
        <v>1.7230037067975656E-2</v>
      </c>
      <c r="M11" s="15">
        <f t="shared" si="1"/>
        <v>203</v>
      </c>
      <c r="N11" s="1">
        <f t="shared" si="2"/>
        <v>395850</v>
      </c>
      <c r="O11" s="3">
        <f t="shared" si="3"/>
        <v>1</v>
      </c>
      <c r="P11" s="10">
        <f t="shared" si="4"/>
        <v>1950</v>
      </c>
      <c r="Q11" s="32">
        <v>1.262567145265777</v>
      </c>
      <c r="R11" s="20">
        <f t="shared" si="5"/>
        <v>0</v>
      </c>
      <c r="T11" s="24">
        <v>13</v>
      </c>
      <c r="U11" s="25">
        <v>6</v>
      </c>
      <c r="V11" s="26">
        <v>4908.4218554943918</v>
      </c>
      <c r="W11" s="27">
        <v>250</v>
      </c>
      <c r="X11" s="3" t="s">
        <v>31</v>
      </c>
    </row>
    <row r="12" spans="1:24">
      <c r="A12" s="9">
        <v>3</v>
      </c>
      <c r="B12" s="10">
        <v>67</v>
      </c>
      <c r="C12" s="18">
        <v>10</v>
      </c>
      <c r="D12" s="2">
        <v>3.4009999999999998</v>
      </c>
      <c r="E12" s="1">
        <v>6540</v>
      </c>
      <c r="F12" s="1">
        <v>76</v>
      </c>
      <c r="G12" s="81">
        <f t="shared" si="6"/>
        <v>35.048903486</v>
      </c>
      <c r="H12" s="36">
        <v>1.3798780900000001</v>
      </c>
      <c r="I12" s="31">
        <f t="shared" si="7"/>
        <v>1.4096726431249891</v>
      </c>
      <c r="J12" s="28">
        <f t="shared" si="8"/>
        <v>-2.1592163351900906</v>
      </c>
      <c r="K12" s="35">
        <f t="shared" si="0"/>
        <v>-2.9794553124989021E-2</v>
      </c>
      <c r="L12" s="36">
        <v>2.9794553124989021E-2</v>
      </c>
      <c r="M12" s="15">
        <f t="shared" si="1"/>
        <v>76</v>
      </c>
      <c r="N12" s="1">
        <f t="shared" si="2"/>
        <v>497040</v>
      </c>
      <c r="O12" s="3">
        <f t="shared" si="3"/>
        <v>1</v>
      </c>
      <c r="P12" s="10">
        <f t="shared" si="4"/>
        <v>6540</v>
      </c>
      <c r="Q12" s="32">
        <v>1.268424440179724</v>
      </c>
      <c r="R12" s="20">
        <f t="shared" si="5"/>
        <v>1</v>
      </c>
      <c r="T12" s="24">
        <v>15</v>
      </c>
      <c r="U12" s="25">
        <v>10</v>
      </c>
      <c r="V12" s="26">
        <v>4676.4484562552625</v>
      </c>
      <c r="W12" s="27">
        <v>210</v>
      </c>
      <c r="X12" s="3" t="s">
        <v>32</v>
      </c>
    </row>
    <row r="13" spans="1:24">
      <c r="A13" s="9">
        <v>4</v>
      </c>
      <c r="B13" s="10">
        <v>69</v>
      </c>
      <c r="C13" s="18">
        <v>10</v>
      </c>
      <c r="D13" s="2">
        <v>3.3870999999999998</v>
      </c>
      <c r="E13" s="1">
        <v>6300</v>
      </c>
      <c r="F13" s="1">
        <v>75</v>
      </c>
      <c r="G13" s="81">
        <f t="shared" si="6"/>
        <v>38.173908056399995</v>
      </c>
      <c r="H13" s="36">
        <v>1.5029097659999999</v>
      </c>
      <c r="I13" s="31">
        <f t="shared" si="7"/>
        <v>1.3922771994111509</v>
      </c>
      <c r="J13" s="28">
        <f t="shared" si="8"/>
        <v>7.3612248114734138</v>
      </c>
      <c r="K13" s="35">
        <f t="shared" si="0"/>
        <v>0.11063256658884901</v>
      </c>
      <c r="L13" s="36">
        <v>0.11063256658884901</v>
      </c>
      <c r="M13" s="15">
        <f t="shared" si="1"/>
        <v>75</v>
      </c>
      <c r="N13" s="1">
        <f t="shared" si="2"/>
        <v>472500</v>
      </c>
      <c r="O13" s="3">
        <f t="shared" si="3"/>
        <v>1</v>
      </c>
      <c r="P13" s="10">
        <f t="shared" si="4"/>
        <v>6300</v>
      </c>
      <c r="Q13" s="32">
        <v>1.255673858709323</v>
      </c>
      <c r="R13" s="20">
        <f t="shared" si="5"/>
        <v>1</v>
      </c>
      <c r="T13" s="24">
        <v>16</v>
      </c>
      <c r="U13" s="25">
        <v>10</v>
      </c>
      <c r="V13" s="26">
        <v>5206.9860256991833</v>
      </c>
      <c r="W13" s="27">
        <v>252</v>
      </c>
      <c r="X13" s="3" t="s">
        <v>33</v>
      </c>
    </row>
    <row r="14" spans="1:24">
      <c r="A14" s="9">
        <v>5</v>
      </c>
      <c r="B14" s="10">
        <v>70</v>
      </c>
      <c r="C14" s="18">
        <v>10</v>
      </c>
      <c r="D14" s="2">
        <v>3.3820000000000001</v>
      </c>
      <c r="E14" s="1">
        <v>6250</v>
      </c>
      <c r="F14" s="1">
        <v>75</v>
      </c>
      <c r="G14" s="81">
        <f t="shared" si="6"/>
        <v>35.299729298799996</v>
      </c>
      <c r="H14" s="36">
        <v>1.3897531219999999</v>
      </c>
      <c r="I14" s="31">
        <f t="shared" si="7"/>
        <v>1.3901979575809611</v>
      </c>
      <c r="J14" s="28">
        <f t="shared" si="8"/>
        <v>-3.2008244768037326E-2</v>
      </c>
      <c r="K14" s="35">
        <f t="shared" si="0"/>
        <v>-4.4483558096120035E-4</v>
      </c>
      <c r="L14" s="36">
        <v>4.4483558096120035E-4</v>
      </c>
      <c r="M14" s="15">
        <f t="shared" si="1"/>
        <v>75</v>
      </c>
      <c r="N14" s="1">
        <f t="shared" si="2"/>
        <v>468750</v>
      </c>
      <c r="O14" s="3">
        <f t="shared" si="3"/>
        <v>1</v>
      </c>
      <c r="P14" s="10">
        <f t="shared" si="4"/>
        <v>6250</v>
      </c>
      <c r="Q14" s="32">
        <v>1.25871853573572</v>
      </c>
      <c r="R14" s="20">
        <f t="shared" si="5"/>
        <v>1</v>
      </c>
      <c r="T14" s="24">
        <v>21</v>
      </c>
      <c r="U14" s="25">
        <v>10</v>
      </c>
      <c r="V14" s="26">
        <v>5495.5123005410678</v>
      </c>
      <c r="W14" s="27">
        <v>175</v>
      </c>
      <c r="X14" s="3" t="s">
        <v>34</v>
      </c>
    </row>
    <row r="15" spans="1:24">
      <c r="A15" s="9">
        <v>6</v>
      </c>
      <c r="B15" s="10">
        <v>74</v>
      </c>
      <c r="C15" s="18">
        <v>4</v>
      </c>
      <c r="D15" s="2">
        <v>2.1349999999999998</v>
      </c>
      <c r="E15" s="1">
        <v>6480</v>
      </c>
      <c r="F15" s="1">
        <v>100</v>
      </c>
      <c r="G15" s="81">
        <f t="shared" si="6"/>
        <v>34.444259203799994</v>
      </c>
      <c r="H15" s="36">
        <v>1.356073197</v>
      </c>
      <c r="I15" s="31">
        <f t="shared" si="7"/>
        <v>1.3226246745695072</v>
      </c>
      <c r="J15" s="28">
        <f t="shared" si="8"/>
        <v>2.4665720482117006</v>
      </c>
      <c r="K15" s="35">
        <f t="shared" si="0"/>
        <v>3.3448522430492789E-2</v>
      </c>
      <c r="L15" s="36">
        <v>3.3448522430492789E-2</v>
      </c>
      <c r="M15" s="15">
        <f t="shared" si="1"/>
        <v>100</v>
      </c>
      <c r="N15" s="1">
        <f t="shared" si="2"/>
        <v>648000</v>
      </c>
      <c r="O15" s="3">
        <f t="shared" si="3"/>
        <v>0</v>
      </c>
      <c r="P15" s="10">
        <f t="shared" si="4"/>
        <v>6480</v>
      </c>
      <c r="Q15" s="32">
        <v>1.2793851901256159</v>
      </c>
      <c r="R15" s="20">
        <f t="shared" si="5"/>
        <v>1</v>
      </c>
      <c r="T15" s="24">
        <v>27</v>
      </c>
      <c r="U15" s="25">
        <v>10</v>
      </c>
      <c r="V15" s="26">
        <v>4164.9130647283719</v>
      </c>
      <c r="W15" s="27">
        <v>200</v>
      </c>
      <c r="X15" s="3" t="s">
        <v>35</v>
      </c>
    </row>
    <row r="16" spans="1:24">
      <c r="A16" s="9">
        <v>7</v>
      </c>
      <c r="B16" s="10">
        <v>76</v>
      </c>
      <c r="C16" s="18">
        <v>10</v>
      </c>
      <c r="D16" s="2">
        <v>6.048</v>
      </c>
      <c r="E16" s="1">
        <v>2510</v>
      </c>
      <c r="F16" s="1">
        <v>200</v>
      </c>
      <c r="G16" s="81">
        <f t="shared" si="6"/>
        <v>49.438043998999994</v>
      </c>
      <c r="H16" s="36">
        <v>1.9463796849999999</v>
      </c>
      <c r="I16" s="31">
        <f t="shared" si="7"/>
        <v>1.8822445489433115</v>
      </c>
      <c r="J16" s="28">
        <f t="shared" si="8"/>
        <v>3.2950989239639754</v>
      </c>
      <c r="K16" s="35">
        <f t="shared" si="0"/>
        <v>6.4135136056688413E-2</v>
      </c>
      <c r="L16" s="36">
        <v>6.4135136056688413E-2</v>
      </c>
      <c r="M16" s="15">
        <f t="shared" si="1"/>
        <v>200</v>
      </c>
      <c r="N16" s="1">
        <f t="shared" si="2"/>
        <v>502000</v>
      </c>
      <c r="O16" s="3">
        <f t="shared" si="3"/>
        <v>1</v>
      </c>
      <c r="P16" s="10">
        <f t="shared" si="4"/>
        <v>2510</v>
      </c>
      <c r="Q16" s="32">
        <v>1.4690735633574561</v>
      </c>
      <c r="R16" s="20">
        <f t="shared" si="5"/>
        <v>1</v>
      </c>
      <c r="T16" s="24">
        <v>37</v>
      </c>
      <c r="U16" s="25">
        <v>10</v>
      </c>
      <c r="V16" s="26">
        <v>6035.1664319858664</v>
      </c>
      <c r="W16" s="27">
        <v>200</v>
      </c>
      <c r="X16" s="3" t="s">
        <v>36</v>
      </c>
    </row>
    <row r="17" spans="1:24">
      <c r="A17" s="9">
        <v>8</v>
      </c>
      <c r="B17" s="10">
        <v>77</v>
      </c>
      <c r="C17" s="18">
        <v>10</v>
      </c>
      <c r="D17" s="2">
        <v>3.4039999999999999</v>
      </c>
      <c r="E17" s="1">
        <v>4050</v>
      </c>
      <c r="F17" s="1">
        <v>100</v>
      </c>
      <c r="G17" s="81">
        <f t="shared" si="6"/>
        <v>34.369446119999999</v>
      </c>
      <c r="H17" s="36">
        <v>1.3531278</v>
      </c>
      <c r="I17" s="31">
        <f t="shared" si="7"/>
        <v>1.4495729758946709</v>
      </c>
      <c r="J17" s="28">
        <f t="shared" si="8"/>
        <v>-7.1275733079071273</v>
      </c>
      <c r="K17" s="35">
        <f t="shared" si="0"/>
        <v>-9.6445175894670943E-2</v>
      </c>
      <c r="L17" s="36">
        <v>9.6445175894670943E-2</v>
      </c>
      <c r="M17" s="15">
        <f t="shared" si="1"/>
        <v>100</v>
      </c>
      <c r="N17" s="1">
        <f t="shared" si="2"/>
        <v>405000</v>
      </c>
      <c r="O17" s="3">
        <f t="shared" si="3"/>
        <v>1</v>
      </c>
      <c r="P17" s="10">
        <f t="shared" si="4"/>
        <v>4050</v>
      </c>
      <c r="Q17" s="32">
        <v>1.369588862113339</v>
      </c>
      <c r="R17" s="20">
        <f t="shared" si="5"/>
        <v>1</v>
      </c>
      <c r="T17" s="24">
        <v>39</v>
      </c>
      <c r="U17" s="25">
        <v>10</v>
      </c>
      <c r="V17" s="26">
        <v>5378.6938426487859</v>
      </c>
      <c r="W17" s="27">
        <v>250</v>
      </c>
      <c r="X17" s="3" t="s">
        <v>31</v>
      </c>
    </row>
    <row r="18" spans="1:24">
      <c r="A18" s="9">
        <v>9</v>
      </c>
      <c r="B18" s="10">
        <v>79</v>
      </c>
      <c r="C18" s="18">
        <v>4</v>
      </c>
      <c r="D18" s="2">
        <v>2.08</v>
      </c>
      <c r="E18" s="1">
        <v>1970</v>
      </c>
      <c r="F18" s="1">
        <v>200</v>
      </c>
      <c r="G18" s="81">
        <f t="shared" si="6"/>
        <v>43.424990188199999</v>
      </c>
      <c r="H18" s="36">
        <v>1.709645283</v>
      </c>
      <c r="I18" s="31">
        <f t="shared" si="7"/>
        <v>1.5606792123123967</v>
      </c>
      <c r="J18" s="28">
        <f t="shared" si="8"/>
        <v>8.7132735760370732</v>
      </c>
      <c r="K18" s="35">
        <f t="shared" si="0"/>
        <v>0.14896607068760326</v>
      </c>
      <c r="L18" s="36">
        <v>0.14896607068760326</v>
      </c>
      <c r="M18" s="15">
        <f t="shared" si="1"/>
        <v>200</v>
      </c>
      <c r="N18" s="1">
        <f t="shared" si="2"/>
        <v>394000</v>
      </c>
      <c r="O18" s="3">
        <f t="shared" si="3"/>
        <v>0</v>
      </c>
      <c r="P18" s="10">
        <f t="shared" si="4"/>
        <v>1970</v>
      </c>
      <c r="Q18" s="32">
        <v>1.5205179552709931</v>
      </c>
      <c r="R18" s="20">
        <f t="shared" si="5"/>
        <v>1</v>
      </c>
      <c r="T18" s="24">
        <v>49</v>
      </c>
      <c r="U18" s="25">
        <v>10</v>
      </c>
      <c r="V18" s="26">
        <v>5470.2635107987107</v>
      </c>
      <c r="W18" s="27">
        <v>252</v>
      </c>
      <c r="X18" s="3" t="s">
        <v>37</v>
      </c>
    </row>
    <row r="19" spans="1:24">
      <c r="A19" s="9">
        <v>10</v>
      </c>
      <c r="B19" s="10">
        <v>80</v>
      </c>
      <c r="C19" s="18">
        <v>10</v>
      </c>
      <c r="D19" s="2">
        <v>6.056</v>
      </c>
      <c r="E19" s="1">
        <v>2030</v>
      </c>
      <c r="F19" s="1">
        <v>200</v>
      </c>
      <c r="G19" s="81">
        <f t="shared" si="6"/>
        <v>49.936069037999992</v>
      </c>
      <c r="H19" s="36">
        <v>1.9659869699999999</v>
      </c>
      <c r="I19" s="31">
        <f t="shared" si="7"/>
        <v>1.8290159580904566</v>
      </c>
      <c r="J19" s="28">
        <f t="shared" si="8"/>
        <v>6.9670355907569075</v>
      </c>
      <c r="K19" s="35">
        <f t="shared" si="0"/>
        <v>0.13697101190954331</v>
      </c>
      <c r="L19" s="36">
        <v>0.13697101190954331</v>
      </c>
      <c r="M19" s="15">
        <f t="shared" si="1"/>
        <v>200</v>
      </c>
      <c r="N19" s="1">
        <f t="shared" si="2"/>
        <v>406000</v>
      </c>
      <c r="O19" s="3">
        <f t="shared" si="3"/>
        <v>1</v>
      </c>
      <c r="P19" s="10">
        <f t="shared" si="4"/>
        <v>2030</v>
      </c>
      <c r="Q19" s="32">
        <v>1.427667339977114</v>
      </c>
      <c r="R19" s="20">
        <f t="shared" si="5"/>
        <v>1</v>
      </c>
      <c r="T19" s="24">
        <v>50</v>
      </c>
      <c r="U19" s="25">
        <v>10</v>
      </c>
      <c r="V19" s="26">
        <v>4789.2020734371454</v>
      </c>
      <c r="W19" s="27">
        <v>250</v>
      </c>
      <c r="X19" s="3" t="s">
        <v>37</v>
      </c>
    </row>
    <row r="20" spans="1:24">
      <c r="A20" s="9">
        <v>11</v>
      </c>
      <c r="B20" s="10">
        <v>81</v>
      </c>
      <c r="C20" s="18">
        <v>10</v>
      </c>
      <c r="D20" s="2">
        <v>3.4060000000000001</v>
      </c>
      <c r="E20" s="1">
        <v>2630</v>
      </c>
      <c r="F20" s="1">
        <v>200</v>
      </c>
      <c r="G20" s="81">
        <f t="shared" si="6"/>
        <v>45.068702343999995</v>
      </c>
      <c r="H20" s="36">
        <v>1.7743583599999999</v>
      </c>
      <c r="I20" s="31">
        <f t="shared" si="7"/>
        <v>1.8955516966565253</v>
      </c>
      <c r="J20" s="28">
        <f t="shared" si="8"/>
        <v>-6.8302626678257621</v>
      </c>
      <c r="K20" s="35">
        <f t="shared" si="0"/>
        <v>-0.12119333665652543</v>
      </c>
      <c r="L20" s="36">
        <v>0.12119333665652543</v>
      </c>
      <c r="M20" s="15">
        <f t="shared" si="1"/>
        <v>200</v>
      </c>
      <c r="N20" s="1">
        <f t="shared" si="2"/>
        <v>526000</v>
      </c>
      <c r="O20" s="3">
        <f t="shared" si="3"/>
        <v>1</v>
      </c>
      <c r="P20" s="10">
        <f t="shared" si="4"/>
        <v>2630</v>
      </c>
      <c r="Q20" s="32">
        <v>1.3544245761336899</v>
      </c>
      <c r="R20" s="20">
        <f t="shared" si="5"/>
        <v>0</v>
      </c>
      <c r="T20" s="24">
        <v>51</v>
      </c>
      <c r="U20" s="25">
        <v>4</v>
      </c>
      <c r="V20" s="26">
        <v>6526.9837037316811</v>
      </c>
      <c r="W20" s="27">
        <v>200</v>
      </c>
      <c r="X20" s="3" t="s">
        <v>38</v>
      </c>
    </row>
    <row r="21" spans="1:24">
      <c r="A21" s="9">
        <v>12</v>
      </c>
      <c r="B21" s="10">
        <v>83</v>
      </c>
      <c r="C21" s="18">
        <v>10</v>
      </c>
      <c r="D21" s="2">
        <v>3.403</v>
      </c>
      <c r="E21" s="1">
        <v>3230</v>
      </c>
      <c r="F21" s="1">
        <v>200</v>
      </c>
      <c r="G21" s="81">
        <f t="shared" si="6"/>
        <v>48.338488260599995</v>
      </c>
      <c r="H21" s="36">
        <v>1.903090089</v>
      </c>
      <c r="I21" s="31">
        <f t="shared" si="7"/>
        <v>1.9620874352225939</v>
      </c>
      <c r="J21" s="28">
        <f t="shared" si="8"/>
        <v>-3.1000816284842676</v>
      </c>
      <c r="K21" s="35">
        <f t="shared" si="0"/>
        <v>-5.8997346222593894E-2</v>
      </c>
      <c r="L21" s="36">
        <v>5.8997346222593894E-2</v>
      </c>
      <c r="M21" s="15">
        <f t="shared" si="1"/>
        <v>200</v>
      </c>
      <c r="N21" s="1">
        <f t="shared" si="2"/>
        <v>646000</v>
      </c>
      <c r="O21" s="3">
        <f t="shared" si="3"/>
        <v>1</v>
      </c>
      <c r="P21" s="10">
        <f t="shared" si="4"/>
        <v>3230</v>
      </c>
      <c r="Q21" s="32">
        <v>1.353330670560057</v>
      </c>
      <c r="R21" s="20">
        <f t="shared" si="5"/>
        <v>0</v>
      </c>
      <c r="T21" s="24">
        <v>52</v>
      </c>
      <c r="U21" s="25">
        <v>4</v>
      </c>
      <c r="V21" s="26">
        <v>6107.102702942585</v>
      </c>
      <c r="W21" s="27">
        <v>200</v>
      </c>
      <c r="X21" s="3" t="s">
        <v>39</v>
      </c>
    </row>
    <row r="22" spans="1:24">
      <c r="A22" s="9">
        <v>13</v>
      </c>
      <c r="B22" s="10">
        <v>84</v>
      </c>
      <c r="C22" s="18">
        <v>10</v>
      </c>
      <c r="D22" s="2">
        <v>3.403</v>
      </c>
      <c r="E22" s="1">
        <v>3500</v>
      </c>
      <c r="F22" s="1">
        <v>110</v>
      </c>
      <c r="G22" s="81">
        <f t="shared" si="6"/>
        <v>38.306104236000003</v>
      </c>
      <c r="H22" s="36">
        <v>1.5081143400000001</v>
      </c>
      <c r="I22" s="31">
        <f t="shared" si="7"/>
        <v>1.476372537904433</v>
      </c>
      <c r="J22" s="28">
        <f t="shared" si="8"/>
        <v>2.1047344524001472</v>
      </c>
      <c r="K22" s="35">
        <f t="shared" si="0"/>
        <v>3.1741802095567095E-2</v>
      </c>
      <c r="L22" s="36">
        <v>3.1741802095567095E-2</v>
      </c>
      <c r="M22" s="15">
        <f t="shared" si="1"/>
        <v>110</v>
      </c>
      <c r="N22" s="1">
        <f t="shared" si="2"/>
        <v>385000</v>
      </c>
      <c r="O22" s="3">
        <f t="shared" si="3"/>
        <v>1</v>
      </c>
      <c r="P22" s="10">
        <f t="shared" si="4"/>
        <v>3500</v>
      </c>
      <c r="Q22" s="32">
        <v>1.3593200238536109</v>
      </c>
      <c r="R22" s="20">
        <f t="shared" si="5"/>
        <v>1</v>
      </c>
      <c r="T22" s="24">
        <v>58</v>
      </c>
      <c r="U22" s="25">
        <v>10</v>
      </c>
      <c r="V22" s="26">
        <v>6141.731761175567</v>
      </c>
      <c r="W22" s="27">
        <v>201</v>
      </c>
      <c r="X22" s="3" t="s">
        <v>40</v>
      </c>
    </row>
    <row r="23" spans="1:24">
      <c r="A23" s="9">
        <v>14</v>
      </c>
      <c r="B23" s="10">
        <v>85</v>
      </c>
      <c r="C23" s="18">
        <v>10</v>
      </c>
      <c r="D23" s="2">
        <v>3.407</v>
      </c>
      <c r="E23" s="1">
        <v>3110</v>
      </c>
      <c r="F23" s="1">
        <v>200</v>
      </c>
      <c r="G23" s="81">
        <f t="shared" si="6"/>
        <v>44.869614019799997</v>
      </c>
      <c r="H23" s="36">
        <v>1.7665202369999999</v>
      </c>
      <c r="I23" s="31">
        <f t="shared" si="7"/>
        <v>1.9487802875093803</v>
      </c>
      <c r="J23" s="28">
        <f t="shared" si="8"/>
        <v>-10.31746179250707</v>
      </c>
      <c r="K23" s="35">
        <f t="shared" si="0"/>
        <v>-0.18226005050938032</v>
      </c>
      <c r="L23" s="36">
        <v>0.18226005050938032</v>
      </c>
      <c r="M23" s="15">
        <f t="shared" si="1"/>
        <v>200</v>
      </c>
      <c r="N23" s="1">
        <f t="shared" si="2"/>
        <v>622000</v>
      </c>
      <c r="O23" s="3">
        <f t="shared" si="3"/>
        <v>1</v>
      </c>
      <c r="P23" s="10">
        <f t="shared" si="4"/>
        <v>3110</v>
      </c>
      <c r="Q23" s="32">
        <v>1.3670896985456891</v>
      </c>
      <c r="R23" s="20">
        <f t="shared" si="5"/>
        <v>1</v>
      </c>
      <c r="T23" s="24">
        <v>73</v>
      </c>
      <c r="U23" s="25">
        <v>10</v>
      </c>
      <c r="V23" s="26">
        <v>5854.9732494078862</v>
      </c>
      <c r="W23" s="27">
        <v>90</v>
      </c>
      <c r="X23" s="3" t="s">
        <v>41</v>
      </c>
    </row>
    <row r="24" spans="1:24">
      <c r="A24" s="9">
        <v>15</v>
      </c>
      <c r="B24" s="10">
        <v>86</v>
      </c>
      <c r="C24" s="18">
        <v>10</v>
      </c>
      <c r="D24" s="2">
        <v>3.4049999999999998</v>
      </c>
      <c r="E24" s="1">
        <v>3810</v>
      </c>
      <c r="F24" s="1">
        <v>110</v>
      </c>
      <c r="G24" s="81">
        <f t="shared" si="6"/>
        <v>40.901346137199994</v>
      </c>
      <c r="H24" s="36">
        <v>1.6102892179999999</v>
      </c>
      <c r="I24" s="31">
        <f t="shared" si="7"/>
        <v>1.4952797769469575</v>
      </c>
      <c r="J24" s="28">
        <f t="shared" si="8"/>
        <v>7.1421605365951386</v>
      </c>
      <c r="K24" s="35">
        <f t="shared" si="0"/>
        <v>0.11500944105304245</v>
      </c>
      <c r="L24" s="36">
        <v>0.11500944105304245</v>
      </c>
      <c r="M24" s="15">
        <f t="shared" si="1"/>
        <v>110</v>
      </c>
      <c r="N24" s="1">
        <f t="shared" si="2"/>
        <v>419100</v>
      </c>
      <c r="O24" s="3">
        <f t="shared" si="3"/>
        <v>1</v>
      </c>
      <c r="P24" s="10">
        <f t="shared" si="4"/>
        <v>3810</v>
      </c>
      <c r="Q24" s="32">
        <v>1.356089516636092</v>
      </c>
      <c r="R24" s="20">
        <f t="shared" si="5"/>
        <v>1</v>
      </c>
    </row>
    <row r="25" spans="1:24">
      <c r="A25" s="9">
        <v>16</v>
      </c>
      <c r="B25" s="10">
        <v>87</v>
      </c>
      <c r="C25" s="18">
        <v>10</v>
      </c>
      <c r="D25" s="3">
        <v>6.0449999999999999</v>
      </c>
      <c r="E25" s="1">
        <v>2260</v>
      </c>
      <c r="F25" s="1">
        <v>300</v>
      </c>
      <c r="G25" s="81">
        <f t="shared" si="6"/>
        <v>54.44149106599999</v>
      </c>
      <c r="H25" s="36">
        <v>2.1433657899999998</v>
      </c>
      <c r="I25" s="31">
        <f t="shared" si="7"/>
        <v>2.3587188165479476</v>
      </c>
      <c r="J25" s="28">
        <f t="shared" si="8"/>
        <v>-10.047422962178928</v>
      </c>
      <c r="K25" s="35">
        <f t="shared" si="0"/>
        <v>-0.21535302654794775</v>
      </c>
      <c r="L25" s="36">
        <v>0.21535302654794775</v>
      </c>
      <c r="M25" s="15">
        <f t="shared" si="1"/>
        <v>300</v>
      </c>
      <c r="N25" s="1">
        <f t="shared" si="2"/>
        <v>678000</v>
      </c>
      <c r="O25" s="3">
        <f t="shared" si="3"/>
        <v>1</v>
      </c>
      <c r="P25" s="10">
        <f t="shared" si="4"/>
        <v>2260</v>
      </c>
      <c r="Q25" s="32">
        <v>1.2593302685464249</v>
      </c>
      <c r="R25" s="20">
        <f t="shared" si="5"/>
        <v>0</v>
      </c>
    </row>
    <row r="26" spans="1:24">
      <c r="A26" s="9">
        <v>17</v>
      </c>
      <c r="B26" s="10">
        <v>89</v>
      </c>
      <c r="C26" s="18">
        <v>10</v>
      </c>
      <c r="D26" s="3">
        <v>3.395</v>
      </c>
      <c r="E26" s="1">
        <v>5930</v>
      </c>
      <c r="F26" s="1">
        <v>80</v>
      </c>
      <c r="G26" s="81">
        <f t="shared" si="6"/>
        <v>38.897775290399998</v>
      </c>
      <c r="H26" s="36">
        <v>1.531408476</v>
      </c>
      <c r="I26" s="31">
        <f t="shared" si="7"/>
        <v>1.4122751078238338</v>
      </c>
      <c r="J26" s="28">
        <f t="shared" si="8"/>
        <v>7.7793332114328821</v>
      </c>
      <c r="K26" s="35">
        <f t="shared" si="0"/>
        <v>0.11913336817616615</v>
      </c>
      <c r="L26" s="36">
        <v>0.11913336817616615</v>
      </c>
      <c r="M26" s="15">
        <f t="shared" si="1"/>
        <v>80</v>
      </c>
      <c r="N26" s="1">
        <f t="shared" si="2"/>
        <v>474400</v>
      </c>
      <c r="O26" s="3">
        <f t="shared" si="3"/>
        <v>1</v>
      </c>
      <c r="P26" s="10">
        <f t="shared" si="4"/>
        <v>5930</v>
      </c>
      <c r="Q26" s="32">
        <v>1.3396624678240581</v>
      </c>
      <c r="R26" s="20">
        <f t="shared" si="5"/>
        <v>1</v>
      </c>
    </row>
    <row r="27" spans="1:24">
      <c r="A27" s="9">
        <v>18</v>
      </c>
      <c r="B27" s="10">
        <v>90</v>
      </c>
      <c r="C27" s="18">
        <v>10</v>
      </c>
      <c r="D27" s="3">
        <v>3.4159999999999999</v>
      </c>
      <c r="E27" s="1">
        <v>3900</v>
      </c>
      <c r="F27" s="1">
        <v>100</v>
      </c>
      <c r="G27" s="81">
        <f t="shared" si="6"/>
        <v>41.401099265200003</v>
      </c>
      <c r="H27" s="36">
        <v>1.6299645380000001</v>
      </c>
      <c r="I27" s="31">
        <f t="shared" si="7"/>
        <v>1.4412560085739123</v>
      </c>
      <c r="J27" s="28">
        <f t="shared" si="8"/>
        <v>11.577462271518923</v>
      </c>
      <c r="K27" s="35">
        <f t="shared" si="0"/>
        <v>0.18870852942608773</v>
      </c>
      <c r="L27" s="36">
        <v>0.18870852942608773</v>
      </c>
      <c r="M27" s="15">
        <f t="shared" si="1"/>
        <v>100</v>
      </c>
      <c r="N27" s="1">
        <f t="shared" si="2"/>
        <v>390000</v>
      </c>
      <c r="O27" s="3">
        <f t="shared" si="3"/>
        <v>1</v>
      </c>
      <c r="P27" s="10">
        <f t="shared" si="4"/>
        <v>3900</v>
      </c>
      <c r="Q27" s="32">
        <v>1.3876017322143419</v>
      </c>
      <c r="R27" s="20">
        <f t="shared" si="5"/>
        <v>1</v>
      </c>
      <c r="T27" t="s">
        <v>42</v>
      </c>
    </row>
    <row r="28" spans="1:24">
      <c r="A28" s="9">
        <v>19</v>
      </c>
      <c r="B28" s="10">
        <v>93</v>
      </c>
      <c r="C28" s="18">
        <v>10</v>
      </c>
      <c r="D28" s="2">
        <v>3.4089999999999998</v>
      </c>
      <c r="E28" s="1">
        <v>2430</v>
      </c>
      <c r="F28" s="1">
        <v>299</v>
      </c>
      <c r="G28" s="81">
        <f t="shared" si="6"/>
        <v>54.285663259800003</v>
      </c>
      <c r="H28" s="36">
        <v>2.1372308370000002</v>
      </c>
      <c r="I28" s="31">
        <f t="shared" si="7"/>
        <v>2.3818602715554866</v>
      </c>
      <c r="J28" s="28">
        <f t="shared" si="8"/>
        <v>-11.446093249284633</v>
      </c>
      <c r="K28" s="35">
        <f t="shared" si="0"/>
        <v>-0.24462943455548647</v>
      </c>
      <c r="L28" s="36">
        <v>0.24462943455548647</v>
      </c>
      <c r="M28" s="15">
        <f t="shared" si="1"/>
        <v>299</v>
      </c>
      <c r="N28" s="1">
        <f t="shared" si="2"/>
        <v>726570</v>
      </c>
      <c r="O28" s="3">
        <f t="shared" si="3"/>
        <v>1</v>
      </c>
      <c r="P28" s="10">
        <f t="shared" si="4"/>
        <v>2430</v>
      </c>
      <c r="Q28" s="32">
        <v>1.371321721791507</v>
      </c>
      <c r="R28" s="20">
        <f t="shared" si="5"/>
        <v>0</v>
      </c>
      <c r="T28" t="s">
        <v>43</v>
      </c>
      <c r="U28" t="s">
        <v>44</v>
      </c>
      <c r="V28" t="s">
        <v>45</v>
      </c>
      <c r="W28" t="s">
        <v>46</v>
      </c>
    </row>
    <row r="29" spans="1:24">
      <c r="A29" s="9">
        <v>20</v>
      </c>
      <c r="B29" s="10">
        <v>94</v>
      </c>
      <c r="C29" s="18">
        <v>4</v>
      </c>
      <c r="D29" s="2">
        <v>2.1030000000000002</v>
      </c>
      <c r="E29" s="1">
        <v>2350</v>
      </c>
      <c r="F29" s="1">
        <v>199</v>
      </c>
      <c r="G29" s="81">
        <f t="shared" si="6"/>
        <v>42.208909232000003</v>
      </c>
      <c r="H29" s="36">
        <v>1.6617680800000001</v>
      </c>
      <c r="I29" s="31">
        <f t="shared" si="7"/>
        <v>1.5977266366802441</v>
      </c>
      <c r="J29" s="28">
        <f t="shared" si="8"/>
        <v>3.8538135429678024</v>
      </c>
      <c r="K29" s="35">
        <f t="shared" si="0"/>
        <v>6.4041443319756031E-2</v>
      </c>
      <c r="L29" s="36">
        <v>6.4041443319756031E-2</v>
      </c>
      <c r="M29" s="15">
        <f t="shared" si="1"/>
        <v>199</v>
      </c>
      <c r="N29" s="1">
        <f t="shared" si="2"/>
        <v>467650</v>
      </c>
      <c r="O29" s="3">
        <f t="shared" si="3"/>
        <v>0</v>
      </c>
      <c r="P29" s="10">
        <f t="shared" si="4"/>
        <v>2350</v>
      </c>
      <c r="Q29" s="32">
        <v>1.4851494219032031</v>
      </c>
      <c r="R29" s="20">
        <f t="shared" si="5"/>
        <v>1</v>
      </c>
      <c r="S29" t="s">
        <v>43</v>
      </c>
      <c r="T29" s="40"/>
      <c r="U29">
        <f>CORREL(M10:M45,N10:N45)</f>
        <v>0.53873303518868543</v>
      </c>
      <c r="V29" t="e">
        <f>CORREL(M10:M45,#REF!)</f>
        <v>#REF!</v>
      </c>
      <c r="W29">
        <f>CORREL(M10:M45,O10:O45)</f>
        <v>0.20355009186484671</v>
      </c>
    </row>
    <row r="30" spans="1:24">
      <c r="A30" s="9">
        <v>21</v>
      </c>
      <c r="B30" s="10">
        <v>99</v>
      </c>
      <c r="C30" s="18">
        <v>10</v>
      </c>
      <c r="D30" s="2">
        <v>3.3839999999999999</v>
      </c>
      <c r="E30" s="1">
        <v>2500</v>
      </c>
      <c r="F30" s="1">
        <v>215</v>
      </c>
      <c r="G30" s="81">
        <f t="shared" si="6"/>
        <v>49.501173387599998</v>
      </c>
      <c r="H30" s="36">
        <v>1.9488650940000001</v>
      </c>
      <c r="I30" s="31">
        <f t="shared" si="7"/>
        <v>1.9587613159252673</v>
      </c>
      <c r="J30" s="28">
        <f t="shared" si="8"/>
        <v>-0.50779409799758968</v>
      </c>
      <c r="K30" s="35">
        <f t="shared" si="0"/>
        <v>-9.896221925267179E-3</v>
      </c>
      <c r="L30" s="36">
        <v>9.896221925267179E-3</v>
      </c>
      <c r="M30" s="15">
        <f t="shared" si="1"/>
        <v>215</v>
      </c>
      <c r="N30" s="1">
        <f t="shared" si="2"/>
        <v>537500</v>
      </c>
      <c r="O30" s="3">
        <f t="shared" si="3"/>
        <v>1</v>
      </c>
      <c r="P30" s="10">
        <f t="shared" si="4"/>
        <v>2500</v>
      </c>
      <c r="Q30" s="32">
        <v>1.4498657189174311</v>
      </c>
      <c r="R30" s="20">
        <f t="shared" si="5"/>
        <v>1</v>
      </c>
      <c r="S30" t="s">
        <v>44</v>
      </c>
      <c r="T30" s="40"/>
      <c r="U30" s="40"/>
      <c r="V30" t="e">
        <f>CORREL(N10:N45,#REF!)</f>
        <v>#REF!</v>
      </c>
      <c r="W30">
        <f>CORREL(N10:N45,O10:O45)</f>
        <v>3.8999496276154316E-2</v>
      </c>
    </row>
    <row r="31" spans="1:24">
      <c r="A31" s="9">
        <v>22</v>
      </c>
      <c r="B31" s="10">
        <v>100</v>
      </c>
      <c r="C31" s="18">
        <v>10</v>
      </c>
      <c r="D31" s="2">
        <v>3.4039999999999999</v>
      </c>
      <c r="E31" s="1">
        <v>5310</v>
      </c>
      <c r="F31" s="1">
        <v>100</v>
      </c>
      <c r="G31" s="81">
        <f t="shared" si="6"/>
        <v>35.475035984000002</v>
      </c>
      <c r="H31" s="36">
        <v>1.39665496</v>
      </c>
      <c r="I31" s="31">
        <f t="shared" si="7"/>
        <v>1.519435501389043</v>
      </c>
      <c r="J31" s="28">
        <f t="shared" si="8"/>
        <v>-8.7910432358356463</v>
      </c>
      <c r="K31" s="35">
        <f t="shared" si="0"/>
        <v>-0.12278054138904304</v>
      </c>
      <c r="L31" s="36">
        <v>0.12278054138904304</v>
      </c>
      <c r="M31" s="15">
        <f t="shared" si="1"/>
        <v>100</v>
      </c>
      <c r="N31" s="1">
        <f t="shared" si="2"/>
        <v>531000</v>
      </c>
      <c r="O31" s="3">
        <f t="shared" si="3"/>
        <v>1</v>
      </c>
      <c r="P31" s="10">
        <f t="shared" si="4"/>
        <v>5310</v>
      </c>
      <c r="Q31" s="32">
        <v>1.2252884237208119</v>
      </c>
      <c r="R31" s="20">
        <f t="shared" si="5"/>
        <v>0</v>
      </c>
      <c r="S31" t="s">
        <v>45</v>
      </c>
      <c r="T31" s="40"/>
      <c r="U31" s="40"/>
      <c r="V31" s="40"/>
      <c r="W31" t="e">
        <f>CORREL(#REF!,O10:O45)</f>
        <v>#REF!</v>
      </c>
    </row>
    <row r="32" spans="1:24">
      <c r="A32" s="9">
        <v>23</v>
      </c>
      <c r="B32" s="10">
        <v>102</v>
      </c>
      <c r="C32" s="18">
        <v>10</v>
      </c>
      <c r="D32" s="2">
        <v>3.3519999999999999</v>
      </c>
      <c r="E32" s="1">
        <v>4410</v>
      </c>
      <c r="F32" s="1">
        <v>100</v>
      </c>
      <c r="G32" s="81">
        <f t="shared" si="6"/>
        <v>39.113654691000001</v>
      </c>
      <c r="H32" s="36">
        <v>1.5399076650000001</v>
      </c>
      <c r="I32" s="31">
        <f t="shared" si="7"/>
        <v>1.4695336974644917</v>
      </c>
      <c r="J32" s="28">
        <f t="shared" si="8"/>
        <v>4.5700121594958354</v>
      </c>
      <c r="K32" s="35">
        <f t="shared" si="0"/>
        <v>7.0373967535508397E-2</v>
      </c>
      <c r="L32" s="36">
        <v>7.0373967535508397E-2</v>
      </c>
      <c r="M32" s="15">
        <f t="shared" si="1"/>
        <v>100</v>
      </c>
      <c r="N32" s="1">
        <f t="shared" si="2"/>
        <v>441000</v>
      </c>
      <c r="O32" s="3">
        <f t="shared" si="3"/>
        <v>1</v>
      </c>
      <c r="P32" s="10">
        <f t="shared" si="4"/>
        <v>4410</v>
      </c>
      <c r="Q32" s="32">
        <v>1.2777232784432759</v>
      </c>
      <c r="R32" s="20">
        <f t="shared" si="5"/>
        <v>0</v>
      </c>
      <c r="S32" t="s">
        <v>46</v>
      </c>
      <c r="T32" s="40"/>
      <c r="U32" s="40"/>
      <c r="V32" s="40"/>
      <c r="W32" s="40"/>
    </row>
    <row r="33" spans="1:18">
      <c r="A33" s="9">
        <v>24</v>
      </c>
      <c r="B33" s="10">
        <v>105</v>
      </c>
      <c r="C33" s="18">
        <v>10</v>
      </c>
      <c r="D33" s="2">
        <v>6.0129999999999999</v>
      </c>
      <c r="E33" s="1">
        <v>1970</v>
      </c>
      <c r="F33" s="1">
        <v>197</v>
      </c>
      <c r="G33" s="81">
        <f t="shared" si="6"/>
        <v>48.757420265</v>
      </c>
      <c r="H33" s="36">
        <v>1.919583475</v>
      </c>
      <c r="I33" s="31">
        <f t="shared" si="7"/>
        <v>1.8077188435782388</v>
      </c>
      <c r="J33" s="28">
        <f t="shared" si="8"/>
        <v>5.8275471152282803</v>
      </c>
      <c r="K33" s="35">
        <f t="shared" si="0"/>
        <v>0.11186463142176128</v>
      </c>
      <c r="L33" s="36">
        <v>0.11186463142176128</v>
      </c>
      <c r="M33" s="15">
        <f t="shared" si="1"/>
        <v>197</v>
      </c>
      <c r="N33" s="1">
        <f t="shared" si="2"/>
        <v>388090</v>
      </c>
      <c r="O33" s="3">
        <f t="shared" si="3"/>
        <v>1</v>
      </c>
      <c r="P33" s="10">
        <f t="shared" si="4"/>
        <v>1970</v>
      </c>
      <c r="Q33" s="32">
        <v>1.48215571311756</v>
      </c>
      <c r="R33" s="20">
        <f t="shared" si="5"/>
        <v>1</v>
      </c>
    </row>
    <row r="34" spans="1:18">
      <c r="A34" s="9">
        <v>25</v>
      </c>
      <c r="B34" s="10">
        <v>106</v>
      </c>
      <c r="C34" s="18">
        <v>10</v>
      </c>
      <c r="D34" s="2">
        <v>6.0019999999999998</v>
      </c>
      <c r="E34" s="1">
        <v>2630</v>
      </c>
      <c r="F34" s="1">
        <v>200</v>
      </c>
      <c r="G34" s="81">
        <f t="shared" si="6"/>
        <v>49.760944775599995</v>
      </c>
      <c r="H34" s="36">
        <v>1.9590923140000001</v>
      </c>
      <c r="I34" s="31">
        <f t="shared" si="7"/>
        <v>1.8955516966565253</v>
      </c>
      <c r="J34" s="28">
        <f t="shared" si="8"/>
        <v>3.2433702531219626</v>
      </c>
      <c r="K34" s="35">
        <f t="shared" si="0"/>
        <v>6.3540617343474715E-2</v>
      </c>
      <c r="L34" s="36">
        <v>6.3540617343474715E-2</v>
      </c>
      <c r="M34" s="15">
        <f t="shared" si="1"/>
        <v>200</v>
      </c>
      <c r="N34" s="1">
        <f t="shared" si="2"/>
        <v>526000</v>
      </c>
      <c r="O34" s="3">
        <f t="shared" si="3"/>
        <v>1</v>
      </c>
      <c r="P34" s="10">
        <f t="shared" si="4"/>
        <v>2630</v>
      </c>
      <c r="Q34" s="32">
        <v>1.3689220355140941</v>
      </c>
      <c r="R34" s="20">
        <f t="shared" si="5"/>
        <v>0</v>
      </c>
    </row>
    <row r="35" spans="1:18">
      <c r="A35" s="9">
        <v>26</v>
      </c>
      <c r="B35" s="10">
        <v>108</v>
      </c>
      <c r="C35" s="18">
        <v>4</v>
      </c>
      <c r="D35" s="2">
        <v>2.1479999999999997</v>
      </c>
      <c r="E35" s="1">
        <v>6370</v>
      </c>
      <c r="F35" s="1">
        <v>85</v>
      </c>
      <c r="G35" s="81">
        <f t="shared" si="6"/>
        <v>27.781593865199998</v>
      </c>
      <c r="H35" s="36">
        <v>1.0937635379999999</v>
      </c>
      <c r="I35" s="31">
        <f t="shared" si="7"/>
        <v>1.2067132057115584</v>
      </c>
      <c r="J35" s="28">
        <f t="shared" si="8"/>
        <v>-10.3266989424508</v>
      </c>
      <c r="K35" s="35">
        <f t="shared" si="0"/>
        <v>-0.11294966771155845</v>
      </c>
      <c r="L35" s="36">
        <v>0.11294966771155845</v>
      </c>
      <c r="M35" s="15">
        <f t="shared" si="1"/>
        <v>85</v>
      </c>
      <c r="N35" s="1">
        <f t="shared" si="2"/>
        <v>541450</v>
      </c>
      <c r="O35" s="3">
        <f t="shared" si="3"/>
        <v>0</v>
      </c>
      <c r="P35" s="10">
        <f t="shared" si="4"/>
        <v>6370</v>
      </c>
      <c r="Q35" s="32">
        <v>1.177471235352475</v>
      </c>
      <c r="R35" s="20">
        <f t="shared" si="5"/>
        <v>0</v>
      </c>
    </row>
    <row r="36" spans="1:18">
      <c r="A36" s="9">
        <v>27</v>
      </c>
      <c r="B36" s="10">
        <v>113</v>
      </c>
      <c r="C36" s="18">
        <v>10</v>
      </c>
      <c r="D36" s="2">
        <v>6.0650000000000004</v>
      </c>
      <c r="E36" s="1">
        <v>2420</v>
      </c>
      <c r="F36" s="1">
        <v>199</v>
      </c>
      <c r="G36" s="81">
        <f t="shared" si="6"/>
        <v>51.515317873399994</v>
      </c>
      <c r="H36" s="36">
        <v>2.0281621209999998</v>
      </c>
      <c r="I36" s="31">
        <f t="shared" si="7"/>
        <v>1.8671334989202415</v>
      </c>
      <c r="J36" s="28">
        <f t="shared" si="8"/>
        <v>7.939632656208075</v>
      </c>
      <c r="K36" s="35">
        <f t="shared" si="0"/>
        <v>0.16102862207975832</v>
      </c>
      <c r="L36" s="36">
        <v>0.16102862207975832</v>
      </c>
      <c r="M36" s="15">
        <f t="shared" si="1"/>
        <v>199</v>
      </c>
      <c r="N36" s="1">
        <f t="shared" si="2"/>
        <v>481580</v>
      </c>
      <c r="O36" s="3">
        <f t="shared" si="3"/>
        <v>1</v>
      </c>
      <c r="P36" s="10">
        <f t="shared" si="4"/>
        <v>2420</v>
      </c>
      <c r="Q36" s="32">
        <v>1.369690490433048</v>
      </c>
      <c r="R36" s="20">
        <f t="shared" si="5"/>
        <v>0</v>
      </c>
    </row>
    <row r="37" spans="1:18">
      <c r="A37" s="9">
        <v>28</v>
      </c>
      <c r="B37" s="10">
        <v>115</v>
      </c>
      <c r="C37" s="18">
        <v>10</v>
      </c>
      <c r="D37" s="2">
        <v>6.0410000000000004</v>
      </c>
      <c r="E37" s="1">
        <v>3110</v>
      </c>
      <c r="F37" s="1">
        <v>102</v>
      </c>
      <c r="G37" s="81">
        <f t="shared" si="6"/>
        <v>34.767078878199996</v>
      </c>
      <c r="H37" s="36">
        <v>1.3687826329999999</v>
      </c>
      <c r="I37" s="31">
        <f t="shared" si="7"/>
        <v>1.4084798534877465</v>
      </c>
      <c r="J37" s="28">
        <f t="shared" si="8"/>
        <v>-2.9001844069822154</v>
      </c>
      <c r="K37" s="35">
        <f t="shared" si="0"/>
        <v>-3.9697220487746598E-2</v>
      </c>
      <c r="L37" s="36">
        <v>3.9697220487746598E-2</v>
      </c>
      <c r="M37" s="15">
        <f t="shared" si="1"/>
        <v>102</v>
      </c>
      <c r="N37" s="1">
        <f t="shared" si="2"/>
        <v>317220</v>
      </c>
      <c r="O37" s="3">
        <f t="shared" si="3"/>
        <v>1</v>
      </c>
      <c r="P37" s="10">
        <f t="shared" si="4"/>
        <v>3110</v>
      </c>
      <c r="Q37" s="32">
        <v>1.448207883389022</v>
      </c>
      <c r="R37" s="20">
        <f t="shared" si="5"/>
        <v>1</v>
      </c>
    </row>
    <row r="38" spans="1:18">
      <c r="A38" s="9">
        <v>29</v>
      </c>
      <c r="B38" s="10">
        <v>116</v>
      </c>
      <c r="C38" s="18">
        <v>10</v>
      </c>
      <c r="D38" s="2">
        <v>6.0449999999999999</v>
      </c>
      <c r="E38" s="1">
        <v>3090</v>
      </c>
      <c r="F38" s="1">
        <v>100</v>
      </c>
      <c r="G38" s="81">
        <f t="shared" si="6"/>
        <v>35.950781743199997</v>
      </c>
      <c r="H38" s="36">
        <v>1.4153851079999999</v>
      </c>
      <c r="I38" s="31">
        <f t="shared" si="7"/>
        <v>1.396344385041816</v>
      </c>
      <c r="J38" s="28">
        <f t="shared" si="8"/>
        <v>1.3452680016599363</v>
      </c>
      <c r="K38" s="35">
        <f t="shared" si="0"/>
        <v>1.9040722958183931E-2</v>
      </c>
      <c r="L38" s="36">
        <v>1.9040722958183931E-2</v>
      </c>
      <c r="M38" s="15">
        <f t="shared" si="1"/>
        <v>100</v>
      </c>
      <c r="N38" s="1">
        <f t="shared" si="2"/>
        <v>309000</v>
      </c>
      <c r="O38" s="3">
        <f t="shared" si="3"/>
        <v>1</v>
      </c>
      <c r="P38" s="10">
        <f t="shared" si="4"/>
        <v>3090</v>
      </c>
      <c r="Q38" s="32">
        <v>1.3254233623558109</v>
      </c>
      <c r="R38" s="20">
        <f t="shared" si="5"/>
        <v>0</v>
      </c>
    </row>
    <row r="39" spans="1:18">
      <c r="A39" s="9">
        <v>30</v>
      </c>
      <c r="B39" s="10">
        <v>117</v>
      </c>
      <c r="C39" s="18">
        <v>4</v>
      </c>
      <c r="D39" s="2">
        <v>2.1379999999999999</v>
      </c>
      <c r="E39" s="1">
        <v>5530</v>
      </c>
      <c r="F39" s="1">
        <v>90</v>
      </c>
      <c r="G39" s="81">
        <f t="shared" si="6"/>
        <v>34.411685050000003</v>
      </c>
      <c r="H39" s="36">
        <v>1.35479075</v>
      </c>
      <c r="I39" s="31">
        <f t="shared" si="7"/>
        <v>1.2013998102447325</v>
      </c>
      <c r="J39" s="28">
        <f t="shared" si="8"/>
        <v>11.322113009353474</v>
      </c>
      <c r="K39" s="35">
        <f t="shared" si="0"/>
        <v>0.15339093975526752</v>
      </c>
      <c r="L39" s="36">
        <v>0.15339093975526752</v>
      </c>
      <c r="M39" s="15">
        <f t="shared" si="1"/>
        <v>90</v>
      </c>
      <c r="N39" s="1">
        <f t="shared" si="2"/>
        <v>497700</v>
      </c>
      <c r="O39" s="3">
        <f t="shared" si="3"/>
        <v>0</v>
      </c>
      <c r="P39" s="10">
        <f t="shared" si="4"/>
        <v>5530</v>
      </c>
      <c r="Q39" s="32">
        <v>1.2200026256545531</v>
      </c>
      <c r="R39" s="20">
        <f t="shared" si="5"/>
        <v>0</v>
      </c>
    </row>
    <row r="40" spans="1:18">
      <c r="A40" s="9">
        <v>31</v>
      </c>
      <c r="B40" s="10">
        <v>118</v>
      </c>
      <c r="C40" s="18">
        <v>4</v>
      </c>
      <c r="D40" s="2">
        <v>2.141</v>
      </c>
      <c r="E40" s="1">
        <v>6070</v>
      </c>
      <c r="F40" s="1">
        <v>90</v>
      </c>
      <c r="G40" s="81">
        <f t="shared" si="6"/>
        <v>28.7748843856</v>
      </c>
      <c r="H40" s="36">
        <v>1.1328694640000001</v>
      </c>
      <c r="I40" s="31">
        <f t="shared" si="7"/>
        <v>1.2283467843639904</v>
      </c>
      <c r="J40" s="28">
        <f t="shared" si="8"/>
        <v>-8.4279189613667835</v>
      </c>
      <c r="K40" s="35">
        <f t="shared" si="0"/>
        <v>-9.5477320363990259E-2</v>
      </c>
      <c r="L40" s="36">
        <v>9.5477320363990259E-2</v>
      </c>
      <c r="M40" s="15">
        <f t="shared" si="1"/>
        <v>90</v>
      </c>
      <c r="N40" s="1">
        <f t="shared" si="2"/>
        <v>546300</v>
      </c>
      <c r="O40" s="3">
        <f t="shared" si="3"/>
        <v>0</v>
      </c>
      <c r="P40" s="10">
        <f t="shared" si="4"/>
        <v>6070</v>
      </c>
      <c r="Q40" s="32">
        <v>1.157372489068264</v>
      </c>
      <c r="R40" s="20">
        <f t="shared" si="5"/>
        <v>0</v>
      </c>
    </row>
    <row r="41" spans="1:18">
      <c r="A41" s="9">
        <v>32</v>
      </c>
      <c r="B41" s="10">
        <v>119</v>
      </c>
      <c r="C41" s="18">
        <v>4</v>
      </c>
      <c r="D41" s="2">
        <v>2.0950000000000002</v>
      </c>
      <c r="E41" s="1">
        <v>2620</v>
      </c>
      <c r="F41" s="1">
        <v>149</v>
      </c>
      <c r="G41" s="81">
        <f t="shared" si="6"/>
        <v>35.7291969184</v>
      </c>
      <c r="H41" s="36">
        <v>1.406661296</v>
      </c>
      <c r="I41" s="31">
        <f t="shared" si="7"/>
        <v>1.3654389068347088</v>
      </c>
      <c r="J41" s="28">
        <f t="shared" si="8"/>
        <v>2.9305127881538864</v>
      </c>
      <c r="K41" s="35">
        <f t="shared" si="0"/>
        <v>4.1222389165291196E-2</v>
      </c>
      <c r="L41" s="36">
        <v>4.1222389165291196E-2</v>
      </c>
      <c r="M41" s="15">
        <f t="shared" si="1"/>
        <v>149</v>
      </c>
      <c r="N41" s="1">
        <f t="shared" si="2"/>
        <v>390380</v>
      </c>
      <c r="O41" s="3">
        <f t="shared" si="3"/>
        <v>0</v>
      </c>
      <c r="P41" s="10">
        <f t="shared" si="4"/>
        <v>2620</v>
      </c>
      <c r="Q41" s="32">
        <v>1.182672050858609</v>
      </c>
      <c r="R41" s="20">
        <f t="shared" si="5"/>
        <v>0</v>
      </c>
    </row>
    <row r="42" spans="1:18">
      <c r="A42" s="9">
        <v>33</v>
      </c>
      <c r="B42" s="10">
        <v>124</v>
      </c>
      <c r="C42" s="18">
        <v>10</v>
      </c>
      <c r="D42" s="2">
        <v>6.0129999999999999</v>
      </c>
      <c r="E42" s="1">
        <v>2115.9</v>
      </c>
      <c r="F42" s="1">
        <v>199</v>
      </c>
      <c r="G42" s="81">
        <f t="shared" si="6"/>
        <v>50.465484082799996</v>
      </c>
      <c r="H42" s="36">
        <v>1.986830082</v>
      </c>
      <c r="I42" s="31">
        <f t="shared" si="7"/>
        <v>1.833579581407822</v>
      </c>
      <c r="J42" s="28">
        <f t="shared" si="8"/>
        <v>7.7133169051835431</v>
      </c>
      <c r="K42" s="35">
        <f t="shared" si="0"/>
        <v>0.15325050059217804</v>
      </c>
      <c r="L42" s="36">
        <v>0.15325050059217804</v>
      </c>
      <c r="M42" s="15">
        <f t="shared" si="1"/>
        <v>199</v>
      </c>
      <c r="N42" s="1">
        <f t="shared" si="2"/>
        <v>421064.10000000003</v>
      </c>
      <c r="O42" s="3">
        <f t="shared" si="3"/>
        <v>1</v>
      </c>
      <c r="P42" s="10">
        <f t="shared" si="4"/>
        <v>2115.9</v>
      </c>
      <c r="Q42" s="32">
        <v>1.3959858156760381</v>
      </c>
      <c r="R42" s="20">
        <f t="shared" si="5"/>
        <v>1</v>
      </c>
    </row>
    <row r="43" spans="1:18">
      <c r="A43" s="9">
        <v>34</v>
      </c>
      <c r="B43" s="10">
        <v>125</v>
      </c>
      <c r="C43" s="18">
        <v>10</v>
      </c>
      <c r="D43" s="2">
        <v>6.0220000000000002</v>
      </c>
      <c r="E43" s="1">
        <v>2897.2</v>
      </c>
      <c r="F43" s="1">
        <v>200</v>
      </c>
      <c r="G43" s="81">
        <f t="shared" si="6"/>
        <v>46.396939463999999</v>
      </c>
      <c r="H43" s="36">
        <v>1.8266511599999999</v>
      </c>
      <c r="I43" s="31">
        <f t="shared" si="7"/>
        <v>1.9251822788979478</v>
      </c>
      <c r="J43" s="28">
        <f t="shared" si="8"/>
        <v>-5.3940851463914905</v>
      </c>
      <c r="K43" s="35">
        <f t="shared" si="0"/>
        <v>-9.8531118897947856E-2</v>
      </c>
      <c r="L43" s="36">
        <v>9.8531118897947856E-2</v>
      </c>
      <c r="M43" s="15">
        <f t="shared" si="1"/>
        <v>200</v>
      </c>
      <c r="N43" s="1">
        <f t="shared" si="2"/>
        <v>579440</v>
      </c>
      <c r="O43" s="3">
        <f t="shared" si="3"/>
        <v>1</v>
      </c>
      <c r="P43" s="10">
        <f t="shared" si="4"/>
        <v>2897.2</v>
      </c>
      <c r="Q43" s="32">
        <v>1.2891470077849909</v>
      </c>
      <c r="R43" s="20">
        <f t="shared" si="5"/>
        <v>0</v>
      </c>
    </row>
    <row r="44" spans="1:18">
      <c r="A44" s="9">
        <v>35</v>
      </c>
      <c r="B44" s="10">
        <v>126</v>
      </c>
      <c r="C44" s="18">
        <v>10</v>
      </c>
      <c r="D44" s="2">
        <v>6.0120000000000005</v>
      </c>
      <c r="E44" s="1">
        <v>2748.2</v>
      </c>
      <c r="F44" s="1">
        <v>200</v>
      </c>
      <c r="G44" s="81">
        <f t="shared" si="6"/>
        <v>50.006967041999999</v>
      </c>
      <c r="H44" s="36">
        <v>1.9687782300000001</v>
      </c>
      <c r="I44" s="31">
        <f t="shared" si="7"/>
        <v>1.9086592371540407</v>
      </c>
      <c r="J44" s="28">
        <f t="shared" si="8"/>
        <v>3.0536193426904839</v>
      </c>
      <c r="K44" s="35">
        <f t="shared" si="0"/>
        <v>6.011899284595934E-2</v>
      </c>
      <c r="L44" s="36">
        <v>6.011899284595934E-2</v>
      </c>
      <c r="M44" s="15">
        <f t="shared" si="1"/>
        <v>200</v>
      </c>
      <c r="N44" s="1">
        <f t="shared" si="2"/>
        <v>549640</v>
      </c>
      <c r="O44" s="3">
        <f t="shared" si="3"/>
        <v>1</v>
      </c>
      <c r="P44" s="10">
        <f t="shared" si="4"/>
        <v>2748.2</v>
      </c>
      <c r="Q44" s="32">
        <v>1.2753732375740321</v>
      </c>
      <c r="R44" s="20">
        <f t="shared" si="5"/>
        <v>0</v>
      </c>
    </row>
    <row r="45" spans="1:18" ht="15.75" thickBot="1">
      <c r="A45" s="11">
        <v>36</v>
      </c>
      <c r="B45" s="13">
        <v>0</v>
      </c>
      <c r="C45" s="11" t="s">
        <v>47</v>
      </c>
      <c r="D45" s="12" t="s">
        <v>47</v>
      </c>
      <c r="E45" s="12" t="s">
        <v>47</v>
      </c>
      <c r="F45" s="12" t="s">
        <v>47</v>
      </c>
      <c r="G45" s="81">
        <f t="shared" si="6"/>
        <v>6.35</v>
      </c>
      <c r="H45" s="13">
        <v>0.25</v>
      </c>
      <c r="I45" s="11" t="s">
        <v>47</v>
      </c>
      <c r="J45" s="28" t="e">
        <f t="shared" si="8"/>
        <v>#VALUE!</v>
      </c>
      <c r="K45" s="12" t="s">
        <v>47</v>
      </c>
      <c r="L45" s="13" t="s">
        <v>47</v>
      </c>
      <c r="M45" s="16">
        <v>0</v>
      </c>
      <c r="N45" s="12">
        <v>0</v>
      </c>
      <c r="O45" s="12">
        <v>0.5</v>
      </c>
      <c r="P45" s="13" t="s">
        <v>47</v>
      </c>
      <c r="Q45" s="11" t="s">
        <v>47</v>
      </c>
      <c r="R45" s="13" t="s">
        <v>47</v>
      </c>
    </row>
    <row r="46" spans="1:18">
      <c r="E46">
        <f>CORREL(E10:E44,F10:F44)</f>
        <v>-0.81592452206434596</v>
      </c>
    </row>
    <row r="49" spans="5:14">
      <c r="E49" t="s">
        <v>48</v>
      </c>
    </row>
    <row r="50" spans="5:14" ht="15.75" thickBot="1"/>
    <row r="51" spans="5:14">
      <c r="E51" s="39" t="s">
        <v>49</v>
      </c>
      <c r="F51" s="39"/>
      <c r="G51" s="80"/>
    </row>
    <row r="52" spans="5:14">
      <c r="E52" t="s">
        <v>50</v>
      </c>
      <c r="F52">
        <v>0.92665456452395167</v>
      </c>
    </row>
    <row r="53" spans="5:14">
      <c r="E53" t="s">
        <v>51</v>
      </c>
      <c r="F53">
        <v>0.85868868195307446</v>
      </c>
    </row>
    <row r="54" spans="5:14">
      <c r="E54" t="s">
        <v>52</v>
      </c>
      <c r="F54">
        <v>0.84544074588617524</v>
      </c>
    </row>
    <row r="55" spans="5:14">
      <c r="E55" t="s">
        <v>53</v>
      </c>
      <c r="F55">
        <v>0.1440207199819615</v>
      </c>
    </row>
    <row r="56" spans="5:14" ht="15.75" thickBot="1">
      <c r="E56" s="37" t="s">
        <v>54</v>
      </c>
      <c r="F56" s="37">
        <v>36</v>
      </c>
    </row>
    <row r="58" spans="5:14" ht="15.75" thickBot="1">
      <c r="E58" t="s">
        <v>55</v>
      </c>
    </row>
    <row r="59" spans="5:14">
      <c r="E59" s="38"/>
      <c r="F59" s="38" t="s">
        <v>56</v>
      </c>
      <c r="G59" s="38"/>
      <c r="H59" s="38" t="s">
        <v>57</v>
      </c>
      <c r="I59" s="38" t="s">
        <v>58</v>
      </c>
      <c r="J59" s="38" t="s">
        <v>59</v>
      </c>
      <c r="K59" s="38" t="s">
        <v>60</v>
      </c>
    </row>
    <row r="60" spans="5:14">
      <c r="E60" t="s">
        <v>61</v>
      </c>
      <c r="F60">
        <v>3</v>
      </c>
      <c r="H60">
        <v>4.0332832724403511</v>
      </c>
      <c r="I60">
        <v>1.3444277574801171</v>
      </c>
      <c r="J60">
        <v>64.816789393976478</v>
      </c>
      <c r="K60">
        <v>1.087234481820898E-13</v>
      </c>
    </row>
    <row r="61" spans="5:14">
      <c r="E61" t="s">
        <v>18</v>
      </c>
      <c r="F61">
        <v>32</v>
      </c>
      <c r="H61">
        <v>0.66374296909192199</v>
      </c>
      <c r="I61">
        <v>2.0741967784122562E-2</v>
      </c>
    </row>
    <row r="62" spans="5:14" ht="15.75" thickBot="1">
      <c r="E62" s="37" t="s">
        <v>62</v>
      </c>
      <c r="F62" s="37">
        <v>35</v>
      </c>
      <c r="G62" s="37"/>
      <c r="H62" s="37">
        <v>4.6970262415322734</v>
      </c>
      <c r="I62" s="37"/>
      <c r="J62" s="37"/>
      <c r="K62" s="37"/>
    </row>
    <row r="63" spans="5:14" ht="15.75" thickBot="1"/>
    <row r="64" spans="5:14">
      <c r="E64" s="38"/>
      <c r="F64" s="38" t="s">
        <v>63</v>
      </c>
      <c r="G64" s="38"/>
      <c r="H64" s="38" t="s">
        <v>53</v>
      </c>
      <c r="I64" s="38" t="s">
        <v>64</v>
      </c>
      <c r="J64" s="38" t="s">
        <v>65</v>
      </c>
      <c r="K64" s="38" t="s">
        <v>66</v>
      </c>
      <c r="L64" s="38" t="s">
        <v>67</v>
      </c>
      <c r="M64" s="38" t="s">
        <v>68</v>
      </c>
      <c r="N64" s="38" t="s">
        <v>69</v>
      </c>
    </row>
    <row r="65" spans="5:19">
      <c r="E65" t="s">
        <v>70</v>
      </c>
      <c r="F65">
        <v>0.58444316860500123</v>
      </c>
      <c r="H65">
        <v>0.10414145357013152</v>
      </c>
      <c r="I65">
        <v>5.6120127823203685</v>
      </c>
      <c r="J65">
        <v>3.34695859752823E-6</v>
      </c>
      <c r="K65">
        <v>0.37231396939159833</v>
      </c>
      <c r="L65">
        <v>0.79657236781840413</v>
      </c>
      <c r="M65">
        <v>0.37231396939159833</v>
      </c>
      <c r="N65">
        <v>0.79657236781840413</v>
      </c>
    </row>
    <row r="66" spans="5:19">
      <c r="E66" t="s">
        <v>20</v>
      </c>
      <c r="F66">
        <v>3.7888851770773507E-3</v>
      </c>
      <c r="H66">
        <v>4.3105378907779544E-4</v>
      </c>
      <c r="I66">
        <v>8.7898199089801832</v>
      </c>
      <c r="J66">
        <v>4.8199078003427843E-10</v>
      </c>
      <c r="K66">
        <v>2.9108573412799715E-3</v>
      </c>
      <c r="L66">
        <v>4.6669130128747299E-3</v>
      </c>
      <c r="M66">
        <v>2.9108573412799715E-3</v>
      </c>
      <c r="N66">
        <v>4.6669130128747299E-3</v>
      </c>
    </row>
    <row r="67" spans="5:19">
      <c r="E67" t="s">
        <v>21</v>
      </c>
      <c r="F67">
        <v>5.5446448805057208E-7</v>
      </c>
      <c r="H67">
        <v>2.2862868304942794E-7</v>
      </c>
      <c r="I67">
        <v>2.4251746572441251</v>
      </c>
      <c r="J67">
        <v>2.1121607657272085E-2</v>
      </c>
      <c r="K67">
        <v>8.8763100275821063E-8</v>
      </c>
      <c r="L67">
        <v>1.020165875825323E-6</v>
      </c>
      <c r="M67">
        <v>8.8763100275821063E-8</v>
      </c>
      <c r="N67">
        <v>1.020165875825323E-6</v>
      </c>
    </row>
    <row r="68" spans="5:19" ht="15.75" thickBot="1">
      <c r="E68" s="37" t="s">
        <v>22</v>
      </c>
      <c r="F68" s="37">
        <v>0.26168317192145302</v>
      </c>
      <c r="G68" s="37"/>
      <c r="H68" s="37">
        <v>6.1908795757382895E-2</v>
      </c>
      <c r="I68" s="37">
        <v>4.2269142650904517</v>
      </c>
      <c r="J68" s="37">
        <v>1.8437744657176747E-4</v>
      </c>
      <c r="K68" s="37">
        <v>0.13557908158977855</v>
      </c>
      <c r="L68" s="37">
        <v>0.38778726225312748</v>
      </c>
      <c r="M68" s="37">
        <v>0.13557908158977855</v>
      </c>
      <c r="N68" s="37">
        <v>0.38778726225312748</v>
      </c>
    </row>
    <row r="72" spans="5:19">
      <c r="E72" t="s">
        <v>71</v>
      </c>
    </row>
    <row r="73" spans="5:19" ht="15.75" thickBot="1">
      <c r="P73" t="s">
        <v>72</v>
      </c>
    </row>
    <row r="74" spans="5:19">
      <c r="E74" s="38" t="s">
        <v>73</v>
      </c>
      <c r="F74" s="38" t="s">
        <v>74</v>
      </c>
      <c r="G74" s="38"/>
      <c r="H74" s="38" t="s">
        <v>75</v>
      </c>
      <c r="P74" t="s">
        <v>76</v>
      </c>
      <c r="Q74" t="s">
        <v>77</v>
      </c>
      <c r="R74" t="s">
        <v>78</v>
      </c>
      <c r="S74" t="s">
        <v>18</v>
      </c>
    </row>
    <row r="75" spans="5:19">
      <c r="E75">
        <v>1</v>
      </c>
      <c r="F75">
        <v>1.4025089619393758</v>
      </c>
      <c r="H75">
        <v>6.4345366060624132E-2</v>
      </c>
      <c r="P75">
        <f>RANK(H75,$H$75:$H$110,1)</f>
        <v>25</v>
      </c>
      <c r="Q75">
        <f t="shared" ref="Q75:Q110" si="9">(P75-0.5)/COUNT($P$75:$P$110)</f>
        <v>0.68055555555555558</v>
      </c>
      <c r="R75">
        <f>_xlfn.NORM.S.INV(Q75)</f>
        <v>0.46925288381280222</v>
      </c>
      <c r="S75">
        <f>H75</f>
        <v>6.4345366060624132E-2</v>
      </c>
    </row>
    <row r="76" spans="5:19">
      <c r="E76">
        <v>2</v>
      </c>
      <c r="F76">
        <v>1.8347547990679756</v>
      </c>
      <c r="H76">
        <v>-1.7230037067975656E-2</v>
      </c>
      <c r="P76">
        <f t="shared" ref="P76:P110" si="10">RANK(H76,$H$75:$H$110,1)</f>
        <v>14</v>
      </c>
      <c r="Q76">
        <f t="shared" si="9"/>
        <v>0.375</v>
      </c>
      <c r="R76">
        <f t="shared" ref="R76:R110" si="11">_xlfn.NORM.S.INV(Q76)</f>
        <v>-0.3186393639643752</v>
      </c>
      <c r="S76">
        <f t="shared" ref="S76:S110" si="12">H76</f>
        <v>-1.7230037067975656E-2</v>
      </c>
    </row>
    <row r="77" spans="5:19">
      <c r="E77">
        <v>3</v>
      </c>
      <c r="F77">
        <v>1.4096726431249891</v>
      </c>
      <c r="H77">
        <v>-2.9794553124989021E-2</v>
      </c>
      <c r="P77">
        <f t="shared" si="10"/>
        <v>13</v>
      </c>
      <c r="Q77">
        <f t="shared" si="9"/>
        <v>0.34722222222222221</v>
      </c>
      <c r="R77">
        <f t="shared" si="11"/>
        <v>-0.39283081364972938</v>
      </c>
      <c r="S77">
        <f t="shared" si="12"/>
        <v>-2.9794553124989021E-2</v>
      </c>
    </row>
    <row r="78" spans="5:19">
      <c r="E78">
        <v>4</v>
      </c>
      <c r="F78">
        <v>1.3922771994111509</v>
      </c>
      <c r="H78">
        <v>0.11063256658884901</v>
      </c>
      <c r="P78">
        <f t="shared" si="10"/>
        <v>27</v>
      </c>
      <c r="Q78">
        <f t="shared" si="9"/>
        <v>0.73611111111111116</v>
      </c>
      <c r="R78">
        <f t="shared" si="11"/>
        <v>0.63140189423976112</v>
      </c>
      <c r="S78">
        <f t="shared" si="12"/>
        <v>0.11063256658884901</v>
      </c>
    </row>
    <row r="79" spans="5:19">
      <c r="E79">
        <v>5</v>
      </c>
      <c r="F79">
        <v>1.3901979575809611</v>
      </c>
      <c r="H79">
        <v>-4.4483558096120035E-4</v>
      </c>
      <c r="P79">
        <f t="shared" si="10"/>
        <v>16</v>
      </c>
      <c r="Q79">
        <f t="shared" si="9"/>
        <v>0.43055555555555558</v>
      </c>
      <c r="R79">
        <f t="shared" si="11"/>
        <v>-0.17495994016573252</v>
      </c>
      <c r="S79">
        <f t="shared" si="12"/>
        <v>-4.4483558096120035E-4</v>
      </c>
    </row>
    <row r="80" spans="5:19">
      <c r="E80">
        <v>6</v>
      </c>
      <c r="F80">
        <v>1.3226246745695072</v>
      </c>
      <c r="H80">
        <v>3.3448522430492789E-2</v>
      </c>
      <c r="P80">
        <f t="shared" si="10"/>
        <v>19</v>
      </c>
      <c r="Q80">
        <f t="shared" si="9"/>
        <v>0.51388888888888884</v>
      </c>
      <c r="R80">
        <f t="shared" si="11"/>
        <v>3.482131726034756E-2</v>
      </c>
      <c r="S80">
        <f t="shared" si="12"/>
        <v>3.3448522430492789E-2</v>
      </c>
    </row>
    <row r="81" spans="5:19">
      <c r="E81">
        <v>7</v>
      </c>
      <c r="F81">
        <v>1.8822445489433115</v>
      </c>
      <c r="H81">
        <v>6.4135136056688413E-2</v>
      </c>
      <c r="P81">
        <f t="shared" si="10"/>
        <v>24</v>
      </c>
      <c r="Q81">
        <f t="shared" si="9"/>
        <v>0.65277777777777779</v>
      </c>
      <c r="R81">
        <f t="shared" si="11"/>
        <v>0.39283081364972938</v>
      </c>
      <c r="S81">
        <f t="shared" si="12"/>
        <v>6.4135136056688413E-2</v>
      </c>
    </row>
    <row r="82" spans="5:19">
      <c r="E82">
        <v>8</v>
      </c>
      <c r="F82">
        <v>1.4495729758946709</v>
      </c>
      <c r="H82">
        <v>-9.6445175894670943E-2</v>
      </c>
      <c r="P82">
        <f t="shared" si="10"/>
        <v>9</v>
      </c>
      <c r="Q82">
        <f t="shared" si="9"/>
        <v>0.2361111111111111</v>
      </c>
      <c r="R82">
        <f t="shared" si="11"/>
        <v>-0.71886805282271549</v>
      </c>
      <c r="S82">
        <f t="shared" si="12"/>
        <v>-9.6445175894670943E-2</v>
      </c>
    </row>
    <row r="83" spans="5:19">
      <c r="E83">
        <v>9</v>
      </c>
      <c r="F83">
        <v>1.5606792123123967</v>
      </c>
      <c r="H83">
        <v>0.14896607068760326</v>
      </c>
      <c r="P83">
        <f t="shared" si="10"/>
        <v>32</v>
      </c>
      <c r="Q83">
        <f t="shared" si="9"/>
        <v>0.875</v>
      </c>
      <c r="R83">
        <f t="shared" si="11"/>
        <v>1.1503493803760083</v>
      </c>
      <c r="S83">
        <f t="shared" si="12"/>
        <v>0.14896607068760326</v>
      </c>
    </row>
    <row r="84" spans="5:19">
      <c r="E84">
        <v>10</v>
      </c>
      <c r="F84">
        <v>1.8290159580904566</v>
      </c>
      <c r="H84">
        <v>0.13697101190954331</v>
      </c>
      <c r="P84">
        <f t="shared" si="10"/>
        <v>31</v>
      </c>
      <c r="Q84">
        <f t="shared" si="9"/>
        <v>0.84722222222222221</v>
      </c>
      <c r="R84">
        <f t="shared" si="11"/>
        <v>1.024592392540099</v>
      </c>
      <c r="S84">
        <f t="shared" si="12"/>
        <v>0.13697101190954331</v>
      </c>
    </row>
    <row r="85" spans="5:19">
      <c r="E85">
        <v>11</v>
      </c>
      <c r="F85">
        <v>1.8955516966565253</v>
      </c>
      <c r="H85">
        <v>-0.12119333665652543</v>
      </c>
      <c r="P85">
        <f t="shared" si="10"/>
        <v>6</v>
      </c>
      <c r="Q85">
        <f t="shared" si="9"/>
        <v>0.15277777777777779</v>
      </c>
      <c r="R85">
        <f t="shared" si="11"/>
        <v>-1.024592392540099</v>
      </c>
      <c r="S85">
        <f t="shared" si="12"/>
        <v>-0.12119333665652543</v>
      </c>
    </row>
    <row r="86" spans="5:19">
      <c r="E86">
        <v>12</v>
      </c>
      <c r="F86">
        <v>1.9620874352225939</v>
      </c>
      <c r="H86">
        <v>-5.8997346222593894E-2</v>
      </c>
      <c r="P86">
        <f t="shared" si="10"/>
        <v>11</v>
      </c>
      <c r="Q86">
        <f t="shared" si="9"/>
        <v>0.29166666666666669</v>
      </c>
      <c r="R86">
        <f t="shared" si="11"/>
        <v>-0.54852228269809788</v>
      </c>
      <c r="S86">
        <f t="shared" si="12"/>
        <v>-5.8997346222593894E-2</v>
      </c>
    </row>
    <row r="87" spans="5:19">
      <c r="E87">
        <v>13</v>
      </c>
      <c r="F87">
        <v>1.476372537904433</v>
      </c>
      <c r="H87">
        <v>3.1741802095567095E-2</v>
      </c>
      <c r="P87">
        <f t="shared" si="10"/>
        <v>18</v>
      </c>
      <c r="Q87">
        <f t="shared" si="9"/>
        <v>0.4861111111111111</v>
      </c>
      <c r="R87">
        <f t="shared" si="11"/>
        <v>-3.4821317260347699E-2</v>
      </c>
      <c r="S87">
        <f t="shared" si="12"/>
        <v>3.1741802095567095E-2</v>
      </c>
    </row>
    <row r="88" spans="5:19">
      <c r="E88">
        <v>14</v>
      </c>
      <c r="F88">
        <v>1.9487802875093803</v>
      </c>
      <c r="H88">
        <v>-0.18226005050938032</v>
      </c>
      <c r="P88">
        <f t="shared" si="10"/>
        <v>4</v>
      </c>
      <c r="Q88">
        <f t="shared" si="9"/>
        <v>9.7222222222222224E-2</v>
      </c>
      <c r="R88">
        <f t="shared" si="11"/>
        <v>-1.2975429286165541</v>
      </c>
      <c r="S88">
        <f t="shared" si="12"/>
        <v>-0.18226005050938032</v>
      </c>
    </row>
    <row r="89" spans="5:19">
      <c r="E89">
        <v>15</v>
      </c>
      <c r="F89">
        <v>1.4952797769469575</v>
      </c>
      <c r="H89">
        <v>0.11500944105304245</v>
      </c>
      <c r="P89">
        <f t="shared" si="10"/>
        <v>29</v>
      </c>
      <c r="Q89">
        <f t="shared" si="9"/>
        <v>0.79166666666666663</v>
      </c>
      <c r="R89">
        <f t="shared" si="11"/>
        <v>0.81221780149991241</v>
      </c>
      <c r="S89">
        <f t="shared" si="12"/>
        <v>0.11500944105304245</v>
      </c>
    </row>
    <row r="90" spans="5:19">
      <c r="E90">
        <v>16</v>
      </c>
      <c r="F90">
        <v>2.3587188165479476</v>
      </c>
      <c r="H90">
        <v>-0.21535302654794775</v>
      </c>
      <c r="P90">
        <f t="shared" si="10"/>
        <v>3</v>
      </c>
      <c r="Q90">
        <f t="shared" si="9"/>
        <v>6.9444444444444448E-2</v>
      </c>
      <c r="R90">
        <f t="shared" si="11"/>
        <v>-1.4799413890351922</v>
      </c>
      <c r="S90">
        <f t="shared" si="12"/>
        <v>-0.21535302654794775</v>
      </c>
    </row>
    <row r="91" spans="5:19">
      <c r="E91">
        <v>17</v>
      </c>
      <c r="F91">
        <v>1.4122751078238338</v>
      </c>
      <c r="H91">
        <v>0.11913336817616615</v>
      </c>
      <c r="P91">
        <f t="shared" si="10"/>
        <v>30</v>
      </c>
      <c r="Q91">
        <f t="shared" si="9"/>
        <v>0.81944444444444442</v>
      </c>
      <c r="R91">
        <f t="shared" si="11"/>
        <v>0.91324992668360727</v>
      </c>
      <c r="S91">
        <f t="shared" si="12"/>
        <v>0.11913336817616615</v>
      </c>
    </row>
    <row r="92" spans="5:19">
      <c r="E92">
        <v>18</v>
      </c>
      <c r="F92">
        <v>1.4412560085739123</v>
      </c>
      <c r="H92">
        <v>0.18870852942608773</v>
      </c>
      <c r="P92" s="42">
        <f t="shared" si="10"/>
        <v>36</v>
      </c>
      <c r="Q92" s="42">
        <f t="shared" si="9"/>
        <v>0.98611111111111116</v>
      </c>
      <c r="R92" s="42">
        <f t="shared" si="11"/>
        <v>2.2004105812100336</v>
      </c>
      <c r="S92" s="42">
        <f t="shared" si="12"/>
        <v>0.18870852942608773</v>
      </c>
    </row>
    <row r="93" spans="5:19">
      <c r="E93">
        <v>19</v>
      </c>
      <c r="F93">
        <v>2.3818602715554866</v>
      </c>
      <c r="H93">
        <v>-0.24462943455548647</v>
      </c>
      <c r="P93">
        <f t="shared" si="10"/>
        <v>2</v>
      </c>
      <c r="Q93">
        <f t="shared" si="9"/>
        <v>4.1666666666666664E-2</v>
      </c>
      <c r="R93">
        <f t="shared" si="11"/>
        <v>-1.7316643961222451</v>
      </c>
      <c r="S93">
        <f t="shared" si="12"/>
        <v>-0.24462943455548647</v>
      </c>
    </row>
    <row r="94" spans="5:19">
      <c r="E94">
        <v>20</v>
      </c>
      <c r="F94">
        <v>1.5977266366802441</v>
      </c>
      <c r="H94">
        <v>6.4041443319756031E-2</v>
      </c>
      <c r="P94">
        <f t="shared" si="10"/>
        <v>23</v>
      </c>
      <c r="Q94">
        <f t="shared" si="9"/>
        <v>0.625</v>
      </c>
      <c r="R94">
        <f t="shared" si="11"/>
        <v>0.3186393639643752</v>
      </c>
      <c r="S94">
        <f t="shared" si="12"/>
        <v>6.4041443319756031E-2</v>
      </c>
    </row>
    <row r="95" spans="5:19">
      <c r="E95">
        <v>21</v>
      </c>
      <c r="F95">
        <v>1.9587613159252673</v>
      </c>
      <c r="H95">
        <v>-9.896221925267179E-3</v>
      </c>
      <c r="P95">
        <f t="shared" si="10"/>
        <v>15</v>
      </c>
      <c r="Q95">
        <f t="shared" si="9"/>
        <v>0.40277777777777779</v>
      </c>
      <c r="R95">
        <f t="shared" si="11"/>
        <v>-0.24616364666135951</v>
      </c>
      <c r="S95">
        <f t="shared" si="12"/>
        <v>-9.896221925267179E-3</v>
      </c>
    </row>
    <row r="96" spans="5:19">
      <c r="E96">
        <v>22</v>
      </c>
      <c r="F96">
        <v>1.519435501389043</v>
      </c>
      <c r="H96">
        <v>-0.12278054138904304</v>
      </c>
      <c r="P96">
        <f t="shared" si="10"/>
        <v>5</v>
      </c>
      <c r="Q96">
        <f t="shared" si="9"/>
        <v>0.125</v>
      </c>
      <c r="R96">
        <f t="shared" si="11"/>
        <v>-1.1503493803760083</v>
      </c>
      <c r="S96">
        <f t="shared" si="12"/>
        <v>-0.12278054138904304</v>
      </c>
    </row>
    <row r="97" spans="5:19">
      <c r="E97">
        <v>23</v>
      </c>
      <c r="F97">
        <v>1.4695336974644917</v>
      </c>
      <c r="H97">
        <v>7.0373967535508397E-2</v>
      </c>
      <c r="P97">
        <f t="shared" si="10"/>
        <v>26</v>
      </c>
      <c r="Q97">
        <f t="shared" si="9"/>
        <v>0.70833333333333337</v>
      </c>
      <c r="R97">
        <f t="shared" si="11"/>
        <v>0.54852228269809822</v>
      </c>
      <c r="S97">
        <f t="shared" si="12"/>
        <v>7.0373967535508397E-2</v>
      </c>
    </row>
    <row r="98" spans="5:19">
      <c r="E98">
        <v>24</v>
      </c>
      <c r="F98">
        <v>1.8077188435782388</v>
      </c>
      <c r="H98">
        <v>0.11186463142176128</v>
      </c>
      <c r="P98">
        <f t="shared" si="10"/>
        <v>28</v>
      </c>
      <c r="Q98">
        <f t="shared" si="9"/>
        <v>0.76388888888888884</v>
      </c>
      <c r="R98">
        <f t="shared" si="11"/>
        <v>0.71886805282271604</v>
      </c>
      <c r="S98">
        <f t="shared" si="12"/>
        <v>0.11186463142176128</v>
      </c>
    </row>
    <row r="99" spans="5:19">
      <c r="E99">
        <v>25</v>
      </c>
      <c r="F99">
        <v>1.8955516966565253</v>
      </c>
      <c r="H99">
        <v>6.3540617343474715E-2</v>
      </c>
      <c r="P99">
        <f t="shared" si="10"/>
        <v>22</v>
      </c>
      <c r="Q99">
        <f t="shared" si="9"/>
        <v>0.59722222222222221</v>
      </c>
      <c r="R99">
        <f t="shared" si="11"/>
        <v>0.24616364666135951</v>
      </c>
      <c r="S99">
        <f t="shared" si="12"/>
        <v>6.3540617343474715E-2</v>
      </c>
    </row>
    <row r="100" spans="5:19">
      <c r="E100">
        <v>26</v>
      </c>
      <c r="F100">
        <v>1.2067132057115584</v>
      </c>
      <c r="H100">
        <v>-0.11294966771155845</v>
      </c>
      <c r="P100">
        <f t="shared" si="10"/>
        <v>7</v>
      </c>
      <c r="Q100">
        <f t="shared" si="9"/>
        <v>0.18055555555555555</v>
      </c>
      <c r="R100">
        <f t="shared" si="11"/>
        <v>-0.91324992668360727</v>
      </c>
      <c r="S100">
        <f t="shared" si="12"/>
        <v>-0.11294966771155845</v>
      </c>
    </row>
    <row r="101" spans="5:19">
      <c r="E101">
        <v>27</v>
      </c>
      <c r="F101">
        <v>1.8671334989202415</v>
      </c>
      <c r="H101">
        <v>0.16102862207975832</v>
      </c>
      <c r="P101">
        <f t="shared" si="10"/>
        <v>35</v>
      </c>
      <c r="Q101">
        <f t="shared" si="9"/>
        <v>0.95833333333333337</v>
      </c>
      <c r="R101">
        <f t="shared" si="11"/>
        <v>1.7316643961222455</v>
      </c>
      <c r="S101">
        <f t="shared" si="12"/>
        <v>0.16102862207975832</v>
      </c>
    </row>
    <row r="102" spans="5:19">
      <c r="E102">
        <v>28</v>
      </c>
      <c r="F102">
        <v>1.4084798534877465</v>
      </c>
      <c r="H102">
        <v>-3.9697220487746598E-2</v>
      </c>
      <c r="P102">
        <f t="shared" si="10"/>
        <v>12</v>
      </c>
      <c r="Q102">
        <f t="shared" si="9"/>
        <v>0.31944444444444442</v>
      </c>
      <c r="R102">
        <f t="shared" si="11"/>
        <v>-0.46925288381280222</v>
      </c>
      <c r="S102">
        <f t="shared" si="12"/>
        <v>-3.9697220487746598E-2</v>
      </c>
    </row>
    <row r="103" spans="5:19">
      <c r="E103">
        <v>29</v>
      </c>
      <c r="F103">
        <v>1.396344385041816</v>
      </c>
      <c r="H103">
        <v>1.9040722958183931E-2</v>
      </c>
      <c r="P103">
        <f t="shared" si="10"/>
        <v>17</v>
      </c>
      <c r="Q103">
        <f t="shared" si="9"/>
        <v>0.45833333333333331</v>
      </c>
      <c r="R103">
        <f t="shared" si="11"/>
        <v>-0.10463345561407539</v>
      </c>
      <c r="S103">
        <f t="shared" si="12"/>
        <v>1.9040722958183931E-2</v>
      </c>
    </row>
    <row r="104" spans="5:19">
      <c r="E104">
        <v>30</v>
      </c>
      <c r="F104">
        <v>1.2013998102447325</v>
      </c>
      <c r="H104">
        <v>0.15339093975526752</v>
      </c>
      <c r="P104">
        <f t="shared" si="10"/>
        <v>34</v>
      </c>
      <c r="Q104">
        <f t="shared" si="9"/>
        <v>0.93055555555555558</v>
      </c>
      <c r="R104">
        <f t="shared" si="11"/>
        <v>1.4799413890351927</v>
      </c>
      <c r="S104">
        <f t="shared" si="12"/>
        <v>0.15339093975526752</v>
      </c>
    </row>
    <row r="105" spans="5:19">
      <c r="E105">
        <v>31</v>
      </c>
      <c r="F105">
        <v>1.2283467843639904</v>
      </c>
      <c r="H105">
        <v>-9.5477320363990259E-2</v>
      </c>
      <c r="P105">
        <f t="shared" si="10"/>
        <v>10</v>
      </c>
      <c r="Q105">
        <f t="shared" si="9"/>
        <v>0.2638888888888889</v>
      </c>
      <c r="R105">
        <f t="shared" si="11"/>
        <v>-0.6314018942397609</v>
      </c>
      <c r="S105">
        <f t="shared" si="12"/>
        <v>-9.5477320363990259E-2</v>
      </c>
    </row>
    <row r="106" spans="5:19">
      <c r="E106">
        <v>32</v>
      </c>
      <c r="F106">
        <v>1.3654389068347088</v>
      </c>
      <c r="H106">
        <v>4.1222389165291196E-2</v>
      </c>
      <c r="P106">
        <f t="shared" si="10"/>
        <v>20</v>
      </c>
      <c r="Q106">
        <f t="shared" si="9"/>
        <v>0.54166666666666663</v>
      </c>
      <c r="R106">
        <f t="shared" si="11"/>
        <v>0.10463345561407525</v>
      </c>
      <c r="S106">
        <f t="shared" si="12"/>
        <v>4.1222389165291196E-2</v>
      </c>
    </row>
    <row r="107" spans="5:19">
      <c r="E107">
        <v>33</v>
      </c>
      <c r="F107">
        <v>1.833579581407822</v>
      </c>
      <c r="H107">
        <v>0.15325050059217804</v>
      </c>
      <c r="P107">
        <f t="shared" si="10"/>
        <v>33</v>
      </c>
      <c r="Q107">
        <f t="shared" si="9"/>
        <v>0.90277777777777779</v>
      </c>
      <c r="R107">
        <f t="shared" si="11"/>
        <v>1.2975429286165541</v>
      </c>
      <c r="S107">
        <f t="shared" si="12"/>
        <v>0.15325050059217804</v>
      </c>
    </row>
    <row r="108" spans="5:19">
      <c r="E108">
        <v>34</v>
      </c>
      <c r="F108">
        <v>1.9251822788979478</v>
      </c>
      <c r="H108">
        <v>-9.8531118897947856E-2</v>
      </c>
      <c r="P108">
        <f t="shared" si="10"/>
        <v>8</v>
      </c>
      <c r="Q108">
        <f t="shared" si="9"/>
        <v>0.20833333333333334</v>
      </c>
      <c r="R108">
        <f t="shared" si="11"/>
        <v>-0.81221780149991241</v>
      </c>
      <c r="S108">
        <f t="shared" si="12"/>
        <v>-9.8531118897947856E-2</v>
      </c>
    </row>
    <row r="109" spans="5:19">
      <c r="E109">
        <v>35</v>
      </c>
      <c r="F109">
        <v>1.9086592371540407</v>
      </c>
      <c r="H109">
        <v>6.011899284595934E-2</v>
      </c>
      <c r="P109">
        <f t="shared" si="10"/>
        <v>21</v>
      </c>
      <c r="Q109">
        <f t="shared" si="9"/>
        <v>0.56944444444444442</v>
      </c>
      <c r="R109">
        <f t="shared" si="11"/>
        <v>0.17495994016573252</v>
      </c>
      <c r="S109">
        <f t="shared" si="12"/>
        <v>6.011899284595934E-2</v>
      </c>
    </row>
    <row r="110" spans="5:19" ht="15.75" thickBot="1">
      <c r="E110" s="37">
        <v>36</v>
      </c>
      <c r="F110" s="37">
        <v>0.71528475456572771</v>
      </c>
      <c r="G110" s="37"/>
      <c r="H110" s="37">
        <v>-0.46528475456572771</v>
      </c>
      <c r="P110" s="42">
        <f t="shared" si="10"/>
        <v>1</v>
      </c>
      <c r="Q110" s="42">
        <f t="shared" si="9"/>
        <v>1.3888888888888888E-2</v>
      </c>
      <c r="R110" s="42">
        <f t="shared" si="11"/>
        <v>-2.2004105812100327</v>
      </c>
      <c r="S110" s="42">
        <f t="shared" si="12"/>
        <v>-0.46528475456572771</v>
      </c>
    </row>
    <row r="111" spans="5:19" ht="15.75" thickBot="1">
      <c r="E111" s="37"/>
      <c r="F111" s="37"/>
      <c r="G111" s="37"/>
      <c r="H111" s="37"/>
      <c r="I111" s="37"/>
      <c r="K111" s="37"/>
      <c r="L111" s="37"/>
    </row>
  </sheetData>
  <autoFilter ref="A9:S46" xr:uid="{F2DAA568-D234-4144-9B67-90BCE70E03DC}"/>
  <sortState xmlns:xlrd2="http://schemas.microsoft.com/office/spreadsheetml/2017/richdata2" ref="L76:L111">
    <sortCondition ref="L76"/>
  </sortState>
  <mergeCells count="6">
    <mergeCell ref="Q7:R8"/>
    <mergeCell ref="T7:X8"/>
    <mergeCell ref="A7:B8"/>
    <mergeCell ref="C7:H8"/>
    <mergeCell ref="I7:L8"/>
    <mergeCell ref="M7:P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3A75-BB2A-483A-B3D6-DAB04FD2AADB}">
  <dimension ref="A1:AN37"/>
  <sheetViews>
    <sheetView topLeftCell="K1" workbookViewId="0">
      <selection activeCell="L26" sqref="L26:M29"/>
    </sheetView>
  </sheetViews>
  <sheetFormatPr defaultRowHeight="15"/>
  <cols>
    <col min="32" max="32" width="11.7109375" customWidth="1"/>
  </cols>
  <sheetData>
    <row r="1" spans="1:37">
      <c r="A1" t="s">
        <v>20</v>
      </c>
      <c r="B1" t="s">
        <v>21</v>
      </c>
      <c r="C1" t="s">
        <v>22</v>
      </c>
      <c r="F1" t="s">
        <v>21</v>
      </c>
      <c r="G1" t="s">
        <v>22</v>
      </c>
      <c r="H1" t="s">
        <v>20</v>
      </c>
    </row>
    <row r="2" spans="1:37">
      <c r="A2">
        <v>76</v>
      </c>
      <c r="B2">
        <v>484120</v>
      </c>
      <c r="C2">
        <v>1</v>
      </c>
      <c r="F2">
        <v>484120</v>
      </c>
      <c r="G2">
        <v>1</v>
      </c>
      <c r="H2">
        <v>76</v>
      </c>
    </row>
    <row r="3" spans="1:37">
      <c r="A3">
        <v>203</v>
      </c>
      <c r="B3">
        <v>395850</v>
      </c>
      <c r="C3">
        <v>1</v>
      </c>
      <c r="F3">
        <v>395850</v>
      </c>
      <c r="G3">
        <v>1</v>
      </c>
      <c r="H3">
        <v>203</v>
      </c>
    </row>
    <row r="4" spans="1:37">
      <c r="A4">
        <v>76</v>
      </c>
      <c r="B4">
        <v>497040</v>
      </c>
      <c r="C4">
        <v>1</v>
      </c>
      <c r="F4">
        <v>497040</v>
      </c>
      <c r="G4">
        <v>1</v>
      </c>
      <c r="H4">
        <v>76</v>
      </c>
      <c r="L4" t="s">
        <v>20</v>
      </c>
      <c r="V4" t="s">
        <v>79</v>
      </c>
      <c r="AF4" t="s">
        <v>80</v>
      </c>
    </row>
    <row r="5" spans="1:37">
      <c r="A5">
        <v>75</v>
      </c>
      <c r="B5">
        <v>472500</v>
      </c>
      <c r="C5">
        <v>1</v>
      </c>
      <c r="F5">
        <v>472500</v>
      </c>
      <c r="G5">
        <v>1</v>
      </c>
      <c r="H5">
        <v>75</v>
      </c>
      <c r="L5" t="s">
        <v>48</v>
      </c>
      <c r="V5" t="s">
        <v>48</v>
      </c>
      <c r="AF5" t="s">
        <v>48</v>
      </c>
    </row>
    <row r="6" spans="1:37" ht="15.75" thickBot="1">
      <c r="A6">
        <v>75</v>
      </c>
      <c r="B6">
        <v>468750</v>
      </c>
      <c r="C6">
        <v>1</v>
      </c>
      <c r="F6">
        <v>468750</v>
      </c>
      <c r="G6">
        <v>1</v>
      </c>
      <c r="H6">
        <v>75</v>
      </c>
    </row>
    <row r="7" spans="1:37">
      <c r="A7">
        <v>100</v>
      </c>
      <c r="B7">
        <v>648000</v>
      </c>
      <c r="C7">
        <v>0</v>
      </c>
      <c r="F7">
        <v>648000</v>
      </c>
      <c r="G7">
        <v>0</v>
      </c>
      <c r="H7">
        <v>100</v>
      </c>
      <c r="L7" s="39" t="s">
        <v>49</v>
      </c>
      <c r="M7" s="39"/>
      <c r="V7" s="39" t="s">
        <v>49</v>
      </c>
      <c r="W7" s="39"/>
      <c r="AF7" s="39" t="s">
        <v>49</v>
      </c>
      <c r="AG7" s="39"/>
    </row>
    <row r="8" spans="1:37">
      <c r="A8">
        <v>200</v>
      </c>
      <c r="B8">
        <v>502000</v>
      </c>
      <c r="C8">
        <v>1</v>
      </c>
      <c r="F8">
        <v>502000</v>
      </c>
      <c r="G8">
        <v>1</v>
      </c>
      <c r="H8">
        <v>200</v>
      </c>
      <c r="L8" t="s">
        <v>50</v>
      </c>
      <c r="M8">
        <v>0.56886273334750581</v>
      </c>
      <c r="V8" t="s">
        <v>50</v>
      </c>
      <c r="W8">
        <v>0.54354565300351609</v>
      </c>
      <c r="AF8" t="s">
        <v>50</v>
      </c>
      <c r="AG8">
        <v>0.22015232641093466</v>
      </c>
    </row>
    <row r="9" spans="1:37">
      <c r="A9">
        <v>100</v>
      </c>
      <c r="B9">
        <v>405000</v>
      </c>
      <c r="C9">
        <v>1</v>
      </c>
      <c r="F9">
        <v>405000</v>
      </c>
      <c r="G9">
        <v>1</v>
      </c>
      <c r="H9">
        <v>100</v>
      </c>
      <c r="L9" t="s">
        <v>51</v>
      </c>
      <c r="M9">
        <v>0.32360480939159553</v>
      </c>
      <c r="V9" t="s">
        <v>51</v>
      </c>
      <c r="W9">
        <v>0.29544187689901868</v>
      </c>
      <c r="AF9" t="s">
        <v>51</v>
      </c>
      <c r="AG9">
        <v>4.8467046824146723E-2</v>
      </c>
    </row>
    <row r="10" spans="1:37">
      <c r="A10">
        <v>200</v>
      </c>
      <c r="B10">
        <v>394000</v>
      </c>
      <c r="C10">
        <v>0</v>
      </c>
      <c r="F10">
        <v>394000</v>
      </c>
      <c r="G10">
        <v>0</v>
      </c>
      <c r="H10">
        <v>200</v>
      </c>
      <c r="L10" t="s">
        <v>52</v>
      </c>
      <c r="M10">
        <v>0.28261116147593468</v>
      </c>
      <c r="V10" t="s">
        <v>52</v>
      </c>
      <c r="W10">
        <v>0.25274138458986833</v>
      </c>
      <c r="AF10" t="s">
        <v>52</v>
      </c>
      <c r="AG10">
        <v>-9.2016170046928681E-3</v>
      </c>
    </row>
    <row r="11" spans="1:37">
      <c r="A11">
        <v>200</v>
      </c>
      <c r="B11">
        <v>406000</v>
      </c>
      <c r="C11">
        <v>1</v>
      </c>
      <c r="F11">
        <v>406000</v>
      </c>
      <c r="G11">
        <v>1</v>
      </c>
      <c r="H11">
        <v>200</v>
      </c>
      <c r="L11" t="s">
        <v>53</v>
      </c>
      <c r="M11">
        <v>58.16162617929588</v>
      </c>
      <c r="V11" t="s">
        <v>53</v>
      </c>
      <c r="W11">
        <v>109657.23551883321</v>
      </c>
      <c r="AF11" t="s">
        <v>53</v>
      </c>
      <c r="AG11">
        <v>0.40496328569792905</v>
      </c>
    </row>
    <row r="12" spans="1:37" ht="15.75" thickBot="1">
      <c r="A12">
        <v>200</v>
      </c>
      <c r="B12">
        <v>526000</v>
      </c>
      <c r="C12">
        <v>1</v>
      </c>
      <c r="F12">
        <v>526000</v>
      </c>
      <c r="G12">
        <v>1</v>
      </c>
      <c r="H12">
        <v>200</v>
      </c>
      <c r="L12" s="37" t="s">
        <v>54</v>
      </c>
      <c r="M12" s="37">
        <v>36</v>
      </c>
      <c r="V12" s="37" t="s">
        <v>54</v>
      </c>
      <c r="W12" s="37">
        <v>36</v>
      </c>
      <c r="AF12" s="37" t="s">
        <v>54</v>
      </c>
      <c r="AG12" s="37">
        <v>36</v>
      </c>
    </row>
    <row r="13" spans="1:37">
      <c r="A13">
        <v>200</v>
      </c>
      <c r="B13">
        <v>646000</v>
      </c>
      <c r="C13">
        <v>1</v>
      </c>
      <c r="F13">
        <v>646000</v>
      </c>
      <c r="G13">
        <v>1</v>
      </c>
      <c r="H13">
        <v>200</v>
      </c>
    </row>
    <row r="14" spans="1:37" ht="15.75" thickBot="1">
      <c r="A14">
        <v>110</v>
      </c>
      <c r="B14">
        <v>385000</v>
      </c>
      <c r="C14">
        <v>1</v>
      </c>
      <c r="F14">
        <v>385000</v>
      </c>
      <c r="G14">
        <v>1</v>
      </c>
      <c r="H14">
        <v>110</v>
      </c>
      <c r="L14" t="s">
        <v>55</v>
      </c>
      <c r="V14" t="s">
        <v>55</v>
      </c>
      <c r="AF14" t="s">
        <v>55</v>
      </c>
    </row>
    <row r="15" spans="1:37">
      <c r="A15">
        <v>200</v>
      </c>
      <c r="B15">
        <v>622000</v>
      </c>
      <c r="C15">
        <v>1</v>
      </c>
      <c r="F15">
        <v>622000</v>
      </c>
      <c r="G15">
        <v>1</v>
      </c>
      <c r="H15">
        <v>200</v>
      </c>
      <c r="L15" s="38"/>
      <c r="M15" s="38" t="s">
        <v>56</v>
      </c>
      <c r="N15" s="38" t="s">
        <v>57</v>
      </c>
      <c r="O15" s="38" t="s">
        <v>58</v>
      </c>
      <c r="P15" s="38" t="s">
        <v>59</v>
      </c>
      <c r="Q15" s="38" t="s">
        <v>60</v>
      </c>
      <c r="V15" s="38"/>
      <c r="W15" s="38" t="s">
        <v>56</v>
      </c>
      <c r="X15" s="38" t="s">
        <v>57</v>
      </c>
      <c r="Y15" s="38" t="s">
        <v>58</v>
      </c>
      <c r="Z15" s="38" t="s">
        <v>59</v>
      </c>
      <c r="AA15" s="38" t="s">
        <v>60</v>
      </c>
      <c r="AF15" s="38"/>
      <c r="AG15" s="38" t="s">
        <v>56</v>
      </c>
      <c r="AH15" s="38" t="s">
        <v>57</v>
      </c>
      <c r="AI15" s="38" t="s">
        <v>58</v>
      </c>
      <c r="AJ15" s="38" t="s">
        <v>59</v>
      </c>
      <c r="AK15" s="38" t="s">
        <v>60</v>
      </c>
    </row>
    <row r="16" spans="1:37">
      <c r="A16">
        <v>110</v>
      </c>
      <c r="B16">
        <v>419100</v>
      </c>
      <c r="C16">
        <v>1</v>
      </c>
      <c r="F16">
        <v>419100</v>
      </c>
      <c r="G16">
        <v>1</v>
      </c>
      <c r="H16">
        <v>110</v>
      </c>
      <c r="L16" t="s">
        <v>61</v>
      </c>
      <c r="M16">
        <v>2</v>
      </c>
      <c r="N16">
        <v>53407.405148157035</v>
      </c>
      <c r="O16">
        <v>26703.702574078518</v>
      </c>
      <c r="P16">
        <v>7.8940232412926647</v>
      </c>
      <c r="Q16">
        <v>1.5787320686657452E-3</v>
      </c>
      <c r="V16" t="s">
        <v>61</v>
      </c>
      <c r="W16">
        <v>2</v>
      </c>
      <c r="X16">
        <v>166396333771.45886</v>
      </c>
      <c r="Y16">
        <v>83198166885.729431</v>
      </c>
      <c r="Z16">
        <v>6.9189337387500753</v>
      </c>
      <c r="AA16">
        <v>3.0947647082544484E-3</v>
      </c>
      <c r="AF16" t="s">
        <v>61</v>
      </c>
      <c r="AG16">
        <v>2</v>
      </c>
      <c r="AH16">
        <v>0.27565632881233437</v>
      </c>
      <c r="AI16">
        <v>0.13782816440616719</v>
      </c>
      <c r="AJ16">
        <v>0.8404399132256084</v>
      </c>
      <c r="AK16">
        <v>0.44054801447744396</v>
      </c>
    </row>
    <row r="17" spans="1:40">
      <c r="A17">
        <v>300</v>
      </c>
      <c r="B17">
        <v>678000</v>
      </c>
      <c r="C17">
        <v>1</v>
      </c>
      <c r="F17">
        <v>678000</v>
      </c>
      <c r="G17">
        <v>1</v>
      </c>
      <c r="H17">
        <v>300</v>
      </c>
      <c r="L17" t="s">
        <v>18</v>
      </c>
      <c r="M17">
        <v>33</v>
      </c>
      <c r="N17">
        <v>111631.56707406513</v>
      </c>
      <c r="O17">
        <v>3382.7747598201554</v>
      </c>
      <c r="V17" t="s">
        <v>18</v>
      </c>
      <c r="W17">
        <v>33</v>
      </c>
      <c r="X17">
        <v>396815406953.88428</v>
      </c>
      <c r="Y17">
        <v>12024709301.632856</v>
      </c>
      <c r="AF17" t="s">
        <v>18</v>
      </c>
      <c r="AG17">
        <v>33</v>
      </c>
      <c r="AH17">
        <v>5.411843671187663</v>
      </c>
      <c r="AI17">
        <v>0.16399526276326251</v>
      </c>
    </row>
    <row r="18" spans="1:40" ht="15.75" thickBot="1">
      <c r="A18">
        <v>80</v>
      </c>
      <c r="B18">
        <v>474400</v>
      </c>
      <c r="C18">
        <v>1</v>
      </c>
      <c r="F18">
        <v>474400</v>
      </c>
      <c r="G18">
        <v>1</v>
      </c>
      <c r="H18">
        <v>80</v>
      </c>
      <c r="L18" s="37" t="s">
        <v>62</v>
      </c>
      <c r="M18" s="37">
        <v>35</v>
      </c>
      <c r="N18" s="37">
        <v>165038.97222222216</v>
      </c>
      <c r="O18" s="37"/>
      <c r="P18" s="37"/>
      <c r="Q18" s="37"/>
      <c r="V18" s="37" t="s">
        <v>62</v>
      </c>
      <c r="W18" s="37">
        <v>35</v>
      </c>
      <c r="X18" s="37">
        <v>563211740725.34314</v>
      </c>
      <c r="Y18" s="37"/>
      <c r="Z18" s="37"/>
      <c r="AA18" s="37"/>
      <c r="AF18" s="37" t="s">
        <v>62</v>
      </c>
      <c r="AG18" s="37">
        <v>35</v>
      </c>
      <c r="AH18" s="37">
        <v>5.6874999999999973</v>
      </c>
      <c r="AI18" s="37"/>
      <c r="AJ18" s="37"/>
      <c r="AK18" s="37"/>
    </row>
    <row r="19" spans="1:40" ht="15.75" thickBot="1">
      <c r="A19">
        <v>100</v>
      </c>
      <c r="B19">
        <v>390000</v>
      </c>
      <c r="C19">
        <v>1</v>
      </c>
      <c r="F19">
        <v>390000</v>
      </c>
      <c r="G19">
        <v>1</v>
      </c>
      <c r="H19">
        <v>100</v>
      </c>
    </row>
    <row r="20" spans="1:40">
      <c r="A20">
        <v>299</v>
      </c>
      <c r="B20">
        <v>726570</v>
      </c>
      <c r="C20">
        <v>1</v>
      </c>
      <c r="F20">
        <v>726570</v>
      </c>
      <c r="G20">
        <v>1</v>
      </c>
      <c r="H20">
        <v>299</v>
      </c>
      <c r="L20" s="38"/>
      <c r="M20" s="38" t="s">
        <v>63</v>
      </c>
      <c r="N20" s="38" t="s">
        <v>53</v>
      </c>
      <c r="O20" s="38" t="s">
        <v>64</v>
      </c>
      <c r="P20" s="38" t="s">
        <v>65</v>
      </c>
      <c r="Q20" s="38" t="s">
        <v>66</v>
      </c>
      <c r="R20" s="38" t="s">
        <v>67</v>
      </c>
      <c r="S20" s="38" t="s">
        <v>68</v>
      </c>
      <c r="T20" s="38" t="s">
        <v>69</v>
      </c>
      <c r="V20" s="38"/>
      <c r="W20" s="38" t="s">
        <v>63</v>
      </c>
      <c r="X20" s="38" t="s">
        <v>53</v>
      </c>
      <c r="Y20" s="38" t="s">
        <v>64</v>
      </c>
      <c r="Z20" s="38" t="s">
        <v>65</v>
      </c>
      <c r="AA20" s="38" t="s">
        <v>66</v>
      </c>
      <c r="AB20" s="38" t="s">
        <v>67</v>
      </c>
      <c r="AC20" s="38" t="s">
        <v>68</v>
      </c>
      <c r="AD20" s="38" t="s">
        <v>69</v>
      </c>
      <c r="AF20" s="38"/>
      <c r="AG20" s="38" t="s">
        <v>63</v>
      </c>
      <c r="AH20" s="38" t="s">
        <v>53</v>
      </c>
      <c r="AI20" s="38" t="s">
        <v>64</v>
      </c>
      <c r="AJ20" s="38" t="s">
        <v>65</v>
      </c>
      <c r="AK20" s="38" t="s">
        <v>66</v>
      </c>
      <c r="AL20" s="38" t="s">
        <v>67</v>
      </c>
      <c r="AM20" s="38" t="s">
        <v>68</v>
      </c>
      <c r="AN20" s="38" t="s">
        <v>69</v>
      </c>
    </row>
    <row r="21" spans="1:40">
      <c r="A21">
        <v>199</v>
      </c>
      <c r="B21">
        <v>467650</v>
      </c>
      <c r="C21">
        <v>0</v>
      </c>
      <c r="F21">
        <v>467650</v>
      </c>
      <c r="G21">
        <v>0</v>
      </c>
      <c r="H21">
        <v>199</v>
      </c>
      <c r="L21" t="s">
        <v>70</v>
      </c>
      <c r="M21">
        <v>-13.040134670774968</v>
      </c>
      <c r="N21">
        <v>41.995394728488073</v>
      </c>
      <c r="O21">
        <v>-0.31051344451178686</v>
      </c>
      <c r="P21">
        <v>0.7581233122372224</v>
      </c>
      <c r="Q21">
        <v>-98.480407668307322</v>
      </c>
      <c r="R21">
        <v>72.400138326757371</v>
      </c>
      <c r="S21">
        <v>-98.480407668307322</v>
      </c>
      <c r="T21">
        <v>72.400138326757371</v>
      </c>
      <c r="V21" t="s">
        <v>70</v>
      </c>
      <c r="W21">
        <v>340979.03350624884</v>
      </c>
      <c r="X21">
        <v>52575.453935002144</v>
      </c>
      <c r="Y21">
        <v>6.485517632007392</v>
      </c>
      <c r="Z21">
        <v>2.3277870121625931E-7</v>
      </c>
      <c r="AA21">
        <v>234013.4682051439</v>
      </c>
      <c r="AB21">
        <v>447944.59880735376</v>
      </c>
      <c r="AC21">
        <v>234013.4682051439</v>
      </c>
      <c r="AD21">
        <v>447944.59880735376</v>
      </c>
      <c r="AF21" t="s">
        <v>70</v>
      </c>
      <c r="AG21">
        <v>0.71814570188504712</v>
      </c>
      <c r="AH21">
        <v>0.26480300532254486</v>
      </c>
      <c r="AI21">
        <v>2.7119998166573129</v>
      </c>
      <c r="AJ21">
        <v>1.0537673190440258E-2</v>
      </c>
      <c r="AK21">
        <v>0.17939993674577071</v>
      </c>
      <c r="AL21">
        <v>1.2568914670243236</v>
      </c>
      <c r="AM21">
        <v>0.17939993674577071</v>
      </c>
      <c r="AN21">
        <v>1.2568914670243236</v>
      </c>
    </row>
    <row r="22" spans="1:40">
      <c r="A22">
        <v>215</v>
      </c>
      <c r="B22">
        <v>537500</v>
      </c>
      <c r="C22">
        <v>1</v>
      </c>
      <c r="F22">
        <v>537500</v>
      </c>
      <c r="G22">
        <v>1</v>
      </c>
      <c r="H22">
        <v>215</v>
      </c>
      <c r="L22" t="s">
        <v>21</v>
      </c>
      <c r="M22">
        <v>2.8776966943414164E-4</v>
      </c>
      <c r="N22">
        <v>7.7558823898594414E-5</v>
      </c>
      <c r="O22">
        <v>3.7103408093241708</v>
      </c>
      <c r="P22">
        <v>7.5940296338909675E-4</v>
      </c>
      <c r="Q22">
        <v>1.2997505576027186E-4</v>
      </c>
      <c r="R22">
        <v>4.4556428310801139E-4</v>
      </c>
      <c r="S22">
        <v>1.2997505576027186E-4</v>
      </c>
      <c r="T22">
        <v>4.4556428310801139E-4</v>
      </c>
      <c r="V22" t="s">
        <v>22</v>
      </c>
      <c r="W22">
        <v>-23196.585757288842</v>
      </c>
      <c r="X22">
        <v>46964.020587946914</v>
      </c>
      <c r="Y22">
        <v>-0.49392248506172687</v>
      </c>
      <c r="Z22">
        <v>0.62463264486386882</v>
      </c>
      <c r="AA22">
        <v>-118745.60407319258</v>
      </c>
      <c r="AB22">
        <v>72352.432558614877</v>
      </c>
      <c r="AC22">
        <v>-118745.60407319258</v>
      </c>
      <c r="AD22">
        <v>72352.432558614877</v>
      </c>
      <c r="AF22" t="s">
        <v>20</v>
      </c>
      <c r="AG22">
        <v>1.5097649199746757E-3</v>
      </c>
      <c r="AH22">
        <v>1.1832174916828891E-3</v>
      </c>
      <c r="AI22">
        <v>1.275982590341306</v>
      </c>
      <c r="AJ22">
        <v>0.21086988205950499</v>
      </c>
      <c r="AK22">
        <v>-8.9750916706379932E-4</v>
      </c>
      <c r="AL22">
        <v>3.9170390070131511E-3</v>
      </c>
      <c r="AM22">
        <v>-8.9750916706379932E-4</v>
      </c>
      <c r="AN22">
        <v>3.9170390070131511E-3</v>
      </c>
    </row>
    <row r="23" spans="1:40" ht="15.75" thickBot="1">
      <c r="A23">
        <v>100</v>
      </c>
      <c r="B23">
        <v>531000</v>
      </c>
      <c r="C23">
        <v>1</v>
      </c>
      <c r="F23">
        <v>531000</v>
      </c>
      <c r="G23">
        <v>1</v>
      </c>
      <c r="H23">
        <v>100</v>
      </c>
      <c r="L23" s="37" t="s">
        <v>22</v>
      </c>
      <c r="M23" s="37">
        <v>31.142330446000653</v>
      </c>
      <c r="N23" s="37">
        <v>24.406548084382997</v>
      </c>
      <c r="O23" s="37">
        <v>1.2759825903413058</v>
      </c>
      <c r="P23" s="37">
        <v>0.21086988205950499</v>
      </c>
      <c r="Q23" s="37">
        <v>-18.513164989609432</v>
      </c>
      <c r="R23" s="37">
        <v>80.797825881610734</v>
      </c>
      <c r="S23" s="37">
        <v>-18.513164989609432</v>
      </c>
      <c r="T23" s="37">
        <v>80.797825881610734</v>
      </c>
      <c r="V23" s="37" t="s">
        <v>20</v>
      </c>
      <c r="W23" s="37">
        <v>1022.9314295098096</v>
      </c>
      <c r="X23" s="37">
        <v>275.6974310659441</v>
      </c>
      <c r="Y23" s="37">
        <v>3.7103408093241699</v>
      </c>
      <c r="Z23" s="37">
        <v>7.5940296338909675E-4</v>
      </c>
      <c r="AA23" s="37">
        <v>462.02078853866158</v>
      </c>
      <c r="AB23" s="37">
        <v>1583.8420704809578</v>
      </c>
      <c r="AC23" s="37">
        <v>462.02078853866158</v>
      </c>
      <c r="AD23" s="37">
        <v>1583.8420704809578</v>
      </c>
      <c r="AF23" s="37" t="s">
        <v>21</v>
      </c>
      <c r="AG23" s="37">
        <v>-3.1635942965877516E-7</v>
      </c>
      <c r="AH23" s="37">
        <v>6.4050420709079215E-7</v>
      </c>
      <c r="AI23" s="37">
        <v>-0.49392248506172715</v>
      </c>
      <c r="AJ23" s="37">
        <v>0.6246326448638686</v>
      </c>
      <c r="AK23" s="37">
        <v>-1.6194750370656517E-6</v>
      </c>
      <c r="AL23" s="37">
        <v>9.8675617774810138E-7</v>
      </c>
      <c r="AM23" s="37">
        <v>-1.6194750370656517E-6</v>
      </c>
      <c r="AN23" s="37">
        <v>9.8675617774810138E-7</v>
      </c>
    </row>
    <row r="24" spans="1:40">
      <c r="A24">
        <v>100</v>
      </c>
      <c r="B24">
        <v>441000</v>
      </c>
      <c r="C24">
        <v>1</v>
      </c>
      <c r="F24">
        <v>441000</v>
      </c>
      <c r="G24">
        <v>1</v>
      </c>
      <c r="H24">
        <v>100</v>
      </c>
    </row>
    <row r="25" spans="1:40">
      <c r="A25">
        <v>197</v>
      </c>
      <c r="B25">
        <v>388090</v>
      </c>
      <c r="C25">
        <v>1</v>
      </c>
      <c r="F25">
        <v>388090</v>
      </c>
      <c r="G25">
        <v>1</v>
      </c>
      <c r="H25">
        <v>197</v>
      </c>
    </row>
    <row r="26" spans="1:40">
      <c r="A26">
        <v>200</v>
      </c>
      <c r="B26">
        <v>526000</v>
      </c>
      <c r="C26">
        <v>1</v>
      </c>
      <c r="F26">
        <v>526000</v>
      </c>
      <c r="G26">
        <v>1</v>
      </c>
      <c r="H26">
        <v>200</v>
      </c>
      <c r="L26" s="41" t="s">
        <v>81</v>
      </c>
    </row>
    <row r="27" spans="1:40">
      <c r="A27">
        <v>85</v>
      </c>
      <c r="B27">
        <v>541450</v>
      </c>
      <c r="C27">
        <v>0</v>
      </c>
      <c r="F27">
        <v>541450</v>
      </c>
      <c r="G27">
        <v>0</v>
      </c>
      <c r="H27">
        <v>85</v>
      </c>
      <c r="L27" t="s">
        <v>20</v>
      </c>
      <c r="M27">
        <f>1/(1-M9)</f>
        <v>1.4784256509874341</v>
      </c>
    </row>
    <row r="28" spans="1:40">
      <c r="A28">
        <v>199</v>
      </c>
      <c r="B28">
        <v>481580</v>
      </c>
      <c r="C28">
        <v>1</v>
      </c>
      <c r="F28">
        <v>481580</v>
      </c>
      <c r="G28">
        <v>1</v>
      </c>
      <c r="H28">
        <v>199</v>
      </c>
      <c r="L28" t="s">
        <v>79</v>
      </c>
      <c r="M28">
        <f>1/(1-W9)</f>
        <v>1.4193293175000046</v>
      </c>
    </row>
    <row r="29" spans="1:40">
      <c r="A29">
        <v>102</v>
      </c>
      <c r="B29">
        <v>317220</v>
      </c>
      <c r="C29">
        <v>1</v>
      </c>
      <c r="F29">
        <v>317220</v>
      </c>
      <c r="G29">
        <v>1</v>
      </c>
      <c r="H29">
        <v>102</v>
      </c>
      <c r="L29" t="s">
        <v>80</v>
      </c>
      <c r="M29">
        <f>1/(1-AG9)</f>
        <v>1.0509357523167036</v>
      </c>
    </row>
    <row r="30" spans="1:40">
      <c r="A30">
        <v>100</v>
      </c>
      <c r="B30">
        <v>309000</v>
      </c>
      <c r="C30">
        <v>1</v>
      </c>
      <c r="F30">
        <v>309000</v>
      </c>
      <c r="G30">
        <v>1</v>
      </c>
      <c r="H30">
        <v>100</v>
      </c>
    </row>
    <row r="31" spans="1:40">
      <c r="A31">
        <v>90</v>
      </c>
      <c r="B31">
        <v>497700</v>
      </c>
      <c r="C31">
        <v>0</v>
      </c>
      <c r="F31">
        <v>497700</v>
      </c>
      <c r="G31">
        <v>0</v>
      </c>
      <c r="H31">
        <v>90</v>
      </c>
    </row>
    <row r="32" spans="1:40">
      <c r="A32">
        <v>90</v>
      </c>
      <c r="B32">
        <v>546300</v>
      </c>
      <c r="C32">
        <v>0</v>
      </c>
      <c r="F32">
        <v>546300</v>
      </c>
      <c r="G32">
        <v>0</v>
      </c>
      <c r="H32">
        <v>90</v>
      </c>
    </row>
    <row r="33" spans="1:8">
      <c r="A33">
        <v>149</v>
      </c>
      <c r="B33">
        <v>390380</v>
      </c>
      <c r="C33">
        <v>0</v>
      </c>
      <c r="F33">
        <v>390380</v>
      </c>
      <c r="G33">
        <v>0</v>
      </c>
      <c r="H33">
        <v>149</v>
      </c>
    </row>
    <row r="34" spans="1:8">
      <c r="A34">
        <v>199</v>
      </c>
      <c r="B34">
        <v>421064.10000000003</v>
      </c>
      <c r="C34">
        <v>1</v>
      </c>
      <c r="F34">
        <v>421064.10000000003</v>
      </c>
      <c r="G34">
        <v>1</v>
      </c>
      <c r="H34">
        <v>199</v>
      </c>
    </row>
    <row r="35" spans="1:8">
      <c r="A35">
        <v>200</v>
      </c>
      <c r="B35">
        <v>579440</v>
      </c>
      <c r="C35">
        <v>1</v>
      </c>
      <c r="F35">
        <v>579440</v>
      </c>
      <c r="G35">
        <v>1</v>
      </c>
      <c r="H35">
        <v>200</v>
      </c>
    </row>
    <row r="36" spans="1:8">
      <c r="A36">
        <v>200</v>
      </c>
      <c r="B36">
        <v>549640</v>
      </c>
      <c r="C36">
        <v>1</v>
      </c>
      <c r="F36">
        <v>549640</v>
      </c>
      <c r="G36">
        <v>1</v>
      </c>
      <c r="H36">
        <v>200</v>
      </c>
    </row>
    <row r="37" spans="1:8">
      <c r="A37">
        <v>0</v>
      </c>
      <c r="B37">
        <v>0</v>
      </c>
      <c r="C37">
        <v>0.5</v>
      </c>
      <c r="F37">
        <v>0</v>
      </c>
      <c r="G37">
        <v>0.5</v>
      </c>
      <c r="H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2CF5-F9D5-4D80-8F24-6C9BFED84C0A}">
  <sheetPr>
    <pageSetUpPr fitToPage="1"/>
  </sheetPr>
  <dimension ref="A3:I67"/>
  <sheetViews>
    <sheetView zoomScale="73" zoomScaleNormal="115" workbookViewId="0">
      <selection activeCell="D3" sqref="D3"/>
    </sheetView>
  </sheetViews>
  <sheetFormatPr defaultRowHeight="15"/>
  <cols>
    <col min="1" max="1" width="6.85546875" bestFit="1" customWidth="1"/>
    <col min="2" max="2" width="20.42578125" customWidth="1"/>
    <col min="3" max="3" width="21" customWidth="1"/>
    <col min="4" max="4" width="12" customWidth="1"/>
    <col min="5" max="5" width="22.5703125" customWidth="1"/>
    <col min="6" max="6" width="23" customWidth="1"/>
    <col min="7" max="7" width="22" customWidth="1"/>
    <col min="8" max="8" width="27.28515625" customWidth="1"/>
    <col min="9" max="9" width="10.5703125" customWidth="1"/>
    <col min="10" max="10" width="18.5703125" customWidth="1"/>
    <col min="11" max="11" width="15.7109375" customWidth="1"/>
    <col min="12" max="12" width="9.85546875" customWidth="1"/>
    <col min="13" max="13" width="23.7109375" customWidth="1"/>
    <col min="14" max="14" width="17.42578125" customWidth="1"/>
    <col min="15" max="15" width="18.140625" customWidth="1"/>
    <col min="16" max="16" width="20.7109375" customWidth="1"/>
    <col min="17" max="17" width="10.28515625" customWidth="1"/>
  </cols>
  <sheetData>
    <row r="3" spans="1:9" ht="23.25">
      <c r="B3" s="76" t="s">
        <v>82</v>
      </c>
      <c r="G3" s="76" t="s">
        <v>83</v>
      </c>
    </row>
    <row r="4" spans="1:9">
      <c r="G4" s="42">
        <v>3</v>
      </c>
      <c r="H4" t="s">
        <v>84</v>
      </c>
    </row>
    <row r="5" spans="1:9">
      <c r="B5" t="s">
        <v>85</v>
      </c>
      <c r="C5" t="s">
        <v>86</v>
      </c>
      <c r="G5" s="78">
        <v>2</v>
      </c>
      <c r="H5" t="s">
        <v>87</v>
      </c>
    </row>
    <row r="6" spans="1:9">
      <c r="B6" t="s">
        <v>88</v>
      </c>
      <c r="C6" s="79">
        <v>44355</v>
      </c>
      <c r="G6" s="78">
        <v>1</v>
      </c>
      <c r="H6" t="s">
        <v>89</v>
      </c>
    </row>
    <row r="7" spans="1:9">
      <c r="G7" s="77">
        <v>0</v>
      </c>
      <c r="H7" t="s">
        <v>90</v>
      </c>
    </row>
    <row r="8" spans="1:9">
      <c r="B8" t="s">
        <v>91</v>
      </c>
      <c r="G8" s="78">
        <v>-1</v>
      </c>
      <c r="H8" t="s">
        <v>92</v>
      </c>
    </row>
    <row r="9" spans="1:9">
      <c r="B9" t="s">
        <v>93</v>
      </c>
      <c r="G9" s="78">
        <v>-2</v>
      </c>
      <c r="H9" t="s">
        <v>94</v>
      </c>
    </row>
    <row r="10" spans="1:9" ht="15.75" thickBot="1">
      <c r="G10" s="42">
        <v>-3</v>
      </c>
      <c r="H10" t="s">
        <v>95</v>
      </c>
    </row>
    <row r="11" spans="1:9" ht="15.75">
      <c r="A11" s="52"/>
      <c r="B11" s="88" t="s">
        <v>96</v>
      </c>
      <c r="C11" s="89"/>
      <c r="D11" s="89"/>
      <c r="E11" s="89"/>
      <c r="F11" s="89"/>
      <c r="G11" s="89"/>
      <c r="H11" s="89"/>
      <c r="I11" s="90"/>
    </row>
    <row r="12" spans="1:9" ht="31.5">
      <c r="A12" s="53" t="s">
        <v>8</v>
      </c>
      <c r="B12" s="54" t="s">
        <v>97</v>
      </c>
      <c r="C12" s="55" t="s">
        <v>98</v>
      </c>
      <c r="D12" s="56" t="s">
        <v>99</v>
      </c>
      <c r="E12" s="56" t="s">
        <v>100</v>
      </c>
      <c r="F12" s="56" t="s">
        <v>101</v>
      </c>
      <c r="G12" s="56" t="s">
        <v>102</v>
      </c>
      <c r="H12" s="56" t="s">
        <v>103</v>
      </c>
      <c r="I12" s="57" t="s">
        <v>104</v>
      </c>
    </row>
    <row r="13" spans="1:9" ht="15.75">
      <c r="A13" s="58">
        <v>1</v>
      </c>
      <c r="B13" s="47">
        <v>2000</v>
      </c>
      <c r="C13" s="43">
        <v>125</v>
      </c>
      <c r="D13" s="64">
        <v>-1</v>
      </c>
      <c r="E13" s="44"/>
      <c r="F13" s="44"/>
      <c r="G13" s="44"/>
      <c r="H13" s="44"/>
      <c r="I13" s="48"/>
    </row>
    <row r="14" spans="1:9" ht="15.75">
      <c r="A14" s="58">
        <v>2</v>
      </c>
      <c r="B14" s="47">
        <v>2000</v>
      </c>
      <c r="C14" s="43">
        <v>275</v>
      </c>
      <c r="D14" s="63">
        <v>0</v>
      </c>
      <c r="E14" s="44"/>
      <c r="F14" s="44"/>
      <c r="G14" s="44"/>
      <c r="H14" s="44"/>
      <c r="I14" s="48"/>
    </row>
    <row r="15" spans="1:9" ht="15.75">
      <c r="A15" s="58">
        <v>3</v>
      </c>
      <c r="B15" s="47">
        <v>2250</v>
      </c>
      <c r="C15" s="43">
        <v>160</v>
      </c>
      <c r="D15" s="64">
        <v>-1</v>
      </c>
      <c r="E15" s="44"/>
      <c r="F15" s="44"/>
      <c r="G15" s="44"/>
      <c r="H15" s="44"/>
      <c r="I15" s="48"/>
    </row>
    <row r="16" spans="1:9" ht="15.75">
      <c r="A16" s="58">
        <v>4</v>
      </c>
      <c r="B16" s="47">
        <v>2250</v>
      </c>
      <c r="C16" s="43">
        <v>250</v>
      </c>
      <c r="D16" s="63">
        <v>0</v>
      </c>
      <c r="E16" s="44"/>
      <c r="F16" s="44"/>
      <c r="G16" s="44"/>
      <c r="H16" s="44"/>
      <c r="I16" s="48"/>
    </row>
    <row r="17" spans="1:9" ht="15.75">
      <c r="A17" s="58">
        <v>5</v>
      </c>
      <c r="B17" s="47">
        <v>2500</v>
      </c>
      <c r="C17" s="43">
        <v>225</v>
      </c>
      <c r="D17" s="70">
        <v>0</v>
      </c>
      <c r="E17" s="68"/>
      <c r="F17" s="68"/>
      <c r="G17" s="68"/>
      <c r="H17" s="68"/>
      <c r="I17" s="69"/>
    </row>
    <row r="18" spans="1:9" ht="15.75">
      <c r="A18" s="58">
        <v>6</v>
      </c>
      <c r="B18" s="47">
        <v>2500</v>
      </c>
      <c r="C18" s="43">
        <v>115</v>
      </c>
      <c r="D18" s="64">
        <v>-1</v>
      </c>
      <c r="E18" s="44"/>
      <c r="F18" s="44"/>
      <c r="G18" s="44"/>
      <c r="H18" s="44"/>
      <c r="I18" s="48"/>
    </row>
    <row r="19" spans="1:9" ht="15.75">
      <c r="A19" s="58">
        <v>7</v>
      </c>
      <c r="B19" s="47">
        <v>2750</v>
      </c>
      <c r="C19" s="43">
        <v>175</v>
      </c>
      <c r="D19" s="63">
        <v>0</v>
      </c>
      <c r="E19" s="44"/>
      <c r="F19" s="44"/>
      <c r="G19" s="44"/>
      <c r="H19" s="44"/>
      <c r="I19" s="48"/>
    </row>
    <row r="20" spans="1:9" ht="15.75">
      <c r="A20" s="58">
        <v>8</v>
      </c>
      <c r="B20" s="47">
        <v>2750</v>
      </c>
      <c r="C20" s="43">
        <v>250</v>
      </c>
      <c r="D20" s="64">
        <v>1</v>
      </c>
      <c r="E20" s="44"/>
      <c r="F20" s="44"/>
      <c r="G20" s="44"/>
      <c r="H20" s="44"/>
      <c r="I20" s="48"/>
    </row>
    <row r="21" spans="1:9" ht="15.75">
      <c r="A21" s="58">
        <v>9</v>
      </c>
      <c r="B21" s="47">
        <v>3000</v>
      </c>
      <c r="C21" s="43">
        <v>125</v>
      </c>
      <c r="D21" s="64">
        <v>-1</v>
      </c>
      <c r="E21" s="44"/>
      <c r="F21" s="44"/>
      <c r="G21" s="44"/>
      <c r="H21" s="44"/>
      <c r="I21" s="48"/>
    </row>
    <row r="22" spans="1:9" ht="15.75">
      <c r="A22" s="58">
        <v>10</v>
      </c>
      <c r="B22" s="47">
        <v>3000</v>
      </c>
      <c r="C22" s="43">
        <v>215</v>
      </c>
      <c r="D22" s="63">
        <v>0</v>
      </c>
      <c r="E22" s="44"/>
      <c r="F22" s="44"/>
      <c r="G22" s="44"/>
      <c r="H22" s="44"/>
      <c r="I22" s="48"/>
    </row>
    <row r="23" spans="1:9" ht="15.75">
      <c r="A23" s="58">
        <v>11</v>
      </c>
      <c r="B23" s="47">
        <v>3250</v>
      </c>
      <c r="C23" s="43">
        <v>175</v>
      </c>
      <c r="D23" s="63">
        <v>0</v>
      </c>
      <c r="E23" s="44"/>
      <c r="F23" s="44"/>
      <c r="G23" s="44"/>
      <c r="H23" s="44"/>
      <c r="I23" s="48"/>
    </row>
    <row r="24" spans="1:9" ht="15.75">
      <c r="A24" s="58">
        <v>12</v>
      </c>
      <c r="B24" s="47">
        <v>3250</v>
      </c>
      <c r="C24" s="43">
        <v>250</v>
      </c>
      <c r="D24" s="64">
        <v>1</v>
      </c>
      <c r="E24" s="44"/>
      <c r="F24" s="44"/>
      <c r="G24" s="44"/>
      <c r="H24" s="44"/>
      <c r="I24" s="48"/>
    </row>
    <row r="25" spans="1:9" ht="15.75">
      <c r="A25" s="58">
        <v>13</v>
      </c>
      <c r="B25" s="47">
        <v>3500</v>
      </c>
      <c r="C25" s="43">
        <v>140</v>
      </c>
      <c r="D25" s="63">
        <v>0</v>
      </c>
      <c r="E25" s="44"/>
      <c r="F25" s="44"/>
      <c r="G25" s="44"/>
      <c r="H25" s="44"/>
      <c r="I25" s="48"/>
    </row>
    <row r="26" spans="1:9" ht="15.75">
      <c r="A26" s="58">
        <v>14</v>
      </c>
      <c r="B26" s="47">
        <v>3500</v>
      </c>
      <c r="C26" s="43">
        <v>210</v>
      </c>
      <c r="D26" s="63">
        <v>0</v>
      </c>
      <c r="E26" s="44"/>
      <c r="F26" s="44"/>
      <c r="G26" s="44"/>
      <c r="H26" s="44"/>
      <c r="I26" s="48"/>
    </row>
    <row r="27" spans="1:9" ht="15.75">
      <c r="A27" s="58">
        <v>15</v>
      </c>
      <c r="B27" s="47">
        <v>3750</v>
      </c>
      <c r="C27" s="43">
        <v>115</v>
      </c>
      <c r="D27" s="64">
        <v>-1</v>
      </c>
      <c r="E27" s="44"/>
      <c r="F27" s="44"/>
      <c r="G27" s="44"/>
      <c r="H27" s="44"/>
      <c r="I27" s="48"/>
    </row>
    <row r="28" spans="1:9" ht="15.75">
      <c r="A28" s="58">
        <v>16</v>
      </c>
      <c r="B28" s="47">
        <v>3750</v>
      </c>
      <c r="C28" s="43">
        <v>180</v>
      </c>
      <c r="D28" s="63">
        <v>0</v>
      </c>
      <c r="E28" s="44"/>
      <c r="F28" s="44"/>
      <c r="G28" s="44"/>
      <c r="H28" s="44"/>
      <c r="I28" s="48"/>
    </row>
    <row r="29" spans="1:9" ht="15.75">
      <c r="A29" s="58">
        <v>17</v>
      </c>
      <c r="B29" s="47">
        <v>4000</v>
      </c>
      <c r="C29" s="43">
        <v>200</v>
      </c>
      <c r="D29" s="64">
        <v>1</v>
      </c>
      <c r="E29" s="44"/>
      <c r="F29" s="44"/>
      <c r="G29" s="44"/>
      <c r="H29" s="44"/>
      <c r="I29" s="48"/>
    </row>
    <row r="30" spans="1:9" ht="15.75">
      <c r="A30" s="58">
        <v>18</v>
      </c>
      <c r="B30" s="47">
        <v>4000</v>
      </c>
      <c r="C30" s="43">
        <v>100</v>
      </c>
      <c r="D30" s="64">
        <v>-2</v>
      </c>
      <c r="E30" s="44"/>
      <c r="F30" s="44"/>
      <c r="G30" s="44"/>
      <c r="H30" s="44"/>
      <c r="I30" s="48"/>
    </row>
    <row r="31" spans="1:9" ht="15.75">
      <c r="A31" s="58">
        <v>19</v>
      </c>
      <c r="B31" s="47">
        <v>4250</v>
      </c>
      <c r="C31" s="1">
        <v>125</v>
      </c>
      <c r="D31" s="72">
        <v>-1</v>
      </c>
      <c r="E31" s="1"/>
      <c r="F31" s="1"/>
      <c r="G31" s="1"/>
      <c r="H31" s="1"/>
      <c r="I31" s="10"/>
    </row>
    <row r="32" spans="1:9" ht="15.75">
      <c r="A32" s="58">
        <v>20</v>
      </c>
      <c r="B32" s="47">
        <v>4250</v>
      </c>
      <c r="C32" s="1">
        <v>175</v>
      </c>
      <c r="D32" s="71">
        <v>0</v>
      </c>
      <c r="E32" s="1"/>
      <c r="F32" s="1"/>
      <c r="G32" s="1"/>
      <c r="H32" s="1"/>
      <c r="I32" s="10"/>
    </row>
    <row r="33" spans="1:9" ht="15.75">
      <c r="A33" s="58">
        <v>21</v>
      </c>
      <c r="B33" s="47">
        <v>4500</v>
      </c>
      <c r="C33" s="1">
        <v>210</v>
      </c>
      <c r="D33" s="72">
        <v>2</v>
      </c>
      <c r="E33" s="1"/>
      <c r="F33" s="1"/>
      <c r="G33" s="1"/>
      <c r="H33" s="1"/>
      <c r="I33" s="10"/>
    </row>
    <row r="34" spans="1:9" ht="15.75">
      <c r="A34" s="58">
        <v>22</v>
      </c>
      <c r="B34" s="47">
        <v>4500</v>
      </c>
      <c r="C34" s="1">
        <v>150</v>
      </c>
      <c r="D34" s="71">
        <v>0</v>
      </c>
      <c r="E34" s="1"/>
      <c r="F34" s="1"/>
      <c r="G34" s="1"/>
      <c r="H34" s="1"/>
      <c r="I34" s="10"/>
    </row>
    <row r="35" spans="1:9" ht="15.75">
      <c r="A35" s="58">
        <v>23</v>
      </c>
      <c r="B35" s="47">
        <v>4750</v>
      </c>
      <c r="C35" s="1">
        <v>180</v>
      </c>
      <c r="D35" s="71">
        <v>0</v>
      </c>
      <c r="E35" s="1"/>
      <c r="F35" s="1"/>
      <c r="G35" s="1"/>
      <c r="H35" s="1"/>
      <c r="I35" s="10"/>
    </row>
    <row r="36" spans="1:9" ht="15.75">
      <c r="A36" s="58">
        <v>24</v>
      </c>
      <c r="B36" s="47">
        <v>4750</v>
      </c>
      <c r="C36" s="1">
        <v>110</v>
      </c>
      <c r="D36" s="72">
        <v>-1</v>
      </c>
      <c r="E36" s="1" t="s">
        <v>105</v>
      </c>
      <c r="F36" s="1"/>
      <c r="G36" s="1"/>
      <c r="H36" s="1"/>
      <c r="I36" s="10"/>
    </row>
    <row r="37" spans="1:9" ht="15.75">
      <c r="A37" s="58">
        <v>25</v>
      </c>
      <c r="B37" s="47">
        <v>5000</v>
      </c>
      <c r="C37" s="1">
        <v>85</v>
      </c>
      <c r="D37" s="72">
        <v>-2</v>
      </c>
      <c r="E37" s="1"/>
      <c r="F37" s="1"/>
      <c r="G37" s="1"/>
      <c r="H37" s="1"/>
      <c r="I37" s="10"/>
    </row>
    <row r="38" spans="1:9" ht="15.75">
      <c r="A38" s="58">
        <v>26</v>
      </c>
      <c r="B38" s="47">
        <v>5000</v>
      </c>
      <c r="C38" s="1">
        <v>140</v>
      </c>
      <c r="D38" s="71">
        <v>0</v>
      </c>
      <c r="E38" s="1"/>
      <c r="F38" s="1"/>
      <c r="G38" s="1"/>
      <c r="H38" s="1"/>
      <c r="I38" s="10"/>
    </row>
    <row r="39" spans="1:9" ht="15.75">
      <c r="A39" s="58">
        <v>27</v>
      </c>
      <c r="B39" s="47">
        <v>5250</v>
      </c>
      <c r="C39" s="1">
        <v>160</v>
      </c>
      <c r="D39" s="71">
        <v>0</v>
      </c>
      <c r="E39" s="1"/>
      <c r="F39" s="1"/>
      <c r="G39" s="1"/>
      <c r="H39" s="1"/>
      <c r="I39" s="10"/>
    </row>
    <row r="40" spans="1:9" ht="15.75">
      <c r="A40" s="58">
        <v>28</v>
      </c>
      <c r="B40" s="47">
        <v>5250</v>
      </c>
      <c r="C40" s="1">
        <v>115</v>
      </c>
      <c r="D40" s="71">
        <v>0</v>
      </c>
      <c r="E40" s="1"/>
      <c r="F40" s="1"/>
      <c r="G40" s="1"/>
      <c r="H40" s="1"/>
      <c r="I40" s="10"/>
    </row>
    <row r="41" spans="1:9" ht="15.75">
      <c r="A41" s="58">
        <v>29</v>
      </c>
      <c r="B41" s="47">
        <v>5500</v>
      </c>
      <c r="C41" s="1">
        <v>185</v>
      </c>
      <c r="D41" s="72">
        <v>2</v>
      </c>
      <c r="E41" s="1"/>
      <c r="F41" s="1"/>
      <c r="G41" s="1"/>
      <c r="H41" s="1"/>
      <c r="I41" s="10"/>
    </row>
    <row r="42" spans="1:9" ht="15.75">
      <c r="A42" s="58">
        <v>30</v>
      </c>
      <c r="B42" s="47">
        <v>5500</v>
      </c>
      <c r="C42" s="1">
        <v>140</v>
      </c>
      <c r="D42" s="71">
        <v>0</v>
      </c>
      <c r="E42" s="1"/>
      <c r="F42" s="1"/>
      <c r="G42" s="1"/>
      <c r="H42" s="1"/>
      <c r="I42" s="10"/>
    </row>
    <row r="43" spans="1:9" ht="15.75">
      <c r="A43" s="58">
        <v>31</v>
      </c>
      <c r="B43" s="47">
        <v>5750</v>
      </c>
      <c r="C43" s="1">
        <v>165</v>
      </c>
      <c r="D43" s="72">
        <v>1</v>
      </c>
      <c r="E43" s="1"/>
      <c r="F43" s="1"/>
      <c r="G43" s="1"/>
      <c r="H43" s="1"/>
      <c r="I43" s="10"/>
    </row>
    <row r="44" spans="1:9" ht="15.75">
      <c r="A44" s="58">
        <v>32</v>
      </c>
      <c r="B44" s="47">
        <v>5750</v>
      </c>
      <c r="C44" s="1">
        <v>110</v>
      </c>
      <c r="D44" s="71">
        <v>0</v>
      </c>
      <c r="E44" s="1"/>
      <c r="F44" s="1"/>
      <c r="G44" s="1"/>
      <c r="H44" s="1"/>
      <c r="I44" s="10"/>
    </row>
    <row r="45" spans="1:9" ht="15.75">
      <c r="A45" s="58">
        <v>33</v>
      </c>
      <c r="B45" s="47">
        <v>6000</v>
      </c>
      <c r="C45" s="1">
        <v>125</v>
      </c>
      <c r="D45" s="71">
        <v>0</v>
      </c>
      <c r="E45" s="1"/>
      <c r="F45" s="1"/>
      <c r="G45" s="1"/>
      <c r="H45" s="1"/>
      <c r="I45" s="10"/>
    </row>
    <row r="46" spans="1:9" ht="15.75">
      <c r="A46" s="58">
        <v>34</v>
      </c>
      <c r="B46" s="47">
        <v>6000</v>
      </c>
      <c r="C46" s="1">
        <v>150</v>
      </c>
      <c r="D46" s="71">
        <v>0</v>
      </c>
      <c r="E46" s="1"/>
      <c r="F46" s="1"/>
      <c r="G46" s="1"/>
      <c r="H46" s="1"/>
      <c r="I46" s="10"/>
    </row>
    <row r="47" spans="1:9" ht="15.75">
      <c r="A47" s="58">
        <v>35</v>
      </c>
      <c r="B47" s="47">
        <v>6250</v>
      </c>
      <c r="C47" s="1">
        <v>115</v>
      </c>
      <c r="D47" s="71">
        <v>0</v>
      </c>
      <c r="E47" s="1"/>
      <c r="F47" s="1"/>
      <c r="G47" s="1"/>
      <c r="H47" s="1"/>
      <c r="I47" s="10"/>
    </row>
    <row r="48" spans="1:9" ht="15.75">
      <c r="A48" s="58">
        <v>36</v>
      </c>
      <c r="B48" s="47">
        <v>6250</v>
      </c>
      <c r="C48" s="1">
        <v>80</v>
      </c>
      <c r="D48" s="72">
        <v>-2</v>
      </c>
      <c r="E48" s="1"/>
      <c r="F48" s="1"/>
      <c r="G48" s="1"/>
      <c r="H48" s="1"/>
      <c r="I48" s="10"/>
    </row>
    <row r="49" spans="1:9" ht="15.75">
      <c r="A49" s="58">
        <v>37</v>
      </c>
      <c r="B49" s="47">
        <v>6500</v>
      </c>
      <c r="C49" s="1">
        <v>130</v>
      </c>
      <c r="D49" s="71">
        <v>0</v>
      </c>
      <c r="E49" s="1"/>
      <c r="F49" s="1"/>
      <c r="G49" s="1"/>
      <c r="H49" s="1"/>
      <c r="I49" s="10"/>
    </row>
    <row r="50" spans="1:9" ht="15.75">
      <c r="A50" s="58">
        <v>38</v>
      </c>
      <c r="B50" s="47">
        <v>6500</v>
      </c>
      <c r="C50" s="1">
        <v>160</v>
      </c>
      <c r="D50" s="72">
        <v>1</v>
      </c>
      <c r="E50" s="1"/>
      <c r="F50" s="1"/>
      <c r="G50" s="1"/>
      <c r="H50" s="1"/>
      <c r="I50" s="10"/>
    </row>
    <row r="51" spans="1:9" ht="15.75">
      <c r="A51" s="58">
        <v>39</v>
      </c>
      <c r="B51" s="47">
        <v>6750</v>
      </c>
      <c r="C51" s="1">
        <v>100</v>
      </c>
      <c r="D51" s="71">
        <v>0</v>
      </c>
      <c r="E51" s="1"/>
      <c r="F51" s="1"/>
      <c r="G51" s="1"/>
      <c r="H51" s="1"/>
      <c r="I51" s="10"/>
    </row>
    <row r="52" spans="1:9" ht="16.5" thickBot="1">
      <c r="A52" s="67">
        <v>40</v>
      </c>
      <c r="B52" s="66">
        <v>6750</v>
      </c>
      <c r="C52" s="12">
        <v>80</v>
      </c>
      <c r="D52" s="73">
        <v>-2</v>
      </c>
      <c r="E52" s="12"/>
      <c r="F52" s="12"/>
      <c r="G52" s="12"/>
      <c r="H52" s="12"/>
      <c r="I52" s="13"/>
    </row>
    <row r="53" spans="1:9" ht="15.75" thickBot="1"/>
    <row r="54" spans="1:9" ht="15.75">
      <c r="A54" s="75"/>
      <c r="B54" s="59" t="s">
        <v>106</v>
      </c>
      <c r="C54" s="59"/>
      <c r="D54" s="59"/>
      <c r="E54" s="59"/>
      <c r="F54" s="59"/>
      <c r="G54" s="59"/>
      <c r="H54" s="59"/>
      <c r="I54" s="60"/>
    </row>
    <row r="55" spans="1:9" ht="31.5">
      <c r="A55" s="74"/>
      <c r="B55" s="65" t="s">
        <v>97</v>
      </c>
      <c r="C55" s="55" t="s">
        <v>98</v>
      </c>
      <c r="D55" s="56" t="s">
        <v>99</v>
      </c>
      <c r="E55" s="56" t="s">
        <v>100</v>
      </c>
      <c r="F55" s="56" t="s">
        <v>101</v>
      </c>
      <c r="G55" s="56" t="s">
        <v>102</v>
      </c>
      <c r="H55" s="56" t="s">
        <v>103</v>
      </c>
      <c r="I55" s="57" t="s">
        <v>104</v>
      </c>
    </row>
    <row r="56" spans="1:9" ht="15.75">
      <c r="A56" s="53" t="s">
        <v>8</v>
      </c>
      <c r="B56" s="61">
        <v>2250</v>
      </c>
      <c r="C56" s="43">
        <v>150</v>
      </c>
      <c r="D56" s="64">
        <v>1</v>
      </c>
      <c r="E56" s="44"/>
      <c r="F56" s="44"/>
      <c r="G56" s="44"/>
      <c r="H56" s="44"/>
      <c r="I56" s="48"/>
    </row>
    <row r="57" spans="1:9" ht="15.75">
      <c r="A57" s="58">
        <v>1</v>
      </c>
      <c r="B57" s="61">
        <v>2500</v>
      </c>
      <c r="C57" s="43">
        <v>100</v>
      </c>
      <c r="D57" s="64">
        <v>-1</v>
      </c>
      <c r="E57" s="44"/>
      <c r="F57" s="44"/>
      <c r="G57" s="44"/>
      <c r="H57" s="44"/>
      <c r="I57" s="48"/>
    </row>
    <row r="58" spans="1:9" ht="15.75">
      <c r="A58" s="58">
        <v>2</v>
      </c>
      <c r="B58" s="61">
        <v>3000</v>
      </c>
      <c r="C58" s="43">
        <v>150</v>
      </c>
      <c r="D58" s="63">
        <v>0</v>
      </c>
      <c r="E58" s="44"/>
      <c r="F58" s="44"/>
      <c r="G58" s="44"/>
      <c r="H58" s="44"/>
      <c r="I58" s="48"/>
    </row>
    <row r="59" spans="1:9" ht="15.75">
      <c r="A59" s="58">
        <v>3</v>
      </c>
      <c r="B59" s="61">
        <v>3500</v>
      </c>
      <c r="C59" s="43">
        <v>175</v>
      </c>
      <c r="D59" s="64">
        <v>1</v>
      </c>
      <c r="E59" s="44"/>
      <c r="F59" s="44"/>
      <c r="G59" s="44"/>
      <c r="H59" s="44"/>
      <c r="I59" s="48"/>
    </row>
    <row r="60" spans="1:9" ht="15.75">
      <c r="A60" s="58">
        <v>4</v>
      </c>
      <c r="B60" s="61">
        <v>4000</v>
      </c>
      <c r="C60" s="43">
        <v>175</v>
      </c>
      <c r="D60" s="64">
        <v>1</v>
      </c>
      <c r="E60" s="45"/>
      <c r="F60" s="45"/>
      <c r="G60" s="45"/>
      <c r="H60" s="45"/>
      <c r="I60" s="46"/>
    </row>
    <row r="61" spans="1:9" ht="15.75">
      <c r="A61" s="58">
        <v>5</v>
      </c>
      <c r="B61" s="61">
        <v>4500</v>
      </c>
      <c r="C61" s="43">
        <v>150</v>
      </c>
      <c r="D61" s="63">
        <v>0</v>
      </c>
      <c r="E61" s="44"/>
      <c r="F61" s="44"/>
      <c r="G61" s="44"/>
      <c r="H61" s="44"/>
      <c r="I61" s="48"/>
    </row>
    <row r="62" spans="1:9" ht="15.75">
      <c r="A62" s="58">
        <v>6</v>
      </c>
      <c r="B62" s="61">
        <v>5000</v>
      </c>
      <c r="C62" s="43">
        <v>90</v>
      </c>
      <c r="D62" s="64">
        <v>-1</v>
      </c>
      <c r="E62" s="44"/>
      <c r="F62" s="44"/>
      <c r="G62" s="44"/>
      <c r="H62" s="44"/>
      <c r="I62" s="48"/>
    </row>
    <row r="63" spans="1:9" ht="15.75">
      <c r="A63" s="58">
        <v>7</v>
      </c>
      <c r="B63" s="61">
        <v>5500</v>
      </c>
      <c r="C63" s="43">
        <v>75</v>
      </c>
      <c r="D63" s="64">
        <v>-1</v>
      </c>
      <c r="E63" s="44"/>
      <c r="F63" s="44"/>
      <c r="G63" s="44"/>
      <c r="H63" s="44"/>
      <c r="I63" s="48"/>
    </row>
    <row r="64" spans="1:9" ht="15.75">
      <c r="A64" s="58">
        <v>8</v>
      </c>
      <c r="B64" s="61">
        <v>6000</v>
      </c>
      <c r="C64" s="43">
        <v>150</v>
      </c>
      <c r="D64" s="64">
        <v>1</v>
      </c>
      <c r="E64" s="44"/>
      <c r="F64" s="44"/>
      <c r="G64" s="44"/>
      <c r="H64" s="44"/>
      <c r="I64" s="48"/>
    </row>
    <row r="65" spans="1:9" ht="15.75">
      <c r="A65" s="58">
        <v>9</v>
      </c>
      <c r="B65" s="61">
        <v>6500</v>
      </c>
      <c r="C65" s="43">
        <v>120</v>
      </c>
      <c r="D65" s="63">
        <v>0</v>
      </c>
      <c r="E65" s="44"/>
      <c r="F65" s="44"/>
      <c r="G65" s="44"/>
      <c r="H65" s="44"/>
      <c r="I65" s="48"/>
    </row>
    <row r="66" spans="1:9" ht="15.75">
      <c r="A66" s="58">
        <v>10</v>
      </c>
      <c r="B66" s="61"/>
      <c r="C66" s="43"/>
      <c r="D66" s="44"/>
      <c r="E66" s="44"/>
      <c r="F66" s="44"/>
      <c r="G66" s="44"/>
      <c r="H66" s="44"/>
      <c r="I66" s="48"/>
    </row>
    <row r="67" spans="1:9" ht="16.5" thickBot="1">
      <c r="A67" s="67">
        <v>11</v>
      </c>
      <c r="B67" s="62"/>
      <c r="C67" s="49"/>
      <c r="D67" s="51"/>
      <c r="E67" s="51"/>
      <c r="F67" s="51"/>
      <c r="G67" s="51"/>
      <c r="H67" s="51"/>
      <c r="I67" s="50"/>
    </row>
  </sheetData>
  <mergeCells count="1">
    <mergeCell ref="B11:I11"/>
  </mergeCells>
  <pageMargins left="0.25" right="0.25" top="0.75" bottom="0.75" header="0.3" footer="0.3"/>
  <pageSetup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JD</dc:creator>
  <cp:keywords/>
  <dc:description/>
  <cp:lastModifiedBy>Leaverton, JD</cp:lastModifiedBy>
  <cp:revision/>
  <dcterms:created xsi:type="dcterms:W3CDTF">2021-06-02T19:20:43Z</dcterms:created>
  <dcterms:modified xsi:type="dcterms:W3CDTF">2023-04-21T18:56:12Z</dcterms:modified>
  <cp:category/>
  <cp:contentStatus/>
</cp:coreProperties>
</file>