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dleaverton_tamu_edu/Documents/URS/Sabot Separation Simulation/"/>
    </mc:Choice>
  </mc:AlternateContent>
  <xr:revisionPtr revIDLastSave="488" documentId="8_{D6D8A586-B943-496A-A92B-5AE55501EECC}" xr6:coauthVersionLast="47" xr6:coauthVersionMax="47" xr10:uidLastSave="{0B4B4D95-6E2F-4221-BECC-34384DBDB6A9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data!$A$1:$H$56</definedName>
    <definedName name="_xlchart.v1.0" hidden="1">data!$S$86:$S$121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2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M54" i="1"/>
  <c r="M55" i="1"/>
  <c r="M56" i="1"/>
  <c r="O54" i="1"/>
  <c r="O55" i="1"/>
  <c r="O56" i="1"/>
  <c r="L56" i="1"/>
  <c r="N56" i="1"/>
  <c r="L55" i="1"/>
  <c r="N55" i="1"/>
  <c r="L54" i="1"/>
  <c r="N54" i="1"/>
  <c r="L53" i="1"/>
  <c r="M53" i="1"/>
  <c r="N53" i="1"/>
  <c r="O53" i="1"/>
  <c r="O52" i="1"/>
  <c r="M52" i="1"/>
  <c r="L52" i="1"/>
  <c r="N52" i="1"/>
  <c r="L51" i="1"/>
  <c r="M51" i="1"/>
  <c r="N51" i="1"/>
  <c r="O51" i="1"/>
  <c r="O50" i="1"/>
  <c r="M50" i="1"/>
  <c r="L50" i="1"/>
  <c r="N50" i="1"/>
  <c r="L49" i="1"/>
  <c r="M49" i="1"/>
  <c r="N49" i="1"/>
  <c r="O49" i="1"/>
  <c r="O48" i="1"/>
  <c r="M48" i="1"/>
  <c r="L48" i="1"/>
  <c r="N48" i="1"/>
  <c r="L47" i="1"/>
  <c r="M47" i="1"/>
  <c r="N47" i="1"/>
  <c r="O47" i="1"/>
  <c r="O46" i="1"/>
  <c r="M46" i="1"/>
  <c r="L46" i="1"/>
  <c r="N46" i="1"/>
  <c r="L45" i="1"/>
  <c r="M45" i="1"/>
  <c r="N45" i="1"/>
  <c r="O45" i="1"/>
  <c r="M44" i="1"/>
  <c r="L44" i="1"/>
  <c r="N44" i="1"/>
  <c r="O44" i="1"/>
  <c r="O43" i="1"/>
  <c r="M43" i="1"/>
  <c r="L43" i="1"/>
  <c r="N43" i="1"/>
  <c r="L42" i="1"/>
  <c r="M42" i="1"/>
  <c r="N42" i="1"/>
  <c r="O42" i="1"/>
  <c r="O41" i="1"/>
  <c r="M41" i="1"/>
  <c r="L41" i="1"/>
  <c r="N41" i="1"/>
  <c r="L40" i="1"/>
  <c r="M40" i="1"/>
  <c r="N40" i="1"/>
  <c r="O40" i="1"/>
  <c r="O39" i="1"/>
  <c r="M39" i="1"/>
  <c r="L39" i="1"/>
  <c r="N39" i="1"/>
  <c r="L38" i="1"/>
  <c r="M38" i="1"/>
  <c r="N38" i="1"/>
  <c r="O38" i="1"/>
  <c r="L37" i="1"/>
  <c r="M37" i="1"/>
  <c r="N37" i="1"/>
  <c r="O37" i="1"/>
  <c r="AB75" i="1"/>
  <c r="AB79" i="1"/>
  <c r="AB78" i="1"/>
  <c r="AB77" i="1"/>
  <c r="AB7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AB80" i="1" l="1"/>
  <c r="AC78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" i="1"/>
  <c r="AC75" i="1" l="1"/>
  <c r="AC77" i="1"/>
  <c r="AC76" i="1"/>
  <c r="AC7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AB13" i="1"/>
  <c r="AA13" i="1"/>
  <c r="Z13" i="1"/>
  <c r="AB12" i="1"/>
  <c r="AA12" i="1"/>
  <c r="Z12" i="1"/>
  <c r="AC80" i="1" l="1"/>
  <c r="W13" i="1"/>
  <c r="X13" i="1" s="1"/>
  <c r="W12" i="1"/>
  <c r="X12" i="1" s="1"/>
  <c r="N30" i="1" l="1"/>
  <c r="N31" i="1"/>
  <c r="L30" i="1"/>
  <c r="L31" i="1"/>
  <c r="N36" i="1"/>
  <c r="L36" i="1"/>
  <c r="N35" i="1"/>
  <c r="L35" i="1"/>
  <c r="L5" i="1"/>
  <c r="N5" i="1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N20" i="1"/>
  <c r="L21" i="1"/>
  <c r="N21" i="1"/>
  <c r="L22" i="1"/>
  <c r="N22" i="1"/>
  <c r="L23" i="1"/>
  <c r="N23" i="1"/>
  <c r="L24" i="1"/>
  <c r="N24" i="1"/>
  <c r="L25" i="1"/>
  <c r="N25" i="1"/>
  <c r="L26" i="1"/>
  <c r="N26" i="1"/>
  <c r="L27" i="1"/>
  <c r="N27" i="1"/>
  <c r="L28" i="1"/>
  <c r="N28" i="1"/>
  <c r="L29" i="1"/>
  <c r="N29" i="1"/>
  <c r="L32" i="1"/>
  <c r="N32" i="1"/>
  <c r="L33" i="1"/>
  <c r="N33" i="1"/>
  <c r="L34" i="1"/>
  <c r="N34" i="1"/>
  <c r="L3" i="1"/>
  <c r="N3" i="1"/>
  <c r="L4" i="1"/>
  <c r="N4" i="1"/>
  <c r="N2" i="1"/>
  <c r="L2" i="1"/>
  <c r="J2" i="1" l="1"/>
  <c r="J35" i="1"/>
  <c r="J36" i="1"/>
  <c r="J30" i="1"/>
  <c r="J31" i="1"/>
  <c r="J26" i="1"/>
  <c r="J14" i="1"/>
  <c r="J10" i="1"/>
  <c r="J4" i="1"/>
  <c r="J22" i="1"/>
  <c r="J32" i="1"/>
  <c r="J18" i="1"/>
  <c r="J3" i="1"/>
  <c r="J29" i="1"/>
  <c r="J25" i="1"/>
  <c r="J21" i="1"/>
  <c r="J24" i="1"/>
  <c r="J8" i="1"/>
  <c r="J28" i="1"/>
  <c r="J12" i="1"/>
  <c r="J33" i="1"/>
  <c r="J27" i="1"/>
  <c r="J19" i="1"/>
  <c r="J15" i="1"/>
  <c r="J11" i="1"/>
  <c r="J7" i="1"/>
  <c r="J20" i="1"/>
  <c r="J23" i="1"/>
  <c r="J34" i="1"/>
  <c r="J6" i="1"/>
  <c r="J16" i="1"/>
  <c r="J17" i="1"/>
  <c r="J13" i="1"/>
  <c r="J9" i="1"/>
  <c r="J5" i="1"/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<sst xmlns="http://schemas.openxmlformats.org/spreadsheetml/2006/main" count="112" uniqueCount="64">
  <si>
    <t>Velocity</t>
  </si>
  <si>
    <t>Pressure</t>
  </si>
  <si>
    <t>Degree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</si>
  <si>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</si>
  <si>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</si>
  <si>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</si>
  <si>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</si>
  <si>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</si>
  <si>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</si>
  <si>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</si>
  <si>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</si>
  <si>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</si>
  <si>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</si>
  <si>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</si>
  <si>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</si>
  <si>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</si>
  <si>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</si>
  <si>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</si>
  <si>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</si>
  <si>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</si>
  <si>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</si>
  <si>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</si>
  <si>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</si>
  <si>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</si>
  <si>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</si>
  <si>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</si>
  <si>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</si>
  <si>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Velocity * Pressure</t>
  </si>
  <si>
    <t>Pressure**2</t>
  </si>
  <si>
    <t>Predicted</t>
  </si>
  <si>
    <t>Test #</t>
  </si>
  <si>
    <t>Proj. Package Mass</t>
  </si>
  <si>
    <t>Mass tests</t>
  </si>
  <si>
    <t>Sabot Size</t>
  </si>
  <si>
    <t>10 mm Sabot</t>
  </si>
  <si>
    <t>Test ID</t>
  </si>
  <si>
    <t>Sabot (mm)</t>
  </si>
  <si>
    <t>Projectile Velocity (m/s)</t>
  </si>
  <si>
    <t>Target Tank Pressure (Torr)</t>
  </si>
  <si>
    <t>Comments</t>
  </si>
  <si>
    <t>JR - sabot breakup, velocity from Shimadzu</t>
  </si>
  <si>
    <t xml:space="preserve">JR - sabot failure </t>
  </si>
  <si>
    <t>JR - slight sabot strike</t>
  </si>
  <si>
    <t>JR - too much backfill</t>
  </si>
  <si>
    <t>JR - sabot stike, over exposure, front face</t>
  </si>
  <si>
    <t xml:space="preserve">JR - projectile breakup/sabot failure, nothing useful on video </t>
  </si>
  <si>
    <t xml:space="preserve">JR - sabot strike, but successful acceleration; need to increase backfill pressure </t>
  </si>
  <si>
    <t>JR - minor sabot seperation issue</t>
  </si>
  <si>
    <t>RK - sabot strike, one petal of the sabot escaped the sabot stripper</t>
  </si>
  <si>
    <t>RK - sabot strike, two petals of the sabot escaped the sabot stripper</t>
  </si>
  <si>
    <t>JR - sabot did not separate, need to increase backfill</t>
  </si>
  <si>
    <t xml:space="preserve">slight sabot strike, acceptable </t>
  </si>
  <si>
    <t>Failed</t>
  </si>
  <si>
    <t>RESIDUAL OUTPUT</t>
  </si>
  <si>
    <t>Observation</t>
  </si>
  <si>
    <t>Predicted Degree</t>
  </si>
  <si>
    <t>Residuals</t>
  </si>
  <si>
    <t>Roundness</t>
  </si>
  <si>
    <t>Less Round</t>
  </si>
  <si>
    <t>less round</t>
  </si>
  <si>
    <t>round</t>
  </si>
  <si>
    <t>Column 1</t>
  </si>
  <si>
    <t>Column 2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</si>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</sst>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Helvetica Neue"/>
      <family val="2"/>
    </font>
    <font>
      <b/>
      <sz val="10"/>
      <name val="Helvetica Neue"/>
      <family val="2"/>
    </font>
    <font>
      <b/>
      <sz val="10"/>
      <color rgb="FF002060"/>
      <name val="Helvetica Neue"/>
      <family val="2"/>
    </font>
    <font>
      <sz val="10"/>
      <color rgb="FF00206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applyBorder="1"/>
    <xf numFmtId="0" fontId="18" fillId="0" borderId="0" xfId="0" applyFont="1" applyFill="1" applyBorder="1" applyAlignment="1">
      <alignment horizontal="center"/>
    </xf>
    <xf numFmtId="164" fontId="19" fillId="0" borderId="0" xfId="0" applyNumberFormat="1" applyFont="1" applyBorder="1"/>
    <xf numFmtId="0" fontId="19" fillId="0" borderId="0" xfId="0" applyFont="1" applyBorder="1"/>
    <xf numFmtId="164" fontId="0" fillId="0" borderId="0" xfId="0" applyNumberFormat="1" applyBorder="1"/>
    <xf numFmtId="0" fontId="0" fillId="33" borderId="0" xfId="0" applyNumberFormat="1" applyFill="1"/>
    <xf numFmtId="164" fontId="19" fillId="33" borderId="0" xfId="0" applyNumberFormat="1" applyFont="1" applyFill="1" applyBorder="1"/>
    <xf numFmtId="0" fontId="0" fillId="0" borderId="0" xfId="0" applyNumberFormat="1" applyFill="1"/>
    <xf numFmtId="164" fontId="19" fillId="0" borderId="0" xfId="0" applyNumberFormat="1" applyFont="1" applyFill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/>
    <xf numFmtId="0" fontId="19" fillId="0" borderId="15" xfId="0" applyFont="1" applyBorder="1" applyAlignment="1">
      <alignment horizontal="center"/>
    </xf>
    <xf numFmtId="165" fontId="22" fillId="0" borderId="16" xfId="0" applyNumberFormat="1" applyFont="1" applyBorder="1" applyAlignment="1">
      <alignment horizontal="right"/>
    </xf>
    <xf numFmtId="0" fontId="19" fillId="0" borderId="15" xfId="0" applyFont="1" applyBorder="1"/>
    <xf numFmtId="0" fontId="19" fillId="0" borderId="17" xfId="0" applyFont="1" applyBorder="1"/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0" fontId="20" fillId="34" borderId="0" xfId="0" applyFont="1" applyFill="1" applyBorder="1" applyAlignment="1">
      <alignment horizontal="center" vertical="center" wrapText="1"/>
    </xf>
    <xf numFmtId="2" fontId="0" fillId="0" borderId="0" xfId="0" applyNumberFormat="1" applyBorder="1"/>
    <xf numFmtId="2" fontId="0" fillId="0" borderId="0" xfId="0" applyNumberFormat="1"/>
    <xf numFmtId="0" fontId="19" fillId="0" borderId="0" xfId="0" applyFont="1" applyFill="1" applyBorder="1" applyAlignment="1">
      <alignment horizontal="center"/>
    </xf>
    <xf numFmtId="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Impact</a:t>
            </a:r>
            <a:r>
              <a:rPr lang="en-US" baseline="0">
                <a:solidFill>
                  <a:schemeClr val="tx1"/>
                </a:solidFill>
              </a:rPr>
              <a:t> Contour Circularity vs. Velocity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'More Round'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Regression</c:nam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31655037333583"/>
                  <c:y val="0.178081907117299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y = -3E-05x + 1.4649</a:t>
                    </a:r>
                    <a:br>
                      <a:rPr lang="en-US" baseline="0">
                        <a:solidFill>
                          <a:schemeClr val="tx1"/>
                        </a:solidFill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</a:rPr>
                      <a:t>R² = 0.3816, p = 7.7E-05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data!$D$2:$D$36</c:f>
              <c:numCache>
                <c:formatCode>General</c:formatCode>
                <c:ptCount val="35"/>
                <c:pt idx="0">
                  <c:v>6370</c:v>
                </c:pt>
                <c:pt idx="1">
                  <c:v>1950</c:v>
                </c:pt>
                <c:pt idx="2">
                  <c:v>6540</c:v>
                </c:pt>
                <c:pt idx="3">
                  <c:v>6300</c:v>
                </c:pt>
                <c:pt idx="4">
                  <c:v>6250</c:v>
                </c:pt>
                <c:pt idx="5">
                  <c:v>6480</c:v>
                </c:pt>
                <c:pt idx="6">
                  <c:v>2510</c:v>
                </c:pt>
                <c:pt idx="7">
                  <c:v>4050</c:v>
                </c:pt>
                <c:pt idx="8">
                  <c:v>1970</c:v>
                </c:pt>
                <c:pt idx="9">
                  <c:v>2030</c:v>
                </c:pt>
                <c:pt idx="10">
                  <c:v>2630</c:v>
                </c:pt>
                <c:pt idx="11">
                  <c:v>3230</c:v>
                </c:pt>
                <c:pt idx="12">
                  <c:v>3500</c:v>
                </c:pt>
                <c:pt idx="13">
                  <c:v>3110</c:v>
                </c:pt>
                <c:pt idx="14">
                  <c:v>3810</c:v>
                </c:pt>
                <c:pt idx="15">
                  <c:v>2260</c:v>
                </c:pt>
                <c:pt idx="16">
                  <c:v>5930</c:v>
                </c:pt>
                <c:pt idx="17">
                  <c:v>3900</c:v>
                </c:pt>
                <c:pt idx="18">
                  <c:v>2430</c:v>
                </c:pt>
                <c:pt idx="19">
                  <c:v>2350</c:v>
                </c:pt>
                <c:pt idx="20">
                  <c:v>2500</c:v>
                </c:pt>
                <c:pt idx="21">
                  <c:v>5310</c:v>
                </c:pt>
                <c:pt idx="22">
                  <c:v>4410</c:v>
                </c:pt>
                <c:pt idx="23">
                  <c:v>1970</c:v>
                </c:pt>
                <c:pt idx="24">
                  <c:v>2630</c:v>
                </c:pt>
                <c:pt idx="25">
                  <c:v>6370</c:v>
                </c:pt>
                <c:pt idx="26">
                  <c:v>2420</c:v>
                </c:pt>
                <c:pt idx="27">
                  <c:v>3110</c:v>
                </c:pt>
                <c:pt idx="28">
                  <c:v>3090</c:v>
                </c:pt>
                <c:pt idx="29">
                  <c:v>5530</c:v>
                </c:pt>
                <c:pt idx="30">
                  <c:v>6070</c:v>
                </c:pt>
                <c:pt idx="31">
                  <c:v>2620</c:v>
                </c:pt>
                <c:pt idx="32">
                  <c:v>2115.9</c:v>
                </c:pt>
                <c:pt idx="33">
                  <c:v>2897.2</c:v>
                </c:pt>
                <c:pt idx="34">
                  <c:v>2748.2</c:v>
                </c:pt>
              </c:numCache>
            </c:numRef>
          </c:xVal>
          <c:yVal>
            <c:numRef>
              <c:f>data!$F$2:$F$36</c:f>
              <c:numCache>
                <c:formatCode>General</c:formatCode>
                <c:ptCount val="35"/>
                <c:pt idx="0">
                  <c:v>1.283057176984397</c:v>
                </c:pt>
                <c:pt idx="1">
                  <c:v>1.262567145265777</c:v>
                </c:pt>
                <c:pt idx="2">
                  <c:v>1.268424440179724</c:v>
                </c:pt>
                <c:pt idx="3">
                  <c:v>1.255673858709323</c:v>
                </c:pt>
                <c:pt idx="4">
                  <c:v>1.25871853573572</c:v>
                </c:pt>
                <c:pt idx="5">
                  <c:v>1.2793851901256159</c:v>
                </c:pt>
                <c:pt idx="6">
                  <c:v>1.4690735633574561</c:v>
                </c:pt>
                <c:pt idx="7">
                  <c:v>1.369588862113339</c:v>
                </c:pt>
                <c:pt idx="8">
                  <c:v>1.5205179552709931</c:v>
                </c:pt>
                <c:pt idx="9">
                  <c:v>1.427667339977114</c:v>
                </c:pt>
                <c:pt idx="10">
                  <c:v>1.3544245761336899</c:v>
                </c:pt>
                <c:pt idx="11">
                  <c:v>1.353330670560057</c:v>
                </c:pt>
                <c:pt idx="12">
                  <c:v>1.3593200238536109</c:v>
                </c:pt>
                <c:pt idx="13">
                  <c:v>1.3670896985456891</c:v>
                </c:pt>
                <c:pt idx="14">
                  <c:v>1.356089516636092</c:v>
                </c:pt>
                <c:pt idx="15">
                  <c:v>1.2593302685464249</c:v>
                </c:pt>
                <c:pt idx="16">
                  <c:v>1.3396624678240581</c:v>
                </c:pt>
                <c:pt idx="17">
                  <c:v>1.3876017322143419</c:v>
                </c:pt>
                <c:pt idx="18">
                  <c:v>1.371321721791507</c:v>
                </c:pt>
                <c:pt idx="19">
                  <c:v>1.4851494219032031</c:v>
                </c:pt>
                <c:pt idx="20">
                  <c:v>1.4498657189174311</c:v>
                </c:pt>
                <c:pt idx="21">
                  <c:v>1.2252884237208119</c:v>
                </c:pt>
                <c:pt idx="22">
                  <c:v>1.2777232784432759</c:v>
                </c:pt>
                <c:pt idx="23">
                  <c:v>1.48215571311756</c:v>
                </c:pt>
                <c:pt idx="24">
                  <c:v>1.3689220355140941</c:v>
                </c:pt>
                <c:pt idx="25">
                  <c:v>1.177471235352475</c:v>
                </c:pt>
                <c:pt idx="26">
                  <c:v>1.369690490433048</c:v>
                </c:pt>
                <c:pt idx="27">
                  <c:v>1.448207883389022</c:v>
                </c:pt>
                <c:pt idx="28">
                  <c:v>1.3254233623558109</c:v>
                </c:pt>
                <c:pt idx="29">
                  <c:v>1.2200026256545531</c:v>
                </c:pt>
                <c:pt idx="30">
                  <c:v>1.157372489068264</c:v>
                </c:pt>
                <c:pt idx="31">
                  <c:v>1.182672050858609</c:v>
                </c:pt>
                <c:pt idx="32">
                  <c:v>1.3959858156760381</c:v>
                </c:pt>
                <c:pt idx="33">
                  <c:v>1.2891470077849909</c:v>
                </c:pt>
                <c:pt idx="34">
                  <c:v>1.2753732375740321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0-4EAA-9E8D-D60031EAC30D}"/>
            </c:ext>
          </c:extLst>
        </c:ser>
        <c:ser>
          <c:idx val="1"/>
          <c:order val="1"/>
          <c:tx>
            <c:v>'Less round'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data!$AD$21:$AD$58</c:f>
              <c:numCache>
                <c:formatCode>General</c:formatCode>
                <c:ptCount val="38"/>
                <c:pt idx="0">
                  <c:v>6370</c:v>
                </c:pt>
                <c:pt idx="1">
                  <c:v>6540</c:v>
                </c:pt>
                <c:pt idx="2">
                  <c:v>6300</c:v>
                </c:pt>
                <c:pt idx="3">
                  <c:v>6250</c:v>
                </c:pt>
                <c:pt idx="4">
                  <c:v>6480</c:v>
                </c:pt>
                <c:pt idx="5">
                  <c:v>2510</c:v>
                </c:pt>
                <c:pt idx="6">
                  <c:v>4050</c:v>
                </c:pt>
                <c:pt idx="7">
                  <c:v>1970</c:v>
                </c:pt>
                <c:pt idx="8">
                  <c:v>2030</c:v>
                </c:pt>
                <c:pt idx="9">
                  <c:v>3500</c:v>
                </c:pt>
                <c:pt idx="10">
                  <c:v>3110</c:v>
                </c:pt>
                <c:pt idx="11">
                  <c:v>3810</c:v>
                </c:pt>
                <c:pt idx="12">
                  <c:v>5930</c:v>
                </c:pt>
                <c:pt idx="13">
                  <c:v>3900</c:v>
                </c:pt>
                <c:pt idx="14">
                  <c:v>2350</c:v>
                </c:pt>
                <c:pt idx="15">
                  <c:v>2500</c:v>
                </c:pt>
                <c:pt idx="35">
                  <c:v>1970</c:v>
                </c:pt>
                <c:pt idx="36">
                  <c:v>3110</c:v>
                </c:pt>
                <c:pt idx="37">
                  <c:v>2115.9</c:v>
                </c:pt>
              </c:numCache>
            </c:numRef>
          </c:xVal>
          <c:yVal>
            <c:numRef>
              <c:f>data!$AF$21:$AF$58</c:f>
              <c:numCache>
                <c:formatCode>General</c:formatCode>
                <c:ptCount val="38"/>
                <c:pt idx="0">
                  <c:v>1.283057176984397</c:v>
                </c:pt>
                <c:pt idx="1">
                  <c:v>1.268424440179724</c:v>
                </c:pt>
                <c:pt idx="2">
                  <c:v>1.255673858709323</c:v>
                </c:pt>
                <c:pt idx="3">
                  <c:v>1.25871853573572</c:v>
                </c:pt>
                <c:pt idx="4">
                  <c:v>1.2793851901256159</c:v>
                </c:pt>
                <c:pt idx="5">
                  <c:v>1.4690735633574561</c:v>
                </c:pt>
                <c:pt idx="6">
                  <c:v>1.369588862113339</c:v>
                </c:pt>
                <c:pt idx="7">
                  <c:v>1.5205179552709931</c:v>
                </c:pt>
                <c:pt idx="8">
                  <c:v>1.427667339977114</c:v>
                </c:pt>
                <c:pt idx="9">
                  <c:v>1.3593200238536109</c:v>
                </c:pt>
                <c:pt idx="10">
                  <c:v>1.3670896985456891</c:v>
                </c:pt>
                <c:pt idx="11">
                  <c:v>1.356089516636092</c:v>
                </c:pt>
                <c:pt idx="12">
                  <c:v>1.3396624678240581</c:v>
                </c:pt>
                <c:pt idx="13">
                  <c:v>1.3876017322143419</c:v>
                </c:pt>
                <c:pt idx="14">
                  <c:v>1.4851494219032031</c:v>
                </c:pt>
                <c:pt idx="15">
                  <c:v>1.4498657189174311</c:v>
                </c:pt>
                <c:pt idx="35">
                  <c:v>1.48215571311756</c:v>
                </c:pt>
                <c:pt idx="36">
                  <c:v>1.448207883389022</c:v>
                </c:pt>
                <c:pt idx="37">
                  <c:v>1.3959858156760381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E0-4EAA-9E8D-D60031EAC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45648"/>
        <c:axId val="137760624"/>
      </c:scatterChart>
      <c:valAx>
        <c:axId val="137745648"/>
        <c:scaling>
          <c:orientation val="minMax"/>
          <c:max val="7000"/>
          <c:min val="15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0624"/>
        <c:crosses val="autoZero"/>
        <c:crossBetween val="midCat"/>
      </c:valAx>
      <c:valAx>
        <c:axId val="13776062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Circularity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56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342469535870767"/>
          <c:y val="0.13704959021198662"/>
          <c:w val="0.19834318591779518"/>
          <c:h val="0.15766698513529684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31655037333583"/>
                  <c:y val="0.178081907117299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 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data!$AD$21:$AD$58</c:f>
              <c:numCache>
                <c:formatCode>General</c:formatCode>
                <c:ptCount val="38"/>
                <c:pt idx="0">
                  <c:v>6370</c:v>
                </c:pt>
                <c:pt idx="1">
                  <c:v>6540</c:v>
                </c:pt>
                <c:pt idx="2">
                  <c:v>6300</c:v>
                </c:pt>
                <c:pt idx="3">
                  <c:v>6250</c:v>
                </c:pt>
                <c:pt idx="4">
                  <c:v>6480</c:v>
                </c:pt>
                <c:pt idx="5">
                  <c:v>2510</c:v>
                </c:pt>
                <c:pt idx="6">
                  <c:v>4050</c:v>
                </c:pt>
                <c:pt idx="7">
                  <c:v>1970</c:v>
                </c:pt>
                <c:pt idx="8">
                  <c:v>2030</c:v>
                </c:pt>
                <c:pt idx="9">
                  <c:v>3500</c:v>
                </c:pt>
                <c:pt idx="10">
                  <c:v>3110</c:v>
                </c:pt>
                <c:pt idx="11">
                  <c:v>3810</c:v>
                </c:pt>
                <c:pt idx="12">
                  <c:v>5930</c:v>
                </c:pt>
                <c:pt idx="13">
                  <c:v>3900</c:v>
                </c:pt>
                <c:pt idx="14">
                  <c:v>2350</c:v>
                </c:pt>
                <c:pt idx="15">
                  <c:v>2500</c:v>
                </c:pt>
                <c:pt idx="35">
                  <c:v>1970</c:v>
                </c:pt>
                <c:pt idx="36">
                  <c:v>3110</c:v>
                </c:pt>
                <c:pt idx="37">
                  <c:v>2115.9</c:v>
                </c:pt>
              </c:numCache>
            </c:numRef>
          </c:xVal>
          <c:yVal>
            <c:numRef>
              <c:f>data!$AE$21:$AE$58</c:f>
              <c:numCache>
                <c:formatCode>General</c:formatCode>
                <c:ptCount val="38"/>
                <c:pt idx="0">
                  <c:v>76</c:v>
                </c:pt>
                <c:pt idx="1">
                  <c:v>76</c:v>
                </c:pt>
                <c:pt idx="2">
                  <c:v>75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100</c:v>
                </c:pt>
                <c:pt idx="7">
                  <c:v>200</c:v>
                </c:pt>
                <c:pt idx="8">
                  <c:v>200</c:v>
                </c:pt>
                <c:pt idx="9">
                  <c:v>110</c:v>
                </c:pt>
                <c:pt idx="10">
                  <c:v>200</c:v>
                </c:pt>
                <c:pt idx="11">
                  <c:v>110</c:v>
                </c:pt>
                <c:pt idx="12">
                  <c:v>80</c:v>
                </c:pt>
                <c:pt idx="13">
                  <c:v>100</c:v>
                </c:pt>
                <c:pt idx="14">
                  <c:v>199</c:v>
                </c:pt>
                <c:pt idx="15">
                  <c:v>215</c:v>
                </c:pt>
                <c:pt idx="35">
                  <c:v>197</c:v>
                </c:pt>
                <c:pt idx="36">
                  <c:v>102</c:v>
                </c:pt>
                <c:pt idx="37">
                  <c:v>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0-4EAA-9E8D-D60031EAC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45648"/>
        <c:axId val="137760624"/>
      </c:scatterChart>
      <c:valAx>
        <c:axId val="137745648"/>
        <c:scaling>
          <c:orientation val="minMax"/>
          <c:max val="7000"/>
          <c:min val="15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0624"/>
        <c:crosses val="autoZero"/>
        <c:crossBetween val="midCat"/>
      </c:valAx>
      <c:valAx>
        <c:axId val="13776062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56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342469535870767"/>
          <c:y val="0.13704959021198662"/>
          <c:w val="0.1982111589049845"/>
          <c:h val="0.15803612446701013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568C406-C30E-4238-832A-FF3BA884F9BE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319367</xdr:colOff>
      <xdr:row>89</xdr:row>
      <xdr:rowOff>169207</xdr:rowOff>
    </xdr:from>
    <xdr:to>
      <xdr:col>32</xdr:col>
      <xdr:colOff>324971</xdr:colOff>
      <xdr:row>109</xdr:row>
      <xdr:rowOff>22410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7BC9AE5-0F72-4B54-A288-6466D6D664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69417" y="12008782"/>
              <a:ext cx="6263529" cy="37013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554935</xdr:colOff>
      <xdr:row>66</xdr:row>
      <xdr:rowOff>164091</xdr:rowOff>
    </xdr:from>
    <xdr:to>
      <xdr:col>14</xdr:col>
      <xdr:colOff>844827</xdr:colOff>
      <xdr:row>87</xdr:row>
      <xdr:rowOff>41414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C2D526-BB9D-4DDD-8777-64CC113A4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510268</xdr:colOff>
      <xdr:row>19</xdr:row>
      <xdr:rowOff>84364</xdr:rowOff>
    </xdr:from>
    <xdr:to>
      <xdr:col>23</xdr:col>
      <xdr:colOff>442232</xdr:colOff>
      <xdr:row>33</xdr:row>
      <xdr:rowOff>160564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D09F3E-FF82-453E-803A-D2E30CEB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7"/>
  <sheetViews>
    <sheetView tabSelected="1" topLeftCell="A13" zoomScaleNormal="100" workbookViewId="0">
      <selection activeCell="M55" sqref="M55"/>
    </sheetView>
  </sheetViews>
  <sheetFormatPr defaultRowHeight="15"/>
  <cols>
    <col min="1" max="1" width="9.28515625" customWidth="1"/>
    <col min="2" max="2" width="9.140625" customWidth="1"/>
    <col min="3" max="3" width="16.5703125" customWidth="1"/>
    <col min="4" max="4" width="20.85546875" customWidth="1"/>
    <col min="5" max="5" width="12.28515625" bestFit="1" customWidth="1"/>
    <col min="6" max="7" width="12.28515625" customWidth="1"/>
    <col min="8" max="8" width="12.85546875" customWidth="1"/>
    <col min="9" max="9" width="12.28515625" bestFit="1" customWidth="1"/>
    <col min="10" max="10" width="9" customWidth="1"/>
    <col min="11" max="11" width="9" bestFit="1" customWidth="1"/>
    <col min="12" max="12" width="18.5703125" bestFit="1" customWidth="1"/>
    <col min="13" max="13" width="17.140625" customWidth="1"/>
    <col min="14" max="14" width="18.5703125" bestFit="1" customWidth="1"/>
    <col min="15" max="15" width="13.85546875" bestFit="1" customWidth="1"/>
    <col min="17" max="17" width="18.140625" bestFit="1" customWidth="1"/>
    <col min="18" max="18" width="15.7109375" customWidth="1"/>
    <col min="19" max="19" width="14.5703125" bestFit="1" customWidth="1"/>
    <col min="22" max="22" width="11.85546875" customWidth="1"/>
    <col min="29" max="29" width="11.5703125" bestFit="1" customWidth="1"/>
  </cols>
  <sheetData>
    <row r="1" spans="1:28">
      <c r="A1" t="s">
        <v>30</v>
      </c>
      <c r="B1" t="s">
        <v>33</v>
      </c>
      <c r="C1" t="s">
        <v>31</v>
      </c>
      <c r="D1" t="s">
        <v>0</v>
      </c>
      <c r="E1" t="s">
        <v>1</v>
      </c>
      <c r="F1" t="s">
        <v>57</v>
      </c>
      <c r="G1" t="s">
        <v>58</v>
      </c>
      <c r="H1" t="s">
        <v>2</v>
      </c>
      <c r="I1" t="s">
        <v>29</v>
      </c>
      <c r="J1" t="s">
        <v>12</v>
      </c>
      <c r="L1" t="s">
        <v>1</v>
      </c>
      <c r="M1" t="s">
        <v>27</v>
      </c>
      <c r="N1" t="s">
        <v>28</v>
      </c>
      <c r="O1" t="s">
        <v>34</v>
      </c>
      <c r="P1" t="s">
        <v>0</v>
      </c>
      <c r="Q1" t="s">
        <v>63</v>
      </c>
    </row>
    <row r="2" spans="1:28">
      <c r="A2" s="5">
        <v>59</v>
      </c>
      <c r="B2" s="16">
        <v>10</v>
      </c>
      <c r="C2" s="8">
        <v>3.3860000000000001</v>
      </c>
      <c r="D2" s="5">
        <v>6370</v>
      </c>
      <c r="E2" s="5">
        <v>76</v>
      </c>
      <c r="F2">
        <v>1.283057176984397</v>
      </c>
      <c r="G2" s="17">
        <f>IF(F2&gt;-0.000034997*D2+1.4694, 1, 0)</f>
        <v>1</v>
      </c>
      <c r="H2">
        <v>37.258099933725717</v>
      </c>
      <c r="I2" s="13"/>
      <c r="J2" s="13" t="e">
        <f>#REF!-I2</f>
        <v>#REF!</v>
      </c>
      <c r="K2" s="13" t="e" cm="1">
        <f t="array" ref="K2:K36">ABS(J2:J36)</f>
        <v>#REF!</v>
      </c>
      <c r="L2" s="13">
        <f t="shared" ref="L2:L31" si="0">E2</f>
        <v>76</v>
      </c>
      <c r="M2" s="13">
        <f t="shared" ref="M2:M56" si="1">D2*E2</f>
        <v>484120</v>
      </c>
      <c r="N2" s="13">
        <f t="shared" ref="N2:N31" si="2">E2*E2</f>
        <v>5776</v>
      </c>
      <c r="O2" s="17">
        <f t="shared" ref="O2:O56" si="3">IF(B2=10,1,0)</f>
        <v>1</v>
      </c>
      <c r="P2">
        <f>D2/1000</f>
        <v>6.37</v>
      </c>
      <c r="Q2">
        <f>E2/7.501</f>
        <v>10.131982402346353</v>
      </c>
    </row>
    <row r="3" spans="1:28">
      <c r="A3" s="13">
        <v>65</v>
      </c>
      <c r="B3" s="16">
        <v>10</v>
      </c>
      <c r="C3" s="14">
        <v>6.04</v>
      </c>
      <c r="D3" s="13">
        <v>1950</v>
      </c>
      <c r="E3" s="13">
        <v>203</v>
      </c>
      <c r="F3">
        <v>1.262567145265777</v>
      </c>
      <c r="G3" s="17">
        <f t="shared" ref="G3:G36" si="4">IF(F3&gt;-0.000034997*D3+1.4694, 1, 0)</f>
        <v>0</v>
      </c>
      <c r="H3">
        <v>46.165128966376933</v>
      </c>
      <c r="I3" s="13"/>
      <c r="J3" s="13" t="e">
        <f>#REF!-I3</f>
        <v>#REF!</v>
      </c>
      <c r="K3" s="13" t="e">
        <v>#REF!</v>
      </c>
      <c r="L3" s="13">
        <f t="shared" si="0"/>
        <v>203</v>
      </c>
      <c r="M3" s="13">
        <f t="shared" si="1"/>
        <v>395850</v>
      </c>
      <c r="N3" s="13">
        <f t="shared" si="2"/>
        <v>41209</v>
      </c>
      <c r="O3" s="17">
        <f t="shared" si="3"/>
        <v>1</v>
      </c>
      <c r="P3">
        <f t="shared" ref="P3:P57" si="5">D3/1000</f>
        <v>1.95</v>
      </c>
      <c r="Q3">
        <f t="shared" ref="Q3:Q57" si="6">E3/7.501</f>
        <v>27.063058258898813</v>
      </c>
    </row>
    <row r="4" spans="1:28">
      <c r="A4" s="5">
        <v>67</v>
      </c>
      <c r="B4" s="16">
        <v>10</v>
      </c>
      <c r="C4" s="8">
        <v>3.4009999999999998</v>
      </c>
      <c r="D4" s="5">
        <v>6540</v>
      </c>
      <c r="E4" s="5">
        <v>76</v>
      </c>
      <c r="F4">
        <v>1.268424440179724</v>
      </c>
      <c r="G4" s="17">
        <f t="shared" si="4"/>
        <v>1</v>
      </c>
      <c r="H4">
        <v>35.048903493565447</v>
      </c>
      <c r="I4" s="13"/>
      <c r="J4" s="13" t="e">
        <f>#REF!-I4</f>
        <v>#REF!</v>
      </c>
      <c r="K4" s="13" t="e">
        <v>#REF!</v>
      </c>
      <c r="L4" s="13">
        <f t="shared" si="0"/>
        <v>76</v>
      </c>
      <c r="M4" s="13">
        <f t="shared" si="1"/>
        <v>497040</v>
      </c>
      <c r="N4" s="13">
        <f t="shared" si="2"/>
        <v>5776</v>
      </c>
      <c r="O4" s="17">
        <f t="shared" si="3"/>
        <v>1</v>
      </c>
      <c r="P4">
        <f t="shared" si="5"/>
        <v>6.54</v>
      </c>
      <c r="Q4">
        <f t="shared" si="6"/>
        <v>10.131982402346353</v>
      </c>
      <c r="R4" t="s">
        <v>32</v>
      </c>
    </row>
    <row r="5" spans="1:28">
      <c r="A5" s="5">
        <v>69</v>
      </c>
      <c r="B5" s="16">
        <v>10</v>
      </c>
      <c r="C5" s="8">
        <v>3.3870999999999998</v>
      </c>
      <c r="D5" s="5">
        <v>6300</v>
      </c>
      <c r="E5" s="5">
        <v>75</v>
      </c>
      <c r="F5">
        <v>1.255673858709323</v>
      </c>
      <c r="G5" s="17">
        <f t="shared" si="4"/>
        <v>1</v>
      </c>
      <c r="H5">
        <v>38.173908068323392</v>
      </c>
      <c r="I5" s="13"/>
      <c r="J5" s="13" t="e">
        <f>#REF!-I5</f>
        <v>#REF!</v>
      </c>
      <c r="K5" s="13" t="e">
        <v>#REF!</v>
      </c>
      <c r="L5" s="13">
        <f t="shared" si="0"/>
        <v>75</v>
      </c>
      <c r="M5" s="13">
        <f t="shared" si="1"/>
        <v>472500</v>
      </c>
      <c r="N5" s="13">
        <f t="shared" si="2"/>
        <v>5625</v>
      </c>
      <c r="O5" s="17">
        <f t="shared" si="3"/>
        <v>1</v>
      </c>
      <c r="P5">
        <f t="shared" si="5"/>
        <v>6.3</v>
      </c>
      <c r="Q5">
        <f t="shared" si="6"/>
        <v>9.9986668444207432</v>
      </c>
    </row>
    <row r="6" spans="1:28">
      <c r="A6" s="5">
        <v>70</v>
      </c>
      <c r="B6" s="16">
        <v>10</v>
      </c>
      <c r="C6" s="8">
        <v>3.3820000000000001</v>
      </c>
      <c r="D6" s="5">
        <v>6250</v>
      </c>
      <c r="E6" s="5">
        <v>75</v>
      </c>
      <c r="F6">
        <v>1.25871853573572</v>
      </c>
      <c r="G6" s="17">
        <f t="shared" si="4"/>
        <v>1</v>
      </c>
      <c r="H6">
        <v>35.299729290436758</v>
      </c>
      <c r="I6" s="13"/>
      <c r="J6" s="13" t="e">
        <f>#REF!-I6</f>
        <v>#REF!</v>
      </c>
      <c r="K6" s="13" t="e">
        <v>#REF!</v>
      </c>
      <c r="L6" s="13">
        <f t="shared" si="0"/>
        <v>75</v>
      </c>
      <c r="M6" s="13">
        <f t="shared" si="1"/>
        <v>468750</v>
      </c>
      <c r="N6" s="13">
        <f t="shared" si="2"/>
        <v>5625</v>
      </c>
      <c r="O6" s="17">
        <f t="shared" si="3"/>
        <v>1</v>
      </c>
      <c r="P6">
        <f t="shared" si="5"/>
        <v>6.25</v>
      </c>
      <c r="Q6">
        <f t="shared" si="6"/>
        <v>9.9986668444207432</v>
      </c>
    </row>
    <row r="7" spans="1:28">
      <c r="A7" s="5">
        <v>74</v>
      </c>
      <c r="B7" s="16">
        <v>4</v>
      </c>
      <c r="C7" s="8">
        <v>2.1349999999999998</v>
      </c>
      <c r="D7" s="5">
        <v>6480</v>
      </c>
      <c r="E7" s="5">
        <v>100</v>
      </c>
      <c r="F7">
        <v>1.2793851901256159</v>
      </c>
      <c r="G7" s="17">
        <f t="shared" si="4"/>
        <v>1</v>
      </c>
      <c r="H7">
        <v>34.444259199885927</v>
      </c>
      <c r="I7" s="13"/>
      <c r="J7" s="13" t="e">
        <f>#REF!-I7</f>
        <v>#REF!</v>
      </c>
      <c r="K7" s="13" t="e">
        <v>#REF!</v>
      </c>
      <c r="L7" s="13">
        <f t="shared" si="0"/>
        <v>100</v>
      </c>
      <c r="M7" s="13">
        <f t="shared" si="1"/>
        <v>648000</v>
      </c>
      <c r="N7" s="13">
        <f t="shared" si="2"/>
        <v>10000</v>
      </c>
      <c r="O7" s="17">
        <f t="shared" si="3"/>
        <v>0</v>
      </c>
      <c r="P7">
        <f t="shared" si="5"/>
        <v>6.48</v>
      </c>
      <c r="Q7">
        <f t="shared" si="6"/>
        <v>13.331555792560991</v>
      </c>
      <c r="R7" t="s">
        <v>30</v>
      </c>
      <c r="S7" t="s">
        <v>31</v>
      </c>
      <c r="T7" t="s">
        <v>0</v>
      </c>
      <c r="U7" t="s">
        <v>1</v>
      </c>
      <c r="V7" t="s">
        <v>2</v>
      </c>
      <c r="W7" t="s">
        <v>29</v>
      </c>
      <c r="X7" t="s">
        <v>12</v>
      </c>
      <c r="Z7" t="s">
        <v>1</v>
      </c>
      <c r="AA7" t="s">
        <v>27</v>
      </c>
      <c r="AB7" t="s">
        <v>28</v>
      </c>
    </row>
    <row r="8" spans="1:28">
      <c r="A8" s="13">
        <v>76</v>
      </c>
      <c r="B8" s="16">
        <v>10</v>
      </c>
      <c r="C8" s="14">
        <v>6.048</v>
      </c>
      <c r="D8" s="13">
        <v>2510</v>
      </c>
      <c r="E8" s="13">
        <v>200</v>
      </c>
      <c r="F8">
        <v>1.4690735633574561</v>
      </c>
      <c r="G8" s="17">
        <f t="shared" si="4"/>
        <v>1</v>
      </c>
      <c r="H8">
        <v>49.438043990874867</v>
      </c>
      <c r="I8" s="13"/>
      <c r="J8" s="13" t="e">
        <f>#REF!-I8</f>
        <v>#REF!</v>
      </c>
      <c r="K8" s="13" t="e">
        <v>#REF!</v>
      </c>
      <c r="L8" s="13">
        <f t="shared" si="0"/>
        <v>200</v>
      </c>
      <c r="M8" s="13">
        <f t="shared" si="1"/>
        <v>502000</v>
      </c>
      <c r="N8" s="13">
        <f t="shared" si="2"/>
        <v>40000</v>
      </c>
      <c r="O8" s="17">
        <f t="shared" si="3"/>
        <v>1</v>
      </c>
      <c r="P8">
        <f t="shared" si="5"/>
        <v>2.5099999999999998</v>
      </c>
      <c r="Q8">
        <f t="shared" si="6"/>
        <v>26.663111585121982</v>
      </c>
      <c r="R8" s="11">
        <v>79</v>
      </c>
      <c r="S8" s="12">
        <v>2.08</v>
      </c>
      <c r="T8" s="11">
        <v>1970</v>
      </c>
      <c r="U8" s="11">
        <v>200</v>
      </c>
      <c r="V8" s="11">
        <v>1.709645283</v>
      </c>
      <c r="W8" s="11">
        <v>1.8156300000000001</v>
      </c>
      <c r="X8" s="11">
        <v>-0.10598471700000012</v>
      </c>
      <c r="Y8" s="11">
        <v>0.10598471700000012</v>
      </c>
      <c r="Z8" s="11">
        <v>200</v>
      </c>
      <c r="AA8" s="11">
        <v>394</v>
      </c>
      <c r="AB8" s="11">
        <v>40000</v>
      </c>
    </row>
    <row r="9" spans="1:28">
      <c r="A9" s="5">
        <v>77</v>
      </c>
      <c r="B9" s="16">
        <v>10</v>
      </c>
      <c r="C9" s="8">
        <v>3.4039999999999999</v>
      </c>
      <c r="D9" s="5">
        <v>4050</v>
      </c>
      <c r="E9" s="5">
        <v>100</v>
      </c>
      <c r="F9">
        <v>1.369588862113339</v>
      </c>
      <c r="G9" s="17">
        <f t="shared" si="4"/>
        <v>1</v>
      </c>
      <c r="H9">
        <v>34.369446117611972</v>
      </c>
      <c r="I9" s="13"/>
      <c r="J9" s="13" t="e">
        <f>#REF!-I9</f>
        <v>#REF!</v>
      </c>
      <c r="K9" s="13" t="e">
        <v>#REF!</v>
      </c>
      <c r="L9" s="13">
        <f t="shared" si="0"/>
        <v>100</v>
      </c>
      <c r="M9" s="13">
        <f t="shared" si="1"/>
        <v>405000</v>
      </c>
      <c r="N9" s="13">
        <f t="shared" si="2"/>
        <v>10000</v>
      </c>
      <c r="O9" s="17">
        <f t="shared" si="3"/>
        <v>1</v>
      </c>
      <c r="P9">
        <f t="shared" si="5"/>
        <v>4.05</v>
      </c>
      <c r="Q9">
        <f t="shared" si="6"/>
        <v>13.331555792560991</v>
      </c>
      <c r="R9" s="11">
        <v>105</v>
      </c>
      <c r="S9" s="12">
        <v>6.0129999999999999</v>
      </c>
      <c r="T9" s="11">
        <v>1970</v>
      </c>
      <c r="U9" s="11">
        <v>197</v>
      </c>
      <c r="V9" s="11">
        <v>1.919583475</v>
      </c>
      <c r="W9" s="11">
        <v>1.8049561500000004</v>
      </c>
      <c r="X9" s="11">
        <v>0.11462732499999961</v>
      </c>
      <c r="Y9" s="11">
        <v>0.11462732499999961</v>
      </c>
      <c r="Z9" s="11">
        <v>197</v>
      </c>
      <c r="AA9" s="11">
        <v>388.09000000000003</v>
      </c>
      <c r="AB9" s="11">
        <v>38809</v>
      </c>
    </row>
    <row r="10" spans="1:28">
      <c r="A10" s="13">
        <v>79</v>
      </c>
      <c r="B10" s="16">
        <v>4</v>
      </c>
      <c r="C10" s="14">
        <v>2.08</v>
      </c>
      <c r="D10" s="13">
        <v>1970</v>
      </c>
      <c r="E10" s="13">
        <v>200</v>
      </c>
      <c r="F10">
        <v>1.5205179552709931</v>
      </c>
      <c r="G10" s="17">
        <f t="shared" si="4"/>
        <v>1</v>
      </c>
      <c r="H10">
        <v>43.424990182767459</v>
      </c>
      <c r="I10" s="13"/>
      <c r="J10" s="13" t="e">
        <f>#REF!-I10</f>
        <v>#REF!</v>
      </c>
      <c r="K10" s="13" t="e">
        <v>#REF!</v>
      </c>
      <c r="L10" s="13">
        <f t="shared" si="0"/>
        <v>200</v>
      </c>
      <c r="M10" s="13">
        <f t="shared" si="1"/>
        <v>394000</v>
      </c>
      <c r="N10" s="13">
        <f t="shared" si="2"/>
        <v>40000</v>
      </c>
      <c r="O10" s="17">
        <f t="shared" si="3"/>
        <v>0</v>
      </c>
      <c r="P10">
        <f t="shared" si="5"/>
        <v>1.97</v>
      </c>
      <c r="Q10">
        <f t="shared" si="6"/>
        <v>26.663111585121982</v>
      </c>
      <c r="R10" s="11">
        <v>81</v>
      </c>
      <c r="S10" s="12">
        <v>3.4060000000000001</v>
      </c>
      <c r="T10" s="11">
        <v>2630</v>
      </c>
      <c r="U10" s="11">
        <v>200</v>
      </c>
      <c r="V10" s="11">
        <v>1.7743583599999999</v>
      </c>
      <c r="W10" s="11">
        <v>1.8994500000000003</v>
      </c>
      <c r="X10" s="11">
        <v>-0.12509164000000039</v>
      </c>
      <c r="Y10" s="11">
        <v>0.12509164000000039</v>
      </c>
      <c r="Z10" s="11">
        <v>200</v>
      </c>
      <c r="AA10" s="11">
        <v>526</v>
      </c>
      <c r="AB10" s="11">
        <v>40000</v>
      </c>
    </row>
    <row r="11" spans="1:28">
      <c r="A11" s="13">
        <v>80</v>
      </c>
      <c r="B11" s="16">
        <v>10</v>
      </c>
      <c r="C11" s="14">
        <v>6.056</v>
      </c>
      <c r="D11" s="13">
        <v>2030</v>
      </c>
      <c r="E11" s="13">
        <v>200</v>
      </c>
      <c r="F11">
        <v>1.427667339977114</v>
      </c>
      <c r="G11" s="17">
        <f t="shared" si="4"/>
        <v>1</v>
      </c>
      <c r="H11">
        <v>49.936069044332932</v>
      </c>
      <c r="I11" s="13"/>
      <c r="J11" s="13" t="e">
        <f>#REF!-I11</f>
        <v>#REF!</v>
      </c>
      <c r="K11" s="13" t="e">
        <v>#REF!</v>
      </c>
      <c r="L11" s="13">
        <f t="shared" si="0"/>
        <v>200</v>
      </c>
      <c r="M11" s="13">
        <f t="shared" si="1"/>
        <v>406000</v>
      </c>
      <c r="N11" s="13">
        <f t="shared" si="2"/>
        <v>40000</v>
      </c>
      <c r="O11" s="17">
        <f t="shared" si="3"/>
        <v>1</v>
      </c>
      <c r="P11">
        <f t="shared" si="5"/>
        <v>2.0299999999999998</v>
      </c>
      <c r="Q11">
        <f t="shared" si="6"/>
        <v>26.663111585121982</v>
      </c>
      <c r="R11" s="11">
        <v>106</v>
      </c>
      <c r="S11" s="12">
        <v>6.0019999999999998</v>
      </c>
      <c r="T11" s="11">
        <v>2630</v>
      </c>
      <c r="U11" s="11">
        <v>200</v>
      </c>
      <c r="V11" s="11">
        <v>1.9590923140000001</v>
      </c>
      <c r="W11" s="11">
        <v>1.8994500000000003</v>
      </c>
      <c r="X11" s="11">
        <v>5.9642313999999752E-2</v>
      </c>
      <c r="Y11" s="11">
        <v>5.9642313999999752E-2</v>
      </c>
      <c r="Z11" s="11">
        <v>200</v>
      </c>
      <c r="AA11" s="11">
        <v>526</v>
      </c>
      <c r="AB11" s="11">
        <v>40000</v>
      </c>
    </row>
    <row r="12" spans="1:28">
      <c r="A12" s="13">
        <v>81</v>
      </c>
      <c r="B12" s="16">
        <v>10</v>
      </c>
      <c r="C12" s="14">
        <v>3.4060000000000001</v>
      </c>
      <c r="D12" s="13">
        <v>2630</v>
      </c>
      <c r="E12" s="13">
        <v>200</v>
      </c>
      <c r="F12">
        <v>1.3544245761336899</v>
      </c>
      <c r="G12" s="17">
        <f t="shared" si="4"/>
        <v>0</v>
      </c>
      <c r="H12">
        <v>45.068702349286824</v>
      </c>
      <c r="I12" s="13"/>
      <c r="J12" s="13" t="e">
        <f>#REF!-I12</f>
        <v>#REF!</v>
      </c>
      <c r="K12" s="13" t="e">
        <v>#REF!</v>
      </c>
      <c r="L12" s="13">
        <f t="shared" si="0"/>
        <v>200</v>
      </c>
      <c r="M12" s="13">
        <f t="shared" si="1"/>
        <v>526000</v>
      </c>
      <c r="N12" s="13">
        <f t="shared" si="2"/>
        <v>40000</v>
      </c>
      <c r="O12" s="17">
        <f t="shared" si="3"/>
        <v>1</v>
      </c>
      <c r="P12">
        <f t="shared" si="5"/>
        <v>2.63</v>
      </c>
      <c r="Q12">
        <f t="shared" si="6"/>
        <v>26.663111585121982</v>
      </c>
      <c r="R12" s="5">
        <v>85</v>
      </c>
      <c r="S12" s="8">
        <v>3.407</v>
      </c>
      <c r="T12" s="5">
        <v>3110</v>
      </c>
      <c r="U12" s="5">
        <v>200</v>
      </c>
      <c r="V12" s="5">
        <v>1.7665202369999999</v>
      </c>
      <c r="W12" s="5">
        <f t="shared" ref="W12:W13" si="7">0.27664+0.010644*Z12+0.000635*AA12-0.000021*AB12</f>
        <v>1.9604100000000004</v>
      </c>
      <c r="X12" s="5">
        <f>V12-W12</f>
        <v>-0.19388976300000049</v>
      </c>
      <c r="Y12" s="5"/>
      <c r="Z12" s="5">
        <f t="shared" ref="Z12:Z13" si="8">U12</f>
        <v>200</v>
      </c>
      <c r="AA12" s="5">
        <f t="shared" ref="AA12:AA13" si="9">T12*U12*0.001</f>
        <v>622</v>
      </c>
      <c r="AB12" s="5">
        <f t="shared" ref="AB12:AB13" si="10">U12*U12</f>
        <v>40000</v>
      </c>
    </row>
    <row r="13" spans="1:28">
      <c r="A13" s="5">
        <v>83</v>
      </c>
      <c r="B13" s="16">
        <v>10</v>
      </c>
      <c r="C13" s="8">
        <v>3.403</v>
      </c>
      <c r="D13" s="5">
        <v>3230</v>
      </c>
      <c r="E13" s="5">
        <v>200</v>
      </c>
      <c r="F13">
        <v>1.353330670560057</v>
      </c>
      <c r="G13" s="17">
        <f t="shared" si="4"/>
        <v>0</v>
      </c>
      <c r="H13">
        <v>48.338488271498683</v>
      </c>
      <c r="I13" s="13"/>
      <c r="J13" s="13" t="e">
        <f>#REF!-I13</f>
        <v>#REF!</v>
      </c>
      <c r="K13" s="13" t="e">
        <v>#REF!</v>
      </c>
      <c r="L13" s="13">
        <f t="shared" si="0"/>
        <v>200</v>
      </c>
      <c r="M13" s="13">
        <f t="shared" si="1"/>
        <v>646000</v>
      </c>
      <c r="N13" s="13">
        <f t="shared" si="2"/>
        <v>40000</v>
      </c>
      <c r="O13" s="17">
        <f t="shared" si="3"/>
        <v>1</v>
      </c>
      <c r="P13">
        <f t="shared" si="5"/>
        <v>3.23</v>
      </c>
      <c r="Q13">
        <f t="shared" si="6"/>
        <v>26.663111585121982</v>
      </c>
      <c r="R13" s="5">
        <v>115</v>
      </c>
      <c r="S13" s="8">
        <v>6.0410000000000004</v>
      </c>
      <c r="T13" s="5">
        <v>3110</v>
      </c>
      <c r="U13" s="5">
        <v>102</v>
      </c>
      <c r="V13" s="5">
        <v>1.3687826329999999</v>
      </c>
      <c r="W13" s="5">
        <f t="shared" si="7"/>
        <v>1.3452787000000002</v>
      </c>
      <c r="X13" s="5">
        <f>V13-W13</f>
        <v>2.3503932999999755E-2</v>
      </c>
      <c r="Y13" s="5"/>
      <c r="Z13" s="5">
        <f t="shared" si="8"/>
        <v>102</v>
      </c>
      <c r="AA13" s="5">
        <f t="shared" si="9"/>
        <v>317.22000000000003</v>
      </c>
      <c r="AB13" s="5">
        <f t="shared" si="10"/>
        <v>10404</v>
      </c>
    </row>
    <row r="14" spans="1:28">
      <c r="A14" s="5">
        <v>84</v>
      </c>
      <c r="B14" s="16">
        <v>10</v>
      </c>
      <c r="C14" s="8">
        <v>3.403</v>
      </c>
      <c r="D14" s="5">
        <v>3500</v>
      </c>
      <c r="E14" s="5">
        <v>110</v>
      </c>
      <c r="F14">
        <v>1.3593200238536109</v>
      </c>
      <c r="G14" s="17">
        <f t="shared" si="4"/>
        <v>1</v>
      </c>
      <c r="H14">
        <v>38.306104226615119</v>
      </c>
      <c r="I14" s="13"/>
      <c r="J14" s="13" t="e">
        <f>#REF!-I14</f>
        <v>#REF!</v>
      </c>
      <c r="K14" s="13" t="e">
        <v>#REF!</v>
      </c>
      <c r="L14" s="13">
        <f t="shared" si="0"/>
        <v>110</v>
      </c>
      <c r="M14" s="13">
        <f t="shared" si="1"/>
        <v>385000</v>
      </c>
      <c r="N14" s="13">
        <f t="shared" si="2"/>
        <v>12100</v>
      </c>
      <c r="O14" s="17">
        <f t="shared" si="3"/>
        <v>1</v>
      </c>
      <c r="P14">
        <f t="shared" si="5"/>
        <v>3.5</v>
      </c>
      <c r="Q14">
        <f t="shared" si="6"/>
        <v>14.66471137181709</v>
      </c>
    </row>
    <row r="15" spans="1:28">
      <c r="A15" s="5">
        <v>85</v>
      </c>
      <c r="B15" s="16">
        <v>10</v>
      </c>
      <c r="C15" s="8">
        <v>3.407</v>
      </c>
      <c r="D15" s="5">
        <v>3110</v>
      </c>
      <c r="E15" s="5">
        <v>200</v>
      </c>
      <c r="F15">
        <v>1.3670896985456891</v>
      </c>
      <c r="G15" s="17">
        <f t="shared" si="4"/>
        <v>1</v>
      </c>
      <c r="H15">
        <v>44.869614032357383</v>
      </c>
      <c r="I15" s="13"/>
      <c r="J15" s="13" t="e">
        <f>#REF!-I15</f>
        <v>#REF!</v>
      </c>
      <c r="K15" s="13" t="e">
        <v>#REF!</v>
      </c>
      <c r="L15" s="13">
        <f t="shared" si="0"/>
        <v>200</v>
      </c>
      <c r="M15" s="13">
        <f t="shared" si="1"/>
        <v>622000</v>
      </c>
      <c r="N15" s="13">
        <f t="shared" si="2"/>
        <v>40000</v>
      </c>
      <c r="O15" s="17">
        <f t="shared" si="3"/>
        <v>1</v>
      </c>
      <c r="P15">
        <f t="shared" si="5"/>
        <v>3.11</v>
      </c>
      <c r="Q15">
        <f t="shared" si="6"/>
        <v>26.663111585121982</v>
      </c>
    </row>
    <row r="16" spans="1:28">
      <c r="A16" s="5">
        <v>86</v>
      </c>
      <c r="B16" s="16">
        <v>10</v>
      </c>
      <c r="C16" s="8">
        <v>3.4049999999999998</v>
      </c>
      <c r="D16" s="5">
        <v>3810</v>
      </c>
      <c r="E16" s="5">
        <v>110</v>
      </c>
      <c r="F16">
        <v>1.356089516636092</v>
      </c>
      <c r="G16" s="17">
        <f t="shared" si="4"/>
        <v>1</v>
      </c>
      <c r="H16">
        <v>40.901346148775431</v>
      </c>
      <c r="I16" s="13"/>
      <c r="J16" s="13" t="e">
        <f>#REF!-I16</f>
        <v>#REF!</v>
      </c>
      <c r="K16" s="13" t="e">
        <v>#REF!</v>
      </c>
      <c r="L16" s="13">
        <f t="shared" si="0"/>
        <v>110</v>
      </c>
      <c r="M16" s="13">
        <f t="shared" si="1"/>
        <v>419100</v>
      </c>
      <c r="N16" s="13">
        <f t="shared" si="2"/>
        <v>12100</v>
      </c>
      <c r="O16" s="17">
        <f t="shared" si="3"/>
        <v>1</v>
      </c>
      <c r="P16">
        <f t="shared" si="5"/>
        <v>3.81</v>
      </c>
      <c r="Q16">
        <f t="shared" si="6"/>
        <v>14.66471137181709</v>
      </c>
    </row>
    <row r="17" spans="1:33">
      <c r="A17" s="13">
        <v>87</v>
      </c>
      <c r="B17" s="16">
        <v>10</v>
      </c>
      <c r="C17" s="15">
        <v>6.0449999999999999</v>
      </c>
      <c r="D17" s="13">
        <v>2260</v>
      </c>
      <c r="E17" s="13">
        <v>300</v>
      </c>
      <c r="F17">
        <v>1.2593302685464249</v>
      </c>
      <c r="G17" s="17">
        <f t="shared" si="4"/>
        <v>0</v>
      </c>
      <c r="H17">
        <v>54.441491078644177</v>
      </c>
      <c r="I17" s="13"/>
      <c r="J17" s="13" t="e">
        <f>#REF!-I17</f>
        <v>#REF!</v>
      </c>
      <c r="K17" s="13" t="e">
        <v>#REF!</v>
      </c>
      <c r="L17" s="13">
        <f t="shared" si="0"/>
        <v>300</v>
      </c>
      <c r="M17" s="13">
        <f t="shared" si="1"/>
        <v>678000</v>
      </c>
      <c r="N17" s="13">
        <f t="shared" si="2"/>
        <v>90000</v>
      </c>
      <c r="O17" s="17">
        <f t="shared" si="3"/>
        <v>1</v>
      </c>
      <c r="P17">
        <f t="shared" si="5"/>
        <v>2.2599999999999998</v>
      </c>
      <c r="Q17">
        <f t="shared" si="6"/>
        <v>39.994667377682973</v>
      </c>
    </row>
    <row r="18" spans="1:33">
      <c r="A18" s="5">
        <v>89</v>
      </c>
      <c r="B18" s="16">
        <v>10</v>
      </c>
      <c r="C18" s="9">
        <v>3.395</v>
      </c>
      <c r="D18" s="5">
        <v>5930</v>
      </c>
      <c r="E18" s="5">
        <v>80</v>
      </c>
      <c r="F18">
        <v>1.3396624678240581</v>
      </c>
      <c r="G18" s="17">
        <f t="shared" si="4"/>
        <v>1</v>
      </c>
      <c r="H18">
        <v>38.897775279966893</v>
      </c>
      <c r="I18" s="13"/>
      <c r="J18" s="5" t="e">
        <f>#REF!-I18</f>
        <v>#REF!</v>
      </c>
      <c r="K18" s="5" t="e">
        <v>#REF!</v>
      </c>
      <c r="L18" s="5">
        <f t="shared" si="0"/>
        <v>80</v>
      </c>
      <c r="M18" s="13">
        <f t="shared" si="1"/>
        <v>474400</v>
      </c>
      <c r="N18" s="5">
        <f t="shared" si="2"/>
        <v>6400</v>
      </c>
      <c r="O18" s="17">
        <f t="shared" si="3"/>
        <v>1</v>
      </c>
      <c r="P18">
        <f t="shared" si="5"/>
        <v>5.93</v>
      </c>
      <c r="Q18">
        <f t="shared" si="6"/>
        <v>10.665244634048793</v>
      </c>
    </row>
    <row r="19" spans="1:33">
      <c r="A19" s="5">
        <v>90</v>
      </c>
      <c r="B19" s="16">
        <v>10</v>
      </c>
      <c r="C19" s="9">
        <v>3.4159999999999999</v>
      </c>
      <c r="D19" s="5">
        <v>3900</v>
      </c>
      <c r="E19" s="5">
        <v>100</v>
      </c>
      <c r="F19">
        <v>1.3876017322143419</v>
      </c>
      <c r="G19" s="17">
        <f t="shared" si="4"/>
        <v>1</v>
      </c>
      <c r="H19">
        <v>41.401099266045961</v>
      </c>
      <c r="I19" s="13"/>
      <c r="J19" s="5" t="e">
        <f>#REF!-I19</f>
        <v>#REF!</v>
      </c>
      <c r="K19" s="5" t="e">
        <v>#REF!</v>
      </c>
      <c r="L19" s="5">
        <f t="shared" si="0"/>
        <v>100</v>
      </c>
      <c r="M19" s="13">
        <f t="shared" si="1"/>
        <v>390000</v>
      </c>
      <c r="N19" s="5">
        <f t="shared" si="2"/>
        <v>10000</v>
      </c>
      <c r="O19" s="17">
        <f t="shared" si="3"/>
        <v>1</v>
      </c>
      <c r="P19">
        <f t="shared" si="5"/>
        <v>3.9</v>
      </c>
      <c r="Q19">
        <f t="shared" si="6"/>
        <v>13.331555792560991</v>
      </c>
    </row>
    <row r="20" spans="1:33">
      <c r="A20" s="13">
        <v>93</v>
      </c>
      <c r="B20" s="16">
        <v>10</v>
      </c>
      <c r="C20" s="14">
        <v>3.4089999999999998</v>
      </c>
      <c r="D20" s="13">
        <v>2430</v>
      </c>
      <c r="E20" s="13">
        <v>299</v>
      </c>
      <c r="F20">
        <v>1.371321721791507</v>
      </c>
      <c r="G20" s="17">
        <f t="shared" si="4"/>
        <v>0</v>
      </c>
      <c r="H20">
        <v>54.285663268615998</v>
      </c>
      <c r="I20" s="13"/>
      <c r="J20" s="5" t="e">
        <f>#REF!-I20</f>
        <v>#REF!</v>
      </c>
      <c r="K20" s="5" t="e">
        <v>#REF!</v>
      </c>
      <c r="L20" s="5">
        <f t="shared" si="0"/>
        <v>299</v>
      </c>
      <c r="M20" s="13">
        <f t="shared" si="1"/>
        <v>726570</v>
      </c>
      <c r="N20" s="5">
        <f t="shared" si="2"/>
        <v>89401</v>
      </c>
      <c r="O20" s="17">
        <f t="shared" si="3"/>
        <v>1</v>
      </c>
      <c r="P20">
        <f t="shared" si="5"/>
        <v>2.4300000000000002</v>
      </c>
      <c r="Q20">
        <f t="shared" si="6"/>
        <v>39.861351819757367</v>
      </c>
      <c r="Z20" t="s">
        <v>60</v>
      </c>
      <c r="AD20" t="s">
        <v>59</v>
      </c>
    </row>
    <row r="21" spans="1:33">
      <c r="A21" s="13">
        <v>94</v>
      </c>
      <c r="B21" s="16">
        <v>4</v>
      </c>
      <c r="C21" s="14">
        <v>2.1030000000000002</v>
      </c>
      <c r="D21" s="13">
        <v>2350</v>
      </c>
      <c r="E21" s="13">
        <v>199</v>
      </c>
      <c r="F21">
        <v>1.4851494219032031</v>
      </c>
      <c r="G21" s="17">
        <f t="shared" si="4"/>
        <v>1</v>
      </c>
      <c r="H21">
        <v>42.208909224933173</v>
      </c>
      <c r="I21" s="13"/>
      <c r="J21" s="5" t="e">
        <f>#REF!-I21</f>
        <v>#REF!</v>
      </c>
      <c r="K21" s="5" t="e">
        <v>#REF!</v>
      </c>
      <c r="L21" s="5">
        <f t="shared" si="0"/>
        <v>199</v>
      </c>
      <c r="M21" s="13">
        <f t="shared" si="1"/>
        <v>467650</v>
      </c>
      <c r="N21" s="5">
        <f t="shared" si="2"/>
        <v>39601</v>
      </c>
      <c r="O21" s="17">
        <f t="shared" si="3"/>
        <v>0</v>
      </c>
      <c r="P21">
        <f t="shared" si="5"/>
        <v>2.35</v>
      </c>
      <c r="Q21">
        <f t="shared" si="6"/>
        <v>26.529796027196372</v>
      </c>
      <c r="AD21" s="5">
        <v>6370</v>
      </c>
      <c r="AE21" s="5">
        <v>76</v>
      </c>
      <c r="AF21">
        <v>1.283057176984397</v>
      </c>
    </row>
    <row r="22" spans="1:33">
      <c r="A22" s="13">
        <v>99</v>
      </c>
      <c r="B22" s="16">
        <v>10</v>
      </c>
      <c r="C22" s="14">
        <v>3.3839999999999999</v>
      </c>
      <c r="D22" s="13">
        <v>2500</v>
      </c>
      <c r="E22" s="13">
        <v>215</v>
      </c>
      <c r="F22">
        <v>1.4498657189174311</v>
      </c>
      <c r="G22" s="17">
        <f t="shared" si="4"/>
        <v>1</v>
      </c>
      <c r="H22">
        <v>49.501173386968553</v>
      </c>
      <c r="I22" s="13"/>
      <c r="J22" s="5" t="e">
        <f>#REF!-I22</f>
        <v>#REF!</v>
      </c>
      <c r="K22" s="5" t="e">
        <v>#REF!</v>
      </c>
      <c r="L22" s="5">
        <f t="shared" si="0"/>
        <v>215</v>
      </c>
      <c r="M22" s="13">
        <f t="shared" si="1"/>
        <v>537500</v>
      </c>
      <c r="N22" s="5">
        <f t="shared" si="2"/>
        <v>46225</v>
      </c>
      <c r="O22" s="17">
        <f t="shared" si="3"/>
        <v>1</v>
      </c>
      <c r="P22">
        <f t="shared" si="5"/>
        <v>2.5</v>
      </c>
      <c r="Q22">
        <f t="shared" si="6"/>
        <v>28.662844954006133</v>
      </c>
      <c r="AD22" s="5">
        <v>6540</v>
      </c>
      <c r="AE22" s="5">
        <v>76</v>
      </c>
      <c r="AF22">
        <v>1.268424440179724</v>
      </c>
    </row>
    <row r="23" spans="1:33">
      <c r="A23" s="5">
        <v>100</v>
      </c>
      <c r="B23" s="16">
        <v>10</v>
      </c>
      <c r="C23" s="8">
        <v>3.4039999999999999</v>
      </c>
      <c r="D23" s="5">
        <v>5310</v>
      </c>
      <c r="E23" s="5">
        <v>100</v>
      </c>
      <c r="F23">
        <v>1.2252884237208119</v>
      </c>
      <c r="G23" s="17">
        <f t="shared" si="4"/>
        <v>0</v>
      </c>
      <c r="H23">
        <v>35.475035977378752</v>
      </c>
      <c r="I23" s="13"/>
      <c r="J23" s="5" t="e">
        <f>#REF!-I23</f>
        <v>#REF!</v>
      </c>
      <c r="K23" s="5" t="e">
        <v>#REF!</v>
      </c>
      <c r="L23" s="5">
        <f t="shared" si="0"/>
        <v>100</v>
      </c>
      <c r="M23" s="13">
        <f t="shared" si="1"/>
        <v>531000</v>
      </c>
      <c r="N23" s="5">
        <f t="shared" si="2"/>
        <v>10000</v>
      </c>
      <c r="O23" s="17">
        <f t="shared" si="3"/>
        <v>1</v>
      </c>
      <c r="P23">
        <f t="shared" si="5"/>
        <v>5.31</v>
      </c>
      <c r="Q23">
        <f t="shared" si="6"/>
        <v>13.331555792560991</v>
      </c>
      <c r="Z23" s="13">
        <v>1950</v>
      </c>
      <c r="AA23" s="13">
        <v>203</v>
      </c>
      <c r="AD23" s="5">
        <v>6300</v>
      </c>
      <c r="AE23" s="5">
        <v>75</v>
      </c>
      <c r="AF23">
        <v>1.255673858709323</v>
      </c>
    </row>
    <row r="24" spans="1:33">
      <c r="A24" s="5">
        <v>102</v>
      </c>
      <c r="B24" s="16">
        <v>10</v>
      </c>
      <c r="C24" s="8">
        <v>3.3519999999999999</v>
      </c>
      <c r="D24" s="5">
        <v>4410</v>
      </c>
      <c r="E24" s="5">
        <v>100</v>
      </c>
      <c r="F24">
        <v>1.2777232784432759</v>
      </c>
      <c r="G24" s="17">
        <f t="shared" si="4"/>
        <v>0</v>
      </c>
      <c r="H24">
        <v>39.113654700968382</v>
      </c>
      <c r="I24" s="13"/>
      <c r="J24" s="5" t="e">
        <f>#REF!-I24</f>
        <v>#REF!</v>
      </c>
      <c r="K24" s="5" t="e">
        <v>#REF!</v>
      </c>
      <c r="L24" s="5">
        <f t="shared" si="0"/>
        <v>100</v>
      </c>
      <c r="M24" s="13">
        <f t="shared" si="1"/>
        <v>441000</v>
      </c>
      <c r="N24" s="5">
        <f t="shared" si="2"/>
        <v>10000</v>
      </c>
      <c r="O24" s="17">
        <f t="shared" si="3"/>
        <v>1</v>
      </c>
      <c r="P24">
        <f t="shared" si="5"/>
        <v>4.41</v>
      </c>
      <c r="Q24">
        <f t="shared" si="6"/>
        <v>13.331555792560991</v>
      </c>
      <c r="Z24" s="13">
        <v>2630</v>
      </c>
      <c r="AA24" s="13">
        <v>200</v>
      </c>
      <c r="AD24" s="5">
        <v>6250</v>
      </c>
      <c r="AE24" s="5">
        <v>75</v>
      </c>
      <c r="AF24">
        <v>1.25871853573572</v>
      </c>
    </row>
    <row r="25" spans="1:33">
      <c r="A25" s="13">
        <v>105</v>
      </c>
      <c r="B25" s="16">
        <v>10</v>
      </c>
      <c r="C25" s="14">
        <v>6.0129999999999999</v>
      </c>
      <c r="D25" s="13">
        <v>1970</v>
      </c>
      <c r="E25" s="13">
        <v>197</v>
      </c>
      <c r="F25">
        <v>1.48215571311756</v>
      </c>
      <c r="G25" s="17">
        <f t="shared" si="4"/>
        <v>1</v>
      </c>
      <c r="H25">
        <v>48.757420260412808</v>
      </c>
      <c r="I25" s="13"/>
      <c r="J25" s="5" t="e">
        <f>#REF!-I25</f>
        <v>#REF!</v>
      </c>
      <c r="K25" s="5" t="e">
        <v>#REF!</v>
      </c>
      <c r="L25" s="5">
        <f t="shared" si="0"/>
        <v>197</v>
      </c>
      <c r="M25" s="13">
        <f t="shared" si="1"/>
        <v>388090</v>
      </c>
      <c r="N25" s="5">
        <f t="shared" si="2"/>
        <v>38809</v>
      </c>
      <c r="O25" s="17">
        <f t="shared" si="3"/>
        <v>1</v>
      </c>
      <c r="P25">
        <f t="shared" si="5"/>
        <v>1.97</v>
      </c>
      <c r="Q25">
        <f t="shared" si="6"/>
        <v>26.263164911345154</v>
      </c>
      <c r="Z25" s="5">
        <v>3230</v>
      </c>
      <c r="AA25" s="5">
        <v>200</v>
      </c>
      <c r="AD25" s="5">
        <v>6480</v>
      </c>
      <c r="AE25" s="5">
        <v>100</v>
      </c>
      <c r="AF25">
        <v>1.2793851901256159</v>
      </c>
    </row>
    <row r="26" spans="1:33">
      <c r="A26" s="13">
        <v>106</v>
      </c>
      <c r="B26" s="16">
        <v>10</v>
      </c>
      <c r="C26" s="14">
        <v>6.0019999999999998</v>
      </c>
      <c r="D26" s="13">
        <v>2630</v>
      </c>
      <c r="E26" s="13">
        <v>200</v>
      </c>
      <c r="F26">
        <v>1.3689220355140941</v>
      </c>
      <c r="G26" s="17">
        <f t="shared" si="4"/>
        <v>0</v>
      </c>
      <c r="H26">
        <v>49.760944766900352</v>
      </c>
      <c r="I26" s="13"/>
      <c r="J26" s="5" t="e">
        <f>#REF!-I26</f>
        <v>#REF!</v>
      </c>
      <c r="K26" s="5" t="e">
        <v>#REF!</v>
      </c>
      <c r="L26" s="5">
        <f t="shared" si="0"/>
        <v>200</v>
      </c>
      <c r="M26" s="13">
        <f t="shared" si="1"/>
        <v>526000</v>
      </c>
      <c r="N26" s="5">
        <f t="shared" si="2"/>
        <v>40000</v>
      </c>
      <c r="O26" s="17">
        <f t="shared" si="3"/>
        <v>1</v>
      </c>
      <c r="P26">
        <f t="shared" si="5"/>
        <v>2.63</v>
      </c>
      <c r="Q26">
        <f t="shared" si="6"/>
        <v>26.663111585121982</v>
      </c>
      <c r="Z26" s="13">
        <v>2260</v>
      </c>
      <c r="AA26" s="13">
        <v>300</v>
      </c>
      <c r="AD26" s="13">
        <v>2510</v>
      </c>
      <c r="AE26" s="13">
        <v>200</v>
      </c>
      <c r="AF26">
        <v>1.4690735633574561</v>
      </c>
    </row>
    <row r="27" spans="1:33">
      <c r="A27" s="5">
        <v>108</v>
      </c>
      <c r="B27" s="16">
        <v>4</v>
      </c>
      <c r="C27" s="8">
        <v>2.1479999999999997</v>
      </c>
      <c r="D27" s="5">
        <v>6370</v>
      </c>
      <c r="E27" s="5">
        <v>85</v>
      </c>
      <c r="F27">
        <v>1.177471235352475</v>
      </c>
      <c r="G27" s="17">
        <f t="shared" si="4"/>
        <v>0</v>
      </c>
      <c r="H27">
        <v>27.781593857496471</v>
      </c>
      <c r="I27" s="13"/>
      <c r="J27" s="5" t="e">
        <f>#REF!-I27</f>
        <v>#REF!</v>
      </c>
      <c r="K27" s="5" t="e">
        <v>#REF!</v>
      </c>
      <c r="L27" s="5">
        <f t="shared" si="0"/>
        <v>85</v>
      </c>
      <c r="M27" s="13">
        <f t="shared" si="1"/>
        <v>541450</v>
      </c>
      <c r="N27" s="5">
        <f t="shared" si="2"/>
        <v>7225</v>
      </c>
      <c r="O27" s="17">
        <f t="shared" si="3"/>
        <v>0</v>
      </c>
      <c r="P27">
        <f t="shared" si="5"/>
        <v>6.37</v>
      </c>
      <c r="Q27">
        <f t="shared" si="6"/>
        <v>11.331822423676842</v>
      </c>
      <c r="Z27" s="13">
        <v>2430</v>
      </c>
      <c r="AA27" s="13">
        <v>299</v>
      </c>
      <c r="AD27" s="5">
        <v>4050</v>
      </c>
      <c r="AE27" s="5">
        <v>100</v>
      </c>
      <c r="AF27">
        <v>1.369588862113339</v>
      </c>
    </row>
    <row r="28" spans="1:33">
      <c r="A28" s="13">
        <v>113</v>
      </c>
      <c r="B28" s="16">
        <v>10</v>
      </c>
      <c r="C28" s="14">
        <v>6.0650000000000004</v>
      </c>
      <c r="D28" s="13">
        <v>2420</v>
      </c>
      <c r="E28" s="13">
        <v>199</v>
      </c>
      <c r="F28">
        <v>1.369690490433048</v>
      </c>
      <c r="G28" s="17">
        <f t="shared" si="4"/>
        <v>0</v>
      </c>
      <c r="H28">
        <v>51.515317875823847</v>
      </c>
      <c r="I28" s="13"/>
      <c r="J28" s="5" t="e">
        <f>#REF!-I28</f>
        <v>#REF!</v>
      </c>
      <c r="K28" s="5" t="e">
        <v>#REF!</v>
      </c>
      <c r="L28" s="5">
        <f t="shared" si="0"/>
        <v>199</v>
      </c>
      <c r="M28" s="13">
        <f t="shared" si="1"/>
        <v>481580</v>
      </c>
      <c r="N28" s="5">
        <f t="shared" si="2"/>
        <v>39601</v>
      </c>
      <c r="O28" s="17">
        <f t="shared" si="3"/>
        <v>1</v>
      </c>
      <c r="P28">
        <f t="shared" si="5"/>
        <v>2.42</v>
      </c>
      <c r="Q28">
        <f t="shared" si="6"/>
        <v>26.529796027196372</v>
      </c>
      <c r="Z28" s="5">
        <v>5310</v>
      </c>
      <c r="AA28" s="5">
        <v>100</v>
      </c>
      <c r="AD28" s="13">
        <v>1970</v>
      </c>
      <c r="AE28" s="13">
        <v>200</v>
      </c>
      <c r="AF28">
        <v>1.5205179552709931</v>
      </c>
    </row>
    <row r="29" spans="1:33">
      <c r="A29" s="5">
        <v>115</v>
      </c>
      <c r="B29" s="16">
        <v>10</v>
      </c>
      <c r="C29" s="8">
        <v>6.0410000000000004</v>
      </c>
      <c r="D29" s="5">
        <v>3110</v>
      </c>
      <c r="E29" s="5">
        <v>102</v>
      </c>
      <c r="F29">
        <v>1.448207883389022</v>
      </c>
      <c r="G29" s="17">
        <f t="shared" si="4"/>
        <v>1</v>
      </c>
      <c r="H29">
        <v>34.767078866363541</v>
      </c>
      <c r="I29" s="13"/>
      <c r="J29" s="5" t="e">
        <f>#REF!-I29</f>
        <v>#REF!</v>
      </c>
      <c r="K29" s="5" t="e">
        <v>#REF!</v>
      </c>
      <c r="L29" s="5">
        <f t="shared" si="0"/>
        <v>102</v>
      </c>
      <c r="M29" s="13">
        <f t="shared" si="1"/>
        <v>317220</v>
      </c>
      <c r="N29" s="5">
        <f t="shared" si="2"/>
        <v>10404</v>
      </c>
      <c r="O29" s="17">
        <f t="shared" si="3"/>
        <v>1</v>
      </c>
      <c r="P29">
        <f t="shared" si="5"/>
        <v>3.11</v>
      </c>
      <c r="Q29">
        <f t="shared" si="6"/>
        <v>13.598186908412211</v>
      </c>
      <c r="Z29" s="5">
        <v>4410</v>
      </c>
      <c r="AA29" s="5">
        <v>100</v>
      </c>
      <c r="AD29" s="13">
        <v>2030</v>
      </c>
      <c r="AE29" s="13">
        <v>200</v>
      </c>
      <c r="AF29">
        <v>1.427667339977114</v>
      </c>
    </row>
    <row r="30" spans="1:33">
      <c r="A30" s="5">
        <v>116</v>
      </c>
      <c r="B30" s="16">
        <v>10</v>
      </c>
      <c r="C30" s="8">
        <v>6.0449999999999999</v>
      </c>
      <c r="D30" s="5">
        <v>3090</v>
      </c>
      <c r="E30" s="5">
        <v>100</v>
      </c>
      <c r="F30">
        <v>1.3254233623558109</v>
      </c>
      <c r="G30" s="17">
        <f t="shared" si="4"/>
        <v>0</v>
      </c>
      <c r="H30">
        <v>35.950781741269047</v>
      </c>
      <c r="I30" s="13"/>
      <c r="J30" s="5" t="e">
        <f>#REF!-I30</f>
        <v>#REF!</v>
      </c>
      <c r="K30" s="5" t="e">
        <v>#REF!</v>
      </c>
      <c r="L30" s="5">
        <f t="shared" si="0"/>
        <v>100</v>
      </c>
      <c r="M30" s="13">
        <f t="shared" si="1"/>
        <v>309000</v>
      </c>
      <c r="N30" s="5">
        <f t="shared" si="2"/>
        <v>10000</v>
      </c>
      <c r="O30" s="17">
        <f t="shared" si="3"/>
        <v>1</v>
      </c>
      <c r="P30">
        <f t="shared" si="5"/>
        <v>3.09</v>
      </c>
      <c r="Q30">
        <f t="shared" si="6"/>
        <v>13.331555792560991</v>
      </c>
      <c r="R30" s="6"/>
      <c r="S30" s="6"/>
      <c r="T30" s="6"/>
      <c r="U30" s="6"/>
      <c r="V30" s="6"/>
      <c r="W30" s="6"/>
      <c r="X30" s="6"/>
      <c r="Y30" s="6"/>
      <c r="Z30" s="13">
        <v>2630</v>
      </c>
      <c r="AA30" s="13">
        <v>200</v>
      </c>
      <c r="AB30" s="6"/>
      <c r="AC30" s="6"/>
      <c r="AD30" s="5">
        <v>3500</v>
      </c>
      <c r="AE30" s="5">
        <v>110</v>
      </c>
      <c r="AF30">
        <v>1.3593200238536109</v>
      </c>
    </row>
    <row r="31" spans="1:33">
      <c r="A31" s="5">
        <v>117</v>
      </c>
      <c r="B31" s="16">
        <v>4</v>
      </c>
      <c r="C31" s="8">
        <v>2.1379999999999999</v>
      </c>
      <c r="D31" s="5">
        <v>5530</v>
      </c>
      <c r="E31" s="5">
        <v>90</v>
      </c>
      <c r="F31">
        <v>1.2200026256545531</v>
      </c>
      <c r="G31" s="17">
        <f t="shared" si="4"/>
        <v>0</v>
      </c>
      <c r="H31">
        <v>34.411685050029959</v>
      </c>
      <c r="I31" s="13"/>
      <c r="J31" s="5" t="e">
        <f>#REF!-I31</f>
        <v>#REF!</v>
      </c>
      <c r="K31" s="5" t="e">
        <v>#REF!</v>
      </c>
      <c r="L31" s="5">
        <f t="shared" si="0"/>
        <v>90</v>
      </c>
      <c r="M31" s="13">
        <f t="shared" si="1"/>
        <v>497700</v>
      </c>
      <c r="N31" s="5">
        <f t="shared" si="2"/>
        <v>8100</v>
      </c>
      <c r="O31" s="17">
        <f t="shared" si="3"/>
        <v>0</v>
      </c>
      <c r="P31">
        <f t="shared" si="5"/>
        <v>5.53</v>
      </c>
      <c r="Q31">
        <f t="shared" si="6"/>
        <v>11.998400213304892</v>
      </c>
      <c r="R31" s="6"/>
      <c r="S31" s="6"/>
      <c r="T31" s="6"/>
      <c r="U31" s="6"/>
      <c r="V31" s="6"/>
      <c r="W31" s="6"/>
      <c r="X31" s="6"/>
      <c r="Y31" s="6"/>
      <c r="Z31" s="5">
        <v>6370</v>
      </c>
      <c r="AA31" s="5">
        <v>85</v>
      </c>
      <c r="AB31" s="6"/>
      <c r="AC31" s="6"/>
      <c r="AD31" s="5">
        <v>3110</v>
      </c>
      <c r="AE31" s="5">
        <v>200</v>
      </c>
      <c r="AF31">
        <v>1.3670896985456891</v>
      </c>
      <c r="AG31" s="6"/>
    </row>
    <row r="32" spans="1:33">
      <c r="A32" s="5">
        <v>118</v>
      </c>
      <c r="B32" s="16">
        <v>4</v>
      </c>
      <c r="C32" s="8">
        <v>2.141</v>
      </c>
      <c r="D32" s="5">
        <v>6070</v>
      </c>
      <c r="E32" s="5">
        <v>90</v>
      </c>
      <c r="F32">
        <v>1.157372489068264</v>
      </c>
      <c r="G32" s="17">
        <f t="shared" si="4"/>
        <v>0</v>
      </c>
      <c r="H32">
        <v>28.774884395616219</v>
      </c>
      <c r="I32" s="13"/>
      <c r="J32" s="5" t="e">
        <f>#REF!-I32</f>
        <v>#REF!</v>
      </c>
      <c r="K32" s="5" t="e">
        <v>#REF!</v>
      </c>
      <c r="L32" s="5">
        <f t="shared" ref="L32:L56" si="11">E32</f>
        <v>90</v>
      </c>
      <c r="M32" s="13">
        <f t="shared" si="1"/>
        <v>546300</v>
      </c>
      <c r="N32" s="5">
        <f t="shared" ref="N32:N56" si="12">E32*E32</f>
        <v>8100</v>
      </c>
      <c r="O32" s="17">
        <f t="shared" si="3"/>
        <v>0</v>
      </c>
      <c r="P32">
        <f t="shared" si="5"/>
        <v>6.07</v>
      </c>
      <c r="Q32">
        <f t="shared" si="6"/>
        <v>11.998400213304892</v>
      </c>
      <c r="R32" s="6"/>
      <c r="S32" s="6"/>
      <c r="T32" s="6"/>
      <c r="U32" s="6"/>
      <c r="V32" s="6"/>
      <c r="W32" s="6"/>
      <c r="X32" s="6"/>
      <c r="Y32" s="6"/>
      <c r="Z32" s="13">
        <v>2420</v>
      </c>
      <c r="AA32" s="13">
        <v>199</v>
      </c>
      <c r="AB32" s="6"/>
      <c r="AC32" s="6"/>
      <c r="AD32" s="5">
        <v>3810</v>
      </c>
      <c r="AE32" s="5">
        <v>110</v>
      </c>
      <c r="AF32">
        <v>1.356089516636092</v>
      </c>
      <c r="AG32" s="6"/>
    </row>
    <row r="33" spans="1:33">
      <c r="A33" s="13">
        <v>119</v>
      </c>
      <c r="B33" s="16">
        <v>4</v>
      </c>
      <c r="C33" s="14">
        <v>2.0950000000000002</v>
      </c>
      <c r="D33" s="13">
        <v>2620</v>
      </c>
      <c r="E33" s="13">
        <v>149</v>
      </c>
      <c r="F33">
        <v>1.182672050858609</v>
      </c>
      <c r="G33" s="17">
        <f t="shared" si="4"/>
        <v>0</v>
      </c>
      <c r="H33">
        <v>35.729196916979568</v>
      </c>
      <c r="I33" s="13"/>
      <c r="J33" s="5" t="e">
        <f>#REF!-I33</f>
        <v>#REF!</v>
      </c>
      <c r="K33" s="5" t="e">
        <v>#REF!</v>
      </c>
      <c r="L33" s="5">
        <f t="shared" si="11"/>
        <v>149</v>
      </c>
      <c r="M33" s="13">
        <f t="shared" si="1"/>
        <v>390380</v>
      </c>
      <c r="N33" s="5">
        <f t="shared" si="12"/>
        <v>22201</v>
      </c>
      <c r="O33" s="17">
        <f t="shared" si="3"/>
        <v>0</v>
      </c>
      <c r="P33">
        <f t="shared" si="5"/>
        <v>2.62</v>
      </c>
      <c r="Q33">
        <f t="shared" si="6"/>
        <v>19.864018130915877</v>
      </c>
      <c r="Y33" s="6"/>
      <c r="Z33" s="5">
        <v>3090</v>
      </c>
      <c r="AA33" s="5">
        <v>100</v>
      </c>
      <c r="AB33" s="6"/>
      <c r="AC33" s="6"/>
      <c r="AD33" s="5">
        <v>5930</v>
      </c>
      <c r="AE33" s="5">
        <v>80</v>
      </c>
      <c r="AF33">
        <v>1.3396624678240581</v>
      </c>
      <c r="AG33" s="6"/>
    </row>
    <row r="34" spans="1:33">
      <c r="A34" s="13">
        <v>124</v>
      </c>
      <c r="B34" s="16">
        <v>10</v>
      </c>
      <c r="C34" s="14">
        <v>6.0129999999999999</v>
      </c>
      <c r="D34" s="13">
        <v>2115.9</v>
      </c>
      <c r="E34" s="13">
        <v>199</v>
      </c>
      <c r="F34">
        <v>1.3959858156760381</v>
      </c>
      <c r="G34" s="17">
        <f t="shared" si="4"/>
        <v>1</v>
      </c>
      <c r="H34">
        <v>50.465484079790613</v>
      </c>
      <c r="I34" s="13"/>
      <c r="J34" s="5" t="e">
        <f>#REF!-I34</f>
        <v>#REF!</v>
      </c>
      <c r="K34" s="5" t="e">
        <v>#REF!</v>
      </c>
      <c r="L34" s="5">
        <f t="shared" si="11"/>
        <v>199</v>
      </c>
      <c r="M34" s="13">
        <f t="shared" si="1"/>
        <v>421064.10000000003</v>
      </c>
      <c r="N34" s="5">
        <f t="shared" si="12"/>
        <v>39601</v>
      </c>
      <c r="O34" s="17">
        <f t="shared" si="3"/>
        <v>1</v>
      </c>
      <c r="P34">
        <f t="shared" si="5"/>
        <v>2.1158999999999999</v>
      </c>
      <c r="Q34">
        <f t="shared" si="6"/>
        <v>26.529796027196372</v>
      </c>
      <c r="Y34" s="6"/>
      <c r="Z34" s="5">
        <v>5530</v>
      </c>
      <c r="AA34" s="5">
        <v>90</v>
      </c>
      <c r="AB34" s="6"/>
      <c r="AC34" s="6"/>
      <c r="AD34" s="5">
        <v>3900</v>
      </c>
      <c r="AE34" s="5">
        <v>100</v>
      </c>
      <c r="AF34">
        <v>1.3876017322143419</v>
      </c>
      <c r="AG34" s="6"/>
    </row>
    <row r="35" spans="1:33">
      <c r="A35" s="13">
        <v>125</v>
      </c>
      <c r="B35" s="16">
        <v>10</v>
      </c>
      <c r="C35" s="14">
        <v>6.0220000000000002</v>
      </c>
      <c r="D35" s="13">
        <v>2897.2</v>
      </c>
      <c r="E35" s="13">
        <v>200</v>
      </c>
      <c r="F35">
        <v>1.2891470077849909</v>
      </c>
      <c r="G35" s="17">
        <f t="shared" si="4"/>
        <v>0</v>
      </c>
      <c r="H35">
        <v>46.396939460030538</v>
      </c>
      <c r="I35" s="13"/>
      <c r="J35" s="5" t="e">
        <f>#REF!-I35</f>
        <v>#REF!</v>
      </c>
      <c r="K35" s="5" t="e">
        <v>#REF!</v>
      </c>
      <c r="L35" s="5">
        <f t="shared" si="11"/>
        <v>200</v>
      </c>
      <c r="M35" s="13">
        <f t="shared" si="1"/>
        <v>579440</v>
      </c>
      <c r="N35" s="5">
        <f t="shared" si="12"/>
        <v>40000</v>
      </c>
      <c r="O35" s="17">
        <f t="shared" si="3"/>
        <v>1</v>
      </c>
      <c r="P35">
        <f t="shared" si="5"/>
        <v>2.8971999999999998</v>
      </c>
      <c r="Q35">
        <f t="shared" si="6"/>
        <v>26.663111585121982</v>
      </c>
      <c r="Y35" s="6"/>
      <c r="Z35" s="5">
        <v>6070</v>
      </c>
      <c r="AA35" s="5">
        <v>90</v>
      </c>
      <c r="AB35" s="6"/>
      <c r="AC35" s="6"/>
      <c r="AD35" s="13">
        <v>2350</v>
      </c>
      <c r="AE35" s="13">
        <v>199</v>
      </c>
      <c r="AF35">
        <v>1.4851494219032031</v>
      </c>
      <c r="AG35" s="6"/>
    </row>
    <row r="36" spans="1:33">
      <c r="A36" s="13">
        <v>126</v>
      </c>
      <c r="B36" s="16">
        <v>10</v>
      </c>
      <c r="C36" s="14">
        <v>6.0120000000000005</v>
      </c>
      <c r="D36" s="13">
        <v>2748.2</v>
      </c>
      <c r="E36" s="13">
        <v>200</v>
      </c>
      <c r="F36">
        <v>1.2753732375740321</v>
      </c>
      <c r="G36" s="17">
        <f t="shared" si="4"/>
        <v>0</v>
      </c>
      <c r="H36">
        <v>50.006967041834983</v>
      </c>
      <c r="I36" s="13"/>
      <c r="J36" s="5" t="e">
        <f>#REF!-I36</f>
        <v>#REF!</v>
      </c>
      <c r="K36" s="5" t="e">
        <v>#REF!</v>
      </c>
      <c r="L36" s="5">
        <f t="shared" si="11"/>
        <v>200</v>
      </c>
      <c r="M36" s="13">
        <f t="shared" si="1"/>
        <v>549640</v>
      </c>
      <c r="N36" s="5">
        <f t="shared" si="12"/>
        <v>40000</v>
      </c>
      <c r="O36" s="17">
        <f t="shared" si="3"/>
        <v>1</v>
      </c>
      <c r="P36">
        <f t="shared" si="5"/>
        <v>2.7481999999999998</v>
      </c>
      <c r="Q36">
        <f t="shared" si="6"/>
        <v>26.663111585121982</v>
      </c>
      <c r="Y36" s="6"/>
      <c r="Z36" s="13">
        <v>2620</v>
      </c>
      <c r="AA36" s="13">
        <v>149</v>
      </c>
      <c r="AB36" s="6"/>
      <c r="AC36" s="6"/>
      <c r="AD36" s="13">
        <v>2500</v>
      </c>
      <c r="AE36" s="13">
        <v>215</v>
      </c>
      <c r="AF36">
        <v>1.4498657189174311</v>
      </c>
      <c r="AG36" s="6"/>
    </row>
    <row r="37" spans="1:33">
      <c r="A37">
        <v>162</v>
      </c>
      <c r="B37" s="16">
        <v>10</v>
      </c>
      <c r="C37" s="14">
        <v>3.37</v>
      </c>
      <c r="D37" s="13">
        <v>5063.2</v>
      </c>
      <c r="E37" s="13">
        <v>85</v>
      </c>
      <c r="G37" s="17"/>
      <c r="H37">
        <v>40.01548358342469</v>
      </c>
      <c r="I37" s="13"/>
      <c r="J37" s="5" t="e">
        <f>#REF!-I37</f>
        <v>#REF!</v>
      </c>
      <c r="K37" s="5"/>
      <c r="L37" s="5">
        <f t="shared" si="11"/>
        <v>85</v>
      </c>
      <c r="M37" s="13">
        <f t="shared" si="1"/>
        <v>430372</v>
      </c>
      <c r="N37" s="5">
        <f t="shared" si="12"/>
        <v>7225</v>
      </c>
      <c r="O37" s="17">
        <f t="shared" si="3"/>
        <v>1</v>
      </c>
      <c r="P37">
        <f t="shared" si="5"/>
        <v>5.0632000000000001</v>
      </c>
      <c r="Q37">
        <f t="shared" si="6"/>
        <v>11.331822423676842</v>
      </c>
      <c r="Y37" s="6"/>
      <c r="Z37" s="13"/>
      <c r="AA37" s="13"/>
      <c r="AB37" s="6"/>
      <c r="AC37" s="6"/>
      <c r="AD37" s="13"/>
      <c r="AE37" s="13"/>
      <c r="AG37" s="6"/>
    </row>
    <row r="38" spans="1:33">
      <c r="A38">
        <v>180</v>
      </c>
      <c r="B38" s="16">
        <v>4</v>
      </c>
      <c r="C38" s="14">
        <v>2.0259999999999998</v>
      </c>
      <c r="D38" s="13">
        <v>3050.3</v>
      </c>
      <c r="E38" s="13">
        <v>125</v>
      </c>
      <c r="G38" s="17"/>
      <c r="H38">
        <v>36.366445803919383</v>
      </c>
      <c r="I38" s="13"/>
      <c r="J38" s="5" t="e">
        <f>#REF!-I38</f>
        <v>#REF!</v>
      </c>
      <c r="K38" s="5"/>
      <c r="L38" s="5">
        <f t="shared" si="11"/>
        <v>125</v>
      </c>
      <c r="M38" s="13">
        <f t="shared" si="1"/>
        <v>381287.5</v>
      </c>
      <c r="N38" s="5">
        <f t="shared" si="12"/>
        <v>15625</v>
      </c>
      <c r="O38" s="17">
        <f t="shared" si="3"/>
        <v>0</v>
      </c>
      <c r="P38">
        <f t="shared" si="5"/>
        <v>3.0503</v>
      </c>
      <c r="Q38">
        <f t="shared" si="6"/>
        <v>16.664444740701239</v>
      </c>
      <c r="Y38" s="6"/>
      <c r="Z38" s="13"/>
      <c r="AA38" s="13"/>
      <c r="AB38" s="6"/>
      <c r="AC38" s="6"/>
      <c r="AD38" s="13"/>
      <c r="AE38" s="13"/>
      <c r="AG38" s="6"/>
    </row>
    <row r="39" spans="1:33">
      <c r="A39">
        <v>181</v>
      </c>
      <c r="B39" s="16">
        <v>4</v>
      </c>
      <c r="C39" s="14">
        <v>1.9810000000000001</v>
      </c>
      <c r="D39" s="13">
        <v>4625.3999999999996</v>
      </c>
      <c r="E39" s="13">
        <v>125</v>
      </c>
      <c r="G39" s="17"/>
      <c r="H39">
        <v>36.732047685064813</v>
      </c>
      <c r="I39" s="13"/>
      <c r="J39" s="5" t="e">
        <f>#REF!-I39</f>
        <v>#REF!</v>
      </c>
      <c r="K39" s="5"/>
      <c r="L39" s="5">
        <f t="shared" si="11"/>
        <v>125</v>
      </c>
      <c r="M39" s="13">
        <f t="shared" si="1"/>
        <v>578175</v>
      </c>
      <c r="N39" s="5">
        <f t="shared" si="12"/>
        <v>15625</v>
      </c>
      <c r="O39" s="17">
        <f t="shared" si="3"/>
        <v>0</v>
      </c>
      <c r="P39">
        <f t="shared" si="5"/>
        <v>4.6254</v>
      </c>
      <c r="Q39">
        <f t="shared" si="6"/>
        <v>16.664444740701239</v>
      </c>
      <c r="Y39" s="6"/>
      <c r="Z39" s="13"/>
      <c r="AA39" s="13"/>
      <c r="AB39" s="6"/>
      <c r="AC39" s="6"/>
      <c r="AD39" s="13"/>
      <c r="AE39" s="13"/>
      <c r="AG39" s="6"/>
    </row>
    <row r="40" spans="1:33">
      <c r="A40">
        <v>186</v>
      </c>
      <c r="B40" s="16">
        <v>4</v>
      </c>
      <c r="C40" s="14">
        <v>1.974</v>
      </c>
      <c r="D40" s="13">
        <v>3658.6</v>
      </c>
      <c r="E40" s="13">
        <v>125</v>
      </c>
      <c r="G40" s="17"/>
      <c r="H40">
        <v>33.191853925069928</v>
      </c>
      <c r="I40" s="13"/>
      <c r="J40" s="5" t="e">
        <f>#REF!-I40</f>
        <v>#REF!</v>
      </c>
      <c r="K40" s="5"/>
      <c r="L40" s="5">
        <f t="shared" si="11"/>
        <v>125</v>
      </c>
      <c r="M40" s="13">
        <f t="shared" si="1"/>
        <v>457325</v>
      </c>
      <c r="N40" s="5">
        <f t="shared" si="12"/>
        <v>15625</v>
      </c>
      <c r="O40" s="17">
        <f t="shared" si="3"/>
        <v>0</v>
      </c>
      <c r="P40">
        <f t="shared" si="5"/>
        <v>3.6585999999999999</v>
      </c>
      <c r="Q40">
        <f t="shared" si="6"/>
        <v>16.664444740701239</v>
      </c>
      <c r="Y40" s="6"/>
      <c r="Z40" s="13"/>
      <c r="AA40" s="13"/>
      <c r="AB40" s="6"/>
      <c r="AC40" s="6"/>
      <c r="AD40" s="13"/>
      <c r="AE40" s="13"/>
      <c r="AG40" s="6"/>
    </row>
    <row r="41" spans="1:33">
      <c r="A41">
        <v>187</v>
      </c>
      <c r="B41" s="16">
        <v>4</v>
      </c>
      <c r="C41" s="14">
        <v>1.982</v>
      </c>
      <c r="D41" s="13">
        <v>6219.1</v>
      </c>
      <c r="E41" s="13">
        <v>125</v>
      </c>
      <c r="G41" s="17"/>
      <c r="H41">
        <v>34.349994508109432</v>
      </c>
      <c r="I41" s="13"/>
      <c r="J41" s="5" t="e">
        <f>#REF!-I41</f>
        <v>#REF!</v>
      </c>
      <c r="K41" s="5"/>
      <c r="L41" s="5">
        <f t="shared" si="11"/>
        <v>125</v>
      </c>
      <c r="M41" s="13">
        <f t="shared" si="1"/>
        <v>777387.5</v>
      </c>
      <c r="N41" s="5">
        <f t="shared" si="12"/>
        <v>15625</v>
      </c>
      <c r="O41" s="17">
        <f t="shared" si="3"/>
        <v>0</v>
      </c>
      <c r="P41">
        <f t="shared" si="5"/>
        <v>6.2191000000000001</v>
      </c>
      <c r="Q41">
        <f t="shared" si="6"/>
        <v>16.664444740701239</v>
      </c>
      <c r="Y41" s="6"/>
      <c r="Z41" s="13"/>
      <c r="AA41" s="13"/>
      <c r="AB41" s="6"/>
      <c r="AC41" s="6"/>
      <c r="AD41" s="13"/>
      <c r="AE41" s="13"/>
      <c r="AG41" s="6"/>
    </row>
    <row r="42" spans="1:33">
      <c r="A42">
        <v>188</v>
      </c>
      <c r="B42" s="16">
        <v>10</v>
      </c>
      <c r="C42" s="14">
        <v>6.0629999999999997</v>
      </c>
      <c r="D42" s="13">
        <v>1785.2</v>
      </c>
      <c r="E42" s="13">
        <v>250</v>
      </c>
      <c r="G42" s="17"/>
      <c r="H42">
        <v>56.6836372718492</v>
      </c>
      <c r="I42" s="13"/>
      <c r="J42" s="5" t="e">
        <f>#REF!-I42</f>
        <v>#REF!</v>
      </c>
      <c r="K42" s="5"/>
      <c r="L42" s="5">
        <f t="shared" si="11"/>
        <v>250</v>
      </c>
      <c r="M42" s="13">
        <f t="shared" si="1"/>
        <v>446300</v>
      </c>
      <c r="N42" s="5">
        <f t="shared" si="12"/>
        <v>62500</v>
      </c>
      <c r="O42" s="17">
        <f t="shared" si="3"/>
        <v>1</v>
      </c>
      <c r="P42">
        <f t="shared" si="5"/>
        <v>1.7852000000000001</v>
      </c>
      <c r="Q42">
        <f t="shared" si="6"/>
        <v>33.328889481402477</v>
      </c>
      <c r="Y42" s="6"/>
      <c r="Z42" s="13"/>
      <c r="AA42" s="13"/>
      <c r="AB42" s="6"/>
      <c r="AC42" s="6"/>
      <c r="AD42" s="13"/>
      <c r="AE42" s="13"/>
      <c r="AG42" s="6"/>
    </row>
    <row r="43" spans="1:33">
      <c r="A43">
        <v>189</v>
      </c>
      <c r="B43" s="16">
        <v>4</v>
      </c>
      <c r="C43" s="14">
        <v>1.9790000000000001</v>
      </c>
      <c r="D43" s="13">
        <v>4088.3</v>
      </c>
      <c r="E43" s="13">
        <v>115</v>
      </c>
      <c r="G43" s="17"/>
      <c r="H43">
        <v>33.221562137722167</v>
      </c>
      <c r="I43" s="13"/>
      <c r="J43" s="5" t="e">
        <f>#REF!-I43</f>
        <v>#REF!</v>
      </c>
      <c r="K43" s="5"/>
      <c r="L43" s="5">
        <f t="shared" si="11"/>
        <v>115</v>
      </c>
      <c r="M43" s="13">
        <f t="shared" si="1"/>
        <v>470154.5</v>
      </c>
      <c r="N43" s="5">
        <f t="shared" si="12"/>
        <v>13225</v>
      </c>
      <c r="O43" s="17">
        <f t="shared" si="3"/>
        <v>0</v>
      </c>
      <c r="P43">
        <f t="shared" si="5"/>
        <v>4.0883000000000003</v>
      </c>
      <c r="Q43">
        <f t="shared" si="6"/>
        <v>15.33128916144514</v>
      </c>
      <c r="Y43" s="6"/>
      <c r="Z43" s="13"/>
      <c r="AA43" s="13"/>
      <c r="AB43" s="6"/>
      <c r="AC43" s="6"/>
      <c r="AD43" s="13"/>
      <c r="AE43" s="13"/>
      <c r="AG43" s="6"/>
    </row>
    <row r="44" spans="1:33">
      <c r="A44">
        <v>190</v>
      </c>
      <c r="B44" s="16">
        <v>4</v>
      </c>
      <c r="C44" s="14">
        <v>2.0739999999999998</v>
      </c>
      <c r="D44" s="13">
        <v>2757.1</v>
      </c>
      <c r="E44" s="13">
        <v>125</v>
      </c>
      <c r="G44" s="17"/>
      <c r="H44">
        <v>33.939471624566842</v>
      </c>
      <c r="I44" s="13"/>
      <c r="J44" s="5" t="e">
        <f>#REF!-I44</f>
        <v>#REF!</v>
      </c>
      <c r="K44" s="5"/>
      <c r="L44" s="5">
        <f t="shared" si="11"/>
        <v>125</v>
      </c>
      <c r="M44" s="13">
        <f t="shared" si="1"/>
        <v>344637.5</v>
      </c>
      <c r="N44" s="5">
        <f t="shared" si="12"/>
        <v>15625</v>
      </c>
      <c r="O44" s="17">
        <f t="shared" si="3"/>
        <v>0</v>
      </c>
      <c r="P44">
        <f t="shared" si="5"/>
        <v>2.7570999999999999</v>
      </c>
      <c r="Q44">
        <f t="shared" si="6"/>
        <v>16.664444740701239</v>
      </c>
      <c r="Y44" s="6"/>
      <c r="Z44" s="13"/>
      <c r="AA44" s="13"/>
      <c r="AB44" s="6"/>
      <c r="AC44" s="6"/>
      <c r="AD44" s="13"/>
      <c r="AE44" s="13"/>
      <c r="AG44" s="6"/>
    </row>
    <row r="45" spans="1:33">
      <c r="A45">
        <v>192</v>
      </c>
      <c r="B45" s="16">
        <v>4</v>
      </c>
      <c r="C45" s="14">
        <v>2.085</v>
      </c>
      <c r="D45" s="13">
        <v>4706.3999999999996</v>
      </c>
      <c r="E45" s="13">
        <v>95</v>
      </c>
      <c r="G45" s="17"/>
      <c r="H45">
        <v>30.105383358120331</v>
      </c>
      <c r="I45" s="13"/>
      <c r="J45" s="5" t="e">
        <f>#REF!-I45</f>
        <v>#REF!</v>
      </c>
      <c r="K45" s="5"/>
      <c r="L45" s="5">
        <f t="shared" si="11"/>
        <v>95</v>
      </c>
      <c r="M45" s="13">
        <f t="shared" si="1"/>
        <v>447107.99999999994</v>
      </c>
      <c r="N45" s="5">
        <f t="shared" si="12"/>
        <v>9025</v>
      </c>
      <c r="O45" s="17">
        <f t="shared" si="3"/>
        <v>0</v>
      </c>
      <c r="P45">
        <f t="shared" si="5"/>
        <v>4.7063999999999995</v>
      </c>
      <c r="Q45">
        <f t="shared" si="6"/>
        <v>12.664978002932942</v>
      </c>
      <c r="Y45" s="6"/>
      <c r="Z45" s="13"/>
      <c r="AA45" s="13"/>
      <c r="AB45" s="6"/>
      <c r="AC45" s="6"/>
      <c r="AD45" s="13"/>
      <c r="AE45" s="13"/>
      <c r="AG45" s="6"/>
    </row>
    <row r="46" spans="1:33">
      <c r="A46">
        <v>193</v>
      </c>
      <c r="B46" s="16">
        <v>4</v>
      </c>
      <c r="C46" s="14">
        <v>1.988</v>
      </c>
      <c r="D46" s="13">
        <v>3123.2</v>
      </c>
      <c r="E46" s="13">
        <v>110</v>
      </c>
      <c r="G46" s="17"/>
      <c r="H46">
        <v>32.729740447138227</v>
      </c>
      <c r="I46" s="13"/>
      <c r="J46" s="5" t="e">
        <f>#REF!-I46</f>
        <v>#REF!</v>
      </c>
      <c r="K46" s="5"/>
      <c r="L46" s="5">
        <f t="shared" si="11"/>
        <v>110</v>
      </c>
      <c r="M46" s="13">
        <f t="shared" si="1"/>
        <v>343552</v>
      </c>
      <c r="N46" s="5">
        <f t="shared" si="12"/>
        <v>12100</v>
      </c>
      <c r="O46" s="17">
        <f t="shared" si="3"/>
        <v>0</v>
      </c>
      <c r="P46">
        <f t="shared" si="5"/>
        <v>3.1231999999999998</v>
      </c>
      <c r="Q46">
        <f t="shared" si="6"/>
        <v>14.66471137181709</v>
      </c>
      <c r="Y46" s="6"/>
      <c r="Z46" s="13"/>
      <c r="AA46" s="13"/>
      <c r="AB46" s="6"/>
      <c r="AC46" s="6"/>
      <c r="AD46" s="13"/>
      <c r="AE46" s="13"/>
      <c r="AG46" s="6"/>
    </row>
    <row r="47" spans="1:33">
      <c r="A47">
        <v>194</v>
      </c>
      <c r="B47" s="16">
        <v>4</v>
      </c>
      <c r="C47" s="14">
        <v>1.988</v>
      </c>
      <c r="D47" s="13">
        <v>2835.3</v>
      </c>
      <c r="E47" s="13">
        <v>100</v>
      </c>
      <c r="G47" s="17"/>
      <c r="H47">
        <v>29.439875445159171</v>
      </c>
      <c r="I47" s="13"/>
      <c r="J47" s="5" t="e">
        <f>#REF!-I47</f>
        <v>#REF!</v>
      </c>
      <c r="K47" s="5"/>
      <c r="L47" s="5">
        <f t="shared" si="11"/>
        <v>100</v>
      </c>
      <c r="M47" s="13">
        <f t="shared" si="1"/>
        <v>283530</v>
      </c>
      <c r="N47" s="5">
        <f t="shared" si="12"/>
        <v>10000</v>
      </c>
      <c r="O47" s="17">
        <f t="shared" si="3"/>
        <v>0</v>
      </c>
      <c r="P47">
        <f t="shared" si="5"/>
        <v>2.8353000000000002</v>
      </c>
      <c r="Q47">
        <f t="shared" si="6"/>
        <v>13.331555792560991</v>
      </c>
      <c r="Y47" s="6"/>
      <c r="Z47" s="13"/>
      <c r="AA47" s="13"/>
      <c r="AB47" s="6"/>
      <c r="AC47" s="6"/>
      <c r="AD47" s="13"/>
      <c r="AE47" s="13"/>
      <c r="AG47" s="6"/>
    </row>
    <row r="48" spans="1:33">
      <c r="A48">
        <v>195</v>
      </c>
      <c r="B48" s="16">
        <v>4</v>
      </c>
      <c r="C48" s="14">
        <v>1.9710000000000001</v>
      </c>
      <c r="D48" s="13">
        <v>4901.8999999999996</v>
      </c>
      <c r="E48" s="13">
        <v>89</v>
      </c>
      <c r="G48" s="17"/>
      <c r="H48">
        <v>29.563394103173039</v>
      </c>
      <c r="I48" s="13"/>
      <c r="J48" s="5" t="e">
        <f>#REF!-I48</f>
        <v>#REF!</v>
      </c>
      <c r="K48" s="5"/>
      <c r="L48" s="5">
        <f t="shared" si="11"/>
        <v>89</v>
      </c>
      <c r="M48" s="13">
        <f t="shared" si="1"/>
        <v>436269.1</v>
      </c>
      <c r="N48" s="5">
        <f t="shared" si="12"/>
        <v>7921</v>
      </c>
      <c r="O48" s="17">
        <f t="shared" si="3"/>
        <v>0</v>
      </c>
      <c r="P48">
        <f t="shared" si="5"/>
        <v>4.9018999999999995</v>
      </c>
      <c r="Q48">
        <f t="shared" si="6"/>
        <v>11.865084655379283</v>
      </c>
      <c r="Y48" s="6"/>
      <c r="Z48" s="13"/>
      <c r="AA48" s="13"/>
      <c r="AB48" s="6"/>
      <c r="AC48" s="6"/>
      <c r="AD48" s="13"/>
      <c r="AE48" s="13"/>
      <c r="AG48" s="6"/>
    </row>
    <row r="49" spans="1:34">
      <c r="A49">
        <v>197</v>
      </c>
      <c r="B49" s="16">
        <v>10</v>
      </c>
      <c r="C49" s="14">
        <v>6.0590000000000002</v>
      </c>
      <c r="D49" s="13">
        <v>1557.7</v>
      </c>
      <c r="E49" s="13">
        <v>275</v>
      </c>
      <c r="G49" s="17"/>
      <c r="H49">
        <v>56.941522018325102</v>
      </c>
      <c r="I49" s="13"/>
      <c r="J49" s="5" t="e">
        <f>#REF!-I49</f>
        <v>#REF!</v>
      </c>
      <c r="K49" s="5"/>
      <c r="L49" s="5">
        <f t="shared" si="11"/>
        <v>275</v>
      </c>
      <c r="M49" s="13">
        <f t="shared" si="1"/>
        <v>428367.5</v>
      </c>
      <c r="N49" s="5">
        <f t="shared" si="12"/>
        <v>75625</v>
      </c>
      <c r="O49" s="17">
        <f t="shared" si="3"/>
        <v>1</v>
      </c>
      <c r="P49">
        <f t="shared" si="5"/>
        <v>1.5577000000000001</v>
      </c>
      <c r="Q49">
        <f t="shared" si="6"/>
        <v>36.661778429542728</v>
      </c>
      <c r="Y49" s="6"/>
      <c r="Z49" s="13"/>
      <c r="AA49" s="13"/>
      <c r="AB49" s="6"/>
      <c r="AC49" s="6"/>
      <c r="AD49" s="13"/>
      <c r="AE49" s="13"/>
      <c r="AG49" s="6"/>
    </row>
    <row r="50" spans="1:34">
      <c r="A50">
        <v>198</v>
      </c>
      <c r="B50" s="16">
        <v>10</v>
      </c>
      <c r="C50" s="14">
        <v>6.0259999999999998</v>
      </c>
      <c r="D50" s="13">
        <v>1996.5</v>
      </c>
      <c r="E50" s="13">
        <v>225</v>
      </c>
      <c r="G50" s="17"/>
      <c r="H50">
        <v>49.49371212529195</v>
      </c>
      <c r="I50" s="13"/>
      <c r="J50" s="5" t="e">
        <f>#REF!-I50</f>
        <v>#REF!</v>
      </c>
      <c r="K50" s="5"/>
      <c r="L50" s="5">
        <f t="shared" si="11"/>
        <v>225</v>
      </c>
      <c r="M50" s="13">
        <f t="shared" si="1"/>
        <v>449212.5</v>
      </c>
      <c r="N50" s="5">
        <f t="shared" si="12"/>
        <v>50625</v>
      </c>
      <c r="O50" s="17">
        <f t="shared" si="3"/>
        <v>1</v>
      </c>
      <c r="P50">
        <f t="shared" si="5"/>
        <v>1.9964999999999999</v>
      </c>
      <c r="Q50">
        <f t="shared" si="6"/>
        <v>29.996000533262229</v>
      </c>
      <c r="Y50" s="6"/>
      <c r="Z50" s="13"/>
      <c r="AA50" s="13"/>
      <c r="AB50" s="6"/>
      <c r="AC50" s="6"/>
      <c r="AD50" s="13"/>
      <c r="AE50" s="13"/>
      <c r="AG50" s="6"/>
    </row>
    <row r="51" spans="1:34">
      <c r="A51">
        <v>200</v>
      </c>
      <c r="B51" s="16">
        <v>10</v>
      </c>
      <c r="C51" s="14">
        <v>2.194</v>
      </c>
      <c r="D51" s="13">
        <v>2507.9</v>
      </c>
      <c r="E51" s="13">
        <v>150</v>
      </c>
      <c r="G51" s="17"/>
      <c r="H51">
        <v>28.97300341157252</v>
      </c>
      <c r="I51" s="13"/>
      <c r="J51" s="5" t="e">
        <f>#REF!-I51</f>
        <v>#REF!</v>
      </c>
      <c r="K51" s="5"/>
      <c r="L51" s="5">
        <f t="shared" si="11"/>
        <v>150</v>
      </c>
      <c r="M51" s="13">
        <f t="shared" si="1"/>
        <v>376185</v>
      </c>
      <c r="N51" s="5">
        <f t="shared" si="12"/>
        <v>22500</v>
      </c>
      <c r="O51" s="17">
        <f t="shared" si="3"/>
        <v>1</v>
      </c>
      <c r="P51">
        <f t="shared" si="5"/>
        <v>2.5079000000000002</v>
      </c>
      <c r="Q51">
        <f t="shared" si="6"/>
        <v>19.997333688841486</v>
      </c>
      <c r="Y51" s="6"/>
      <c r="Z51" s="13"/>
      <c r="AA51" s="13"/>
      <c r="AB51" s="6"/>
      <c r="AC51" s="6"/>
      <c r="AD51" s="13"/>
      <c r="AE51" s="13"/>
      <c r="AG51" s="6"/>
    </row>
    <row r="52" spans="1:34">
      <c r="A52">
        <v>201</v>
      </c>
      <c r="B52" s="16">
        <v>4</v>
      </c>
      <c r="C52" s="14">
        <v>1.986</v>
      </c>
      <c r="D52" s="13">
        <v>2996.7</v>
      </c>
      <c r="E52" s="13">
        <v>100</v>
      </c>
      <c r="G52" s="17"/>
      <c r="H52">
        <v>29.73408427060944</v>
      </c>
      <c r="I52" s="13"/>
      <c r="J52" s="5" t="e">
        <f>#REF!-I52</f>
        <v>#REF!</v>
      </c>
      <c r="K52" s="5"/>
      <c r="L52" s="5">
        <f t="shared" si="11"/>
        <v>100</v>
      </c>
      <c r="M52" s="13">
        <f t="shared" si="1"/>
        <v>299670</v>
      </c>
      <c r="N52" s="5">
        <f t="shared" si="12"/>
        <v>10000</v>
      </c>
      <c r="O52" s="17">
        <f t="shared" si="3"/>
        <v>0</v>
      </c>
      <c r="P52">
        <f t="shared" si="5"/>
        <v>2.9966999999999997</v>
      </c>
      <c r="Q52">
        <f t="shared" si="6"/>
        <v>13.331555792560991</v>
      </c>
      <c r="Y52" s="6"/>
      <c r="Z52" s="13"/>
      <c r="AA52" s="13"/>
      <c r="AB52" s="6"/>
      <c r="AC52" s="6"/>
      <c r="AD52" s="13"/>
      <c r="AE52" s="13"/>
      <c r="AG52" s="6"/>
    </row>
    <row r="53" spans="1:34">
      <c r="A53">
        <v>202</v>
      </c>
      <c r="B53" s="16">
        <v>4</v>
      </c>
      <c r="C53" s="14">
        <v>1.986</v>
      </c>
      <c r="D53" s="13">
        <v>5485.1</v>
      </c>
      <c r="E53" s="13">
        <v>83</v>
      </c>
      <c r="G53" s="17"/>
      <c r="H53">
        <v>29.34948381911336</v>
      </c>
      <c r="I53" s="13"/>
      <c r="J53" s="5" t="e">
        <f>#REF!-I53</f>
        <v>#REF!</v>
      </c>
      <c r="K53" s="5"/>
      <c r="L53" s="5">
        <f t="shared" si="11"/>
        <v>83</v>
      </c>
      <c r="M53" s="13">
        <f t="shared" si="1"/>
        <v>455263.30000000005</v>
      </c>
      <c r="N53" s="5">
        <f t="shared" si="12"/>
        <v>6889</v>
      </c>
      <c r="O53" s="17">
        <f t="shared" si="3"/>
        <v>0</v>
      </c>
      <c r="P53">
        <f t="shared" si="5"/>
        <v>5.4851000000000001</v>
      </c>
      <c r="Q53">
        <f t="shared" si="6"/>
        <v>11.065191307825623</v>
      </c>
      <c r="Y53" s="6"/>
      <c r="Z53" s="13"/>
      <c r="AA53" s="13"/>
      <c r="AB53" s="6"/>
      <c r="AC53" s="6"/>
      <c r="AD53" s="13"/>
      <c r="AE53" s="13"/>
      <c r="AG53" s="6"/>
    </row>
    <row r="54" spans="1:34">
      <c r="A54">
        <v>204</v>
      </c>
      <c r="B54" s="16">
        <v>4</v>
      </c>
      <c r="C54" s="14">
        <v>1.9790000000000001</v>
      </c>
      <c r="D54" s="13">
        <v>4866.3</v>
      </c>
      <c r="E54" s="13">
        <v>90</v>
      </c>
      <c r="G54" s="17"/>
      <c r="H54">
        <v>29.299523134307218</v>
      </c>
      <c r="I54" s="13"/>
      <c r="J54" s="5" t="e">
        <f>#REF!-I54</f>
        <v>#REF!</v>
      </c>
      <c r="K54" s="5"/>
      <c r="L54" s="5">
        <f t="shared" si="11"/>
        <v>90</v>
      </c>
      <c r="M54" s="13">
        <f t="shared" si="1"/>
        <v>437967</v>
      </c>
      <c r="N54" s="5">
        <f t="shared" si="12"/>
        <v>8100</v>
      </c>
      <c r="O54" s="17">
        <f t="shared" si="3"/>
        <v>0</v>
      </c>
      <c r="P54">
        <f t="shared" si="5"/>
        <v>4.8662999999999998</v>
      </c>
      <c r="Q54">
        <f t="shared" si="6"/>
        <v>11.998400213304892</v>
      </c>
      <c r="Y54" s="6"/>
      <c r="Z54" s="13"/>
      <c r="AA54" s="13"/>
      <c r="AB54" s="6"/>
      <c r="AC54" s="6"/>
      <c r="AD54" s="13"/>
      <c r="AE54" s="13"/>
      <c r="AG54" s="6"/>
    </row>
    <row r="55" spans="1:34">
      <c r="A55">
        <v>207</v>
      </c>
      <c r="B55" s="31">
        <v>4</v>
      </c>
      <c r="C55" s="14">
        <v>1.972</v>
      </c>
      <c r="D55" s="13">
        <v>5899.4</v>
      </c>
      <c r="E55" s="13">
        <v>95</v>
      </c>
      <c r="H55">
        <v>30.749528820166521</v>
      </c>
      <c r="J55" s="5" t="e">
        <f>#REF!-I55</f>
        <v>#REF!</v>
      </c>
      <c r="K55" s="5"/>
      <c r="L55" s="5">
        <f t="shared" si="11"/>
        <v>95</v>
      </c>
      <c r="M55" s="13">
        <f t="shared" si="1"/>
        <v>560443</v>
      </c>
      <c r="N55" s="5">
        <f t="shared" si="12"/>
        <v>9025</v>
      </c>
      <c r="O55" s="17">
        <f t="shared" si="3"/>
        <v>0</v>
      </c>
      <c r="P55">
        <f t="shared" si="5"/>
        <v>5.8994</v>
      </c>
      <c r="Q55">
        <f t="shared" si="6"/>
        <v>12.664978002932942</v>
      </c>
      <c r="Y55" s="6"/>
      <c r="Z55" s="13"/>
      <c r="AA55" s="13"/>
      <c r="AB55" s="6"/>
      <c r="AC55" s="6"/>
      <c r="AD55" s="13"/>
      <c r="AE55" s="13"/>
      <c r="AG55" s="6"/>
    </row>
    <row r="56" spans="1:34">
      <c r="A56">
        <v>208</v>
      </c>
      <c r="B56" s="31">
        <v>4</v>
      </c>
      <c r="C56" s="14">
        <v>1.976</v>
      </c>
      <c r="D56" s="13">
        <v>4853.1000000000004</v>
      </c>
      <c r="E56" s="13">
        <v>90</v>
      </c>
      <c r="H56">
        <v>29.056350261506459</v>
      </c>
      <c r="J56" s="5" t="e">
        <f>#REF!-I56</f>
        <v>#REF!</v>
      </c>
      <c r="K56" s="5"/>
      <c r="L56" s="5">
        <f t="shared" si="11"/>
        <v>90</v>
      </c>
      <c r="M56" s="13">
        <f t="shared" si="1"/>
        <v>436779.00000000006</v>
      </c>
      <c r="N56" s="32">
        <f t="shared" si="12"/>
        <v>8100</v>
      </c>
      <c r="O56" s="17">
        <f t="shared" si="3"/>
        <v>0</v>
      </c>
      <c r="P56">
        <f t="shared" si="5"/>
        <v>4.8531000000000004</v>
      </c>
      <c r="Q56">
        <f t="shared" si="6"/>
        <v>11.998400213304892</v>
      </c>
      <c r="Z56" s="13">
        <v>2897.2</v>
      </c>
      <c r="AA56" s="13">
        <v>200</v>
      </c>
      <c r="AB56" s="1"/>
      <c r="AC56" s="6"/>
      <c r="AD56" s="13">
        <v>1970</v>
      </c>
      <c r="AE56" s="13">
        <v>197</v>
      </c>
      <c r="AF56">
        <v>1.48215571311756</v>
      </c>
      <c r="AG56" s="6"/>
      <c r="AH56" s="6"/>
    </row>
    <row r="57" spans="1:34">
      <c r="A57" s="13">
        <v>0</v>
      </c>
      <c r="B57" s="6"/>
      <c r="C57" s="6"/>
      <c r="H57" s="13">
        <v>6.35</v>
      </c>
      <c r="J57" s="5" t="e">
        <f>#REF!-I57</f>
        <v>#REF!</v>
      </c>
      <c r="K57" s="5"/>
      <c r="L57">
        <v>0</v>
      </c>
      <c r="M57">
        <v>0</v>
      </c>
      <c r="N57" s="10">
        <v>0</v>
      </c>
      <c r="O57">
        <v>0.5</v>
      </c>
      <c r="P57">
        <f t="shared" si="5"/>
        <v>0</v>
      </c>
      <c r="Q57">
        <f t="shared" si="6"/>
        <v>0</v>
      </c>
      <c r="Z57" s="13">
        <v>2748.2</v>
      </c>
      <c r="AA57" s="13">
        <v>200</v>
      </c>
      <c r="AB57" s="1"/>
      <c r="AC57" s="6"/>
      <c r="AD57" s="5">
        <v>3110</v>
      </c>
      <c r="AE57" s="5">
        <v>102</v>
      </c>
      <c r="AF57">
        <v>1.448207883389022</v>
      </c>
      <c r="AG57" s="6"/>
      <c r="AH57" s="6"/>
    </row>
    <row r="58" spans="1:34">
      <c r="N58" s="6"/>
      <c r="Z58" s="6"/>
      <c r="AA58" s="1"/>
      <c r="AB58" s="1"/>
      <c r="AC58" s="6"/>
      <c r="AD58" s="13">
        <v>2115.9</v>
      </c>
      <c r="AE58" s="13">
        <v>199</v>
      </c>
      <c r="AF58">
        <v>1.3959858156760381</v>
      </c>
      <c r="AG58" s="6"/>
      <c r="AH58" s="6"/>
    </row>
    <row r="59" spans="1:34">
      <c r="N59" s="6"/>
      <c r="Q59" t="s">
        <v>3</v>
      </c>
      <c r="Z59" s="6"/>
      <c r="AA59" s="1"/>
      <c r="AB59" s="1"/>
      <c r="AC59" s="6"/>
      <c r="AD59" s="6"/>
      <c r="AE59" s="6"/>
      <c r="AF59" s="6"/>
      <c r="AG59" s="6"/>
      <c r="AH59" s="6"/>
    </row>
    <row r="60" spans="1:34" ht="15.75" thickBot="1">
      <c r="N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>
      <c r="C61">
        <v>199</v>
      </c>
      <c r="D61">
        <v>1.986830082</v>
      </c>
      <c r="N61" s="6"/>
      <c r="Q61" s="4" t="s">
        <v>4</v>
      </c>
      <c r="R61" s="4"/>
      <c r="Z61" s="6"/>
      <c r="AA61" s="6"/>
      <c r="AB61" s="6"/>
      <c r="AC61" s="6"/>
      <c r="AD61" s="6"/>
      <c r="AE61" s="6"/>
      <c r="AF61" s="6"/>
      <c r="AG61" s="6"/>
      <c r="AH61" s="6"/>
    </row>
    <row r="62" spans="1:34">
      <c r="C62">
        <v>200</v>
      </c>
      <c r="D62">
        <v>1.8266511599999999</v>
      </c>
      <c r="N62" s="6"/>
      <c r="Q62" s="1" t="s">
        <v>5</v>
      </c>
      <c r="R62" s="1">
        <v>0.96166013110495052</v>
      </c>
      <c r="Z62" s="6"/>
      <c r="AA62" s="7"/>
      <c r="AB62" s="7"/>
      <c r="AC62" s="7"/>
      <c r="AD62" s="7"/>
      <c r="AE62" s="7"/>
      <c r="AF62" s="7"/>
      <c r="AG62" s="6"/>
      <c r="AH62" s="6"/>
    </row>
    <row r="63" spans="1:34">
      <c r="C63">
        <v>200</v>
      </c>
      <c r="D63">
        <v>1.9687782300000001</v>
      </c>
      <c r="N63" s="6"/>
      <c r="Q63" s="1" t="s">
        <v>6</v>
      </c>
      <c r="R63" s="1">
        <v>0.92479020775679055</v>
      </c>
      <c r="Z63" s="6"/>
      <c r="AA63" s="1"/>
      <c r="AB63" s="1"/>
      <c r="AC63" s="1"/>
      <c r="AD63" s="1"/>
      <c r="AE63" s="1"/>
      <c r="AF63" s="1"/>
      <c r="AG63" s="6"/>
      <c r="AH63" s="6"/>
    </row>
    <row r="64" spans="1:34">
      <c r="N64" s="6"/>
      <c r="Q64" s="1" t="s">
        <v>7</v>
      </c>
      <c r="R64" s="1">
        <v>0.91508571843508624</v>
      </c>
      <c r="Z64" s="6"/>
      <c r="AA64" s="1"/>
      <c r="AB64" s="1"/>
      <c r="AC64" s="1"/>
      <c r="AD64" s="1"/>
      <c r="AE64" s="1"/>
      <c r="AF64" s="1"/>
      <c r="AG64" s="6"/>
      <c r="AH64" s="6"/>
    </row>
    <row r="65" spans="1:35">
      <c r="N65" s="6"/>
      <c r="Q65" s="1" t="s">
        <v>8</v>
      </c>
      <c r="R65" s="1">
        <v>0.10674998946687952</v>
      </c>
      <c r="Z65" s="6"/>
      <c r="AA65" s="1"/>
      <c r="AB65" s="1"/>
      <c r="AC65" s="1"/>
      <c r="AD65" s="1"/>
      <c r="AE65" s="1"/>
      <c r="AF65" s="1"/>
      <c r="AG65" s="6"/>
      <c r="AH65" s="6"/>
      <c r="AI65" s="6"/>
    </row>
    <row r="66" spans="1:35" ht="15.75" thickBot="1">
      <c r="A66" t="s">
        <v>52</v>
      </c>
      <c r="N66" s="6"/>
      <c r="Q66" s="2" t="s">
        <v>9</v>
      </c>
      <c r="R66" s="2">
        <v>36</v>
      </c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>
      <c r="A67" s="13">
        <v>0</v>
      </c>
      <c r="B67" s="6"/>
      <c r="C67" s="6"/>
      <c r="H67" s="13">
        <v>0.25</v>
      </c>
      <c r="L67">
        <v>0</v>
      </c>
      <c r="M67">
        <v>0</v>
      </c>
      <c r="N67" s="10">
        <v>0</v>
      </c>
      <c r="O67">
        <v>0.5</v>
      </c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 ht="26.25" thickBot="1">
      <c r="A68" s="18" t="s">
        <v>35</v>
      </c>
      <c r="B68" s="19" t="s">
        <v>36</v>
      </c>
      <c r="C68" s="20" t="s">
        <v>37</v>
      </c>
      <c r="D68" s="19" t="s">
        <v>38</v>
      </c>
      <c r="E68" s="18" t="s">
        <v>39</v>
      </c>
      <c r="F68" s="28"/>
      <c r="G68" s="28"/>
      <c r="Q68" t="s">
        <v>10</v>
      </c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.75" thickTop="1">
      <c r="A69" s="21">
        <v>12</v>
      </c>
      <c r="B69" s="22">
        <v>6</v>
      </c>
      <c r="C69" s="23">
        <v>6060.606060606061</v>
      </c>
      <c r="D69" s="24">
        <v>175</v>
      </c>
      <c r="E69" s="25" t="s">
        <v>40</v>
      </c>
      <c r="F69" s="9"/>
      <c r="G69" s="9"/>
      <c r="Q69" s="3"/>
      <c r="R69" s="3" t="s">
        <v>15</v>
      </c>
      <c r="S69" s="3" t="s">
        <v>16</v>
      </c>
      <c r="T69" s="3" t="s">
        <v>17</v>
      </c>
      <c r="U69" s="3" t="s">
        <v>18</v>
      </c>
      <c r="V69" s="3" t="s">
        <v>19</v>
      </c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21">
        <v>13</v>
      </c>
      <c r="B70" s="22">
        <v>6</v>
      </c>
      <c r="C70" s="23">
        <v>4908.4218554943918</v>
      </c>
      <c r="D70" s="24">
        <v>250</v>
      </c>
      <c r="E70" s="25" t="s">
        <v>41</v>
      </c>
      <c r="F70" s="9"/>
      <c r="G70" s="9"/>
      <c r="Q70" s="1" t="s">
        <v>11</v>
      </c>
      <c r="R70" s="1">
        <v>4</v>
      </c>
      <c r="S70" s="1">
        <v>4.3437638737457283</v>
      </c>
      <c r="T70" s="1">
        <v>1.0859409684364321</v>
      </c>
      <c r="U70" s="1">
        <v>95.295092518517436</v>
      </c>
      <c r="V70" s="1">
        <v>5.8602415663798191E-17</v>
      </c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21">
        <v>15</v>
      </c>
      <c r="B71" s="22">
        <v>10</v>
      </c>
      <c r="C71" s="23">
        <v>4676.4484562552625</v>
      </c>
      <c r="D71" s="24">
        <v>210</v>
      </c>
      <c r="E71" s="25" t="s">
        <v>42</v>
      </c>
      <c r="F71" s="9"/>
      <c r="G71" s="9"/>
      <c r="Q71" s="1" t="s">
        <v>12</v>
      </c>
      <c r="R71" s="1">
        <v>31</v>
      </c>
      <c r="S71" s="1">
        <v>0.35326236778654557</v>
      </c>
      <c r="T71" s="1">
        <v>1.1395560251178889E-2</v>
      </c>
      <c r="U71" s="1"/>
      <c r="V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.75" thickBot="1">
      <c r="A72" s="21">
        <v>16</v>
      </c>
      <c r="B72" s="22">
        <v>10</v>
      </c>
      <c r="C72" s="23">
        <v>5206.9860256991833</v>
      </c>
      <c r="D72" s="24">
        <v>252</v>
      </c>
      <c r="E72" s="25" t="s">
        <v>43</v>
      </c>
      <c r="F72" s="9"/>
      <c r="G72" s="9"/>
      <c r="Q72" s="2" t="s">
        <v>13</v>
      </c>
      <c r="R72" s="2">
        <v>35</v>
      </c>
      <c r="S72" s="2">
        <v>4.6970262415322734</v>
      </c>
      <c r="T72" s="2"/>
      <c r="U72" s="2"/>
      <c r="V72" s="2"/>
      <c r="Z72" s="6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thickBot="1">
      <c r="A73" s="21">
        <v>21</v>
      </c>
      <c r="B73" s="22">
        <v>10</v>
      </c>
      <c r="C73" s="23">
        <v>5495.5123005410678</v>
      </c>
      <c r="D73" s="24">
        <v>175</v>
      </c>
      <c r="E73" s="25" t="s">
        <v>44</v>
      </c>
      <c r="F73" s="9"/>
      <c r="G73" s="9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21">
        <v>27</v>
      </c>
      <c r="B74" s="22">
        <v>10</v>
      </c>
      <c r="C74" s="23">
        <v>4164.9130647283719</v>
      </c>
      <c r="D74" s="24">
        <v>200</v>
      </c>
      <c r="E74" s="25" t="s">
        <v>45</v>
      </c>
      <c r="F74" s="9"/>
      <c r="G74" s="9"/>
      <c r="Q74" s="3"/>
      <c r="R74" s="3" t="s">
        <v>20</v>
      </c>
      <c r="S74" s="3" t="s">
        <v>8</v>
      </c>
      <c r="T74" s="3" t="s">
        <v>21</v>
      </c>
      <c r="U74" s="3" t="s">
        <v>22</v>
      </c>
      <c r="V74" s="3" t="s">
        <v>23</v>
      </c>
      <c r="W74" s="3" t="s">
        <v>24</v>
      </c>
      <c r="X74" s="3" t="s">
        <v>25</v>
      </c>
      <c r="Y74" s="3" t="s">
        <v>26</v>
      </c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>
      <c r="A75" s="21">
        <v>37</v>
      </c>
      <c r="B75" s="22">
        <v>10</v>
      </c>
      <c r="C75" s="23">
        <v>6035.1664319858664</v>
      </c>
      <c r="D75" s="24">
        <v>200</v>
      </c>
      <c r="E75" s="25" t="s">
        <v>46</v>
      </c>
      <c r="F75" s="9"/>
      <c r="G75" s="9"/>
      <c r="Q75" s="1" t="s">
        <v>14</v>
      </c>
      <c r="R75" s="1">
        <v>0.2668205630117399</v>
      </c>
      <c r="S75" s="1">
        <v>9.8291366244232986E-2</v>
      </c>
      <c r="T75" s="1">
        <v>2.7145879969635174</v>
      </c>
      <c r="U75" s="1">
        <v>1.0743450061035423E-2</v>
      </c>
      <c r="V75" s="1">
        <v>6.6353999891952703E-2</v>
      </c>
      <c r="W75" s="1">
        <v>0.46728712613152712</v>
      </c>
      <c r="X75" s="1">
        <v>6.6353999891952703E-2</v>
      </c>
      <c r="Y75" s="1">
        <v>0.46728712613152712</v>
      </c>
      <c r="Z75" s="6"/>
      <c r="AA75" s="6"/>
      <c r="AB75" s="6">
        <f>R75</f>
        <v>0.2668205630117399</v>
      </c>
      <c r="AC75" s="29">
        <f>(AB75/$AB$80)*100</f>
        <v>14.380390651866948</v>
      </c>
      <c r="AD75" s="6"/>
      <c r="AE75" s="6"/>
      <c r="AF75" s="6"/>
      <c r="AG75" s="6"/>
      <c r="AH75" s="6"/>
      <c r="AI75" s="6"/>
    </row>
    <row r="76" spans="1:35">
      <c r="A76" s="21">
        <v>39</v>
      </c>
      <c r="B76" s="22">
        <v>10</v>
      </c>
      <c r="C76" s="23">
        <v>5378.6938426487859</v>
      </c>
      <c r="D76" s="24">
        <v>250</v>
      </c>
      <c r="E76" s="25" t="s">
        <v>41</v>
      </c>
      <c r="F76" s="9"/>
      <c r="G76" s="9"/>
      <c r="Q76" s="1" t="s">
        <v>1</v>
      </c>
      <c r="R76" s="1">
        <v>9.1826097780486719E-3</v>
      </c>
      <c r="S76" s="1">
        <v>1.0815980850230442E-3</v>
      </c>
      <c r="T76" s="1">
        <v>8.4898539533315009</v>
      </c>
      <c r="U76" s="1">
        <v>1.3708826569244978E-9</v>
      </c>
      <c r="V76" s="1">
        <v>6.9766759400475675E-3</v>
      </c>
      <c r="W76" s="1">
        <v>1.1388543616049776E-2</v>
      </c>
      <c r="X76" s="1">
        <v>6.9766759400475675E-3</v>
      </c>
      <c r="Y76" s="1">
        <v>1.1388543616049776E-2</v>
      </c>
      <c r="Z76" s="6"/>
      <c r="AA76" s="6"/>
      <c r="AB76" s="6">
        <f>R76*150</f>
        <v>1.3773914667073008</v>
      </c>
      <c r="AC76" s="29">
        <f t="shared" ref="AC76:AC79" si="13">(AB76/$AB$80)*100</f>
        <v>74.235010781112337</v>
      </c>
      <c r="AD76" s="6"/>
      <c r="AE76" s="6"/>
      <c r="AF76" s="6"/>
      <c r="AG76" s="6"/>
      <c r="AH76" s="6"/>
      <c r="AI76" s="6"/>
    </row>
    <row r="77" spans="1:35">
      <c r="A77" s="21">
        <v>49</v>
      </c>
      <c r="B77" s="22">
        <v>10</v>
      </c>
      <c r="C77" s="23">
        <v>5470.2635107987107</v>
      </c>
      <c r="D77" s="24">
        <v>252</v>
      </c>
      <c r="E77" s="25" t="s">
        <v>47</v>
      </c>
      <c r="F77" s="9"/>
      <c r="G77" s="9"/>
      <c r="Q77" s="1" t="s">
        <v>27</v>
      </c>
      <c r="R77" s="1">
        <v>4.884056873301234E-7</v>
      </c>
      <c r="S77" s="1">
        <v>1.6993439299958174E-7</v>
      </c>
      <c r="T77" s="1">
        <v>2.8740838079277191</v>
      </c>
      <c r="U77" s="1">
        <v>7.256936205176279E-3</v>
      </c>
      <c r="V77" s="1">
        <v>1.4182220780226481E-7</v>
      </c>
      <c r="W77" s="1">
        <v>8.3498916685798205E-7</v>
      </c>
      <c r="X77" s="1">
        <v>1.4182220780226481E-7</v>
      </c>
      <c r="Y77" s="1">
        <v>8.3498916685798205E-7</v>
      </c>
      <c r="Z77" s="6"/>
      <c r="AA77" s="6"/>
      <c r="AB77" s="6">
        <f>R77*4500*150</f>
        <v>0.32967383894783331</v>
      </c>
      <c r="AC77" s="29">
        <f t="shared" si="13"/>
        <v>17.767890668763485</v>
      </c>
      <c r="AD77" s="6"/>
      <c r="AE77" s="6"/>
      <c r="AF77" s="6"/>
      <c r="AG77" s="6"/>
      <c r="AH77" s="6"/>
      <c r="AI77" s="6"/>
    </row>
    <row r="78" spans="1:35">
      <c r="A78" s="21">
        <v>50</v>
      </c>
      <c r="B78" s="22">
        <v>10</v>
      </c>
      <c r="C78" s="23">
        <v>4789.2020734371454</v>
      </c>
      <c r="D78" s="24">
        <v>250</v>
      </c>
      <c r="E78" s="25" t="s">
        <v>47</v>
      </c>
      <c r="F78" s="9"/>
      <c r="G78" s="9"/>
      <c r="Q78" s="1" t="s">
        <v>28</v>
      </c>
      <c r="R78" s="1">
        <v>-1.710640223582959E-5</v>
      </c>
      <c r="S78" s="1">
        <v>3.2772478342897003E-6</v>
      </c>
      <c r="T78" s="1">
        <v>-5.2197462934740715</v>
      </c>
      <c r="U78" s="1">
        <v>1.1437434580078823E-5</v>
      </c>
      <c r="V78" s="1">
        <v>-2.3790393261036943E-5</v>
      </c>
      <c r="W78" s="1">
        <v>-1.0422411210622237E-5</v>
      </c>
      <c r="X78" s="1">
        <v>-2.3790393261036943E-5</v>
      </c>
      <c r="Y78" s="1">
        <v>-1.0422411210622237E-5</v>
      </c>
      <c r="AA78" s="6"/>
      <c r="AB78">
        <f>R78*150^2</f>
        <v>-0.38489405030616575</v>
      </c>
      <c r="AC78" s="29">
        <f t="shared" si="13"/>
        <v>-20.744003912241428</v>
      </c>
    </row>
    <row r="79" spans="1:35" ht="15.75" thickBot="1">
      <c r="A79" s="21">
        <v>51</v>
      </c>
      <c r="B79" s="22">
        <v>4</v>
      </c>
      <c r="C79" s="23">
        <v>6526.9837037316811</v>
      </c>
      <c r="D79" s="24">
        <v>200</v>
      </c>
      <c r="E79" s="25" t="s">
        <v>48</v>
      </c>
      <c r="F79" s="9"/>
      <c r="G79" s="9"/>
      <c r="Q79" s="2" t="s">
        <v>34</v>
      </c>
      <c r="R79" s="2">
        <v>0.26645543249057252</v>
      </c>
      <c r="S79" s="2">
        <v>4.5896693963453215E-2</v>
      </c>
      <c r="T79" s="2">
        <v>5.8055474039752539</v>
      </c>
      <c r="U79" s="2">
        <v>2.1360650794818099E-6</v>
      </c>
      <c r="V79" s="2">
        <v>0.17284850800696883</v>
      </c>
      <c r="W79" s="2">
        <v>0.36006235697417621</v>
      </c>
      <c r="X79" s="2">
        <v>0.17284850800696883</v>
      </c>
      <c r="Y79" s="2">
        <v>0.36006235697417621</v>
      </c>
      <c r="AA79" s="6"/>
      <c r="AB79">
        <f>R79</f>
        <v>0.26645543249057252</v>
      </c>
      <c r="AC79" s="29">
        <f t="shared" si="13"/>
        <v>14.360711810498655</v>
      </c>
    </row>
    <row r="80" spans="1:35">
      <c r="A80" s="21">
        <v>52</v>
      </c>
      <c r="B80" s="22">
        <v>4</v>
      </c>
      <c r="C80" s="23">
        <v>6107.102702942585</v>
      </c>
      <c r="D80" s="24">
        <v>200</v>
      </c>
      <c r="E80" s="25" t="s">
        <v>49</v>
      </c>
      <c r="F80" s="9"/>
      <c r="G80" s="9"/>
      <c r="AA80" s="6"/>
      <c r="AB80">
        <f>SUM(AB75:AB79)</f>
        <v>1.8554472508512809</v>
      </c>
      <c r="AC80" s="30">
        <f>SUM(AC75:AC79)</f>
        <v>100</v>
      </c>
    </row>
    <row r="81" spans="1:19">
      <c r="A81" s="21">
        <v>58</v>
      </c>
      <c r="B81" s="22">
        <v>10</v>
      </c>
      <c r="C81" s="23">
        <v>6141.731761175567</v>
      </c>
      <c r="D81" s="24">
        <v>201</v>
      </c>
      <c r="E81" s="25" t="s">
        <v>50</v>
      </c>
      <c r="F81" s="9"/>
      <c r="G81" s="9"/>
    </row>
    <row r="82" spans="1:19">
      <c r="A82" s="21">
        <v>73</v>
      </c>
      <c r="B82" s="22">
        <v>10</v>
      </c>
      <c r="C82" s="23">
        <v>5854.9732494078862</v>
      </c>
      <c r="D82" s="24">
        <v>90</v>
      </c>
      <c r="E82" s="25" t="s">
        <v>51</v>
      </c>
      <c r="F82" s="9"/>
      <c r="G82" s="9"/>
    </row>
    <row r="83" spans="1:19">
      <c r="Q83" t="s">
        <v>53</v>
      </c>
    </row>
    <row r="84" spans="1:19" ht="15.75" thickBot="1"/>
    <row r="85" spans="1:19">
      <c r="Q85" s="3" t="s">
        <v>54</v>
      </c>
      <c r="R85" s="3" t="s">
        <v>55</v>
      </c>
      <c r="S85" s="3" t="s">
        <v>56</v>
      </c>
    </row>
    <row r="86" spans="1:19">
      <c r="Q86" s="1">
        <v>1</v>
      </c>
      <c r="R86" s="1">
        <v>1.3687947206701192</v>
      </c>
      <c r="S86" s="26">
        <v>9.8059607329880727E-2</v>
      </c>
    </row>
    <row r="87" spans="1:19">
      <c r="Q87" s="1">
        <v>2</v>
      </c>
      <c r="R87" s="1">
        <v>1.8857434420395207</v>
      </c>
      <c r="S87" s="26">
        <v>-6.8218680039520807E-2</v>
      </c>
    </row>
    <row r="88" spans="1:19">
      <c r="Q88" s="1">
        <v>3</v>
      </c>
      <c r="R88" s="1">
        <v>1.3751049221504243</v>
      </c>
      <c r="S88" s="26">
        <v>4.7731678495757102E-3</v>
      </c>
    </row>
    <row r="89" spans="1:19">
      <c r="Q89" s="1">
        <v>4</v>
      </c>
      <c r="R89" s="1">
        <v>1.3565199035429047</v>
      </c>
      <c r="S89" s="26">
        <v>0.14638986245709518</v>
      </c>
    </row>
    <row r="90" spans="1:19">
      <c r="Q90" s="1">
        <v>5</v>
      </c>
      <c r="R90" s="1">
        <v>1.3546883822154168</v>
      </c>
      <c r="S90" s="26">
        <v>3.5064739784583132E-2</v>
      </c>
    </row>
    <row r="91" spans="1:19">
      <c r="Q91" s="1">
        <v>6</v>
      </c>
      <c r="R91" s="1">
        <v>1.3305044038482312</v>
      </c>
      <c r="S91" s="26">
        <v>2.5568793151768743E-2</v>
      </c>
    </row>
    <row r="92" spans="1:19">
      <c r="Q92" s="1">
        <v>7</v>
      </c>
      <c r="R92" s="1">
        <v>1.9307215167185852</v>
      </c>
      <c r="S92" s="26">
        <v>1.5658168281414753E-2</v>
      </c>
    </row>
    <row r="93" spans="1:19">
      <c r="Q93" s="1">
        <v>8</v>
      </c>
      <c r="R93" s="1">
        <v>1.4782772543175837</v>
      </c>
      <c r="S93" s="26">
        <v>-0.12514945431758373</v>
      </c>
    </row>
    <row r="94" spans="1:19">
      <c r="Q94" s="1">
        <v>9</v>
      </c>
      <c r="R94" s="1">
        <v>1.6115182699963593</v>
      </c>
      <c r="S94" s="26">
        <v>9.8127013003640684E-2</v>
      </c>
    </row>
    <row r="95" spans="1:19">
      <c r="H95" t="s">
        <v>3</v>
      </c>
      <c r="Q95" s="1">
        <v>10</v>
      </c>
      <c r="R95" s="1">
        <v>1.8838345707348936</v>
      </c>
      <c r="S95" s="26">
        <v>8.2152399265106313E-2</v>
      </c>
    </row>
    <row r="96" spans="1:19" ht="15.75" thickBot="1">
      <c r="Q96" s="1">
        <v>11</v>
      </c>
      <c r="R96" s="1">
        <v>1.9424432532145082</v>
      </c>
      <c r="S96" s="26">
        <v>-0.16808489321450826</v>
      </c>
    </row>
    <row r="97" spans="6:19">
      <c r="F97" s="4"/>
      <c r="G97" s="4"/>
      <c r="H97" s="4" t="s">
        <v>4</v>
      </c>
      <c r="I97" s="4"/>
      <c r="Q97" s="1">
        <v>12</v>
      </c>
      <c r="R97" s="1">
        <v>2.001051935694123</v>
      </c>
      <c r="S97" s="26">
        <v>-9.7961846694123E-2</v>
      </c>
    </row>
    <row r="98" spans="6:19">
      <c r="F98" s="1"/>
      <c r="G98" s="1"/>
      <c r="H98" s="1" t="s">
        <v>5</v>
      </c>
      <c r="I98" s="1">
        <v>0.61771535780009157</v>
      </c>
      <c r="Q98" s="1">
        <v>13</v>
      </c>
      <c r="R98" s="1">
        <v>1.5244117936562258</v>
      </c>
      <c r="S98" s="26">
        <v>-1.6297453656225702E-2</v>
      </c>
    </row>
    <row r="99" spans="6:19">
      <c r="F99" s="1"/>
      <c r="G99" s="1"/>
      <c r="H99" s="1" t="s">
        <v>6</v>
      </c>
      <c r="I99" s="1">
        <v>0.3815722632620952</v>
      </c>
      <c r="Q99" s="1">
        <v>14</v>
      </c>
      <c r="R99" s="1">
        <v>1.9893301991982002</v>
      </c>
      <c r="S99" s="26">
        <v>-0.22280996219820026</v>
      </c>
    </row>
    <row r="100" spans="6:19">
      <c r="F100" s="1"/>
      <c r="G100" s="1"/>
      <c r="H100" s="1" t="s">
        <v>7</v>
      </c>
      <c r="I100" s="1">
        <v>0.36283202881549204</v>
      </c>
      <c r="Q100" s="1">
        <v>15</v>
      </c>
      <c r="R100" s="1">
        <v>1.541066427594183</v>
      </c>
      <c r="S100" s="26">
        <v>6.9222790405816914E-2</v>
      </c>
    </row>
    <row r="101" spans="6:19">
      <c r="F101" s="1"/>
      <c r="G101" s="1"/>
      <c r="H101" s="1" t="s">
        <v>8</v>
      </c>
      <c r="I101" s="1">
        <v>7.4029620860650291E-2</v>
      </c>
      <c r="Q101" s="1">
        <v>16</v>
      </c>
      <c r="R101" s="1">
        <v>2.0796217837020747</v>
      </c>
      <c r="S101" s="26">
        <v>6.3744006297925093E-2</v>
      </c>
    </row>
    <row r="102" spans="6:19" ht="15.75" thickBot="1">
      <c r="F102" s="2"/>
      <c r="G102" s="2"/>
      <c r="H102" s="2" t="s">
        <v>9</v>
      </c>
      <c r="I102" s="2">
        <v>35</v>
      </c>
      <c r="Q102" s="1">
        <v>17</v>
      </c>
      <c r="R102" s="1">
        <v>1.3901034615063075</v>
      </c>
      <c r="S102" s="26">
        <v>0.14130501449369248</v>
      </c>
    </row>
    <row r="103" spans="6:19">
      <c r="Q103" s="1">
        <v>18</v>
      </c>
      <c r="R103" s="1">
        <v>1.4709511690076318</v>
      </c>
      <c r="S103" s="26">
        <v>0.15901336899236829</v>
      </c>
    </row>
    <row r="104" spans="6:19" ht="15.75" thickBot="1">
      <c r="H104" t="s">
        <v>10</v>
      </c>
      <c r="Q104" s="1">
        <v>19</v>
      </c>
      <c r="R104" s="1">
        <v>2.1044077730969115</v>
      </c>
      <c r="S104" s="26">
        <v>3.2823063903088645E-2</v>
      </c>
    </row>
    <row r="105" spans="6:19">
      <c r="F105" s="3"/>
      <c r="G105" s="3"/>
      <c r="H105" s="3"/>
      <c r="I105" s="3" t="s">
        <v>15</v>
      </c>
      <c r="J105" s="3" t="s">
        <v>16</v>
      </c>
      <c r="K105" s="3" t="s">
        <v>17</v>
      </c>
      <c r="L105" s="3" t="s">
        <v>18</v>
      </c>
      <c r="M105" s="3" t="s">
        <v>19</v>
      </c>
      <c r="Q105" s="1">
        <v>20</v>
      </c>
      <c r="R105" s="1">
        <v>1.6451321935822705</v>
      </c>
      <c r="S105" s="26">
        <v>1.6635886417729617E-2</v>
      </c>
    </row>
    <row r="106" spans="6:19">
      <c r="F106" s="1"/>
      <c r="G106" s="1"/>
      <c r="H106" s="1" t="s">
        <v>11</v>
      </c>
      <c r="I106" s="1">
        <v>1</v>
      </c>
      <c r="J106" s="1">
        <v>0.11158680133908658</v>
      </c>
      <c r="K106" s="1">
        <v>0.11158680133908658</v>
      </c>
      <c r="L106" s="1">
        <v>20.361125382359258</v>
      </c>
      <c r="M106" s="1">
        <v>7.7017780775675868E-5</v>
      </c>
      <c r="Q106" s="1">
        <v>21</v>
      </c>
      <c r="R106" s="1">
        <v>1.9793117113714953</v>
      </c>
      <c r="S106" s="26">
        <v>-3.0446617371495233E-2</v>
      </c>
    </row>
    <row r="107" spans="6:19">
      <c r="F107" s="1"/>
      <c r="G107" s="1"/>
      <c r="H107" s="1" t="s">
        <v>12</v>
      </c>
      <c r="I107" s="1">
        <v>33</v>
      </c>
      <c r="J107" s="1">
        <v>0.18085269723746375</v>
      </c>
      <c r="K107" s="1">
        <v>5.4803847647716284E-3</v>
      </c>
      <c r="L107" s="1"/>
      <c r="M107" s="1"/>
      <c r="Q107" s="1">
        <v>22</v>
      </c>
      <c r="R107" s="1">
        <v>1.5398163709211792</v>
      </c>
      <c r="S107" s="26">
        <v>-0.14316141092117918</v>
      </c>
    </row>
    <row r="108" spans="6:19" ht="15.75" thickBot="1">
      <c r="F108" s="2"/>
      <c r="G108" s="2"/>
      <c r="H108" s="2" t="s">
        <v>13</v>
      </c>
      <c r="I108" s="2">
        <v>34</v>
      </c>
      <c r="J108" s="2">
        <v>0.29243949857655033</v>
      </c>
      <c r="K108" s="2"/>
      <c r="L108" s="2"/>
      <c r="M108" s="2"/>
      <c r="Q108" s="1">
        <v>23</v>
      </c>
      <c r="R108" s="1">
        <v>1.4958598590614682</v>
      </c>
      <c r="S108" s="26">
        <v>4.4047805938531859E-2</v>
      </c>
    </row>
    <row r="109" spans="6:19" ht="15.75" thickBot="1">
      <c r="Q109" s="1">
        <v>24</v>
      </c>
      <c r="R109" s="1">
        <v>1.8679131206035378</v>
      </c>
      <c r="S109" s="26">
        <v>5.1670354396462281E-2</v>
      </c>
    </row>
    <row r="110" spans="6:19">
      <c r="H110" s="3"/>
      <c r="I110" s="3" t="s">
        <v>20</v>
      </c>
      <c r="J110" s="3" t="s">
        <v>8</v>
      </c>
      <c r="K110" s="3" t="s">
        <v>21</v>
      </c>
      <c r="L110" s="3" t="s">
        <v>22</v>
      </c>
      <c r="M110" s="3" t="s">
        <v>23</v>
      </c>
      <c r="N110" s="3" t="s">
        <v>24</v>
      </c>
      <c r="O110" s="3" t="s">
        <v>25</v>
      </c>
      <c r="P110" s="3" t="s">
        <v>26</v>
      </c>
      <c r="Q110" s="1">
        <v>25</v>
      </c>
      <c r="R110" s="1">
        <v>1.9424432532145082</v>
      </c>
      <c r="S110" s="26">
        <v>1.6649060785491887E-2</v>
      </c>
    </row>
    <row r="111" spans="6:19">
      <c r="H111" s="1" t="s">
        <v>14</v>
      </c>
      <c r="I111" s="1">
        <v>1.4649023352495776</v>
      </c>
      <c r="J111" s="1">
        <v>3.1690783224664183E-2</v>
      </c>
      <c r="K111" s="1">
        <v>46.224870015502766</v>
      </c>
      <c r="L111" s="1">
        <v>1.4037432654622002E-31</v>
      </c>
      <c r="M111" s="1">
        <v>1.4004269519908474</v>
      </c>
      <c r="N111" s="1">
        <v>1.5293777185083077</v>
      </c>
      <c r="O111" s="1">
        <v>1.4004269519908474</v>
      </c>
      <c r="P111" s="1">
        <v>1.5293777185083077</v>
      </c>
      <c r="Q111" s="1">
        <v>26</v>
      </c>
      <c r="R111" s="1">
        <v>1.1881958973969036</v>
      </c>
      <c r="S111" s="26">
        <v>-9.4432359396903642E-2</v>
      </c>
    </row>
    <row r="112" spans="6:19" ht="15.75" thickBot="1">
      <c r="H112" s="2" t="s">
        <v>0</v>
      </c>
      <c r="I112" s="2">
        <v>-3.499688487858073E-5</v>
      </c>
      <c r="J112" s="2">
        <v>7.7558339032390566E-6</v>
      </c>
      <c r="K112" s="2">
        <v>-4.5123303715884164</v>
      </c>
      <c r="L112" s="2">
        <v>7.7017780775675868E-5</v>
      </c>
      <c r="M112" s="2">
        <v>-5.0776247599196811E-5</v>
      </c>
      <c r="N112" s="2">
        <v>-1.9217522157964649E-5</v>
      </c>
      <c r="O112" s="2">
        <v>-5.0776247599196811E-5</v>
      </c>
      <c r="P112" s="2">
        <v>-1.9217522157964649E-5</v>
      </c>
      <c r="Q112" s="1">
        <v>27</v>
      </c>
      <c r="R112" s="1">
        <v>1.9183911172973518</v>
      </c>
      <c r="S112" s="26">
        <v>0.10977100370264803</v>
      </c>
    </row>
    <row r="113" spans="5:24">
      <c r="Q113" s="1">
        <v>28</v>
      </c>
      <c r="R113" s="1">
        <v>1.4468592361365678</v>
      </c>
      <c r="S113" s="26">
        <v>-7.8076603136567835E-2</v>
      </c>
    </row>
    <row r="114" spans="5:24">
      <c r="Q114" s="1">
        <v>29</v>
      </c>
      <c r="R114" s="1">
        <v>1.4313903083338919</v>
      </c>
      <c r="S114" s="26">
        <v>-1.6005200333891967E-2</v>
      </c>
    </row>
    <row r="115" spans="5:24" ht="15.75" thickBot="1">
      <c r="Q115" s="1">
        <v>30</v>
      </c>
      <c r="R115" s="1">
        <v>1.1977730955101029</v>
      </c>
      <c r="S115" s="26">
        <v>0.15701765448989713</v>
      </c>
    </row>
    <row r="116" spans="5:24">
      <c r="E116" s="3"/>
      <c r="F116" s="3" t="s">
        <v>61</v>
      </c>
      <c r="G116" s="3" t="s">
        <v>62</v>
      </c>
      <c r="Q116" s="1">
        <v>31</v>
      </c>
      <c r="R116" s="1">
        <v>1.2215096119143471</v>
      </c>
      <c r="S116" s="26">
        <v>-8.8640147914347045E-2</v>
      </c>
    </row>
    <row r="117" spans="5:24">
      <c r="E117" s="1" t="s">
        <v>61</v>
      </c>
      <c r="F117" s="1">
        <v>1</v>
      </c>
      <c r="G117" s="1"/>
      <c r="P117" s="6"/>
      <c r="Q117" s="1">
        <v>32</v>
      </c>
      <c r="R117" s="1">
        <v>1.4459139961232728</v>
      </c>
      <c r="S117" s="26">
        <v>-3.9252700123272755E-2</v>
      </c>
    </row>
    <row r="118" spans="5:24" ht="15.75" thickBot="1">
      <c r="E118" s="2" t="s">
        <v>62</v>
      </c>
      <c r="F118" s="2">
        <v>-0.81592452206434596</v>
      </c>
      <c r="G118" s="2">
        <v>1</v>
      </c>
      <c r="P118" s="6"/>
      <c r="Q118" s="1">
        <v>33</v>
      </c>
      <c r="R118" s="1">
        <v>1.8888348075634507</v>
      </c>
      <c r="S118" s="26">
        <v>9.7995274436549318E-2</v>
      </c>
    </row>
    <row r="119" spans="5:24">
      <c r="P119" s="6"/>
      <c r="Q119" s="1">
        <v>34</v>
      </c>
      <c r="R119" s="1">
        <v>1.9685436531454299</v>
      </c>
      <c r="S119" s="26">
        <v>-0.14189249314542995</v>
      </c>
    </row>
    <row r="120" spans="5:24">
      <c r="P120" s="6"/>
      <c r="Q120" s="1">
        <v>35</v>
      </c>
      <c r="R120" s="1">
        <v>1.9539891636629922</v>
      </c>
      <c r="S120" s="26">
        <v>1.4789066337007828E-2</v>
      </c>
    </row>
    <row r="121" spans="5:24" ht="15.75" thickBot="1">
      <c r="P121" s="6"/>
      <c r="Q121" s="2">
        <v>36</v>
      </c>
      <c r="R121" s="2">
        <v>0.40004827925702613</v>
      </c>
      <c r="S121" s="27">
        <v>-0.15004827925702613</v>
      </c>
    </row>
    <row r="122" spans="5:24">
      <c r="P122" s="6"/>
      <c r="Q122" s="1"/>
      <c r="R122" s="1"/>
      <c r="S122" s="1"/>
      <c r="T122" s="1"/>
    </row>
    <row r="123" spans="5:24" ht="15.75" thickBot="1">
      <c r="P123" s="6"/>
      <c r="Q123" s="6"/>
      <c r="R123" s="2"/>
      <c r="S123" s="2"/>
      <c r="T123" s="2"/>
    </row>
    <row r="124" spans="5:24">
      <c r="P124" s="6"/>
      <c r="Q124" s="6"/>
      <c r="R124" s="6"/>
      <c r="S124" s="6"/>
      <c r="T124" s="6"/>
      <c r="U124" s="6"/>
      <c r="V124" s="6"/>
      <c r="W124" s="6"/>
      <c r="X124" s="6"/>
    </row>
    <row r="125" spans="5:24">
      <c r="P125" s="6"/>
      <c r="Q125" s="6"/>
      <c r="R125" s="6"/>
      <c r="S125" s="6"/>
      <c r="T125" s="6"/>
      <c r="U125" s="6"/>
      <c r="V125" s="6"/>
      <c r="W125" s="6"/>
      <c r="X125" s="6"/>
    </row>
    <row r="126" spans="5:24">
      <c r="P126" s="6"/>
      <c r="Q126" s="6"/>
      <c r="R126" s="6"/>
      <c r="S126" s="6"/>
      <c r="T126" s="6"/>
      <c r="U126" s="6"/>
      <c r="V126" s="6"/>
      <c r="W126" s="6"/>
      <c r="X126" s="6"/>
    </row>
    <row r="127" spans="5:24">
      <c r="Q127" s="6"/>
      <c r="R127" s="6"/>
      <c r="S127" s="6"/>
      <c r="T127" s="6"/>
      <c r="U127" s="6"/>
      <c r="V127" s="6"/>
      <c r="W127" s="6"/>
      <c r="X127" s="6"/>
    </row>
  </sheetData>
  <autoFilter ref="A1:H56" xr:uid="{FB64F848-227D-4B3B-9A6D-2B7327DD3C02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Leaverton, James D</cp:lastModifiedBy>
  <dcterms:created xsi:type="dcterms:W3CDTF">2021-04-07T18:19:59Z</dcterms:created>
  <dcterms:modified xsi:type="dcterms:W3CDTF">2021-07-21T23:47:31Z</dcterms:modified>
</cp:coreProperties>
</file>