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F7E0A328-9914-4727-B292-0FE1AB0E7272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Import Terminals" sheetId="2" r:id="rId1"/>
    <sheet name="Export Terminals" sheetId="24" r:id="rId2"/>
    <sheet name="Statistics" sheetId="25" r:id="rId3"/>
  </sheets>
  <definedNames>
    <definedName name="_xlnm._FilterDatabase" localSheetId="1" hidden="1">'Export Terminals'!$A$3:$H$23</definedName>
    <definedName name="_xlnm._FilterDatabase" localSheetId="0" hidden="1">'Import Terminals'!$A$3:$T$88</definedName>
    <definedName name="_xlnm.Print_Area" localSheetId="2">Statistics!#REF!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L83" i="2" l="1"/>
  <c r="L53" i="2"/>
  <c r="E36" i="25" l="1"/>
  <c r="E40" i="25"/>
  <c r="D36" i="25"/>
  <c r="D40" i="25" s="1"/>
  <c r="C36" i="25"/>
  <c r="C40" i="25" s="1"/>
  <c r="B36" i="25"/>
  <c r="B40" i="25" s="1"/>
  <c r="D25" i="25"/>
  <c r="C25" i="25"/>
  <c r="B25" i="25"/>
  <c r="E25" i="25"/>
  <c r="K32" i="2"/>
  <c r="K50" i="2"/>
  <c r="K26" i="2"/>
  <c r="K12" i="2"/>
  <c r="K7" i="2"/>
  <c r="K4" i="2"/>
  <c r="J83" i="2"/>
  <c r="J78" i="2"/>
  <c r="I78" i="2"/>
  <c r="I74" i="2"/>
  <c r="J74" i="2" s="1"/>
  <c r="O63" i="2"/>
  <c r="O47" i="2"/>
  <c r="J65" i="2"/>
  <c r="I65" i="2"/>
  <c r="J52" i="2"/>
  <c r="I52" i="2"/>
  <c r="M47" i="2"/>
  <c r="L47" i="2"/>
  <c r="J47" i="2"/>
  <c r="I47" i="2"/>
  <c r="L24" i="2"/>
  <c r="J23" i="2"/>
  <c r="I23" i="2"/>
  <c r="L20" i="2"/>
  <c r="J19" i="2"/>
  <c r="I19" i="2"/>
  <c r="L6" i="2"/>
  <c r="I42" i="2"/>
  <c r="I37" i="2"/>
  <c r="I69" i="2"/>
  <c r="J20" i="2" l="1"/>
  <c r="I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ROTTENBERG JACQUES</author>
  </authors>
  <commentList>
    <comment ref="J8" authorId="0" shapeId="0" xr:uid="{A478F3E4-BA81-4E6C-A603-2E03BD84CE94}">
      <text>
        <r>
          <rPr>
            <b/>
            <sz val="9"/>
            <color indexed="81"/>
            <rFont val="Tahoma"/>
            <family val="2"/>
          </rPr>
          <t>rounded figure</t>
        </r>
      </text>
    </comment>
    <comment ref="L20" authorId="0" shapeId="0" xr:uid="{87043377-1D51-4E3F-B43C-A32679B67F9D}">
      <text>
        <r>
          <rPr>
            <sz val="9"/>
            <color indexed="81"/>
            <rFont val="Tahoma"/>
            <family val="2"/>
          </rPr>
          <t>up to</t>
        </r>
      </text>
    </comment>
    <comment ref="M20" authorId="0" shapeId="0" xr:uid="{7046EEE0-04B9-4DCF-A9DC-D2102B8DB608}">
      <text>
        <r>
          <rPr>
            <sz val="9"/>
            <color indexed="81"/>
            <rFont val="Tahoma"/>
            <family val="2"/>
          </rPr>
          <t>up to</t>
        </r>
      </text>
    </comment>
    <comment ref="J32" authorId="0" shapeId="0" xr:uid="{4CD33FFD-7B61-4FB9-A789-A70C300E09D5}">
      <text>
        <r>
          <rPr>
            <b/>
            <sz val="9"/>
            <color indexed="81"/>
            <rFont val="Tahoma"/>
            <family val="2"/>
          </rPr>
          <t>rounded figure</t>
        </r>
      </text>
    </comment>
    <comment ref="K32" authorId="0" shapeId="0" xr:uid="{F9AB891D-3239-4EB5-8AB9-19A347FDC638}">
      <text>
        <r>
          <rPr>
            <b/>
            <sz val="9"/>
            <color indexed="81"/>
            <rFont val="Tahoma"/>
            <family val="2"/>
          </rPr>
          <t>rounded figure</t>
        </r>
      </text>
    </comment>
    <comment ref="I55" authorId="0" shapeId="0" xr:uid="{B38D7598-E235-4414-8BE2-9E5C14A59AE3}">
      <text>
        <r>
          <rPr>
            <b/>
            <sz val="9"/>
            <color indexed="81"/>
            <rFont val="Tahoma"/>
            <family val="2"/>
          </rPr>
          <t>estimated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<sst xmlns="http://schemas.openxmlformats.org/spreadsheetml/2006/main" count="897" uniqueCount="316">
  <si>
    <t>Country</t>
  </si>
  <si>
    <t>Region</t>
  </si>
  <si>
    <t>Name of
installation</t>
  </si>
  <si>
    <t>Status</t>
  </si>
  <si>
    <t>Investment</t>
  </si>
  <si>
    <t>Start-up
year</t>
  </si>
  <si>
    <t>Type</t>
  </si>
  <si>
    <t>Operator
short name</t>
  </si>
  <si>
    <r>
      <t>Max.
Hourly Cap.
m</t>
    </r>
    <r>
      <rPr>
        <b/>
        <vertAlign val="super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(N)/hour</t>
    </r>
  </si>
  <si>
    <r>
      <t>Nom. Annual Cap.
billion m</t>
    </r>
    <r>
      <rPr>
        <b/>
        <vertAlign val="super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(N)/year</t>
    </r>
  </si>
  <si>
    <r>
      <t>Possible additional Nom. Annual Cap.
billion m</t>
    </r>
    <r>
      <rPr>
        <b/>
        <vertAlign val="super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(N)/year</t>
    </r>
  </si>
  <si>
    <r>
      <t>LNG storage
capacity m</t>
    </r>
    <r>
      <rPr>
        <b/>
        <vertAlign val="super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 xml:space="preserve"> LNG</t>
    </r>
  </si>
  <si>
    <t>Number of tanks</t>
  </si>
  <si>
    <r>
      <t>Max. ship class
size receivable (m</t>
    </r>
    <r>
      <rPr>
        <b/>
        <vertAlign val="super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 xml:space="preserve"> LNG)</t>
    </r>
  </si>
  <si>
    <t>Number of jetties</t>
  </si>
  <si>
    <t>Min. sea depth alongside (m)</t>
  </si>
  <si>
    <t>Max. send out pressure (bar)</t>
  </si>
  <si>
    <t>TPA
regime</t>
  </si>
  <si>
    <t>PCI list</t>
  </si>
  <si>
    <t>Operator
long name</t>
  </si>
  <si>
    <t>Albania</t>
  </si>
  <si>
    <t>non EU28</t>
  </si>
  <si>
    <t>Eagle LNG terminal (Levan)</t>
  </si>
  <si>
    <t>planned</t>
  </si>
  <si>
    <t>new facility</t>
  </si>
  <si>
    <t>FSRU</t>
  </si>
  <si>
    <t>Eagle LNG</t>
  </si>
  <si>
    <t>170000-215000</t>
  </si>
  <si>
    <t>Burns S.r.l</t>
  </si>
  <si>
    <t>Belgium</t>
  </si>
  <si>
    <t>EU28</t>
  </si>
  <si>
    <t>Zeebrugge LNG Terminal</t>
  </si>
  <si>
    <t>operational</t>
  </si>
  <si>
    <t>existing</t>
  </si>
  <si>
    <t>large onshore</t>
  </si>
  <si>
    <t>Fluxys LNG</t>
  </si>
  <si>
    <t>regulated</t>
  </si>
  <si>
    <t>Fluxys S.A. (LNG)</t>
  </si>
  <si>
    <t>under construction</t>
  </si>
  <si>
    <t>expansion</t>
  </si>
  <si>
    <t>Croatia</t>
  </si>
  <si>
    <t>Krk Island LNG terminal, Omišal</t>
  </si>
  <si>
    <t>LNG Croatia</t>
  </si>
  <si>
    <t>3rd PCI list</t>
  </si>
  <si>
    <t>LNG Croatia LLC for liquified natural gas business</t>
  </si>
  <si>
    <t>Cyprus</t>
  </si>
  <si>
    <t>Vassiliko LNG terminal</t>
  </si>
  <si>
    <t>CYGAS</t>
  </si>
  <si>
    <t>120000-250000</t>
  </si>
  <si>
    <t>DEFA</t>
  </si>
  <si>
    <t>Egypt</t>
  </si>
  <si>
    <t>non EU</t>
  </si>
  <si>
    <t>Ain-Sokhna</t>
  </si>
  <si>
    <t>suspended</t>
  </si>
  <si>
    <t>Sumed</t>
  </si>
  <si>
    <t>BW</t>
  </si>
  <si>
    <t>no TPA</t>
  </si>
  <si>
    <t>BW Singapore</t>
  </si>
  <si>
    <t>Estonia</t>
  </si>
  <si>
    <t>Paldiski LNG Terminal</t>
  </si>
  <si>
    <t>Balti Gaas</t>
  </si>
  <si>
    <t>Balti Gaas OÜ</t>
  </si>
  <si>
    <t xml:space="preserve">TallinnLNG </t>
  </si>
  <si>
    <t>mid - large onshore</t>
  </si>
  <si>
    <t xml:space="preserve">Liwathon E.O.S. </t>
  </si>
  <si>
    <t>4000 to 
50000- 250000</t>
  </si>
  <si>
    <t>Finland</t>
  </si>
  <si>
    <t>Hamina LNG terminal</t>
  </si>
  <si>
    <t>small</t>
  </si>
  <si>
    <t>Hamina LNG Oy</t>
  </si>
  <si>
    <t>Rauma LNG terminal</t>
  </si>
  <si>
    <t>AGA</t>
  </si>
  <si>
    <t>Oy Aga Ab</t>
  </si>
  <si>
    <t>Tahkoluoto/Pori LNG Terminal</t>
  </si>
  <si>
    <t>Gasum</t>
  </si>
  <si>
    <t>Tornio Manga LNG terminal</t>
  </si>
  <si>
    <t>Manga LNG</t>
  </si>
  <si>
    <t>Manga LNG Oy</t>
  </si>
  <si>
    <t>France</t>
  </si>
  <si>
    <t>Dunkerque LNG Terminal</t>
  </si>
  <si>
    <t>Dunkerque LNG</t>
  </si>
  <si>
    <t>exempted</t>
  </si>
  <si>
    <t>Dunkerque LNG SAS (Fluxys Group)</t>
  </si>
  <si>
    <t>Fos Cavaou LNG Terminal</t>
  </si>
  <si>
    <t>Fosmax LNG</t>
  </si>
  <si>
    <t>Fosmax LNG, SAS</t>
  </si>
  <si>
    <t>Fos-Tonkin LNG Terminal</t>
  </si>
  <si>
    <t>Elengy</t>
  </si>
  <si>
    <t>Elengy S.A.</t>
  </si>
  <si>
    <t>Montoir-de-Bretagne LNG Terminal</t>
  </si>
  <si>
    <t>Germany</t>
  </si>
  <si>
    <t>Brunsbüttel LNG terminal</t>
  </si>
  <si>
    <t>Gasunie, Vopak, Oiltanking</t>
  </si>
  <si>
    <t>German LNG (Gasunie, Vopak, Oiltanking)</t>
  </si>
  <si>
    <t>LNG Stade GmBh</t>
  </si>
  <si>
    <t>Macquarie Group Ltd. - China Harbour Engineering Co</t>
  </si>
  <si>
    <t>Rostock transshipment LNG terminal</t>
  </si>
  <si>
    <t>mid-scale</t>
  </si>
  <si>
    <t>Novatek 49% - Fluxys 51%</t>
  </si>
  <si>
    <t>Wilhelmshaven</t>
  </si>
  <si>
    <t>UNIPER with MOL</t>
  </si>
  <si>
    <t xml:space="preserve">UNIPER with Mitsui O.S.K. Lines (MOL)  </t>
  </si>
  <si>
    <t>Greece</t>
  </si>
  <si>
    <t>Alexandroupolis LNG terminal</t>
  </si>
  <si>
    <t>Gastrade</t>
  </si>
  <si>
    <t>The project promoter has applied for TPA Exemption</t>
  </si>
  <si>
    <t>Gastrade SA</t>
  </si>
  <si>
    <t>Revithoussa LNG Terminal</t>
  </si>
  <si>
    <t>DESFA</t>
  </si>
  <si>
    <t>Hellenic Gas Transmission System Operator S.A.</t>
  </si>
  <si>
    <t>Ireland</t>
  </si>
  <si>
    <t>Cork LNG Terminal</t>
  </si>
  <si>
    <t>NextDecade</t>
  </si>
  <si>
    <t>NextDecade, LLC</t>
  </si>
  <si>
    <t>Shannon LNG terminal</t>
  </si>
  <si>
    <t>Shannon LNG</t>
  </si>
  <si>
    <t>708000-1200000</t>
  </si>
  <si>
    <t>up to 4</t>
  </si>
  <si>
    <t>20 year exemption from third party access</t>
  </si>
  <si>
    <t>Israel</t>
  </si>
  <si>
    <t>Hadera Gateway LNG terminal</t>
  </si>
  <si>
    <t>Submerged Turret Loading Buoy</t>
  </si>
  <si>
    <t>Israel Natural Gas Lines</t>
  </si>
  <si>
    <t>Israel Natural Gas Lines Ltd.</t>
  </si>
  <si>
    <t>Second Gasification Vessel</t>
  </si>
  <si>
    <t>Italy</t>
  </si>
  <si>
    <t>FSRU OLT Offshore LNG Toscana</t>
  </si>
  <si>
    <t>OLT Offshore LNG Toscana</t>
  </si>
  <si>
    <t>OLT Offshore LNG Toscana S.p.A.</t>
  </si>
  <si>
    <t>Panigaglia LNG terminal</t>
  </si>
  <si>
    <t>GNL Italia</t>
  </si>
  <si>
    <t>GNL Italia S.p.A.</t>
  </si>
  <si>
    <t>Porto Empedocle (Sicilia) LNG terminal</t>
  </si>
  <si>
    <t>Enel</t>
  </si>
  <si>
    <t>Enel SpA</t>
  </si>
  <si>
    <t>Porto Levante LNG terminal</t>
  </si>
  <si>
    <t>large offshore (offshore Gravity Based Structure (GBS))</t>
  </si>
  <si>
    <t>Adriatic LNG</t>
  </si>
  <si>
    <t>hybrid</t>
  </si>
  <si>
    <t>Terminale GNL Adriatico S.r.l.</t>
  </si>
  <si>
    <t>Oristano - Santa Giusta LNG Terminal</t>
  </si>
  <si>
    <t>Higas</t>
  </si>
  <si>
    <t>Higas (Stolt-Nielsen, Gas and Heat and CPL Concordia)</t>
  </si>
  <si>
    <t>Ravena LNG terminal</t>
  </si>
  <si>
    <t>Depositi Otaliani GNL</t>
  </si>
  <si>
    <t>49% Edison SPA, 51% PIR (Petrolifera Italo Rumena)</t>
  </si>
  <si>
    <t>Latvia</t>
  </si>
  <si>
    <t xml:space="preserve">Kundzinsalas (Riga) </t>
  </si>
  <si>
    <t xml:space="preserve">Kundzinsalas </t>
  </si>
  <si>
    <t>Kundzinsalas Southern Project LTD</t>
  </si>
  <si>
    <t>Skulte LNG terminal</t>
  </si>
  <si>
    <t>FRU</t>
  </si>
  <si>
    <t>Skulte LNG Terminal</t>
  </si>
  <si>
    <t>AS 'Skulte LNG Terminal'</t>
  </si>
  <si>
    <t>Lithuania</t>
  </si>
  <si>
    <t>FSRU Independence</t>
  </si>
  <si>
    <t>Klaipedos Nafta</t>
  </si>
  <si>
    <t>AB „Klaipėdos nafta”</t>
  </si>
  <si>
    <t>Malta</t>
  </si>
  <si>
    <t>Malta Delimara LNG terminal</t>
  </si>
  <si>
    <t>FSU + onshore regasification</t>
  </si>
  <si>
    <t>ElectroGas Malta Ltd</t>
  </si>
  <si>
    <t>Morocco</t>
  </si>
  <si>
    <t>Jorf Lasfar/El Jadida LNG terminal</t>
  </si>
  <si>
    <t>SNI</t>
  </si>
  <si>
    <t xml:space="preserve">Société Nationale d'Investissement </t>
  </si>
  <si>
    <t>Netherlands</t>
  </si>
  <si>
    <t>Gate terminal, Rotterdam</t>
  </si>
  <si>
    <t>Gate terminal</t>
  </si>
  <si>
    <t>14,5/10</t>
  </si>
  <si>
    <t>Gate terminal B.V.</t>
  </si>
  <si>
    <t>Norway</t>
  </si>
  <si>
    <t>Mosjoen LNG terminal</t>
  </si>
  <si>
    <t>Gasnor</t>
  </si>
  <si>
    <t>Gasnor AS</t>
  </si>
  <si>
    <t>Øra LNG, Fredrikstad LNG Terminal</t>
  </si>
  <si>
    <t>Poland</t>
  </si>
  <si>
    <t>FSRU Polish Baltic Sea Coast</t>
  </si>
  <si>
    <t>Polskie LNG/GAZ SYSTEM</t>
  </si>
  <si>
    <t>420,000-840,000</t>
  </si>
  <si>
    <t>Polskie LNG S.A./ GAZ SYSTEM</t>
  </si>
  <si>
    <t>Swinoujscie LNG Terminal</t>
  </si>
  <si>
    <t>Polskie LNG</t>
  </si>
  <si>
    <t>Polskie LNG S.A.</t>
  </si>
  <si>
    <t>Portugal</t>
  </si>
  <si>
    <t>Sines LNG Terminal</t>
  </si>
  <si>
    <t>REN Atlantico</t>
  </si>
  <si>
    <t>REN Atlântico S.A</t>
  </si>
  <si>
    <t>Russia</t>
  </si>
  <si>
    <t>Kaliningrad LNG terminal</t>
  </si>
  <si>
    <t>Gazprom</t>
  </si>
  <si>
    <t>Public Joint Stock Company Gazprom</t>
  </si>
  <si>
    <t>Spain</t>
  </si>
  <si>
    <t>Barcelona LNG Terminal</t>
  </si>
  <si>
    <t>Enagás</t>
  </si>
  <si>
    <t>Enagás S.A.</t>
  </si>
  <si>
    <t>Bilbao LNG terminal</t>
  </si>
  <si>
    <t>BBG</t>
  </si>
  <si>
    <t>Bahia de Bizkaia Gas, S.L.</t>
  </si>
  <si>
    <t>Cartagena LNG Terminal</t>
  </si>
  <si>
    <t>Gijón (Musel) LNG terminal</t>
  </si>
  <si>
    <t>Gran Canaria (Arinaga) LNG terminal</t>
  </si>
  <si>
    <t>Gascan</t>
  </si>
  <si>
    <t>n.a.</t>
  </si>
  <si>
    <t>Compañía Transportista de Gas Canarias, S.A.</t>
  </si>
  <si>
    <t>Huelva LNG Terminal</t>
  </si>
  <si>
    <t>Mugardos LNG Terminal</t>
  </si>
  <si>
    <t>Reganosa</t>
  </si>
  <si>
    <t>Regasificadora del Noroeste, S.A.</t>
  </si>
  <si>
    <t>Sagunto LNG terminal</t>
  </si>
  <si>
    <t>Saggas</t>
  </si>
  <si>
    <t>SAGGAS - Planta de Regasificación de Sagunto, S.A.</t>
  </si>
  <si>
    <t>Tenerife (Arico-Granadilla) LNG terminal</t>
  </si>
  <si>
    <t>Sweden</t>
  </si>
  <si>
    <t>Gävle LNG terminal</t>
  </si>
  <si>
    <t>Göteborg LNG terminal</t>
  </si>
  <si>
    <t>Swedegas</t>
  </si>
  <si>
    <t>Swedegas AB</t>
  </si>
  <si>
    <t>Lysekil LNG Terminal</t>
  </si>
  <si>
    <t>Nynäshamn LNG terminal</t>
  </si>
  <si>
    <t>AGA Gas AB</t>
  </si>
  <si>
    <t>Turkey</t>
  </si>
  <si>
    <t>Aliaga Etki LNG Terminal Neptune</t>
  </si>
  <si>
    <t>Etki Liman</t>
  </si>
  <si>
    <t>Etki Liman Isletmeleri Dogalgaz Ithalat ve Ticaret A.S.</t>
  </si>
  <si>
    <t>Aliaga Izmir LNG Terminal</t>
  </si>
  <si>
    <t>EgeGaz</t>
  </si>
  <si>
    <t>EGE GAZ A.S.</t>
  </si>
  <si>
    <t>FSRU Gulf of Saros</t>
  </si>
  <si>
    <t>BOTAS</t>
  </si>
  <si>
    <t>BOTAŞ - Petroleum Pipeline Corporation</t>
  </si>
  <si>
    <t>FSRU Iskendurun (Dörtyol)</t>
  </si>
  <si>
    <t>Marmara Ereglisi LNG terminal</t>
  </si>
  <si>
    <t>Ukraine</t>
  </si>
  <si>
    <t>Yuzhnyi LNG terminal</t>
  </si>
  <si>
    <t>First Gas / BW Gas</t>
  </si>
  <si>
    <t>Natogaz / Frontera</t>
  </si>
  <si>
    <t>United Kingdom</t>
  </si>
  <si>
    <t>Gibraltar LNG Terminal</t>
  </si>
  <si>
    <t>Gasnor (100% Shell)</t>
  </si>
  <si>
    <t>Shell</t>
  </si>
  <si>
    <t>Isle of Grain LNG terminal</t>
  </si>
  <si>
    <t>Grain LNG</t>
  </si>
  <si>
    <t>National Grid Gas plc (Grain LNG)</t>
  </si>
  <si>
    <t>Milford Haven - Dragon LNG terminal</t>
  </si>
  <si>
    <t>Dragon LNG</t>
  </si>
  <si>
    <t>Dragon LNG Limited</t>
  </si>
  <si>
    <t>Milford Haven - South Hook LNG terminal</t>
  </si>
  <si>
    <t>South Hook LNG</t>
  </si>
  <si>
    <t>South Hook LNG Terminal Company Ltd.</t>
  </si>
  <si>
    <t>Port Meridian LNG terminal</t>
  </si>
  <si>
    <t>Port Meridian Energy</t>
  </si>
  <si>
    <t>Port Meridian Energy Ltd.</t>
  </si>
  <si>
    <t>Trafigura Teeside LNG terminal</t>
  </si>
  <si>
    <t>gas port</t>
  </si>
  <si>
    <t>(Trafigura)</t>
  </si>
  <si>
    <t>Trafigura</t>
  </si>
  <si>
    <t>Name of installation</t>
  </si>
  <si>
    <t>Start-up year</t>
  </si>
  <si>
    <t>Operator 
short name</t>
  </si>
  <si>
    <r>
      <t>Capacity
10</t>
    </r>
    <r>
      <rPr>
        <b/>
        <vertAlign val="superscript"/>
        <sz val="10"/>
        <color theme="0"/>
        <rFont val="Arial"/>
        <family val="2"/>
      </rPr>
      <t>6</t>
    </r>
    <r>
      <rPr>
        <b/>
        <sz val="10"/>
        <color theme="0"/>
        <rFont val="Arial"/>
        <family val="2"/>
      </rPr>
      <t xml:space="preserve"> t/year </t>
    </r>
  </si>
  <si>
    <t>No. of trains</t>
  </si>
  <si>
    <t>Comments</t>
  </si>
  <si>
    <t>Algeria</t>
  </si>
  <si>
    <t>Arzew-Bethioua GL 1Z</t>
  </si>
  <si>
    <t>Sonatrach</t>
  </si>
  <si>
    <t>Arzew-Bethioua GL 2Z</t>
  </si>
  <si>
    <t>Arzew-Bethioua GL 3Z</t>
  </si>
  <si>
    <t>Skikda GL1K megatrain</t>
  </si>
  <si>
    <t>Vassilikos</t>
  </si>
  <si>
    <t>Cyprus National Hydrocarbon Company</t>
  </si>
  <si>
    <t>up to 3</t>
  </si>
  <si>
    <t>Denmark</t>
  </si>
  <si>
    <t>Frederikshavn liquefaction plant</t>
  </si>
  <si>
    <t>Nordic Liquefaction (Nordliq)</t>
  </si>
  <si>
    <t>small scale</t>
  </si>
  <si>
    <t>Damietta</t>
  </si>
  <si>
    <t>SEGAS SERVICES</t>
  </si>
  <si>
    <t>Idku</t>
  </si>
  <si>
    <t>Egyptian LNG</t>
  </si>
  <si>
    <t>Libya</t>
  </si>
  <si>
    <t>Marsa-el-Brega</t>
  </si>
  <si>
    <t>LNOC</t>
  </si>
  <si>
    <t>suspended since 2011</t>
  </si>
  <si>
    <t>Snøhvit (Hammerfest)</t>
  </si>
  <si>
    <t>Equinor</t>
  </si>
  <si>
    <t>Tjelbergodden</t>
  </si>
  <si>
    <t xml:space="preserve">small scale </t>
  </si>
  <si>
    <t>Snurrevarden (Karmoy)</t>
  </si>
  <si>
    <r>
      <rPr>
        <strike/>
        <sz val="10"/>
        <rFont val="Arial"/>
        <family val="2"/>
      </rPr>
      <t>0,2</t>
    </r>
    <r>
      <rPr>
        <sz val="10"/>
        <rFont val="Arial"/>
        <family val="2"/>
      </rPr>
      <t xml:space="preserve"> 0,02</t>
    </r>
  </si>
  <si>
    <t>Kollsnes 1</t>
  </si>
  <si>
    <t>Kollsnes 2</t>
  </si>
  <si>
    <t>Risavika (Stavanger)</t>
  </si>
  <si>
    <t>Yamal LNG</t>
  </si>
  <si>
    <t>Novatek</t>
  </si>
  <si>
    <t>4th train 0,9 mtpa under construction</t>
  </si>
  <si>
    <t>Gazprom + RusGazDobycha</t>
  </si>
  <si>
    <t>Shtokman-Teriberka, Barents Sea</t>
  </si>
  <si>
    <t>up to 30</t>
  </si>
  <si>
    <t>Cryostar Vysotsk</t>
  </si>
  <si>
    <t>Annual regasification capacity of</t>
  </si>
  <si>
    <t>Country/Status</t>
  </si>
  <si>
    <t>EUROPE</t>
  </si>
  <si>
    <t>Number of LNG import terminals in Europe per type</t>
  </si>
  <si>
    <t>under construction*</t>
  </si>
  <si>
    <t>planned*</t>
  </si>
  <si>
    <t>Large-scale</t>
  </si>
  <si>
    <t>Onshore</t>
  </si>
  <si>
    <t>FSRUs and others</t>
  </si>
  <si>
    <t>Medium &amp; Small-scale</t>
  </si>
  <si>
    <t>* excluding expansions</t>
  </si>
  <si>
    <t>Arctic LNG-2</t>
  </si>
  <si>
    <t>Ust-Luga, Baltic LNG</t>
  </si>
  <si>
    <t>LNG large scale import terminals per country (bcm(N) / year)</t>
  </si>
  <si>
    <t>LNG Import Terminals Map Database May 2019</t>
  </si>
  <si>
    <t>LNG Export Terminals Map Database 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</si>
</sst>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/>
      <bottom style="thin">
        <color theme="1" tint="0.34998626667073579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2" fillId="8" borderId="6" xfId="0" applyFont="1" applyFill="1" applyBorder="1"/>
    <xf numFmtId="0" fontId="1" fillId="4" borderId="17" xfId="0" applyFont="1" applyFill="1" applyBorder="1"/>
    <xf numFmtId="1" fontId="1" fillId="4" borderId="19" xfId="0" applyNumberFormat="1" applyFont="1" applyFill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2" fillId="6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3" fontId="1" fillId="0" borderId="1" xfId="1" applyNumberFormat="1" applyFont="1" applyFill="1" applyBorder="1" applyAlignment="1">
      <alignment horizontal="right" vertical="center"/>
    </xf>
    <xf numFmtId="165" fontId="1" fillId="0" borderId="1" xfId="1" applyNumberFormat="1" applyFont="1" applyFill="1" applyBorder="1" applyAlignment="1">
      <alignment horizontal="center" vertical="center"/>
    </xf>
    <xf numFmtId="2" fontId="1" fillId="0" borderId="1" xfId="0" quotePrefix="1" applyNumberFormat="1" applyFont="1" applyFill="1" applyBorder="1" applyAlignment="1">
      <alignment horizontal="right"/>
    </xf>
    <xf numFmtId="2" fontId="1" fillId="0" borderId="1" xfId="0" quotePrefix="1" applyNumberFormat="1" applyFont="1" applyFill="1" applyBorder="1" applyAlignment="1">
      <alignment horizontal="right" vertical="center"/>
    </xf>
    <xf numFmtId="0" fontId="1" fillId="0" borderId="1" xfId="5" applyFont="1" applyFill="1" applyBorder="1" applyAlignment="1">
      <alignment horizontal="left" vertical="center"/>
    </xf>
    <xf numFmtId="0" fontId="1" fillId="0" borderId="1" xfId="5" applyFont="1" applyFill="1" applyBorder="1" applyAlignment="1">
      <alignment horizontal="center" vertical="center"/>
    </xf>
    <xf numFmtId="2" fontId="1" fillId="0" borderId="1" xfId="5" applyNumberFormat="1" applyFont="1" applyFill="1" applyBorder="1" applyAlignment="1">
      <alignment horizontal="right" vertical="center"/>
    </xf>
    <xf numFmtId="3" fontId="1" fillId="0" borderId="1" xfId="5" applyNumberFormat="1" applyFont="1" applyFill="1" applyBorder="1" applyAlignment="1">
      <alignment horizontal="right" vertical="center"/>
    </xf>
    <xf numFmtId="165" fontId="1" fillId="0" borderId="1" xfId="5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right" vertical="center"/>
    </xf>
    <xf numFmtId="0" fontId="1" fillId="0" borderId="33" xfId="0" applyFont="1" applyFill="1" applyBorder="1"/>
    <xf numFmtId="0" fontId="1" fillId="0" borderId="33" xfId="0" applyFont="1" applyFill="1" applyBorder="1" applyAlignment="1">
      <alignment vertical="center"/>
    </xf>
    <xf numFmtId="0" fontId="1" fillId="0" borderId="32" xfId="5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center" vertical="center"/>
    </xf>
    <xf numFmtId="3" fontId="1" fillId="0" borderId="38" xfId="1" applyNumberFormat="1" applyFont="1" applyFill="1" applyBorder="1" applyAlignment="1">
      <alignment horizontal="right" vertical="center"/>
    </xf>
    <xf numFmtId="1" fontId="1" fillId="0" borderId="38" xfId="0" applyNumberFormat="1" applyFont="1" applyFill="1" applyBorder="1" applyAlignment="1">
      <alignment horizontal="center" vertical="center"/>
    </xf>
    <xf numFmtId="165" fontId="1" fillId="0" borderId="38" xfId="1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left" vertical="center"/>
    </xf>
    <xf numFmtId="0" fontId="9" fillId="0" borderId="0" xfId="0" applyFont="1" applyFill="1"/>
    <xf numFmtId="0" fontId="9" fillId="0" borderId="0" xfId="0" applyFont="1" applyFill="1" applyAlignment="1">
      <alignment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center" vertical="center"/>
    </xf>
    <xf numFmtId="3" fontId="1" fillId="0" borderId="35" xfId="1" applyNumberFormat="1" applyFont="1" applyFill="1" applyBorder="1" applyAlignment="1">
      <alignment horizontal="right" vertical="center"/>
    </xf>
    <xf numFmtId="2" fontId="1" fillId="0" borderId="35" xfId="0" applyNumberFormat="1" applyFont="1" applyFill="1" applyBorder="1" applyAlignment="1">
      <alignment horizontal="right" vertical="center"/>
    </xf>
    <xf numFmtId="1" fontId="1" fillId="0" borderId="35" xfId="0" applyNumberFormat="1" applyFont="1" applyFill="1" applyBorder="1" applyAlignment="1">
      <alignment horizontal="center" vertical="center"/>
    </xf>
    <xf numFmtId="3" fontId="1" fillId="0" borderId="35" xfId="0" applyNumberFormat="1" applyFont="1" applyFill="1" applyBorder="1" applyAlignment="1">
      <alignment horizontal="right" vertical="center"/>
    </xf>
    <xf numFmtId="165" fontId="1" fillId="0" borderId="3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38" xfId="0" applyNumberFormat="1" applyFont="1" applyFill="1" applyBorder="1" applyAlignment="1">
      <alignment horizontal="right"/>
    </xf>
    <xf numFmtId="1" fontId="2" fillId="8" borderId="7" xfId="0" applyNumberFormat="1" applyFont="1" applyFill="1" applyBorder="1"/>
    <xf numFmtId="1" fontId="2" fillId="8" borderId="8" xfId="0" applyNumberFormat="1" applyFont="1" applyFill="1" applyBorder="1"/>
    <xf numFmtId="0" fontId="12" fillId="0" borderId="0" xfId="0" applyFont="1"/>
    <xf numFmtId="0" fontId="1" fillId="0" borderId="33" xfId="0" applyFont="1" applyFill="1" applyBorder="1" applyAlignment="1"/>
    <xf numFmtId="0" fontId="1" fillId="0" borderId="33" xfId="5" applyFont="1" applyFill="1" applyBorder="1" applyAlignment="1">
      <alignment horizontal="left" vertical="center"/>
    </xf>
    <xf numFmtId="1" fontId="1" fillId="4" borderId="18" xfId="0" applyNumberFormat="1" applyFont="1" applyFill="1" applyBorder="1" applyAlignment="1">
      <alignment horizontal="center"/>
    </xf>
    <xf numFmtId="1" fontId="1" fillId="0" borderId="41" xfId="0" applyNumberFormat="1" applyFont="1" applyFill="1" applyBorder="1" applyAlignment="1">
      <alignment horizontal="center"/>
    </xf>
    <xf numFmtId="1" fontId="1" fillId="4" borderId="22" xfId="0" applyNumberFormat="1" applyFont="1" applyFill="1" applyBorder="1"/>
    <xf numFmtId="0" fontId="12" fillId="0" borderId="0" xfId="0" applyFont="1" applyAlignment="1">
      <alignment horizontal="right"/>
    </xf>
    <xf numFmtId="0" fontId="1" fillId="0" borderId="0" xfId="5" applyFont="1" applyAlignment="1">
      <alignment horizontal="left" vertical="center"/>
    </xf>
    <xf numFmtId="0" fontId="2" fillId="0" borderId="0" xfId="5" applyFont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0" xfId="5" applyFont="1" applyFill="1" applyAlignment="1">
      <alignment vertical="center"/>
    </xf>
    <xf numFmtId="0" fontId="2" fillId="3" borderId="3" xfId="5" applyFont="1" applyFill="1" applyBorder="1" applyAlignment="1">
      <alignment horizontal="center" vertical="center"/>
    </xf>
    <xf numFmtId="0" fontId="2" fillId="0" borderId="25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horizontal="center" vertical="center" wrapText="1"/>
    </xf>
    <xf numFmtId="0" fontId="2" fillId="0" borderId="0" xfId="5" applyFont="1" applyFill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1" fillId="0" borderId="24" xfId="5" applyFont="1" applyBorder="1" applyAlignment="1">
      <alignment horizontal="left" vertical="center"/>
    </xf>
    <xf numFmtId="0" fontId="1" fillId="0" borderId="26" xfId="5" applyFont="1" applyFill="1" applyBorder="1" applyAlignment="1">
      <alignment horizontal="left" vertical="center"/>
    </xf>
    <xf numFmtId="0" fontId="1" fillId="0" borderId="27" xfId="5" applyFont="1" applyFill="1" applyBorder="1" applyAlignment="1">
      <alignment vertical="center"/>
    </xf>
    <xf numFmtId="0" fontId="1" fillId="0" borderId="27" xfId="5" applyFont="1" applyFill="1" applyBorder="1" applyAlignment="1">
      <alignment horizontal="center" vertical="center"/>
    </xf>
    <xf numFmtId="0" fontId="1" fillId="0" borderId="28" xfId="5" applyFont="1" applyFill="1" applyBorder="1" applyAlignment="1">
      <alignment vertical="center"/>
    </xf>
    <xf numFmtId="0" fontId="1" fillId="0" borderId="12" xfId="5" applyFont="1" applyFill="1" applyBorder="1" applyAlignment="1">
      <alignment horizontal="left" vertical="center"/>
    </xf>
    <xf numFmtId="0" fontId="1" fillId="0" borderId="5" xfId="5" applyFont="1" applyFill="1" applyBorder="1" applyAlignment="1">
      <alignment vertical="center"/>
    </xf>
    <xf numFmtId="0" fontId="1" fillId="0" borderId="5" xfId="5" applyFont="1" applyFill="1" applyBorder="1" applyAlignment="1">
      <alignment horizontal="center" vertical="center"/>
    </xf>
    <xf numFmtId="0" fontId="1" fillId="0" borderId="13" xfId="5" applyFont="1" applyFill="1" applyBorder="1" applyAlignment="1">
      <alignment vertical="center" wrapText="1"/>
    </xf>
    <xf numFmtId="1" fontId="1" fillId="0" borderId="10" xfId="0" applyNumberFormat="1" applyFont="1" applyFill="1" applyBorder="1"/>
    <xf numFmtId="1" fontId="1" fillId="0" borderId="11" xfId="0" applyNumberFormat="1" applyFont="1" applyFill="1" applyBorder="1"/>
    <xf numFmtId="1" fontId="1" fillId="0" borderId="5" xfId="0" applyNumberFormat="1" applyFont="1" applyFill="1" applyBorder="1"/>
    <xf numFmtId="1" fontId="1" fillId="0" borderId="13" xfId="0" applyNumberFormat="1" applyFont="1" applyFill="1" applyBorder="1"/>
    <xf numFmtId="1" fontId="1" fillId="0" borderId="15" xfId="0" applyNumberFormat="1" applyFont="1" applyFill="1" applyBorder="1"/>
    <xf numFmtId="1" fontId="0" fillId="0" borderId="0" xfId="0" applyNumberFormat="1"/>
    <xf numFmtId="0" fontId="1" fillId="0" borderId="40" xfId="0" applyFont="1" applyFill="1" applyBorder="1" applyAlignment="1">
      <alignment horizontal="right"/>
    </xf>
    <xf numFmtId="1" fontId="8" fillId="0" borderId="41" xfId="0" applyNumberFormat="1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4" borderId="22" xfId="0" applyNumberFormat="1" applyFont="1" applyFill="1" applyBorder="1" applyAlignment="1">
      <alignment horizontal="center"/>
    </xf>
    <xf numFmtId="1" fontId="1" fillId="4" borderId="23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/>
    <xf numFmtId="1" fontId="8" fillId="0" borderId="21" xfId="0" applyNumberFormat="1" applyFont="1" applyFill="1" applyBorder="1" applyAlignment="1"/>
    <xf numFmtId="1" fontId="1" fillId="0" borderId="16" xfId="0" applyNumberFormat="1" applyFont="1" applyFill="1" applyBorder="1"/>
    <xf numFmtId="0" fontId="1" fillId="0" borderId="36" xfId="0" applyFont="1" applyFill="1" applyBorder="1" applyAlignment="1">
      <alignment horizontal="left" vertical="center"/>
    </xf>
    <xf numFmtId="3" fontId="7" fillId="0" borderId="1" xfId="1" applyNumberFormat="1" applyFont="1" applyFill="1" applyBorder="1" applyAlignment="1">
      <alignment horizontal="right" vertical="center"/>
    </xf>
    <xf numFmtId="2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 vertical="center"/>
    </xf>
    <xf numFmtId="1" fontId="1" fillId="0" borderId="1" xfId="5" applyNumberFormat="1" applyFont="1" applyFill="1" applyBorder="1" applyAlignment="1">
      <alignment horizontal="center" vertical="center"/>
    </xf>
    <xf numFmtId="0" fontId="1" fillId="0" borderId="33" xfId="2" applyFont="1" applyFill="1" applyBorder="1" applyAlignment="1" applyProtection="1">
      <alignment vertical="center"/>
    </xf>
    <xf numFmtId="2" fontId="1" fillId="0" borderId="1" xfId="1" applyNumberFormat="1" applyFont="1" applyFill="1" applyBorder="1" applyAlignment="1">
      <alignment horizontal="right" vertical="center"/>
    </xf>
    <xf numFmtId="9" fontId="0" fillId="0" borderId="0" xfId="9" applyFont="1"/>
    <xf numFmtId="0" fontId="2" fillId="0" borderId="0" xfId="0" applyFont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 wrapText="1"/>
    </xf>
    <xf numFmtId="0" fontId="5" fillId="9" borderId="31" xfId="0" applyFont="1" applyFill="1" applyBorder="1" applyAlignment="1">
      <alignment horizontal="center" vertical="center" wrapText="1"/>
    </xf>
    <xf numFmtId="0" fontId="5" fillId="9" borderId="29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1" fillId="0" borderId="1" xfId="0" quotePrefix="1" applyFont="1" applyFill="1" applyBorder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0" fontId="0" fillId="0" borderId="12" xfId="0" applyFill="1" applyBorder="1"/>
    <xf numFmtId="165" fontId="0" fillId="0" borderId="5" xfId="0" applyNumberFormat="1" applyFill="1" applyBorder="1"/>
    <xf numFmtId="1" fontId="0" fillId="0" borderId="5" xfId="0" applyNumberFormat="1" applyFill="1" applyBorder="1"/>
    <xf numFmtId="1" fontId="0" fillId="0" borderId="13" xfId="0" applyNumberFormat="1" applyFill="1" applyBorder="1"/>
    <xf numFmtId="2" fontId="0" fillId="0" borderId="13" xfId="0" applyNumberFormat="1" applyFill="1" applyBorder="1"/>
    <xf numFmtId="0" fontId="0" fillId="0" borderId="14" xfId="0" applyFill="1" applyBorder="1"/>
    <xf numFmtId="0" fontId="2" fillId="0" borderId="0" xfId="5" applyFont="1" applyAlignment="1">
      <alignment horizontal="left" vertical="center" wrapText="1"/>
    </xf>
    <xf numFmtId="0" fontId="2" fillId="0" borderId="0" xfId="5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0">
    <cellStyle name="Comma" xfId="1" builtinId="3"/>
    <cellStyle name="Comma 2" xfId="4" xr:uid="{00000000-0005-0000-0000-000000000000}"/>
    <cellStyle name="Comma 2 2" xfId="6" xr:uid="{00000000-0005-0000-0000-000001000000}"/>
    <cellStyle name="Comma 3" xfId="8" xr:uid="{00000000-0005-0000-0000-000002000000}"/>
    <cellStyle name="Hyperlink" xfId="2" builtinId="8"/>
    <cellStyle name="Normal" xfId="0" builtinId="0"/>
    <cellStyle name="Normal 2" xfId="3" xr:uid="{00000000-0005-0000-0000-000006000000}"/>
    <cellStyle name="Normal 2 2" xfId="5" xr:uid="{00000000-0005-0000-0000-000007000000}"/>
    <cellStyle name="Normal 3" xfId="7" xr:uid="{00000000-0005-0000-0000-000008000000}"/>
    <cellStyle name="Percent" xfId="9" builtinId="5"/>
  </cellStyles>
  <dxfs count="0"/>
  <tableStyles count="0" defaultTableStyle="TableStyleMedium9" defaultPivotStyle="PivotStyleLight16"/>
  <colors>
    <mruColors>
      <color rgb="FF99FF99"/>
      <color rgb="FF00FF00"/>
      <color rgb="FFFFFF99"/>
      <color rgb="FFFFFFCC"/>
      <color rgb="FF83C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58884</xdr:colOff>
      <xdr:row>0</xdr:row>
      <xdr:rowOff>148936</xdr:rowOff>
    </xdr:from>
    <xdr:to>
      <xdr:col>1</xdr:col>
      <xdr:colOff>524593</xdr:colOff>
      <xdr:row>0</xdr:row>
      <xdr:rowOff>540327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BC5059-9E45-4B3A-B536-B2869E92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4" y="148936"/>
          <a:ext cx="1449382" cy="391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148936</xdr:rowOff>
    </xdr:from>
    <xdr:ext cx="1433079" cy="397493"/>
    <xdr:pic>
      <xdr:nvPicPr>
        <xdr:cNvPr id="2" name="Picture 2">
          <a:extLst>
            <a:ext uri="{FF2B5EF4-FFF2-40B4-BE49-F238E27FC236}">
              <a16:creationId xmlns:a16="http://schemas.microsoft.com/office/drawing/2014/main" id="{97E4CAAD-5303-4FA7-B0E2-937E1A2A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430" y="148936"/>
          <a:ext cx="1433079" cy="39749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154305</xdr:colOff>
      <xdr:row>0</xdr:row>
      <xdr:rowOff>179070</xdr:rowOff>
    </xdr:from>
    <xdr:to>
      <xdr:col>1</xdr:col>
      <xdr:colOff>464820</xdr:colOff>
      <xdr:row>0</xdr:row>
      <xdr:rowOff>650511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C0334-7C92-4CA1-B042-734783ED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" y="179070"/>
          <a:ext cx="1727835" cy="471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T99"/>
  <sheetViews>
    <sheetView showGridLines="0" tabSelected="1" zoomScale="70" zoomScaleNormal="70" workbookViewId="0">
      <pane xSplit="6" ySplit="3" topLeftCell="G10" activePane="bottomRight" state="frozenSplit"/>
      <selection pane="topRight" activeCell="E1" sqref="E1"/>
      <selection pane="bottomLeft" activeCell="A6" sqref="A6"/>
      <selection pane="bottomRight" activeCell="L63" sqref="L63"/>
    </sheetView>
  </sheetViews>
  <sheetFormatPr defaultColWidth="9.140625" defaultRowHeight="12.75" x14ac:dyDescent="0.2"/>
  <cols>
    <col min="1" max="1" width="14.28515625" style="1" bestFit="1" customWidth="1"/>
    <col min="2" max="2" width="9.28515625" style="1" bestFit="1" customWidth="1"/>
    <col min="3" max="3" width="35.7109375" style="1" bestFit="1" customWidth="1"/>
    <col min="4" max="4" width="17" style="3" customWidth="1"/>
    <col min="5" max="5" width="13.28515625" style="1" bestFit="1" customWidth="1"/>
    <col min="6" max="6" width="8.140625" style="1" bestFit="1" customWidth="1"/>
    <col min="7" max="7" width="28.140625" style="4" bestFit="1" customWidth="1"/>
    <col min="8" max="8" width="24" style="3" bestFit="1" customWidth="1"/>
    <col min="9" max="9" width="15" style="3" customWidth="1"/>
    <col min="10" max="10" width="21.7109375" style="1" customWidth="1"/>
    <col min="11" max="11" width="21.5703125" style="1" customWidth="1"/>
    <col min="12" max="12" width="20.7109375" style="1" bestFit="1" customWidth="1"/>
    <col min="13" max="13" width="10.42578125" style="3" bestFit="1" customWidth="1"/>
    <col min="14" max="14" width="28.28515625" style="1" bestFit="1" customWidth="1"/>
    <col min="15" max="15" width="8.7109375" style="1" bestFit="1" customWidth="1"/>
    <col min="16" max="16" width="14.42578125" style="1" bestFit="1" customWidth="1"/>
    <col min="17" max="17" width="16.28515625" style="1" customWidth="1"/>
    <col min="18" max="18" width="12" style="1" bestFit="1" customWidth="1"/>
    <col min="19" max="19" width="12" style="1" customWidth="1"/>
    <col min="20" max="20" width="65.5703125" style="3" bestFit="1" customWidth="1"/>
    <col min="21" max="16384" width="9.140625" style="1"/>
  </cols>
  <sheetData>
    <row r="1" spans="1:20" ht="54" customHeight="1" x14ac:dyDescent="0.2">
      <c r="A1" s="2"/>
      <c r="B1" s="2"/>
      <c r="C1" s="2" t="s">
        <v>314</v>
      </c>
      <c r="D1" s="26"/>
      <c r="E1" s="26"/>
      <c r="F1" s="26"/>
      <c r="G1" s="2"/>
      <c r="H1" s="129"/>
      <c r="I1" s="129"/>
      <c r="J1" s="129"/>
      <c r="K1" s="129"/>
      <c r="L1" s="129"/>
      <c r="T1" s="129"/>
    </row>
    <row r="2" spans="1:20" ht="8.25" customHeight="1" thickBot="1" x14ac:dyDescent="0.25">
      <c r="A2" s="2"/>
      <c r="B2" s="2"/>
      <c r="C2" s="2"/>
      <c r="D2" s="26"/>
      <c r="E2" s="26"/>
      <c r="F2" s="26"/>
      <c r="G2" s="2"/>
      <c r="H2" s="129"/>
      <c r="I2" s="129"/>
      <c r="J2" s="129"/>
      <c r="K2" s="129"/>
      <c r="L2" s="129"/>
      <c r="T2" s="129"/>
    </row>
    <row r="3" spans="1:20" s="22" customFormat="1" ht="34.9" customHeight="1" thickBot="1" x14ac:dyDescent="0.25">
      <c r="A3" s="130" t="s">
        <v>0</v>
      </c>
      <c r="B3" s="131" t="s">
        <v>1</v>
      </c>
      <c r="C3" s="132" t="s">
        <v>2</v>
      </c>
      <c r="D3" s="131" t="s">
        <v>3</v>
      </c>
      <c r="E3" s="131" t="s">
        <v>4</v>
      </c>
      <c r="F3" s="132" t="s">
        <v>5</v>
      </c>
      <c r="G3" s="132" t="s">
        <v>6</v>
      </c>
      <c r="H3" s="132" t="s">
        <v>7</v>
      </c>
      <c r="I3" s="132" t="s">
        <v>8</v>
      </c>
      <c r="J3" s="132" t="s">
        <v>9</v>
      </c>
      <c r="K3" s="132" t="s">
        <v>10</v>
      </c>
      <c r="L3" s="132" t="s">
        <v>11</v>
      </c>
      <c r="M3" s="132" t="s">
        <v>12</v>
      </c>
      <c r="N3" s="132" t="s">
        <v>13</v>
      </c>
      <c r="O3" s="132" t="s">
        <v>14</v>
      </c>
      <c r="P3" s="132" t="s">
        <v>15</v>
      </c>
      <c r="Q3" s="132" t="s">
        <v>16</v>
      </c>
      <c r="R3" s="132" t="s">
        <v>17</v>
      </c>
      <c r="S3" s="132" t="s">
        <v>18</v>
      </c>
      <c r="T3" s="133" t="s">
        <v>19</v>
      </c>
    </row>
    <row r="4" spans="1:20" s="24" customFormat="1" ht="14.45" customHeight="1" x14ac:dyDescent="0.2">
      <c r="A4" s="59" t="s">
        <v>20</v>
      </c>
      <c r="B4" s="60" t="s">
        <v>21</v>
      </c>
      <c r="C4" s="60" t="s">
        <v>22</v>
      </c>
      <c r="D4" s="60" t="s">
        <v>23</v>
      </c>
      <c r="E4" s="60" t="s">
        <v>24</v>
      </c>
      <c r="F4" s="61"/>
      <c r="G4" s="60" t="s">
        <v>25</v>
      </c>
      <c r="H4" s="60" t="s">
        <v>26</v>
      </c>
      <c r="I4" s="62"/>
      <c r="J4" s="78">
        <v>4</v>
      </c>
      <c r="K4" s="78">
        <f>8-J4</f>
        <v>4</v>
      </c>
      <c r="L4" s="62" t="s">
        <v>27</v>
      </c>
      <c r="M4" s="63"/>
      <c r="N4" s="62">
        <v>230000</v>
      </c>
      <c r="O4" s="63"/>
      <c r="P4" s="64">
        <v>13</v>
      </c>
      <c r="Q4" s="64">
        <v>120</v>
      </c>
      <c r="R4" s="60"/>
      <c r="S4" s="60"/>
      <c r="T4" s="65" t="s">
        <v>28</v>
      </c>
    </row>
    <row r="5" spans="1:20" s="24" customFormat="1" x14ac:dyDescent="0.2">
      <c r="A5" s="51" t="s">
        <v>29</v>
      </c>
      <c r="B5" s="23" t="s">
        <v>30</v>
      </c>
      <c r="C5" s="23" t="s">
        <v>31</v>
      </c>
      <c r="D5" s="23" t="s">
        <v>32</v>
      </c>
      <c r="E5" s="23" t="s">
        <v>33</v>
      </c>
      <c r="F5" s="27">
        <v>1987</v>
      </c>
      <c r="G5" s="23" t="s">
        <v>34</v>
      </c>
      <c r="H5" s="23" t="s">
        <v>35</v>
      </c>
      <c r="I5" s="42">
        <v>1700000</v>
      </c>
      <c r="J5" s="29">
        <v>9</v>
      </c>
      <c r="K5" s="29"/>
      <c r="L5" s="42">
        <v>386000</v>
      </c>
      <c r="M5" s="28">
        <v>4</v>
      </c>
      <c r="N5" s="42">
        <v>266000</v>
      </c>
      <c r="O5" s="28">
        <v>2</v>
      </c>
      <c r="P5" s="43">
        <v>13</v>
      </c>
      <c r="Q5" s="43">
        <v>80</v>
      </c>
      <c r="R5" s="23" t="s">
        <v>36</v>
      </c>
      <c r="S5" s="23"/>
      <c r="T5" s="52" t="s">
        <v>37</v>
      </c>
    </row>
    <row r="6" spans="1:20" s="24" customFormat="1" ht="14.45" customHeight="1" x14ac:dyDescent="0.2">
      <c r="A6" s="51" t="s">
        <v>29</v>
      </c>
      <c r="B6" s="23" t="s">
        <v>30</v>
      </c>
      <c r="C6" s="23" t="s">
        <v>31</v>
      </c>
      <c r="D6" s="23" t="s">
        <v>38</v>
      </c>
      <c r="E6" s="23" t="s">
        <v>39</v>
      </c>
      <c r="F6" s="27">
        <v>2019</v>
      </c>
      <c r="G6" s="23" t="s">
        <v>34</v>
      </c>
      <c r="H6" s="23" t="s">
        <v>35</v>
      </c>
      <c r="I6" s="42"/>
      <c r="J6" s="29"/>
      <c r="K6" s="29"/>
      <c r="L6" s="42">
        <f>566000-L5</f>
        <v>180000</v>
      </c>
      <c r="M6" s="28">
        <v>1</v>
      </c>
      <c r="N6" s="42">
        <v>266000</v>
      </c>
      <c r="O6" s="28"/>
      <c r="P6" s="43">
        <v>13</v>
      </c>
      <c r="Q6" s="43">
        <v>80</v>
      </c>
      <c r="R6" s="23" t="s">
        <v>36</v>
      </c>
      <c r="S6" s="23"/>
      <c r="T6" s="52" t="s">
        <v>37</v>
      </c>
    </row>
    <row r="7" spans="1:20" s="25" customFormat="1" x14ac:dyDescent="0.2">
      <c r="A7" s="53" t="s">
        <v>40</v>
      </c>
      <c r="B7" s="23" t="s">
        <v>30</v>
      </c>
      <c r="C7" s="30" t="s">
        <v>41</v>
      </c>
      <c r="D7" s="30" t="s">
        <v>38</v>
      </c>
      <c r="E7" s="31" t="s">
        <v>24</v>
      </c>
      <c r="F7" s="32">
        <v>2020</v>
      </c>
      <c r="G7" s="30" t="s">
        <v>25</v>
      </c>
      <c r="H7" s="31" t="s">
        <v>42</v>
      </c>
      <c r="I7" s="42">
        <v>300000</v>
      </c>
      <c r="J7" s="33">
        <v>2.6</v>
      </c>
      <c r="K7" s="33">
        <f>2.6-J7</f>
        <v>0</v>
      </c>
      <c r="L7" s="54">
        <v>140000</v>
      </c>
      <c r="M7" s="34">
        <v>2</v>
      </c>
      <c r="N7" s="122"/>
      <c r="O7" s="32"/>
      <c r="P7" s="31"/>
      <c r="Q7" s="31"/>
      <c r="R7" s="31"/>
      <c r="S7" s="31" t="s">
        <v>43</v>
      </c>
      <c r="T7" s="82" t="s">
        <v>44</v>
      </c>
    </row>
    <row r="8" spans="1:20" s="25" customFormat="1" ht="13.9" customHeight="1" x14ac:dyDescent="0.2">
      <c r="A8" s="53" t="s">
        <v>45</v>
      </c>
      <c r="B8" s="23" t="s">
        <v>30</v>
      </c>
      <c r="C8" s="30" t="s">
        <v>46</v>
      </c>
      <c r="D8" s="30" t="s">
        <v>23</v>
      </c>
      <c r="E8" s="31" t="s">
        <v>24</v>
      </c>
      <c r="F8" s="32">
        <v>2020</v>
      </c>
      <c r="G8" s="30" t="s">
        <v>25</v>
      </c>
      <c r="H8" s="31" t="s">
        <v>47</v>
      </c>
      <c r="I8" s="31">
        <v>220000</v>
      </c>
      <c r="J8" s="33">
        <v>2.4</v>
      </c>
      <c r="K8" s="33"/>
      <c r="L8" s="37" t="s">
        <v>48</v>
      </c>
      <c r="M8" s="34"/>
      <c r="N8" s="31"/>
      <c r="O8" s="31"/>
      <c r="P8" s="31"/>
      <c r="Q8" s="31"/>
      <c r="R8" s="31"/>
      <c r="S8" s="31" t="s">
        <v>43</v>
      </c>
      <c r="T8" s="82" t="s">
        <v>49</v>
      </c>
    </row>
    <row r="9" spans="1:20" s="25" customFormat="1" ht="13.9" customHeight="1" x14ac:dyDescent="0.2">
      <c r="A9" s="53" t="s">
        <v>50</v>
      </c>
      <c r="B9" s="30" t="s">
        <v>51</v>
      </c>
      <c r="C9" s="30" t="s">
        <v>52</v>
      </c>
      <c r="D9" s="30" t="s">
        <v>53</v>
      </c>
      <c r="E9" s="31" t="s">
        <v>33</v>
      </c>
      <c r="F9" s="32">
        <v>2015</v>
      </c>
      <c r="G9" s="30" t="s">
        <v>25</v>
      </c>
      <c r="H9" s="31"/>
      <c r="I9" s="42"/>
      <c r="J9" s="33"/>
      <c r="K9" s="33"/>
      <c r="L9" s="42"/>
      <c r="M9" s="34"/>
      <c r="N9" s="42"/>
      <c r="O9" s="31"/>
      <c r="P9" s="31"/>
      <c r="Q9" s="31"/>
      <c r="R9" s="31"/>
      <c r="S9" s="31"/>
      <c r="T9" s="55"/>
    </row>
    <row r="10" spans="1:20" s="24" customFormat="1" x14ac:dyDescent="0.2">
      <c r="A10" s="53" t="s">
        <v>50</v>
      </c>
      <c r="B10" s="30" t="s">
        <v>51</v>
      </c>
      <c r="C10" s="30" t="s">
        <v>54</v>
      </c>
      <c r="D10" s="30" t="s">
        <v>32</v>
      </c>
      <c r="E10" s="31" t="s">
        <v>33</v>
      </c>
      <c r="F10" s="32">
        <v>2015</v>
      </c>
      <c r="G10" s="30" t="s">
        <v>25</v>
      </c>
      <c r="H10" s="31" t="s">
        <v>55</v>
      </c>
      <c r="I10" s="42"/>
      <c r="J10" s="33">
        <v>7.8</v>
      </c>
      <c r="K10" s="33"/>
      <c r="L10" s="42">
        <v>170000</v>
      </c>
      <c r="M10" s="34"/>
      <c r="N10" s="42"/>
      <c r="O10" s="31"/>
      <c r="P10" s="31"/>
      <c r="Q10" s="31"/>
      <c r="R10" s="31" t="s">
        <v>56</v>
      </c>
      <c r="S10" s="31"/>
      <c r="T10" s="55" t="s">
        <v>57</v>
      </c>
    </row>
    <row r="11" spans="1:20" s="25" customFormat="1" x14ac:dyDescent="0.2">
      <c r="A11" s="53" t="s">
        <v>58</v>
      </c>
      <c r="B11" s="23" t="s">
        <v>30</v>
      </c>
      <c r="C11" s="30" t="s">
        <v>59</v>
      </c>
      <c r="D11" s="30" t="s">
        <v>23</v>
      </c>
      <c r="E11" s="31" t="s">
        <v>24</v>
      </c>
      <c r="F11" s="32"/>
      <c r="G11" s="23" t="s">
        <v>34</v>
      </c>
      <c r="H11" s="31" t="s">
        <v>60</v>
      </c>
      <c r="I11" s="42"/>
      <c r="J11" s="33">
        <v>2.5</v>
      </c>
      <c r="K11" s="33"/>
      <c r="L11" s="37">
        <v>160000</v>
      </c>
      <c r="M11" s="34"/>
      <c r="N11" s="42">
        <v>175000</v>
      </c>
      <c r="O11" s="31"/>
      <c r="P11" s="31"/>
      <c r="Q11" s="31"/>
      <c r="R11" s="31"/>
      <c r="S11" s="31"/>
      <c r="T11" s="82" t="s">
        <v>61</v>
      </c>
    </row>
    <row r="12" spans="1:20" s="25" customFormat="1" ht="25.5" x14ac:dyDescent="0.2">
      <c r="A12" s="51" t="s">
        <v>58</v>
      </c>
      <c r="B12" s="23" t="s">
        <v>30</v>
      </c>
      <c r="C12" s="23" t="s">
        <v>62</v>
      </c>
      <c r="D12" s="23" t="s">
        <v>23</v>
      </c>
      <c r="E12" s="35" t="s">
        <v>24</v>
      </c>
      <c r="F12" s="27"/>
      <c r="G12" s="23" t="s">
        <v>63</v>
      </c>
      <c r="H12" s="35" t="s">
        <v>64</v>
      </c>
      <c r="I12" s="42"/>
      <c r="J12" s="29">
        <v>0.5</v>
      </c>
      <c r="K12" s="29">
        <f>4-J12</f>
        <v>3.5</v>
      </c>
      <c r="L12" s="36" t="s">
        <v>65</v>
      </c>
      <c r="M12" s="28"/>
      <c r="N12" s="42"/>
      <c r="O12" s="35"/>
      <c r="P12" s="35"/>
      <c r="Q12" s="35"/>
      <c r="R12" s="35"/>
      <c r="S12" s="35"/>
      <c r="T12" s="126" t="s">
        <v>64</v>
      </c>
    </row>
    <row r="13" spans="1:20" s="25" customFormat="1" x14ac:dyDescent="0.2">
      <c r="A13" s="51" t="s">
        <v>66</v>
      </c>
      <c r="B13" s="23" t="s">
        <v>30</v>
      </c>
      <c r="C13" s="23" t="s">
        <v>67</v>
      </c>
      <c r="D13" s="23" t="s">
        <v>38</v>
      </c>
      <c r="E13" s="35" t="s">
        <v>24</v>
      </c>
      <c r="F13" s="27">
        <v>2020</v>
      </c>
      <c r="G13" s="23" t="s">
        <v>68</v>
      </c>
      <c r="H13" s="35" t="s">
        <v>69</v>
      </c>
      <c r="I13" s="35"/>
      <c r="J13" s="29"/>
      <c r="K13" s="29"/>
      <c r="L13" s="39">
        <v>30000</v>
      </c>
      <c r="M13" s="28">
        <v>1</v>
      </c>
      <c r="N13" s="35"/>
      <c r="O13" s="35"/>
      <c r="P13" s="35"/>
      <c r="Q13" s="35"/>
      <c r="R13" s="35"/>
      <c r="S13" s="35"/>
      <c r="T13" s="56" t="s">
        <v>69</v>
      </c>
    </row>
    <row r="14" spans="1:20" s="25" customFormat="1" x14ac:dyDescent="0.2">
      <c r="A14" s="53" t="s">
        <v>66</v>
      </c>
      <c r="B14" s="23" t="s">
        <v>30</v>
      </c>
      <c r="C14" s="30" t="s">
        <v>70</v>
      </c>
      <c r="D14" s="30" t="s">
        <v>23</v>
      </c>
      <c r="E14" s="31" t="s">
        <v>24</v>
      </c>
      <c r="F14" s="32"/>
      <c r="G14" s="30" t="s">
        <v>68</v>
      </c>
      <c r="H14" s="31" t="s">
        <v>71</v>
      </c>
      <c r="I14" s="31"/>
      <c r="J14" s="33"/>
      <c r="K14" s="33"/>
      <c r="L14" s="37">
        <v>10000</v>
      </c>
      <c r="M14" s="34">
        <v>8</v>
      </c>
      <c r="N14" s="31"/>
      <c r="O14" s="31"/>
      <c r="P14" s="31"/>
      <c r="Q14" s="31"/>
      <c r="R14" s="31"/>
      <c r="S14" s="31"/>
      <c r="T14" s="82" t="s">
        <v>72</v>
      </c>
    </row>
    <row r="15" spans="1:20" s="24" customFormat="1" x14ac:dyDescent="0.2">
      <c r="A15" s="53" t="s">
        <v>66</v>
      </c>
      <c r="B15" s="23" t="s">
        <v>30</v>
      </c>
      <c r="C15" s="30" t="s">
        <v>73</v>
      </c>
      <c r="D15" s="30" t="s">
        <v>32</v>
      </c>
      <c r="E15" s="31" t="s">
        <v>33</v>
      </c>
      <c r="F15" s="32">
        <v>2016</v>
      </c>
      <c r="G15" s="30" t="s">
        <v>68</v>
      </c>
      <c r="H15" s="31" t="s">
        <v>74</v>
      </c>
      <c r="I15" s="38">
        <v>30000</v>
      </c>
      <c r="J15" s="33">
        <v>0.1</v>
      </c>
      <c r="K15" s="33"/>
      <c r="L15" s="37">
        <v>28500</v>
      </c>
      <c r="M15" s="34">
        <v>1</v>
      </c>
      <c r="N15" s="37">
        <v>20000</v>
      </c>
      <c r="O15" s="32">
        <v>1</v>
      </c>
      <c r="P15" s="31"/>
      <c r="Q15" s="32"/>
      <c r="R15" s="31"/>
      <c r="S15" s="31"/>
      <c r="T15" s="82" t="s">
        <v>74</v>
      </c>
    </row>
    <row r="16" spans="1:20" s="24" customFormat="1" x14ac:dyDescent="0.2">
      <c r="A16" s="53" t="s">
        <v>66</v>
      </c>
      <c r="B16" s="23" t="s">
        <v>30</v>
      </c>
      <c r="C16" s="30" t="s">
        <v>75</v>
      </c>
      <c r="D16" s="30" t="s">
        <v>32</v>
      </c>
      <c r="E16" s="31" t="s">
        <v>33</v>
      </c>
      <c r="F16" s="32">
        <v>2018</v>
      </c>
      <c r="G16" s="30" t="s">
        <v>68</v>
      </c>
      <c r="H16" s="31" t="s">
        <v>76</v>
      </c>
      <c r="I16" s="37">
        <v>50000</v>
      </c>
      <c r="J16" s="33">
        <v>0.4</v>
      </c>
      <c r="K16" s="33"/>
      <c r="L16" s="37">
        <v>50000</v>
      </c>
      <c r="M16" s="34">
        <v>1</v>
      </c>
      <c r="N16" s="31"/>
      <c r="O16" s="32">
        <v>1</v>
      </c>
      <c r="P16" s="31"/>
      <c r="Q16" s="32">
        <v>6</v>
      </c>
      <c r="R16" s="31"/>
      <c r="S16" s="31"/>
      <c r="T16" s="82" t="s">
        <v>77</v>
      </c>
    </row>
    <row r="17" spans="1:20" s="24" customFormat="1" x14ac:dyDescent="0.2">
      <c r="A17" s="51" t="s">
        <v>78</v>
      </c>
      <c r="B17" s="23" t="s">
        <v>30</v>
      </c>
      <c r="C17" s="23" t="s">
        <v>79</v>
      </c>
      <c r="D17" s="23" t="s">
        <v>32</v>
      </c>
      <c r="E17" s="23" t="s">
        <v>33</v>
      </c>
      <c r="F17" s="27">
        <v>2016</v>
      </c>
      <c r="G17" s="23" t="s">
        <v>34</v>
      </c>
      <c r="H17" s="23" t="s">
        <v>80</v>
      </c>
      <c r="I17" s="42">
        <v>1900000</v>
      </c>
      <c r="J17" s="29">
        <v>13</v>
      </c>
      <c r="K17" s="29"/>
      <c r="L17" s="42">
        <v>600000</v>
      </c>
      <c r="M17" s="28">
        <v>3</v>
      </c>
      <c r="N17" s="42">
        <v>267000</v>
      </c>
      <c r="O17" s="28">
        <v>1</v>
      </c>
      <c r="P17" s="40">
        <v>19</v>
      </c>
      <c r="Q17" s="40">
        <v>90</v>
      </c>
      <c r="R17" s="23" t="s">
        <v>81</v>
      </c>
      <c r="S17" s="23"/>
      <c r="T17" s="52" t="s">
        <v>82</v>
      </c>
    </row>
    <row r="18" spans="1:20" s="24" customFormat="1" x14ac:dyDescent="0.2">
      <c r="A18" s="51" t="s">
        <v>78</v>
      </c>
      <c r="B18" s="23" t="s">
        <v>30</v>
      </c>
      <c r="C18" s="23" t="s">
        <v>83</v>
      </c>
      <c r="D18" s="23" t="s">
        <v>32</v>
      </c>
      <c r="E18" s="23" t="s">
        <v>33</v>
      </c>
      <c r="F18" s="27">
        <v>2010</v>
      </c>
      <c r="G18" s="23" t="s">
        <v>34</v>
      </c>
      <c r="H18" s="23" t="s">
        <v>84</v>
      </c>
      <c r="I18" s="42">
        <v>1160000</v>
      </c>
      <c r="J18" s="29">
        <v>8.25</v>
      </c>
      <c r="K18" s="29"/>
      <c r="L18" s="42">
        <v>330000</v>
      </c>
      <c r="M18" s="28">
        <v>3</v>
      </c>
      <c r="N18" s="42">
        <v>267000</v>
      </c>
      <c r="O18" s="28">
        <v>1</v>
      </c>
      <c r="P18" s="40">
        <v>15</v>
      </c>
      <c r="Q18" s="40">
        <v>90</v>
      </c>
      <c r="R18" s="23" t="s">
        <v>36</v>
      </c>
      <c r="S18" s="23"/>
      <c r="T18" s="52" t="s">
        <v>85</v>
      </c>
    </row>
    <row r="19" spans="1:20" s="24" customFormat="1" x14ac:dyDescent="0.2">
      <c r="A19" s="51" t="s">
        <v>78</v>
      </c>
      <c r="B19" s="23" t="s">
        <v>30</v>
      </c>
      <c r="C19" s="23" t="s">
        <v>83</v>
      </c>
      <c r="D19" s="23" t="s">
        <v>23</v>
      </c>
      <c r="E19" s="23" t="s">
        <v>39</v>
      </c>
      <c r="F19" s="27">
        <v>2022</v>
      </c>
      <c r="G19" s="23" t="s">
        <v>34</v>
      </c>
      <c r="H19" s="23" t="s">
        <v>84</v>
      </c>
      <c r="I19" s="42">
        <f>1550000-I18</f>
        <v>390000</v>
      </c>
      <c r="J19" s="29">
        <f>11-J18</f>
        <v>2.75</v>
      </c>
      <c r="K19" s="29"/>
      <c r="L19" s="42"/>
      <c r="M19" s="28"/>
      <c r="N19" s="42">
        <v>267000</v>
      </c>
      <c r="O19" s="28"/>
      <c r="P19" s="40">
        <v>15</v>
      </c>
      <c r="Q19" s="40">
        <v>90</v>
      </c>
      <c r="R19" s="23" t="s">
        <v>36</v>
      </c>
      <c r="S19" s="23"/>
      <c r="T19" s="52" t="s">
        <v>85</v>
      </c>
    </row>
    <row r="20" spans="1:20" s="24" customFormat="1" x14ac:dyDescent="0.2">
      <c r="A20" s="51" t="s">
        <v>78</v>
      </c>
      <c r="B20" s="23" t="s">
        <v>30</v>
      </c>
      <c r="C20" s="23" t="s">
        <v>83</v>
      </c>
      <c r="D20" s="23" t="s">
        <v>23</v>
      </c>
      <c r="E20" s="23" t="s">
        <v>39</v>
      </c>
      <c r="F20" s="27">
        <v>2024</v>
      </c>
      <c r="G20" s="23" t="s">
        <v>34</v>
      </c>
      <c r="H20" s="23" t="s">
        <v>84</v>
      </c>
      <c r="I20" s="42">
        <f>2320000-I18-I19</f>
        <v>770000</v>
      </c>
      <c r="J20" s="127">
        <f>16.5-J18-J19</f>
        <v>5.5</v>
      </c>
      <c r="K20" s="29"/>
      <c r="L20" s="42">
        <f>550000-L18</f>
        <v>220000</v>
      </c>
      <c r="M20" s="28">
        <v>2</v>
      </c>
      <c r="N20" s="42">
        <v>267000</v>
      </c>
      <c r="O20" s="28"/>
      <c r="P20" s="40">
        <v>15</v>
      </c>
      <c r="Q20" s="40">
        <v>90</v>
      </c>
      <c r="R20" s="23" t="s">
        <v>36</v>
      </c>
      <c r="S20" s="23"/>
      <c r="T20" s="52" t="s">
        <v>85</v>
      </c>
    </row>
    <row r="21" spans="1:20" s="24" customFormat="1" x14ac:dyDescent="0.2">
      <c r="A21" s="51" t="s">
        <v>78</v>
      </c>
      <c r="B21" s="23" t="s">
        <v>30</v>
      </c>
      <c r="C21" s="23" t="s">
        <v>86</v>
      </c>
      <c r="D21" s="23" t="s">
        <v>32</v>
      </c>
      <c r="E21" s="23" t="s">
        <v>33</v>
      </c>
      <c r="F21" s="27">
        <v>1972</v>
      </c>
      <c r="G21" s="23" t="s">
        <v>34</v>
      </c>
      <c r="H21" s="23" t="s">
        <v>87</v>
      </c>
      <c r="I21" s="42">
        <v>620000</v>
      </c>
      <c r="J21" s="29">
        <v>3</v>
      </c>
      <c r="K21" s="29"/>
      <c r="L21" s="42">
        <v>80000</v>
      </c>
      <c r="M21" s="28">
        <v>1</v>
      </c>
      <c r="N21" s="42">
        <v>75000</v>
      </c>
      <c r="O21" s="28">
        <v>1</v>
      </c>
      <c r="P21" s="40">
        <v>12</v>
      </c>
      <c r="Q21" s="40">
        <v>67.7</v>
      </c>
      <c r="R21" s="23" t="s">
        <v>36</v>
      </c>
      <c r="S21" s="23"/>
      <c r="T21" s="52" t="s">
        <v>88</v>
      </c>
    </row>
    <row r="22" spans="1:20" s="24" customFormat="1" x14ac:dyDescent="0.2">
      <c r="A22" s="51" t="s">
        <v>78</v>
      </c>
      <c r="B22" s="23" t="s">
        <v>30</v>
      </c>
      <c r="C22" s="23" t="s">
        <v>89</v>
      </c>
      <c r="D22" s="23" t="s">
        <v>32</v>
      </c>
      <c r="E22" s="23" t="s">
        <v>33</v>
      </c>
      <c r="F22" s="27">
        <v>1980</v>
      </c>
      <c r="G22" s="23" t="s">
        <v>34</v>
      </c>
      <c r="H22" s="23" t="s">
        <v>87</v>
      </c>
      <c r="I22" s="42">
        <v>1600000</v>
      </c>
      <c r="J22" s="29">
        <v>10</v>
      </c>
      <c r="K22" s="29"/>
      <c r="L22" s="42">
        <v>360000</v>
      </c>
      <c r="M22" s="28">
        <v>3</v>
      </c>
      <c r="N22" s="42">
        <v>267000</v>
      </c>
      <c r="O22" s="28">
        <v>2</v>
      </c>
      <c r="P22" s="40">
        <v>13</v>
      </c>
      <c r="Q22" s="40">
        <v>80</v>
      </c>
      <c r="R22" s="23" t="s">
        <v>36</v>
      </c>
      <c r="S22" s="23"/>
      <c r="T22" s="52" t="s">
        <v>88</v>
      </c>
    </row>
    <row r="23" spans="1:20" s="24" customFormat="1" x14ac:dyDescent="0.2">
      <c r="A23" s="51" t="s">
        <v>78</v>
      </c>
      <c r="B23" s="23" t="s">
        <v>30</v>
      </c>
      <c r="C23" s="23" t="s">
        <v>89</v>
      </c>
      <c r="D23" s="23" t="s">
        <v>23</v>
      </c>
      <c r="E23" s="23" t="s">
        <v>39</v>
      </c>
      <c r="F23" s="27">
        <v>2022</v>
      </c>
      <c r="G23" s="23" t="s">
        <v>34</v>
      </c>
      <c r="H23" s="23" t="s">
        <v>87</v>
      </c>
      <c r="I23" s="42">
        <f>2000000-I22</f>
        <v>400000</v>
      </c>
      <c r="J23" s="29">
        <f>12.5-J22</f>
        <v>2.5</v>
      </c>
      <c r="K23" s="29"/>
      <c r="L23" s="42"/>
      <c r="M23" s="28"/>
      <c r="N23" s="42">
        <v>267000</v>
      </c>
      <c r="O23" s="28"/>
      <c r="P23" s="40">
        <v>13</v>
      </c>
      <c r="Q23" s="40">
        <v>80</v>
      </c>
      <c r="R23" s="23" t="s">
        <v>36</v>
      </c>
      <c r="S23" s="23"/>
      <c r="T23" s="52" t="s">
        <v>88</v>
      </c>
    </row>
    <row r="24" spans="1:20" s="25" customFormat="1" ht="13.15" customHeight="1" x14ac:dyDescent="0.2">
      <c r="A24" s="51" t="s">
        <v>78</v>
      </c>
      <c r="B24" s="23" t="s">
        <v>30</v>
      </c>
      <c r="C24" s="23" t="s">
        <v>89</v>
      </c>
      <c r="D24" s="23" t="s">
        <v>23</v>
      </c>
      <c r="E24" s="23" t="s">
        <v>39</v>
      </c>
      <c r="F24" s="27">
        <v>2024</v>
      </c>
      <c r="G24" s="23" t="s">
        <v>34</v>
      </c>
      <c r="H24" s="23" t="s">
        <v>87</v>
      </c>
      <c r="I24" s="42"/>
      <c r="J24" s="29"/>
      <c r="K24" s="29"/>
      <c r="L24" s="42">
        <f>550000-L22</f>
        <v>190000</v>
      </c>
      <c r="M24" s="28">
        <v>1</v>
      </c>
      <c r="N24" s="42">
        <v>267000</v>
      </c>
      <c r="O24" s="28"/>
      <c r="P24" s="40">
        <v>13</v>
      </c>
      <c r="Q24" s="40">
        <v>80</v>
      </c>
      <c r="R24" s="23" t="s">
        <v>36</v>
      </c>
      <c r="S24" s="23"/>
      <c r="T24" s="52" t="s">
        <v>88</v>
      </c>
    </row>
    <row r="25" spans="1:20" s="25" customFormat="1" x14ac:dyDescent="0.2">
      <c r="A25" s="53" t="s">
        <v>90</v>
      </c>
      <c r="B25" s="23" t="s">
        <v>30</v>
      </c>
      <c r="C25" s="30" t="s">
        <v>91</v>
      </c>
      <c r="D25" s="30" t="s">
        <v>23</v>
      </c>
      <c r="E25" s="31" t="s">
        <v>24</v>
      </c>
      <c r="F25" s="32">
        <v>2022</v>
      </c>
      <c r="G25" s="30" t="s">
        <v>34</v>
      </c>
      <c r="H25" s="31" t="s">
        <v>92</v>
      </c>
      <c r="I25" s="31"/>
      <c r="J25" s="44">
        <v>8</v>
      </c>
      <c r="K25" s="44"/>
      <c r="L25" s="37">
        <v>240000</v>
      </c>
      <c r="M25" s="34">
        <v>2</v>
      </c>
      <c r="N25" s="42">
        <v>267000</v>
      </c>
      <c r="O25" s="31">
        <v>2</v>
      </c>
      <c r="P25" s="31"/>
      <c r="Q25" s="31"/>
      <c r="R25" s="31"/>
      <c r="S25" s="31"/>
      <c r="T25" s="82" t="s">
        <v>93</v>
      </c>
    </row>
    <row r="26" spans="1:20" s="66" customFormat="1" x14ac:dyDescent="0.2">
      <c r="A26" s="51" t="s">
        <v>90</v>
      </c>
      <c r="B26" s="23" t="s">
        <v>30</v>
      </c>
      <c r="C26" s="23" t="s">
        <v>94</v>
      </c>
      <c r="D26" s="23" t="s">
        <v>23</v>
      </c>
      <c r="E26" s="35" t="s">
        <v>24</v>
      </c>
      <c r="F26" s="27"/>
      <c r="G26" s="23" t="s">
        <v>34</v>
      </c>
      <c r="H26" s="35" t="s">
        <v>95</v>
      </c>
      <c r="I26" s="42"/>
      <c r="J26" s="45">
        <v>5</v>
      </c>
      <c r="K26" s="45">
        <f>8-J26</f>
        <v>3</v>
      </c>
      <c r="L26" s="39"/>
      <c r="M26" s="28"/>
      <c r="N26" s="35"/>
      <c r="O26" s="35"/>
      <c r="P26" s="35"/>
      <c r="Q26" s="35"/>
      <c r="R26" s="35"/>
      <c r="S26" s="35"/>
      <c r="T26" s="56" t="s">
        <v>95</v>
      </c>
    </row>
    <row r="27" spans="1:20" s="67" customFormat="1" x14ac:dyDescent="0.2">
      <c r="A27" s="53" t="s">
        <v>90</v>
      </c>
      <c r="B27" s="23" t="s">
        <v>30</v>
      </c>
      <c r="C27" s="30" t="s">
        <v>96</v>
      </c>
      <c r="D27" s="30" t="s">
        <v>23</v>
      </c>
      <c r="E27" s="30" t="s">
        <v>24</v>
      </c>
      <c r="F27" s="32"/>
      <c r="G27" s="30" t="s">
        <v>97</v>
      </c>
      <c r="H27" s="31" t="s">
        <v>98</v>
      </c>
      <c r="I27" s="31"/>
      <c r="J27" s="33"/>
      <c r="K27" s="33"/>
      <c r="L27" s="37"/>
      <c r="M27" s="34"/>
      <c r="N27" s="31"/>
      <c r="O27" s="31"/>
      <c r="P27" s="31"/>
      <c r="Q27" s="31"/>
      <c r="R27" s="31"/>
      <c r="S27" s="31"/>
      <c r="T27" s="82" t="s">
        <v>98</v>
      </c>
    </row>
    <row r="28" spans="1:20" s="24" customFormat="1" x14ac:dyDescent="0.2">
      <c r="A28" s="53" t="s">
        <v>90</v>
      </c>
      <c r="B28" s="23" t="s">
        <v>30</v>
      </c>
      <c r="C28" s="30" t="s">
        <v>99</v>
      </c>
      <c r="D28" s="30" t="s">
        <v>23</v>
      </c>
      <c r="E28" s="31" t="s">
        <v>24</v>
      </c>
      <c r="F28" s="32">
        <v>2022</v>
      </c>
      <c r="G28" s="30" t="s">
        <v>25</v>
      </c>
      <c r="H28" s="31" t="s">
        <v>100</v>
      </c>
      <c r="I28" s="42">
        <v>1400000</v>
      </c>
      <c r="J28" s="44">
        <v>10</v>
      </c>
      <c r="K28" s="44"/>
      <c r="L28" s="37">
        <v>263000</v>
      </c>
      <c r="M28" s="34"/>
      <c r="N28" s="31"/>
      <c r="O28" s="31"/>
      <c r="P28" s="31"/>
      <c r="Q28" s="31"/>
      <c r="R28" s="31"/>
      <c r="S28" s="31"/>
      <c r="T28" s="82" t="s">
        <v>101</v>
      </c>
    </row>
    <row r="29" spans="1:20" s="24" customFormat="1" ht="15" customHeight="1" x14ac:dyDescent="0.2">
      <c r="A29" s="53" t="s">
        <v>102</v>
      </c>
      <c r="B29" s="23" t="s">
        <v>30</v>
      </c>
      <c r="C29" s="30" t="s">
        <v>103</v>
      </c>
      <c r="D29" s="30" t="s">
        <v>23</v>
      </c>
      <c r="E29" s="31" t="s">
        <v>24</v>
      </c>
      <c r="F29" s="32">
        <v>2021</v>
      </c>
      <c r="G29" s="30" t="s">
        <v>25</v>
      </c>
      <c r="H29" s="31" t="s">
        <v>104</v>
      </c>
      <c r="I29" s="42">
        <v>700000</v>
      </c>
      <c r="J29" s="33">
        <v>6.1</v>
      </c>
      <c r="K29" s="33"/>
      <c r="L29" s="37">
        <v>170000</v>
      </c>
      <c r="M29" s="34">
        <v>4</v>
      </c>
      <c r="N29" s="37">
        <v>170000</v>
      </c>
      <c r="O29" s="31"/>
      <c r="P29" s="31"/>
      <c r="Q29" s="31">
        <v>100</v>
      </c>
      <c r="R29" s="31" t="s">
        <v>105</v>
      </c>
      <c r="S29" s="31" t="s">
        <v>43</v>
      </c>
      <c r="T29" s="82" t="s">
        <v>106</v>
      </c>
    </row>
    <row r="30" spans="1:20" s="25" customFormat="1" ht="12" customHeight="1" x14ac:dyDescent="0.2">
      <c r="A30" s="51" t="s">
        <v>102</v>
      </c>
      <c r="B30" s="23" t="s">
        <v>30</v>
      </c>
      <c r="C30" s="23" t="s">
        <v>107</v>
      </c>
      <c r="D30" s="23" t="s">
        <v>32</v>
      </c>
      <c r="E30" s="23" t="s">
        <v>33</v>
      </c>
      <c r="F30" s="27">
        <v>2018</v>
      </c>
      <c r="G30" s="23" t="s">
        <v>34</v>
      </c>
      <c r="H30" s="23" t="s">
        <v>108</v>
      </c>
      <c r="I30" s="42">
        <v>798000</v>
      </c>
      <c r="J30" s="29">
        <v>7</v>
      </c>
      <c r="K30" s="29"/>
      <c r="L30" s="42">
        <v>225000</v>
      </c>
      <c r="M30" s="28">
        <v>3</v>
      </c>
      <c r="N30" s="39">
        <v>260000</v>
      </c>
      <c r="O30" s="28">
        <v>1</v>
      </c>
      <c r="P30" s="40">
        <v>13.5</v>
      </c>
      <c r="Q30" s="40">
        <v>64</v>
      </c>
      <c r="R30" s="23" t="s">
        <v>36</v>
      </c>
      <c r="S30" s="23"/>
      <c r="T30" s="52" t="s">
        <v>109</v>
      </c>
    </row>
    <row r="31" spans="1:20" s="25" customFormat="1" x14ac:dyDescent="0.2">
      <c r="A31" s="53" t="s">
        <v>110</v>
      </c>
      <c r="B31" s="23" t="s">
        <v>30</v>
      </c>
      <c r="C31" s="30" t="s">
        <v>111</v>
      </c>
      <c r="D31" s="30" t="s">
        <v>23</v>
      </c>
      <c r="E31" s="31" t="s">
        <v>24</v>
      </c>
      <c r="F31" s="32"/>
      <c r="G31" s="23" t="s">
        <v>25</v>
      </c>
      <c r="H31" s="31" t="s">
        <v>112</v>
      </c>
      <c r="I31" s="42"/>
      <c r="J31" s="33">
        <v>4</v>
      </c>
      <c r="K31" s="33"/>
      <c r="L31" s="37"/>
      <c r="M31" s="34"/>
      <c r="N31" s="39"/>
      <c r="O31" s="31"/>
      <c r="P31" s="31"/>
      <c r="Q31" s="31"/>
      <c r="R31" s="31"/>
      <c r="S31" s="31"/>
      <c r="T31" s="82" t="s">
        <v>113</v>
      </c>
    </row>
    <row r="32" spans="1:20" s="24" customFormat="1" x14ac:dyDescent="0.2">
      <c r="A32" s="53" t="s">
        <v>110</v>
      </c>
      <c r="B32" s="23" t="s">
        <v>30</v>
      </c>
      <c r="C32" s="30" t="s">
        <v>114</v>
      </c>
      <c r="D32" s="30" t="s">
        <v>23</v>
      </c>
      <c r="E32" s="31" t="s">
        <v>24</v>
      </c>
      <c r="F32" s="32"/>
      <c r="G32" s="23" t="s">
        <v>34</v>
      </c>
      <c r="H32" s="31" t="s">
        <v>115</v>
      </c>
      <c r="I32" s="42" t="s">
        <v>116</v>
      </c>
      <c r="J32" s="33">
        <v>6.2</v>
      </c>
      <c r="K32" s="33">
        <f>10.3-J32</f>
        <v>4.1000000000000005</v>
      </c>
      <c r="L32" s="37"/>
      <c r="M32" s="34" t="s">
        <v>117</v>
      </c>
      <c r="N32" s="39">
        <v>266000</v>
      </c>
      <c r="O32" s="31"/>
      <c r="P32" s="31"/>
      <c r="Q32" s="31"/>
      <c r="R32" s="31" t="s">
        <v>118</v>
      </c>
      <c r="S32" s="31" t="s">
        <v>43</v>
      </c>
      <c r="T32" s="82" t="s">
        <v>115</v>
      </c>
    </row>
    <row r="33" spans="1:20" s="24" customFormat="1" x14ac:dyDescent="0.2">
      <c r="A33" s="51" t="s">
        <v>119</v>
      </c>
      <c r="B33" s="30" t="s">
        <v>51</v>
      </c>
      <c r="C33" s="23" t="s">
        <v>120</v>
      </c>
      <c r="D33" s="23" t="s">
        <v>32</v>
      </c>
      <c r="E33" s="23" t="s">
        <v>33</v>
      </c>
      <c r="F33" s="27">
        <v>2013</v>
      </c>
      <c r="G33" s="23" t="s">
        <v>121</v>
      </c>
      <c r="H33" s="23" t="s">
        <v>122</v>
      </c>
      <c r="I33" s="42"/>
      <c r="J33" s="29">
        <v>4.8</v>
      </c>
      <c r="K33" s="29"/>
      <c r="L33" s="42">
        <v>138000</v>
      </c>
      <c r="M33" s="28"/>
      <c r="N33" s="39"/>
      <c r="O33" s="28"/>
      <c r="P33" s="40"/>
      <c r="Q33" s="40"/>
      <c r="R33" s="23"/>
      <c r="S33" s="23"/>
      <c r="T33" s="52" t="s">
        <v>123</v>
      </c>
    </row>
    <row r="34" spans="1:20" s="24" customFormat="1" x14ac:dyDescent="0.2">
      <c r="A34" s="51" t="s">
        <v>119</v>
      </c>
      <c r="B34" s="30" t="s">
        <v>51</v>
      </c>
      <c r="C34" s="23" t="s">
        <v>124</v>
      </c>
      <c r="D34" s="23" t="s">
        <v>23</v>
      </c>
      <c r="E34" s="23" t="s">
        <v>24</v>
      </c>
      <c r="F34" s="27"/>
      <c r="G34" s="23" t="s">
        <v>121</v>
      </c>
      <c r="H34" s="23" t="s">
        <v>122</v>
      </c>
      <c r="I34" s="42"/>
      <c r="J34" s="29">
        <v>4.8</v>
      </c>
      <c r="K34" s="29"/>
      <c r="L34" s="42">
        <v>138000</v>
      </c>
      <c r="M34" s="28"/>
      <c r="N34" s="39"/>
      <c r="O34" s="28"/>
      <c r="P34" s="40"/>
      <c r="Q34" s="40"/>
      <c r="R34" s="23"/>
      <c r="S34" s="23"/>
      <c r="T34" s="52" t="s">
        <v>123</v>
      </c>
    </row>
    <row r="35" spans="1:20" s="24" customFormat="1" x14ac:dyDescent="0.2">
      <c r="A35" s="51" t="s">
        <v>125</v>
      </c>
      <c r="B35" s="23" t="s">
        <v>30</v>
      </c>
      <c r="C35" s="23" t="s">
        <v>126</v>
      </c>
      <c r="D35" s="23" t="s">
        <v>32</v>
      </c>
      <c r="E35" s="23" t="s">
        <v>33</v>
      </c>
      <c r="F35" s="27">
        <v>2013</v>
      </c>
      <c r="G35" s="23" t="s">
        <v>25</v>
      </c>
      <c r="H35" s="23" t="s">
        <v>127</v>
      </c>
      <c r="I35" s="42">
        <v>592465</v>
      </c>
      <c r="J35" s="29">
        <v>3.8</v>
      </c>
      <c r="K35" s="29"/>
      <c r="L35" s="42">
        <v>137500</v>
      </c>
      <c r="M35" s="28">
        <v>4</v>
      </c>
      <c r="N35" s="39">
        <v>180000</v>
      </c>
      <c r="O35" s="28"/>
      <c r="P35" s="40">
        <v>113</v>
      </c>
      <c r="Q35" s="40">
        <v>80</v>
      </c>
      <c r="R35" s="23" t="s">
        <v>36</v>
      </c>
      <c r="S35" s="23"/>
      <c r="T35" s="52" t="s">
        <v>128</v>
      </c>
    </row>
    <row r="36" spans="1:20" s="24" customFormat="1" ht="13.15" customHeight="1" x14ac:dyDescent="0.2">
      <c r="A36" s="51" t="s">
        <v>125</v>
      </c>
      <c r="B36" s="23" t="s">
        <v>30</v>
      </c>
      <c r="C36" s="23" t="s">
        <v>129</v>
      </c>
      <c r="D36" s="23" t="s">
        <v>32</v>
      </c>
      <c r="E36" s="23" t="s">
        <v>33</v>
      </c>
      <c r="F36" s="27">
        <v>1971</v>
      </c>
      <c r="G36" s="23" t="s">
        <v>34</v>
      </c>
      <c r="H36" s="23" t="s">
        <v>130</v>
      </c>
      <c r="I36" s="42">
        <v>427000</v>
      </c>
      <c r="J36" s="29">
        <v>3.4</v>
      </c>
      <c r="K36" s="29"/>
      <c r="L36" s="42">
        <v>100000</v>
      </c>
      <c r="M36" s="28">
        <v>2</v>
      </c>
      <c r="N36" s="39">
        <v>70000</v>
      </c>
      <c r="O36" s="28">
        <v>1</v>
      </c>
      <c r="P36" s="40">
        <v>10</v>
      </c>
      <c r="Q36" s="40">
        <v>70</v>
      </c>
      <c r="R36" s="23" t="s">
        <v>36</v>
      </c>
      <c r="S36" s="23"/>
      <c r="T36" s="52" t="s">
        <v>131</v>
      </c>
    </row>
    <row r="37" spans="1:20" s="25" customFormat="1" x14ac:dyDescent="0.2">
      <c r="A37" s="53" t="s">
        <v>125</v>
      </c>
      <c r="B37" s="23" t="s">
        <v>30</v>
      </c>
      <c r="C37" s="30" t="s">
        <v>132</v>
      </c>
      <c r="D37" s="30" t="s">
        <v>23</v>
      </c>
      <c r="E37" s="31" t="s">
        <v>24</v>
      </c>
      <c r="F37" s="32">
        <v>2022</v>
      </c>
      <c r="G37" s="23" t="s">
        <v>34</v>
      </c>
      <c r="H37" s="31" t="s">
        <v>133</v>
      </c>
      <c r="I37" s="42">
        <f>ROUNDDOWN(23.1/24*1000000,-3)</f>
        <v>962000</v>
      </c>
      <c r="J37" s="33">
        <v>8</v>
      </c>
      <c r="K37" s="33"/>
      <c r="L37" s="37">
        <v>320000</v>
      </c>
      <c r="M37" s="34">
        <v>2</v>
      </c>
      <c r="N37" s="39">
        <v>155000</v>
      </c>
      <c r="O37" s="31"/>
      <c r="P37" s="31"/>
      <c r="Q37" s="31"/>
      <c r="R37" s="31"/>
      <c r="S37" s="31"/>
      <c r="T37" s="82" t="s">
        <v>134</v>
      </c>
    </row>
    <row r="38" spans="1:20" s="25" customFormat="1" x14ac:dyDescent="0.2">
      <c r="A38" s="51" t="s">
        <v>125</v>
      </c>
      <c r="B38" s="23" t="s">
        <v>30</v>
      </c>
      <c r="C38" s="23" t="s">
        <v>135</v>
      </c>
      <c r="D38" s="23" t="s">
        <v>32</v>
      </c>
      <c r="E38" s="23" t="s">
        <v>33</v>
      </c>
      <c r="F38" s="27">
        <v>2009</v>
      </c>
      <c r="G38" s="23" t="s">
        <v>136</v>
      </c>
      <c r="H38" s="23" t="s">
        <v>137</v>
      </c>
      <c r="I38" s="42">
        <v>1038857</v>
      </c>
      <c r="J38" s="29">
        <v>7.58</v>
      </c>
      <c r="K38" s="29"/>
      <c r="L38" s="42">
        <v>250000</v>
      </c>
      <c r="M38" s="28">
        <v>2</v>
      </c>
      <c r="N38" s="39">
        <v>152000</v>
      </c>
      <c r="O38" s="28">
        <v>1</v>
      </c>
      <c r="P38" s="40">
        <v>27</v>
      </c>
      <c r="Q38" s="40">
        <v>70</v>
      </c>
      <c r="R38" s="23" t="s">
        <v>138</v>
      </c>
      <c r="S38" s="23"/>
      <c r="T38" s="52" t="s">
        <v>139</v>
      </c>
    </row>
    <row r="39" spans="1:20" s="25" customFormat="1" x14ac:dyDescent="0.2">
      <c r="A39" s="51" t="s">
        <v>125</v>
      </c>
      <c r="B39" s="23" t="s">
        <v>30</v>
      </c>
      <c r="C39" s="23" t="s">
        <v>140</v>
      </c>
      <c r="D39" s="23" t="s">
        <v>38</v>
      </c>
      <c r="E39" s="23" t="s">
        <v>24</v>
      </c>
      <c r="F39" s="27">
        <v>2020</v>
      </c>
      <c r="G39" s="23" t="s">
        <v>68</v>
      </c>
      <c r="H39" s="23" t="s">
        <v>141</v>
      </c>
      <c r="I39" s="42"/>
      <c r="J39" s="29"/>
      <c r="K39" s="29"/>
      <c r="L39" s="42">
        <v>9000</v>
      </c>
      <c r="M39" s="28">
        <v>6</v>
      </c>
      <c r="N39" s="39"/>
      <c r="O39" s="28">
        <v>1</v>
      </c>
      <c r="P39" s="40"/>
      <c r="Q39" s="40"/>
      <c r="R39" s="23"/>
      <c r="S39" s="23"/>
      <c r="T39" s="52" t="s">
        <v>142</v>
      </c>
    </row>
    <row r="40" spans="1:20" s="25" customFormat="1" x14ac:dyDescent="0.2">
      <c r="A40" s="51" t="s">
        <v>125</v>
      </c>
      <c r="B40" s="23" t="s">
        <v>30</v>
      </c>
      <c r="C40" s="23" t="s">
        <v>143</v>
      </c>
      <c r="D40" s="23" t="s">
        <v>38</v>
      </c>
      <c r="E40" s="23" t="s">
        <v>24</v>
      </c>
      <c r="F40" s="27">
        <v>2021</v>
      </c>
      <c r="G40" s="23" t="s">
        <v>68</v>
      </c>
      <c r="H40" s="23" t="s">
        <v>144</v>
      </c>
      <c r="I40" s="42"/>
      <c r="J40" s="29"/>
      <c r="K40" s="29"/>
      <c r="L40" s="42">
        <v>20000</v>
      </c>
      <c r="M40" s="28">
        <v>2</v>
      </c>
      <c r="N40" s="39">
        <v>27500</v>
      </c>
      <c r="O40" s="28">
        <v>1</v>
      </c>
      <c r="P40" s="40"/>
      <c r="Q40" s="40"/>
      <c r="R40" s="23"/>
      <c r="S40" s="23"/>
      <c r="T40" s="52" t="s">
        <v>145</v>
      </c>
    </row>
    <row r="41" spans="1:20" s="24" customFormat="1" x14ac:dyDescent="0.2">
      <c r="A41" s="53" t="s">
        <v>146</v>
      </c>
      <c r="B41" s="23" t="s">
        <v>30</v>
      </c>
      <c r="C41" s="23" t="s">
        <v>147</v>
      </c>
      <c r="D41" s="23" t="s">
        <v>23</v>
      </c>
      <c r="E41" s="23" t="s">
        <v>24</v>
      </c>
      <c r="F41" s="27"/>
      <c r="G41" s="23" t="s">
        <v>34</v>
      </c>
      <c r="H41" s="23" t="s">
        <v>148</v>
      </c>
      <c r="I41" s="42"/>
      <c r="J41" s="29"/>
      <c r="K41" s="29"/>
      <c r="L41" s="42"/>
      <c r="M41" s="28"/>
      <c r="N41" s="39"/>
      <c r="O41" s="28"/>
      <c r="P41" s="40"/>
      <c r="Q41" s="40"/>
      <c r="R41" s="23"/>
      <c r="S41" s="23"/>
      <c r="T41" s="52" t="s">
        <v>149</v>
      </c>
    </row>
    <row r="42" spans="1:20" s="24" customFormat="1" x14ac:dyDescent="0.2">
      <c r="A42" s="53" t="s">
        <v>146</v>
      </c>
      <c r="B42" s="23" t="s">
        <v>30</v>
      </c>
      <c r="C42" s="30" t="s">
        <v>150</v>
      </c>
      <c r="D42" s="30" t="s">
        <v>23</v>
      </c>
      <c r="E42" s="31" t="s">
        <v>24</v>
      </c>
      <c r="F42" s="32"/>
      <c r="G42" s="23" t="s">
        <v>151</v>
      </c>
      <c r="H42" s="31" t="s">
        <v>152</v>
      </c>
      <c r="I42" s="42">
        <f>600*28252.14/24</f>
        <v>706303.5</v>
      </c>
      <c r="J42" s="33">
        <v>5</v>
      </c>
      <c r="K42" s="123"/>
      <c r="L42" s="37"/>
      <c r="M42" s="34"/>
      <c r="N42" s="38">
        <v>170000</v>
      </c>
      <c r="O42" s="31"/>
      <c r="P42" s="31"/>
      <c r="Q42" s="31"/>
      <c r="R42" s="31"/>
      <c r="S42" s="31"/>
      <c r="T42" s="82" t="s">
        <v>153</v>
      </c>
    </row>
    <row r="43" spans="1:20" s="25" customFormat="1" x14ac:dyDescent="0.2">
      <c r="A43" s="51" t="s">
        <v>154</v>
      </c>
      <c r="B43" s="23" t="s">
        <v>30</v>
      </c>
      <c r="C43" s="23" t="s">
        <v>155</v>
      </c>
      <c r="D43" s="23" t="s">
        <v>32</v>
      </c>
      <c r="E43" s="23" t="s">
        <v>33</v>
      </c>
      <c r="F43" s="27">
        <v>2014</v>
      </c>
      <c r="G43" s="23" t="s">
        <v>25</v>
      </c>
      <c r="H43" s="23" t="s">
        <v>156</v>
      </c>
      <c r="I43" s="42">
        <v>460000</v>
      </c>
      <c r="J43" s="29">
        <v>4</v>
      </c>
      <c r="K43" s="29"/>
      <c r="L43" s="42">
        <v>170000</v>
      </c>
      <c r="M43" s="28">
        <v>4</v>
      </c>
      <c r="N43" s="39">
        <v>160000</v>
      </c>
      <c r="O43" s="28"/>
      <c r="P43" s="40">
        <v>14.5</v>
      </c>
      <c r="Q43" s="40">
        <v>54</v>
      </c>
      <c r="R43" s="23" t="s">
        <v>36</v>
      </c>
      <c r="S43" s="23"/>
      <c r="T43" s="52" t="s">
        <v>157</v>
      </c>
    </row>
    <row r="44" spans="1:20" s="25" customFormat="1" ht="15" customHeight="1" x14ac:dyDescent="0.2">
      <c r="A44" s="53" t="s">
        <v>158</v>
      </c>
      <c r="B44" s="23" t="s">
        <v>30</v>
      </c>
      <c r="C44" s="30" t="s">
        <v>159</v>
      </c>
      <c r="D44" s="30" t="s">
        <v>32</v>
      </c>
      <c r="E44" s="23" t="s">
        <v>33</v>
      </c>
      <c r="F44" s="32">
        <v>2017</v>
      </c>
      <c r="G44" s="30" t="s">
        <v>160</v>
      </c>
      <c r="H44" s="31" t="s">
        <v>161</v>
      </c>
      <c r="I44" s="42">
        <v>89000</v>
      </c>
      <c r="J44" s="33">
        <v>0.7</v>
      </c>
      <c r="K44" s="33"/>
      <c r="L44" s="37">
        <v>125000</v>
      </c>
      <c r="M44" s="34">
        <v>5</v>
      </c>
      <c r="N44" s="39"/>
      <c r="O44" s="31"/>
      <c r="P44" s="31"/>
      <c r="Q44" s="31"/>
      <c r="R44" s="31"/>
      <c r="S44" s="31"/>
      <c r="T44" s="82" t="s">
        <v>161</v>
      </c>
    </row>
    <row r="45" spans="1:20" s="24" customFormat="1" x14ac:dyDescent="0.2">
      <c r="A45" s="53" t="s">
        <v>162</v>
      </c>
      <c r="B45" s="30" t="s">
        <v>51</v>
      </c>
      <c r="C45" s="30" t="s">
        <v>163</v>
      </c>
      <c r="D45" s="30" t="s">
        <v>23</v>
      </c>
      <c r="E45" s="31" t="s">
        <v>24</v>
      </c>
      <c r="F45" s="32"/>
      <c r="G45" s="23" t="s">
        <v>34</v>
      </c>
      <c r="H45" s="31" t="s">
        <v>164</v>
      </c>
      <c r="I45" s="31"/>
      <c r="J45" s="33">
        <v>5</v>
      </c>
      <c r="K45" s="33"/>
      <c r="L45" s="41"/>
      <c r="M45" s="34"/>
      <c r="N45" s="31"/>
      <c r="O45" s="31"/>
      <c r="P45" s="31"/>
      <c r="Q45" s="31"/>
      <c r="R45" s="31"/>
      <c r="S45" s="31"/>
      <c r="T45" s="55" t="s">
        <v>165</v>
      </c>
    </row>
    <row r="46" spans="1:20" s="24" customFormat="1" x14ac:dyDescent="0.2">
      <c r="A46" s="51" t="s">
        <v>166</v>
      </c>
      <c r="B46" s="23" t="s">
        <v>30</v>
      </c>
      <c r="C46" s="23" t="s">
        <v>167</v>
      </c>
      <c r="D46" s="23" t="s">
        <v>32</v>
      </c>
      <c r="E46" s="23" t="s">
        <v>33</v>
      </c>
      <c r="F46" s="27">
        <v>2011</v>
      </c>
      <c r="G46" s="23" t="s">
        <v>34</v>
      </c>
      <c r="H46" s="23" t="s">
        <v>168</v>
      </c>
      <c r="I46" s="42">
        <v>1650000</v>
      </c>
      <c r="J46" s="29">
        <v>12</v>
      </c>
      <c r="K46" s="29"/>
      <c r="L46" s="42">
        <v>540000</v>
      </c>
      <c r="M46" s="28">
        <v>3</v>
      </c>
      <c r="N46" s="39">
        <v>266000</v>
      </c>
      <c r="O46" s="28">
        <v>3</v>
      </c>
      <c r="P46" s="40" t="s">
        <v>169</v>
      </c>
      <c r="Q46" s="40">
        <v>80</v>
      </c>
      <c r="R46" s="23" t="s">
        <v>81</v>
      </c>
      <c r="S46" s="23"/>
      <c r="T46" s="52" t="s">
        <v>170</v>
      </c>
    </row>
    <row r="47" spans="1:20" s="24" customFormat="1" x14ac:dyDescent="0.2">
      <c r="A47" s="51" t="s">
        <v>166</v>
      </c>
      <c r="B47" s="23" t="s">
        <v>30</v>
      </c>
      <c r="C47" s="23" t="s">
        <v>167</v>
      </c>
      <c r="D47" s="23" t="s">
        <v>23</v>
      </c>
      <c r="E47" s="23" t="s">
        <v>39</v>
      </c>
      <c r="F47" s="27"/>
      <c r="G47" s="23" t="s">
        <v>34</v>
      </c>
      <c r="H47" s="23" t="s">
        <v>168</v>
      </c>
      <c r="I47" s="42">
        <f>2200000-I46</f>
        <v>550000</v>
      </c>
      <c r="J47" s="29">
        <f>16-J46</f>
        <v>4</v>
      </c>
      <c r="K47" s="29"/>
      <c r="L47" s="42">
        <f>720000-L46</f>
        <v>180000</v>
      </c>
      <c r="M47" s="28">
        <f>4-M46</f>
        <v>1</v>
      </c>
      <c r="N47" s="39">
        <v>266000</v>
      </c>
      <c r="O47" s="28">
        <f>4-O46</f>
        <v>1</v>
      </c>
      <c r="P47" s="40" t="s">
        <v>169</v>
      </c>
      <c r="Q47" s="40">
        <v>80</v>
      </c>
      <c r="R47" s="23" t="s">
        <v>81</v>
      </c>
      <c r="S47" s="23"/>
      <c r="T47" s="52" t="s">
        <v>170</v>
      </c>
    </row>
    <row r="48" spans="1:20" s="24" customFormat="1" x14ac:dyDescent="0.2">
      <c r="A48" s="51" t="s">
        <v>171</v>
      </c>
      <c r="B48" s="30" t="s">
        <v>21</v>
      </c>
      <c r="C48" s="23" t="s">
        <v>172</v>
      </c>
      <c r="D48" s="23" t="s">
        <v>32</v>
      </c>
      <c r="E48" s="23" t="s">
        <v>33</v>
      </c>
      <c r="F48" s="27">
        <v>2007</v>
      </c>
      <c r="G48" s="23" t="s">
        <v>68</v>
      </c>
      <c r="H48" s="23" t="s">
        <v>173</v>
      </c>
      <c r="I48" s="42"/>
      <c r="J48" s="29"/>
      <c r="K48" s="29"/>
      <c r="L48" s="42">
        <v>6500</v>
      </c>
      <c r="M48" s="28">
        <v>5</v>
      </c>
      <c r="N48" s="39"/>
      <c r="O48" s="28"/>
      <c r="P48" s="40"/>
      <c r="Q48" s="40"/>
      <c r="R48" s="23"/>
      <c r="S48" s="23"/>
      <c r="T48" s="52" t="s">
        <v>174</v>
      </c>
    </row>
    <row r="49" spans="1:20" s="24" customFormat="1" x14ac:dyDescent="0.2">
      <c r="A49" s="51" t="s">
        <v>171</v>
      </c>
      <c r="B49" s="30" t="s">
        <v>21</v>
      </c>
      <c r="C49" s="23" t="s">
        <v>175</v>
      </c>
      <c r="D49" s="23" t="s">
        <v>32</v>
      </c>
      <c r="E49" s="23" t="s">
        <v>33</v>
      </c>
      <c r="F49" s="27">
        <v>2011</v>
      </c>
      <c r="G49" s="23" t="s">
        <v>68</v>
      </c>
      <c r="H49" s="23" t="s">
        <v>74</v>
      </c>
      <c r="I49" s="42"/>
      <c r="J49" s="29">
        <v>0.1</v>
      </c>
      <c r="K49" s="29"/>
      <c r="L49" s="42">
        <v>5900</v>
      </c>
      <c r="M49" s="28">
        <v>9</v>
      </c>
      <c r="N49" s="39"/>
      <c r="O49" s="28"/>
      <c r="P49" s="40"/>
      <c r="Q49" s="40"/>
      <c r="R49" s="23"/>
      <c r="S49" s="23"/>
      <c r="T49" s="82" t="s">
        <v>74</v>
      </c>
    </row>
    <row r="50" spans="1:20" s="24" customFormat="1" x14ac:dyDescent="0.2">
      <c r="A50" s="51" t="s">
        <v>176</v>
      </c>
      <c r="B50" s="23" t="s">
        <v>30</v>
      </c>
      <c r="C50" s="23" t="s">
        <v>177</v>
      </c>
      <c r="D50" s="23" t="s">
        <v>23</v>
      </c>
      <c r="E50" s="23" t="s">
        <v>24</v>
      </c>
      <c r="F50" s="27">
        <v>2025</v>
      </c>
      <c r="G50" s="23" t="s">
        <v>25</v>
      </c>
      <c r="H50" s="23" t="s">
        <v>178</v>
      </c>
      <c r="I50" s="42" t="s">
        <v>179</v>
      </c>
      <c r="J50" s="33">
        <v>4.0999999999999996</v>
      </c>
      <c r="K50" s="33">
        <f>8.3-J50</f>
        <v>4.2000000000000011</v>
      </c>
      <c r="L50" s="42">
        <v>170000</v>
      </c>
      <c r="M50" s="28"/>
      <c r="N50" s="39">
        <v>170000</v>
      </c>
      <c r="O50" s="28"/>
      <c r="P50" s="40"/>
      <c r="Q50" s="40">
        <v>84</v>
      </c>
      <c r="R50" s="23" t="s">
        <v>36</v>
      </c>
      <c r="S50" s="124"/>
      <c r="T50" s="52" t="s">
        <v>180</v>
      </c>
    </row>
    <row r="51" spans="1:20" s="24" customFormat="1" x14ac:dyDescent="0.2">
      <c r="A51" s="51" t="s">
        <v>176</v>
      </c>
      <c r="B51" s="23" t="s">
        <v>30</v>
      </c>
      <c r="C51" s="23" t="s">
        <v>181</v>
      </c>
      <c r="D51" s="23" t="s">
        <v>32</v>
      </c>
      <c r="E51" s="23" t="s">
        <v>33</v>
      </c>
      <c r="F51" s="27">
        <v>2016</v>
      </c>
      <c r="G51" s="23" t="s">
        <v>34</v>
      </c>
      <c r="H51" s="23" t="s">
        <v>182</v>
      </c>
      <c r="I51" s="42">
        <v>656000</v>
      </c>
      <c r="J51" s="29">
        <v>5</v>
      </c>
      <c r="K51" s="29"/>
      <c r="L51" s="42">
        <v>320000</v>
      </c>
      <c r="M51" s="28">
        <v>2</v>
      </c>
      <c r="N51" s="39">
        <v>216000</v>
      </c>
      <c r="O51" s="28">
        <v>1</v>
      </c>
      <c r="P51" s="40">
        <v>14.5</v>
      </c>
      <c r="Q51" s="40">
        <v>84</v>
      </c>
      <c r="R51" s="23" t="s">
        <v>36</v>
      </c>
      <c r="S51" s="23"/>
      <c r="T51" s="52" t="s">
        <v>183</v>
      </c>
    </row>
    <row r="52" spans="1:20" s="24" customFormat="1" x14ac:dyDescent="0.2">
      <c r="A52" s="51" t="s">
        <v>176</v>
      </c>
      <c r="B52" s="23" t="s">
        <v>30</v>
      </c>
      <c r="C52" s="23" t="s">
        <v>181</v>
      </c>
      <c r="D52" s="23" t="s">
        <v>38</v>
      </c>
      <c r="E52" s="23" t="s">
        <v>39</v>
      </c>
      <c r="F52" s="136">
        <v>2021</v>
      </c>
      <c r="G52" s="23" t="s">
        <v>34</v>
      </c>
      <c r="H52" s="23" t="s">
        <v>182</v>
      </c>
      <c r="I52" s="42">
        <f>984000-I51</f>
        <v>328000</v>
      </c>
      <c r="J52" s="29">
        <f>7.5-J51</f>
        <v>2.5</v>
      </c>
      <c r="K52" s="29"/>
      <c r="L52" s="42"/>
      <c r="M52" s="28"/>
      <c r="N52" s="39">
        <v>216000</v>
      </c>
      <c r="O52" s="28"/>
      <c r="P52" s="40">
        <v>14.5</v>
      </c>
      <c r="Q52" s="40">
        <v>84</v>
      </c>
      <c r="R52" s="23" t="s">
        <v>36</v>
      </c>
      <c r="S52" s="23" t="s">
        <v>43</v>
      </c>
      <c r="T52" s="52" t="s">
        <v>183</v>
      </c>
    </row>
    <row r="53" spans="1:20" s="24" customFormat="1" x14ac:dyDescent="0.2">
      <c r="A53" s="51" t="s">
        <v>176</v>
      </c>
      <c r="B53" s="23" t="s">
        <v>30</v>
      </c>
      <c r="C53" s="23" t="s">
        <v>181</v>
      </c>
      <c r="D53" s="23" t="s">
        <v>38</v>
      </c>
      <c r="E53" s="23" t="s">
        <v>39</v>
      </c>
      <c r="F53" s="136">
        <v>2023</v>
      </c>
      <c r="G53" s="23" t="s">
        <v>34</v>
      </c>
      <c r="H53" s="23" t="s">
        <v>182</v>
      </c>
      <c r="I53" s="42"/>
      <c r="J53" s="29"/>
      <c r="K53" s="29"/>
      <c r="L53" s="42">
        <f>500000-L51</f>
        <v>180000</v>
      </c>
      <c r="M53" s="28">
        <v>1</v>
      </c>
      <c r="N53" s="39">
        <v>216000</v>
      </c>
      <c r="O53" s="28"/>
      <c r="P53" s="40">
        <v>14.5</v>
      </c>
      <c r="Q53" s="40">
        <v>84</v>
      </c>
      <c r="R53" s="23" t="s">
        <v>36</v>
      </c>
      <c r="S53" s="23" t="s">
        <v>43</v>
      </c>
      <c r="T53" s="52" t="s">
        <v>183</v>
      </c>
    </row>
    <row r="54" spans="1:20" s="24" customFormat="1" x14ac:dyDescent="0.2">
      <c r="A54" s="51" t="s">
        <v>184</v>
      </c>
      <c r="B54" s="23" t="s">
        <v>30</v>
      </c>
      <c r="C54" s="23" t="s">
        <v>185</v>
      </c>
      <c r="D54" s="23" t="s">
        <v>32</v>
      </c>
      <c r="E54" s="23" t="s">
        <v>33</v>
      </c>
      <c r="F54" s="27">
        <v>2004</v>
      </c>
      <c r="G54" s="23" t="s">
        <v>34</v>
      </c>
      <c r="H54" s="23" t="s">
        <v>186</v>
      </c>
      <c r="I54" s="42">
        <v>1350000</v>
      </c>
      <c r="J54" s="29">
        <v>7.6</v>
      </c>
      <c r="K54" s="29"/>
      <c r="L54" s="42">
        <v>390000</v>
      </c>
      <c r="M54" s="28">
        <v>3</v>
      </c>
      <c r="N54" s="39">
        <v>216000</v>
      </c>
      <c r="O54" s="28">
        <v>1</v>
      </c>
      <c r="P54" s="40">
        <v>13.5</v>
      </c>
      <c r="Q54" s="40">
        <v>84</v>
      </c>
      <c r="R54" s="23" t="s">
        <v>36</v>
      </c>
      <c r="S54" s="23"/>
      <c r="T54" s="52" t="s">
        <v>187</v>
      </c>
    </row>
    <row r="55" spans="1:20" s="24" customFormat="1" x14ac:dyDescent="0.2">
      <c r="A55" s="51" t="s">
        <v>188</v>
      </c>
      <c r="B55" s="30" t="s">
        <v>21</v>
      </c>
      <c r="C55" s="23" t="s">
        <v>189</v>
      </c>
      <c r="D55" s="35" t="s">
        <v>32</v>
      </c>
      <c r="E55" s="23" t="s">
        <v>33</v>
      </c>
      <c r="F55" s="27">
        <v>2019</v>
      </c>
      <c r="G55" s="23" t="s">
        <v>25</v>
      </c>
      <c r="H55" s="35" t="s">
        <v>190</v>
      </c>
      <c r="I55" s="42">
        <v>450000</v>
      </c>
      <c r="J55" s="29">
        <v>3.7</v>
      </c>
      <c r="K55" s="29"/>
      <c r="L55" s="42">
        <v>174000</v>
      </c>
      <c r="M55" s="28"/>
      <c r="N55" s="39"/>
      <c r="O55" s="27"/>
      <c r="P55" s="27"/>
      <c r="Q55" s="27"/>
      <c r="R55" s="23"/>
      <c r="S55" s="35"/>
      <c r="T55" s="56" t="s">
        <v>191</v>
      </c>
    </row>
    <row r="56" spans="1:20" s="24" customFormat="1" ht="12.75" customHeight="1" x14ac:dyDescent="0.2">
      <c r="A56" s="51" t="s">
        <v>192</v>
      </c>
      <c r="B56" s="23" t="s">
        <v>30</v>
      </c>
      <c r="C56" s="23" t="s">
        <v>193</v>
      </c>
      <c r="D56" s="23" t="s">
        <v>32</v>
      </c>
      <c r="E56" s="23" t="s">
        <v>33</v>
      </c>
      <c r="F56" s="27">
        <v>1968</v>
      </c>
      <c r="G56" s="23" t="s">
        <v>34</v>
      </c>
      <c r="H56" s="23" t="s">
        <v>194</v>
      </c>
      <c r="I56" s="42">
        <v>1950000</v>
      </c>
      <c r="J56" s="29">
        <v>17.100000000000001</v>
      </c>
      <c r="K56" s="29"/>
      <c r="L56" s="42">
        <v>760000</v>
      </c>
      <c r="M56" s="28">
        <v>6</v>
      </c>
      <c r="N56" s="39">
        <v>266000</v>
      </c>
      <c r="O56" s="28">
        <v>2</v>
      </c>
      <c r="P56" s="40">
        <v>15</v>
      </c>
      <c r="Q56" s="40">
        <v>72</v>
      </c>
      <c r="R56" s="23" t="s">
        <v>36</v>
      </c>
      <c r="S56" s="23"/>
      <c r="T56" s="52" t="s">
        <v>195</v>
      </c>
    </row>
    <row r="57" spans="1:20" s="24" customFormat="1" x14ac:dyDescent="0.2">
      <c r="A57" s="51" t="s">
        <v>192</v>
      </c>
      <c r="B57" s="23" t="s">
        <v>30</v>
      </c>
      <c r="C57" s="23" t="s">
        <v>196</v>
      </c>
      <c r="D57" s="23" t="s">
        <v>32</v>
      </c>
      <c r="E57" s="23" t="s">
        <v>33</v>
      </c>
      <c r="F57" s="27">
        <v>2003</v>
      </c>
      <c r="G57" s="23" t="s">
        <v>34</v>
      </c>
      <c r="H57" s="23" t="s">
        <v>197</v>
      </c>
      <c r="I57" s="42">
        <v>1000000</v>
      </c>
      <c r="J57" s="29">
        <v>8.8000000000000007</v>
      </c>
      <c r="K57" s="29"/>
      <c r="L57" s="42">
        <v>450000</v>
      </c>
      <c r="M57" s="28">
        <v>3</v>
      </c>
      <c r="N57" s="39">
        <v>270000</v>
      </c>
      <c r="O57" s="28">
        <v>1</v>
      </c>
      <c r="P57" s="40">
        <v>20</v>
      </c>
      <c r="Q57" s="40">
        <v>72</v>
      </c>
      <c r="R57" s="23" t="s">
        <v>36</v>
      </c>
      <c r="S57" s="23"/>
      <c r="T57" s="52" t="s">
        <v>198</v>
      </c>
    </row>
    <row r="58" spans="1:20" s="24" customFormat="1" x14ac:dyDescent="0.2">
      <c r="A58" s="51" t="s">
        <v>192</v>
      </c>
      <c r="B58" s="23" t="s">
        <v>30</v>
      </c>
      <c r="C58" s="23" t="s">
        <v>199</v>
      </c>
      <c r="D58" s="23" t="s">
        <v>32</v>
      </c>
      <c r="E58" s="23" t="s">
        <v>33</v>
      </c>
      <c r="F58" s="27">
        <v>1989</v>
      </c>
      <c r="G58" s="23" t="s">
        <v>34</v>
      </c>
      <c r="H58" s="23" t="s">
        <v>194</v>
      </c>
      <c r="I58" s="42">
        <v>1350000</v>
      </c>
      <c r="J58" s="29">
        <v>11.8</v>
      </c>
      <c r="K58" s="29"/>
      <c r="L58" s="42">
        <v>587000</v>
      </c>
      <c r="M58" s="28">
        <v>5</v>
      </c>
      <c r="N58" s="39">
        <v>266000</v>
      </c>
      <c r="O58" s="28">
        <v>2</v>
      </c>
      <c r="P58" s="40">
        <v>15</v>
      </c>
      <c r="Q58" s="40">
        <v>72</v>
      </c>
      <c r="R58" s="23" t="s">
        <v>36</v>
      </c>
      <c r="S58" s="23"/>
      <c r="T58" s="52" t="s">
        <v>195</v>
      </c>
    </row>
    <row r="59" spans="1:20" s="24" customFormat="1" x14ac:dyDescent="0.2">
      <c r="A59" s="51" t="s">
        <v>192</v>
      </c>
      <c r="B59" s="23" t="s">
        <v>30</v>
      </c>
      <c r="C59" s="23" t="s">
        <v>200</v>
      </c>
      <c r="D59" s="30" t="s">
        <v>32</v>
      </c>
      <c r="E59" s="23" t="s">
        <v>33</v>
      </c>
      <c r="F59" s="27"/>
      <c r="G59" s="23" t="s">
        <v>34</v>
      </c>
      <c r="H59" s="23" t="s">
        <v>194</v>
      </c>
      <c r="I59" s="42">
        <v>800000</v>
      </c>
      <c r="J59" s="29">
        <v>7</v>
      </c>
      <c r="K59" s="29"/>
      <c r="L59" s="42">
        <v>300000</v>
      </c>
      <c r="M59" s="28">
        <v>2</v>
      </c>
      <c r="N59" s="39">
        <v>266000</v>
      </c>
      <c r="O59" s="28">
        <v>1</v>
      </c>
      <c r="P59" s="40">
        <v>14.5</v>
      </c>
      <c r="Q59" s="40">
        <v>72</v>
      </c>
      <c r="R59" s="23" t="s">
        <v>36</v>
      </c>
      <c r="S59" s="23"/>
      <c r="T59" s="52" t="s">
        <v>195</v>
      </c>
    </row>
    <row r="60" spans="1:20" s="24" customFormat="1" x14ac:dyDescent="0.2">
      <c r="A60" s="51" t="s">
        <v>192</v>
      </c>
      <c r="B60" s="23" t="s">
        <v>30</v>
      </c>
      <c r="C60" s="23" t="s">
        <v>201</v>
      </c>
      <c r="D60" s="23" t="s">
        <v>38</v>
      </c>
      <c r="E60" s="23" t="s">
        <v>24</v>
      </c>
      <c r="F60" s="27">
        <v>2027</v>
      </c>
      <c r="G60" s="23" t="s">
        <v>34</v>
      </c>
      <c r="H60" s="23" t="s">
        <v>202</v>
      </c>
      <c r="I60" s="42">
        <v>150000</v>
      </c>
      <c r="J60" s="29">
        <v>1.3</v>
      </c>
      <c r="K60" s="29"/>
      <c r="L60" s="42">
        <v>150000</v>
      </c>
      <c r="M60" s="28">
        <v>1</v>
      </c>
      <c r="N60" s="39">
        <v>140000</v>
      </c>
      <c r="O60" s="28">
        <v>1</v>
      </c>
      <c r="P60" s="40" t="s">
        <v>203</v>
      </c>
      <c r="Q60" s="40">
        <v>72</v>
      </c>
      <c r="R60" s="23" t="s">
        <v>36</v>
      </c>
      <c r="S60" s="23"/>
      <c r="T60" s="52" t="s">
        <v>204</v>
      </c>
    </row>
    <row r="61" spans="1:20" s="24" customFormat="1" x14ac:dyDescent="0.2">
      <c r="A61" s="51" t="s">
        <v>192</v>
      </c>
      <c r="B61" s="23" t="s">
        <v>30</v>
      </c>
      <c r="C61" s="23" t="s">
        <v>205</v>
      </c>
      <c r="D61" s="23" t="s">
        <v>32</v>
      </c>
      <c r="E61" s="23" t="s">
        <v>33</v>
      </c>
      <c r="F61" s="27">
        <v>1988</v>
      </c>
      <c r="G61" s="23" t="s">
        <v>34</v>
      </c>
      <c r="H61" s="23" t="s">
        <v>194</v>
      </c>
      <c r="I61" s="42">
        <v>1350000</v>
      </c>
      <c r="J61" s="29">
        <v>11.8</v>
      </c>
      <c r="K61" s="29"/>
      <c r="L61" s="42">
        <v>619500</v>
      </c>
      <c r="M61" s="28">
        <v>5</v>
      </c>
      <c r="N61" s="39">
        <v>173400</v>
      </c>
      <c r="O61" s="28">
        <v>1</v>
      </c>
      <c r="P61" s="40">
        <v>12.5</v>
      </c>
      <c r="Q61" s="40">
        <v>72</v>
      </c>
      <c r="R61" s="23" t="s">
        <v>36</v>
      </c>
      <c r="S61" s="23"/>
      <c r="T61" s="52" t="s">
        <v>195</v>
      </c>
    </row>
    <row r="62" spans="1:20" s="24" customFormat="1" x14ac:dyDescent="0.2">
      <c r="A62" s="51" t="s">
        <v>192</v>
      </c>
      <c r="B62" s="23" t="s">
        <v>30</v>
      </c>
      <c r="C62" s="23" t="s">
        <v>206</v>
      </c>
      <c r="D62" s="23" t="s">
        <v>32</v>
      </c>
      <c r="E62" s="23" t="s">
        <v>33</v>
      </c>
      <c r="F62" s="27">
        <v>2007</v>
      </c>
      <c r="G62" s="23" t="s">
        <v>34</v>
      </c>
      <c r="H62" s="23" t="s">
        <v>207</v>
      </c>
      <c r="I62" s="42">
        <v>412800</v>
      </c>
      <c r="J62" s="29">
        <v>3.6</v>
      </c>
      <c r="K62" s="29"/>
      <c r="L62" s="42">
        <v>300000</v>
      </c>
      <c r="M62" s="28">
        <v>2</v>
      </c>
      <c r="N62" s="39">
        <v>266000</v>
      </c>
      <c r="O62" s="28">
        <v>1</v>
      </c>
      <c r="P62" s="40">
        <v>14</v>
      </c>
      <c r="Q62" s="40">
        <v>80</v>
      </c>
      <c r="R62" s="23" t="s">
        <v>36</v>
      </c>
      <c r="S62" s="23"/>
      <c r="T62" s="52" t="s">
        <v>208</v>
      </c>
    </row>
    <row r="63" spans="1:20" s="24" customFormat="1" x14ac:dyDescent="0.2">
      <c r="A63" s="57" t="s">
        <v>192</v>
      </c>
      <c r="B63" s="23" t="s">
        <v>30</v>
      </c>
      <c r="C63" s="23" t="s">
        <v>206</v>
      </c>
      <c r="D63" s="46" t="s">
        <v>23</v>
      </c>
      <c r="E63" s="46" t="s">
        <v>39</v>
      </c>
      <c r="F63" s="47">
        <v>2020</v>
      </c>
      <c r="G63" s="46" t="s">
        <v>34</v>
      </c>
      <c r="H63" s="46" t="s">
        <v>207</v>
      </c>
      <c r="I63" s="42"/>
      <c r="J63" s="48"/>
      <c r="K63" s="48"/>
      <c r="L63" s="42"/>
      <c r="M63" s="125"/>
      <c r="N63" s="49">
        <v>266000</v>
      </c>
      <c r="O63" s="125">
        <f>2-O62</f>
        <v>1</v>
      </c>
      <c r="P63" s="40">
        <v>14</v>
      </c>
      <c r="Q63" s="50">
        <v>80</v>
      </c>
      <c r="R63" s="46" t="s">
        <v>36</v>
      </c>
      <c r="S63" s="46"/>
      <c r="T63" s="83" t="s">
        <v>208</v>
      </c>
    </row>
    <row r="64" spans="1:20" s="24" customFormat="1" x14ac:dyDescent="0.2">
      <c r="A64" s="57" t="s">
        <v>192</v>
      </c>
      <c r="B64" s="23" t="s">
        <v>30</v>
      </c>
      <c r="C64" s="23" t="s">
        <v>206</v>
      </c>
      <c r="D64" s="46" t="s">
        <v>23</v>
      </c>
      <c r="E64" s="46" t="s">
        <v>39</v>
      </c>
      <c r="F64" s="47">
        <v>2022</v>
      </c>
      <c r="G64" s="46" t="s">
        <v>34</v>
      </c>
      <c r="H64" s="46" t="s">
        <v>207</v>
      </c>
      <c r="I64" s="42"/>
      <c r="J64" s="48"/>
      <c r="K64" s="48"/>
      <c r="L64" s="42">
        <f>490000-L62</f>
        <v>190000</v>
      </c>
      <c r="M64" s="125">
        <v>1</v>
      </c>
      <c r="N64" s="49">
        <v>266000</v>
      </c>
      <c r="O64" s="125"/>
      <c r="P64" s="40">
        <v>14</v>
      </c>
      <c r="Q64" s="50">
        <v>80</v>
      </c>
      <c r="R64" s="46" t="s">
        <v>36</v>
      </c>
      <c r="S64" s="46"/>
      <c r="T64" s="83" t="s">
        <v>208</v>
      </c>
    </row>
    <row r="65" spans="1:20" s="24" customFormat="1" ht="13.5" customHeight="1" x14ac:dyDescent="0.2">
      <c r="A65" s="57" t="s">
        <v>192</v>
      </c>
      <c r="B65" s="23" t="s">
        <v>30</v>
      </c>
      <c r="C65" s="23" t="s">
        <v>206</v>
      </c>
      <c r="D65" s="46" t="s">
        <v>23</v>
      </c>
      <c r="E65" s="46" t="s">
        <v>39</v>
      </c>
      <c r="F65" s="47">
        <v>2023</v>
      </c>
      <c r="G65" s="46" t="s">
        <v>34</v>
      </c>
      <c r="H65" s="46" t="s">
        <v>207</v>
      </c>
      <c r="I65" s="42">
        <f>825600-I62</f>
        <v>412800</v>
      </c>
      <c r="J65" s="48">
        <f>7.2-J62</f>
        <v>3.6</v>
      </c>
      <c r="K65" s="48"/>
      <c r="L65" s="42"/>
      <c r="M65" s="125"/>
      <c r="N65" s="49">
        <v>266000</v>
      </c>
      <c r="O65" s="125"/>
      <c r="P65" s="40">
        <v>14</v>
      </c>
      <c r="Q65" s="50">
        <v>80</v>
      </c>
      <c r="R65" s="46" t="s">
        <v>36</v>
      </c>
      <c r="S65" s="46"/>
      <c r="T65" s="83" t="s">
        <v>208</v>
      </c>
    </row>
    <row r="66" spans="1:20" s="24" customFormat="1" x14ac:dyDescent="0.2">
      <c r="A66" s="51" t="s">
        <v>192</v>
      </c>
      <c r="B66" s="23" t="s">
        <v>30</v>
      </c>
      <c r="C66" s="23" t="s">
        <v>209</v>
      </c>
      <c r="D66" s="23" t="s">
        <v>32</v>
      </c>
      <c r="E66" s="23" t="s">
        <v>33</v>
      </c>
      <c r="F66" s="27">
        <v>2006</v>
      </c>
      <c r="G66" s="23" t="s">
        <v>34</v>
      </c>
      <c r="H66" s="23" t="s">
        <v>210</v>
      </c>
      <c r="I66" s="42">
        <v>1000000</v>
      </c>
      <c r="J66" s="29">
        <v>8.8000000000000007</v>
      </c>
      <c r="K66" s="29"/>
      <c r="L66" s="42">
        <v>600000</v>
      </c>
      <c r="M66" s="28">
        <v>4</v>
      </c>
      <c r="N66" s="39">
        <v>265000</v>
      </c>
      <c r="O66" s="28">
        <v>1</v>
      </c>
      <c r="P66" s="40" t="s">
        <v>203</v>
      </c>
      <c r="Q66" s="40">
        <v>72</v>
      </c>
      <c r="R66" s="23" t="s">
        <v>36</v>
      </c>
      <c r="S66" s="23"/>
      <c r="T66" s="52" t="s">
        <v>211</v>
      </c>
    </row>
    <row r="67" spans="1:20" s="24" customFormat="1" x14ac:dyDescent="0.2">
      <c r="A67" s="51" t="s">
        <v>192</v>
      </c>
      <c r="B67" s="23" t="s">
        <v>30</v>
      </c>
      <c r="C67" s="23" t="s">
        <v>212</v>
      </c>
      <c r="D67" s="23" t="s">
        <v>38</v>
      </c>
      <c r="E67" s="23" t="s">
        <v>24</v>
      </c>
      <c r="F67" s="27">
        <v>2021</v>
      </c>
      <c r="G67" s="23" t="s">
        <v>34</v>
      </c>
      <c r="H67" s="23" t="s">
        <v>202</v>
      </c>
      <c r="I67" s="42">
        <v>150000</v>
      </c>
      <c r="J67" s="29">
        <v>1.3</v>
      </c>
      <c r="K67" s="29"/>
      <c r="L67" s="42">
        <v>150000</v>
      </c>
      <c r="M67" s="28">
        <v>1</v>
      </c>
      <c r="N67" s="39">
        <v>140000</v>
      </c>
      <c r="O67" s="28">
        <v>1</v>
      </c>
      <c r="P67" s="40" t="s">
        <v>203</v>
      </c>
      <c r="Q67" s="40"/>
      <c r="R67" s="23" t="s">
        <v>36</v>
      </c>
      <c r="S67" s="23"/>
      <c r="T67" s="52" t="s">
        <v>204</v>
      </c>
    </row>
    <row r="68" spans="1:20" s="24" customFormat="1" x14ac:dyDescent="0.2">
      <c r="A68" s="53" t="s">
        <v>213</v>
      </c>
      <c r="B68" s="23" t="s">
        <v>30</v>
      </c>
      <c r="C68" s="30" t="s">
        <v>214</v>
      </c>
      <c r="D68" s="30" t="s">
        <v>23</v>
      </c>
      <c r="E68" s="31" t="s">
        <v>24</v>
      </c>
      <c r="F68" s="32"/>
      <c r="G68" s="30" t="s">
        <v>68</v>
      </c>
      <c r="H68" s="31" t="s">
        <v>74</v>
      </c>
      <c r="I68" s="31"/>
      <c r="J68" s="33">
        <v>0.3</v>
      </c>
      <c r="K68" s="33"/>
      <c r="L68" s="37">
        <v>30000</v>
      </c>
      <c r="M68" s="34"/>
      <c r="N68" s="31"/>
      <c r="O68" s="31"/>
      <c r="P68" s="31"/>
      <c r="Q68" s="31"/>
      <c r="R68" s="31"/>
      <c r="S68" s="31"/>
      <c r="T68" s="52" t="s">
        <v>74</v>
      </c>
    </row>
    <row r="69" spans="1:20" s="25" customFormat="1" x14ac:dyDescent="0.2">
      <c r="A69" s="53" t="s">
        <v>213</v>
      </c>
      <c r="B69" s="23" t="s">
        <v>30</v>
      </c>
      <c r="C69" s="30" t="s">
        <v>215</v>
      </c>
      <c r="D69" s="30" t="s">
        <v>23</v>
      </c>
      <c r="E69" s="31" t="s">
        <v>24</v>
      </c>
      <c r="F69" s="32"/>
      <c r="G69" s="30" t="s">
        <v>68</v>
      </c>
      <c r="H69" s="31" t="s">
        <v>216</v>
      </c>
      <c r="I69" s="42">
        <f>ROUND(2/24*1000000,-3)</f>
        <v>83000</v>
      </c>
      <c r="J69" s="33">
        <v>0.5</v>
      </c>
      <c r="K69" s="33"/>
      <c r="L69" s="37">
        <v>25000</v>
      </c>
      <c r="M69" s="34">
        <v>1</v>
      </c>
      <c r="N69" s="39">
        <v>75000</v>
      </c>
      <c r="O69" s="31"/>
      <c r="P69" s="31"/>
      <c r="Q69" s="31"/>
      <c r="R69" s="31"/>
      <c r="S69" s="31" t="s">
        <v>43</v>
      </c>
      <c r="T69" s="52" t="s">
        <v>217</v>
      </c>
    </row>
    <row r="70" spans="1:20" s="25" customFormat="1" x14ac:dyDescent="0.2">
      <c r="A70" s="51" t="s">
        <v>213</v>
      </c>
      <c r="B70" s="23" t="s">
        <v>30</v>
      </c>
      <c r="C70" s="23" t="s">
        <v>218</v>
      </c>
      <c r="D70" s="23" t="s">
        <v>32</v>
      </c>
      <c r="E70" s="23" t="s">
        <v>33</v>
      </c>
      <c r="F70" s="27">
        <v>2014</v>
      </c>
      <c r="G70" s="23" t="s">
        <v>68</v>
      </c>
      <c r="H70" s="23" t="s">
        <v>74</v>
      </c>
      <c r="I70" s="42">
        <v>27000</v>
      </c>
      <c r="J70" s="29">
        <v>0.3</v>
      </c>
      <c r="K70" s="29"/>
      <c r="L70" s="42">
        <v>30000</v>
      </c>
      <c r="M70" s="28">
        <v>1</v>
      </c>
      <c r="N70" s="39"/>
      <c r="O70" s="28">
        <v>1</v>
      </c>
      <c r="P70" s="40"/>
      <c r="Q70" s="40"/>
      <c r="R70" s="23"/>
      <c r="S70" s="23"/>
      <c r="T70" s="52" t="s">
        <v>74</v>
      </c>
    </row>
    <row r="71" spans="1:20" s="24" customFormat="1" x14ac:dyDescent="0.2">
      <c r="A71" s="51" t="s">
        <v>213</v>
      </c>
      <c r="B71" s="23" t="s">
        <v>30</v>
      </c>
      <c r="C71" s="23" t="s">
        <v>219</v>
      </c>
      <c r="D71" s="23" t="s">
        <v>32</v>
      </c>
      <c r="E71" s="23" t="s">
        <v>33</v>
      </c>
      <c r="F71" s="27">
        <v>2011</v>
      </c>
      <c r="G71" s="23" t="s">
        <v>68</v>
      </c>
      <c r="H71" s="23" t="s">
        <v>71</v>
      </c>
      <c r="I71" s="42">
        <v>16000</v>
      </c>
      <c r="J71" s="29">
        <v>0.3</v>
      </c>
      <c r="K71" s="29"/>
      <c r="L71" s="42">
        <v>20000</v>
      </c>
      <c r="M71" s="28">
        <v>1</v>
      </c>
      <c r="N71" s="39">
        <v>15000</v>
      </c>
      <c r="O71" s="28">
        <v>1</v>
      </c>
      <c r="P71" s="40"/>
      <c r="Q71" s="40"/>
      <c r="R71" s="23"/>
      <c r="S71" s="23"/>
      <c r="T71" s="52" t="s">
        <v>220</v>
      </c>
    </row>
    <row r="72" spans="1:20" s="24" customFormat="1" x14ac:dyDescent="0.2">
      <c r="A72" s="51" t="s">
        <v>221</v>
      </c>
      <c r="B72" s="30" t="s">
        <v>21</v>
      </c>
      <c r="C72" s="23" t="s">
        <v>222</v>
      </c>
      <c r="D72" s="23" t="s">
        <v>32</v>
      </c>
      <c r="E72" s="23" t="s">
        <v>33</v>
      </c>
      <c r="F72" s="27">
        <v>2016</v>
      </c>
      <c r="G72" s="23" t="s">
        <v>25</v>
      </c>
      <c r="H72" s="23" t="s">
        <v>223</v>
      </c>
      <c r="I72" s="42">
        <v>600000</v>
      </c>
      <c r="J72" s="29">
        <v>5</v>
      </c>
      <c r="K72" s="29"/>
      <c r="L72" s="42">
        <v>145000</v>
      </c>
      <c r="M72" s="28">
        <v>4</v>
      </c>
      <c r="N72" s="39"/>
      <c r="O72" s="28"/>
      <c r="P72" s="40">
        <v>17</v>
      </c>
      <c r="Q72" s="40">
        <v>75</v>
      </c>
      <c r="R72" s="23" t="s">
        <v>36</v>
      </c>
      <c r="S72" s="23"/>
      <c r="T72" s="52" t="s">
        <v>224</v>
      </c>
    </row>
    <row r="73" spans="1:20" s="24" customFormat="1" x14ac:dyDescent="0.2">
      <c r="A73" s="51" t="s">
        <v>221</v>
      </c>
      <c r="B73" s="30" t="s">
        <v>21</v>
      </c>
      <c r="C73" s="23" t="s">
        <v>225</v>
      </c>
      <c r="D73" s="23" t="s">
        <v>32</v>
      </c>
      <c r="E73" s="23" t="s">
        <v>33</v>
      </c>
      <c r="F73" s="27">
        <v>2006</v>
      </c>
      <c r="G73" s="23" t="s">
        <v>34</v>
      </c>
      <c r="H73" s="23" t="s">
        <v>226</v>
      </c>
      <c r="I73" s="42">
        <v>680000</v>
      </c>
      <c r="J73" s="29">
        <v>6</v>
      </c>
      <c r="K73" s="29"/>
      <c r="L73" s="42">
        <v>280000</v>
      </c>
      <c r="M73" s="28">
        <v>2</v>
      </c>
      <c r="N73" s="39">
        <v>265000</v>
      </c>
      <c r="O73" s="28">
        <v>1</v>
      </c>
      <c r="P73" s="40"/>
      <c r="Q73" s="40"/>
      <c r="R73" s="23"/>
      <c r="S73" s="23"/>
      <c r="T73" s="52" t="s">
        <v>227</v>
      </c>
    </row>
    <row r="74" spans="1:20" s="24" customFormat="1" x14ac:dyDescent="0.2">
      <c r="A74" s="51" t="s">
        <v>221</v>
      </c>
      <c r="B74" s="30" t="s">
        <v>21</v>
      </c>
      <c r="C74" s="23" t="s">
        <v>225</v>
      </c>
      <c r="D74" s="23" t="s">
        <v>23</v>
      </c>
      <c r="E74" s="23" t="s">
        <v>39</v>
      </c>
      <c r="F74" s="27"/>
      <c r="G74" s="23" t="s">
        <v>34</v>
      </c>
      <c r="H74" s="23" t="s">
        <v>226</v>
      </c>
      <c r="I74" s="42">
        <f>24000000/24-I73</f>
        <v>320000</v>
      </c>
      <c r="J74" s="29">
        <f>ROUND(I74/I73*J73,1)</f>
        <v>2.8</v>
      </c>
      <c r="K74" s="29"/>
      <c r="L74" s="42"/>
      <c r="M74" s="28"/>
      <c r="N74" s="39"/>
      <c r="O74" s="28"/>
      <c r="P74" s="40"/>
      <c r="Q74" s="40"/>
      <c r="R74" s="23"/>
      <c r="S74" s="23"/>
      <c r="T74" s="52" t="s">
        <v>227</v>
      </c>
    </row>
    <row r="75" spans="1:20" s="24" customFormat="1" x14ac:dyDescent="0.2">
      <c r="A75" s="51" t="s">
        <v>221</v>
      </c>
      <c r="B75" s="30" t="s">
        <v>21</v>
      </c>
      <c r="C75" s="23" t="s">
        <v>228</v>
      </c>
      <c r="D75" s="23" t="s">
        <v>23</v>
      </c>
      <c r="E75" s="23" t="s">
        <v>24</v>
      </c>
      <c r="F75" s="27"/>
      <c r="G75" s="23" t="s">
        <v>25</v>
      </c>
      <c r="H75" s="23" t="s">
        <v>229</v>
      </c>
      <c r="I75" s="42"/>
      <c r="J75" s="29">
        <v>7.3</v>
      </c>
      <c r="K75" s="29"/>
      <c r="L75" s="42"/>
      <c r="M75" s="28"/>
      <c r="N75" s="39"/>
      <c r="O75" s="28"/>
      <c r="P75" s="40"/>
      <c r="Q75" s="40"/>
      <c r="R75" s="23"/>
      <c r="S75" s="23"/>
      <c r="T75" s="52" t="s">
        <v>230</v>
      </c>
    </row>
    <row r="76" spans="1:20" s="24" customFormat="1" x14ac:dyDescent="0.2">
      <c r="A76" s="51" t="s">
        <v>221</v>
      </c>
      <c r="B76" s="30" t="s">
        <v>21</v>
      </c>
      <c r="C76" s="23" t="s">
        <v>231</v>
      </c>
      <c r="D76" s="23" t="s">
        <v>32</v>
      </c>
      <c r="E76" s="23" t="s">
        <v>33</v>
      </c>
      <c r="F76" s="27">
        <v>2019</v>
      </c>
      <c r="G76" s="23" t="s">
        <v>25</v>
      </c>
      <c r="H76" s="23" t="s">
        <v>229</v>
      </c>
      <c r="I76" s="42">
        <v>830000</v>
      </c>
      <c r="J76" s="29">
        <v>7.3</v>
      </c>
      <c r="K76" s="29"/>
      <c r="L76" s="42">
        <v>263000</v>
      </c>
      <c r="M76" s="28"/>
      <c r="N76" s="39"/>
      <c r="O76" s="28"/>
      <c r="P76" s="40"/>
      <c r="Q76" s="40"/>
      <c r="R76" s="23"/>
      <c r="S76" s="23"/>
      <c r="T76" s="52" t="s">
        <v>230</v>
      </c>
    </row>
    <row r="77" spans="1:20" s="24" customFormat="1" x14ac:dyDescent="0.2">
      <c r="A77" s="51" t="s">
        <v>221</v>
      </c>
      <c r="B77" s="30" t="s">
        <v>21</v>
      </c>
      <c r="C77" s="23" t="s">
        <v>232</v>
      </c>
      <c r="D77" s="23" t="s">
        <v>32</v>
      </c>
      <c r="E77" s="23" t="s">
        <v>33</v>
      </c>
      <c r="F77" s="27">
        <v>1994</v>
      </c>
      <c r="G77" s="23" t="s">
        <v>34</v>
      </c>
      <c r="H77" s="23" t="s">
        <v>229</v>
      </c>
      <c r="I77" s="42">
        <v>685000</v>
      </c>
      <c r="J77" s="29">
        <v>6.2</v>
      </c>
      <c r="K77" s="29"/>
      <c r="L77" s="42">
        <v>255000</v>
      </c>
      <c r="M77" s="28">
        <v>3</v>
      </c>
      <c r="N77" s="39">
        <v>130000</v>
      </c>
      <c r="O77" s="28">
        <v>1</v>
      </c>
      <c r="P77" s="40"/>
      <c r="Q77" s="40"/>
      <c r="R77" s="23"/>
      <c r="S77" s="23"/>
      <c r="T77" s="52" t="s">
        <v>230</v>
      </c>
    </row>
    <row r="78" spans="1:20" s="25" customFormat="1" x14ac:dyDescent="0.2">
      <c r="A78" s="51" t="s">
        <v>221</v>
      </c>
      <c r="B78" s="30" t="s">
        <v>21</v>
      </c>
      <c r="C78" s="23" t="s">
        <v>232</v>
      </c>
      <c r="D78" s="23" t="s">
        <v>23</v>
      </c>
      <c r="E78" s="23" t="s">
        <v>39</v>
      </c>
      <c r="F78" s="27"/>
      <c r="G78" s="23" t="s">
        <v>34</v>
      </c>
      <c r="H78" s="23" t="s">
        <v>229</v>
      </c>
      <c r="I78" s="42">
        <f>ROUND(32000000/24,-5)-I77</f>
        <v>615000</v>
      </c>
      <c r="J78" s="29">
        <f>9.9-J77</f>
        <v>3.7</v>
      </c>
      <c r="K78" s="29"/>
      <c r="L78" s="42"/>
      <c r="M78" s="28"/>
      <c r="N78" s="39"/>
      <c r="O78" s="28"/>
      <c r="P78" s="40"/>
      <c r="Q78" s="40"/>
      <c r="R78" s="23"/>
      <c r="S78" s="23"/>
      <c r="T78" s="52" t="s">
        <v>230</v>
      </c>
    </row>
    <row r="79" spans="1:20" s="25" customFormat="1" x14ac:dyDescent="0.2">
      <c r="A79" s="53" t="s">
        <v>233</v>
      </c>
      <c r="B79" s="30" t="s">
        <v>21</v>
      </c>
      <c r="C79" s="30" t="s">
        <v>234</v>
      </c>
      <c r="D79" s="30" t="s">
        <v>23</v>
      </c>
      <c r="E79" s="31" t="s">
        <v>24</v>
      </c>
      <c r="F79" s="27"/>
      <c r="G79" s="23" t="s">
        <v>25</v>
      </c>
      <c r="H79" s="31" t="s">
        <v>235</v>
      </c>
      <c r="I79" s="31"/>
      <c r="J79" s="33">
        <v>5</v>
      </c>
      <c r="K79" s="33"/>
      <c r="L79" s="42"/>
      <c r="M79" s="28"/>
      <c r="N79" s="39"/>
      <c r="O79" s="31"/>
      <c r="P79" s="31"/>
      <c r="Q79" s="31"/>
      <c r="R79" s="31"/>
      <c r="S79" s="31"/>
      <c r="T79" s="82" t="s">
        <v>236</v>
      </c>
    </row>
    <row r="80" spans="1:20" s="24" customFormat="1" x14ac:dyDescent="0.2">
      <c r="A80" s="53" t="s">
        <v>233</v>
      </c>
      <c r="B80" s="30" t="s">
        <v>21</v>
      </c>
      <c r="C80" s="30" t="s">
        <v>234</v>
      </c>
      <c r="D80" s="30" t="s">
        <v>23</v>
      </c>
      <c r="E80" s="31" t="s">
        <v>39</v>
      </c>
      <c r="F80" s="27"/>
      <c r="G80" s="23" t="s">
        <v>34</v>
      </c>
      <c r="H80" s="31" t="s">
        <v>235</v>
      </c>
      <c r="I80" s="31"/>
      <c r="J80" s="33">
        <v>5</v>
      </c>
      <c r="K80" s="33"/>
      <c r="L80" s="42">
        <v>540000</v>
      </c>
      <c r="M80" s="28">
        <v>3</v>
      </c>
      <c r="N80" s="39"/>
      <c r="O80" s="31"/>
      <c r="P80" s="31"/>
      <c r="Q80" s="31"/>
      <c r="R80" s="31"/>
      <c r="S80" s="31"/>
      <c r="T80" s="82" t="s">
        <v>236</v>
      </c>
    </row>
    <row r="81" spans="1:20" s="24" customFormat="1" x14ac:dyDescent="0.2">
      <c r="A81" s="51" t="s">
        <v>237</v>
      </c>
      <c r="B81" s="23" t="s">
        <v>30</v>
      </c>
      <c r="C81" s="23" t="s">
        <v>238</v>
      </c>
      <c r="D81" s="23" t="s">
        <v>32</v>
      </c>
      <c r="E81" s="23" t="s">
        <v>33</v>
      </c>
      <c r="F81" s="27">
        <v>2019</v>
      </c>
      <c r="G81" s="23" t="s">
        <v>68</v>
      </c>
      <c r="H81" s="35" t="s">
        <v>239</v>
      </c>
      <c r="I81" s="42"/>
      <c r="J81" s="29">
        <v>0.2</v>
      </c>
      <c r="K81" s="29"/>
      <c r="L81" s="42">
        <v>5000</v>
      </c>
      <c r="M81" s="28">
        <v>5</v>
      </c>
      <c r="N81" s="39"/>
      <c r="O81" s="28">
        <v>1</v>
      </c>
      <c r="P81" s="40"/>
      <c r="Q81" s="40"/>
      <c r="R81" s="23"/>
      <c r="S81" s="23"/>
      <c r="T81" s="52" t="s">
        <v>240</v>
      </c>
    </row>
    <row r="82" spans="1:20" s="24" customFormat="1" x14ac:dyDescent="0.2">
      <c r="A82" s="51" t="s">
        <v>237</v>
      </c>
      <c r="B82" s="23" t="s">
        <v>30</v>
      </c>
      <c r="C82" s="23" t="s">
        <v>241</v>
      </c>
      <c r="D82" s="23" t="s">
        <v>32</v>
      </c>
      <c r="E82" s="23" t="s">
        <v>33</v>
      </c>
      <c r="F82" s="27">
        <v>2005</v>
      </c>
      <c r="G82" s="23" t="s">
        <v>34</v>
      </c>
      <c r="H82" s="23" t="s">
        <v>242</v>
      </c>
      <c r="I82" s="42">
        <v>2650000</v>
      </c>
      <c r="J82" s="29">
        <v>19.5</v>
      </c>
      <c r="K82" s="29"/>
      <c r="L82" s="42">
        <v>1000000</v>
      </c>
      <c r="M82" s="28">
        <v>8</v>
      </c>
      <c r="N82" s="39">
        <v>266000</v>
      </c>
      <c r="O82" s="28">
        <v>2</v>
      </c>
      <c r="P82" s="40">
        <v>13</v>
      </c>
      <c r="Q82" s="40">
        <v>70</v>
      </c>
      <c r="R82" s="23" t="s">
        <v>81</v>
      </c>
      <c r="S82" s="23"/>
      <c r="T82" s="52" t="s">
        <v>243</v>
      </c>
    </row>
    <row r="83" spans="1:20" s="24" customFormat="1" x14ac:dyDescent="0.2">
      <c r="A83" s="51" t="s">
        <v>237</v>
      </c>
      <c r="B83" s="23" t="s">
        <v>30</v>
      </c>
      <c r="C83" s="23" t="s">
        <v>241</v>
      </c>
      <c r="D83" s="23" t="s">
        <v>23</v>
      </c>
      <c r="E83" s="23" t="s">
        <v>39</v>
      </c>
      <c r="F83" s="27"/>
      <c r="G83" s="23" t="s">
        <v>34</v>
      </c>
      <c r="H83" s="23" t="s">
        <v>242</v>
      </c>
      <c r="I83" s="42"/>
      <c r="J83" s="29">
        <f>27-J82</f>
        <v>7.5</v>
      </c>
      <c r="K83" s="29"/>
      <c r="L83" s="42">
        <f>1200000-L82</f>
        <v>200000</v>
      </c>
      <c r="M83" s="137">
        <v>1</v>
      </c>
      <c r="N83" s="39">
        <v>266000</v>
      </c>
      <c r="O83" s="28"/>
      <c r="P83" s="40">
        <v>13</v>
      </c>
      <c r="Q83" s="40">
        <v>70</v>
      </c>
      <c r="R83" s="23"/>
      <c r="S83" s="23"/>
      <c r="T83" s="52" t="s">
        <v>243</v>
      </c>
    </row>
    <row r="84" spans="1:20" s="24" customFormat="1" x14ac:dyDescent="0.2">
      <c r="A84" s="51" t="s">
        <v>237</v>
      </c>
      <c r="B84" s="23" t="s">
        <v>30</v>
      </c>
      <c r="C84" s="23" t="s">
        <v>244</v>
      </c>
      <c r="D84" s="23" t="s">
        <v>32</v>
      </c>
      <c r="E84" s="23" t="s">
        <v>33</v>
      </c>
      <c r="F84" s="27">
        <v>2009</v>
      </c>
      <c r="G84" s="23" t="s">
        <v>34</v>
      </c>
      <c r="H84" s="23" t="s">
        <v>245</v>
      </c>
      <c r="I84" s="42">
        <v>1140000</v>
      </c>
      <c r="J84" s="29">
        <v>7.6</v>
      </c>
      <c r="K84" s="29"/>
      <c r="L84" s="42">
        <v>320000</v>
      </c>
      <c r="M84" s="28">
        <v>2</v>
      </c>
      <c r="N84" s="39">
        <v>217000</v>
      </c>
      <c r="O84" s="28">
        <v>1</v>
      </c>
      <c r="P84" s="40" t="s">
        <v>203</v>
      </c>
      <c r="Q84" s="40" t="s">
        <v>203</v>
      </c>
      <c r="R84" s="23" t="s">
        <v>81</v>
      </c>
      <c r="S84" s="23"/>
      <c r="T84" s="52" t="s">
        <v>246</v>
      </c>
    </row>
    <row r="85" spans="1:20" s="24" customFormat="1" x14ac:dyDescent="0.2">
      <c r="A85" s="51" t="s">
        <v>237</v>
      </c>
      <c r="B85" s="23" t="s">
        <v>30</v>
      </c>
      <c r="C85" s="23" t="s">
        <v>247</v>
      </c>
      <c r="D85" s="23" t="s">
        <v>32</v>
      </c>
      <c r="E85" s="23" t="s">
        <v>33</v>
      </c>
      <c r="F85" s="27">
        <v>2009</v>
      </c>
      <c r="G85" s="23" t="s">
        <v>34</v>
      </c>
      <c r="H85" s="23" t="s">
        <v>248</v>
      </c>
      <c r="I85" s="42">
        <v>2440000</v>
      </c>
      <c r="J85" s="29">
        <v>21</v>
      </c>
      <c r="K85" s="29"/>
      <c r="L85" s="42">
        <v>775000</v>
      </c>
      <c r="M85" s="28">
        <v>5</v>
      </c>
      <c r="N85" s="39">
        <v>265000</v>
      </c>
      <c r="O85" s="28">
        <v>2</v>
      </c>
      <c r="P85" s="40">
        <v>17.100000000000001</v>
      </c>
      <c r="Q85" s="40">
        <v>93.5</v>
      </c>
      <c r="R85" s="23" t="s">
        <v>81</v>
      </c>
      <c r="S85" s="23"/>
      <c r="T85" s="52" t="s">
        <v>249</v>
      </c>
    </row>
    <row r="86" spans="1:20" s="25" customFormat="1" x14ac:dyDescent="0.2">
      <c r="A86" s="53" t="s">
        <v>237</v>
      </c>
      <c r="B86" s="23" t="s">
        <v>30</v>
      </c>
      <c r="C86" s="30" t="s">
        <v>250</v>
      </c>
      <c r="D86" s="30" t="s">
        <v>23</v>
      </c>
      <c r="E86" s="31" t="s">
        <v>24</v>
      </c>
      <c r="F86" s="32"/>
      <c r="G86" s="30" t="s">
        <v>25</v>
      </c>
      <c r="H86" s="31" t="s">
        <v>251</v>
      </c>
      <c r="I86" s="31"/>
      <c r="J86" s="33">
        <v>5</v>
      </c>
      <c r="K86" s="33"/>
      <c r="L86" s="37">
        <v>170000</v>
      </c>
      <c r="M86" s="34"/>
      <c r="N86" s="31"/>
      <c r="O86" s="31"/>
      <c r="P86" s="31"/>
      <c r="Q86" s="31"/>
      <c r="R86" s="31"/>
      <c r="S86" s="31"/>
      <c r="T86" s="82" t="s">
        <v>252</v>
      </c>
    </row>
    <row r="87" spans="1:20" s="25" customFormat="1" ht="13.5" thickBot="1" x14ac:dyDescent="0.25">
      <c r="A87" s="68" t="s">
        <v>237</v>
      </c>
      <c r="B87" s="58" t="s">
        <v>30</v>
      </c>
      <c r="C87" s="58" t="s">
        <v>253</v>
      </c>
      <c r="D87" s="58" t="s">
        <v>53</v>
      </c>
      <c r="E87" s="58" t="s">
        <v>33</v>
      </c>
      <c r="F87" s="69">
        <v>2007</v>
      </c>
      <c r="G87" s="58" t="s">
        <v>254</v>
      </c>
      <c r="H87" s="58" t="s">
        <v>255</v>
      </c>
      <c r="I87" s="70">
        <v>670000</v>
      </c>
      <c r="J87" s="71">
        <v>4.2</v>
      </c>
      <c r="K87" s="71"/>
      <c r="L87" s="70">
        <v>0</v>
      </c>
      <c r="M87" s="72"/>
      <c r="N87" s="73">
        <v>150000</v>
      </c>
      <c r="O87" s="72">
        <v>1</v>
      </c>
      <c r="P87" s="74"/>
      <c r="Q87" s="74"/>
      <c r="R87" s="58"/>
      <c r="S87" s="58"/>
      <c r="T87" s="121" t="s">
        <v>256</v>
      </c>
    </row>
    <row r="88" spans="1:20" x14ac:dyDescent="0.2">
      <c r="A88" s="8"/>
      <c r="B88" s="8"/>
      <c r="G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20" x14ac:dyDescent="0.2">
      <c r="A89" s="8"/>
      <c r="B89" s="8"/>
      <c r="I89" s="135"/>
      <c r="J89" s="135"/>
      <c r="K89" s="135"/>
      <c r="L89" s="135"/>
      <c r="M89" s="135"/>
      <c r="N89" s="135"/>
      <c r="O89" s="135"/>
    </row>
    <row r="90" spans="1:20" x14ac:dyDescent="0.2">
      <c r="I90" s="5"/>
      <c r="J90" s="7"/>
      <c r="K90" s="7"/>
      <c r="L90" s="6"/>
      <c r="N90" s="6"/>
    </row>
    <row r="91" spans="1:20" x14ac:dyDescent="0.2">
      <c r="I91" s="5"/>
      <c r="L91" s="6"/>
      <c r="N91" s="6"/>
    </row>
    <row r="92" spans="1:20" x14ac:dyDescent="0.2">
      <c r="J92" s="7"/>
      <c r="K92" s="7"/>
    </row>
    <row r="94" spans="1:20" x14ac:dyDescent="0.2">
      <c r="J94" s="7"/>
      <c r="K94" s="7"/>
    </row>
    <row r="98" spans="4:20" x14ac:dyDescent="0.2">
      <c r="D98" s="1"/>
      <c r="G98" s="1"/>
      <c r="H98" s="1"/>
      <c r="I98" s="1"/>
      <c r="J98" s="7"/>
      <c r="K98" s="7"/>
      <c r="T98" s="1"/>
    </row>
    <row r="99" spans="4:20" x14ac:dyDescent="0.2">
      <c r="D99" s="1"/>
      <c r="G99" s="1"/>
      <c r="H99" s="1"/>
      <c r="I99" s="1"/>
      <c r="J99" s="7"/>
      <c r="K99" s="7"/>
      <c r="T99" s="1"/>
    </row>
  </sheetData>
  <autoFilter ref="A3:T88" xr:uid="{E98519F1-1ABB-4F31-8F6B-DA296018CBA6}"/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224C-DBE7-44AF-87CF-6FA67C47256A}">
  <sheetPr>
    <tabColor rgb="FF246A31"/>
  </sheetPr>
  <dimension ref="A1:V23"/>
  <sheetViews>
    <sheetView showGridLines="0" zoomScaleNormal="100" workbookViewId="0">
      <selection activeCell="C35" sqref="C35"/>
    </sheetView>
  </sheetViews>
  <sheetFormatPr defaultColWidth="9.140625" defaultRowHeight="12.75" x14ac:dyDescent="0.2"/>
  <cols>
    <col min="1" max="1" width="9.140625" style="88"/>
    <col min="2" max="2" width="28.85546875" style="88" bestFit="1" customWidth="1"/>
    <col min="3" max="3" width="15.7109375" style="91" customWidth="1"/>
    <col min="4" max="4" width="11.5703125" style="90" customWidth="1"/>
    <col min="5" max="5" width="34.42578125" style="91" bestFit="1" customWidth="1"/>
    <col min="6" max="6" width="16.42578125" style="90" customWidth="1"/>
    <col min="7" max="7" width="10.28515625" style="90" customWidth="1"/>
    <col min="8" max="8" width="43.85546875" style="91" customWidth="1"/>
    <col min="9" max="22" width="9.140625" style="92"/>
    <col min="23" max="16384" width="9.140625" style="91"/>
  </cols>
  <sheetData>
    <row r="1" spans="1:22" ht="54" customHeight="1" x14ac:dyDescent="0.2">
      <c r="B1" s="89"/>
      <c r="C1" s="144" t="s">
        <v>315</v>
      </c>
      <c r="D1" s="145"/>
      <c r="E1" s="145"/>
    </row>
    <row r="2" spans="1:22" ht="13.5" thickBot="1" x14ac:dyDescent="0.25">
      <c r="C2" s="90"/>
      <c r="E2" s="90"/>
    </row>
    <row r="3" spans="1:22" s="97" customFormat="1" ht="34.9" customHeight="1" thickBot="1" x14ac:dyDescent="0.25">
      <c r="A3" s="93" t="s">
        <v>0</v>
      </c>
      <c r="B3" s="130" t="s">
        <v>257</v>
      </c>
      <c r="C3" s="130" t="s">
        <v>3</v>
      </c>
      <c r="D3" s="130" t="s">
        <v>258</v>
      </c>
      <c r="E3" s="134" t="s">
        <v>259</v>
      </c>
      <c r="F3" s="134" t="s">
        <v>260</v>
      </c>
      <c r="G3" s="130" t="s">
        <v>261</v>
      </c>
      <c r="H3" s="130" t="s">
        <v>262</v>
      </c>
      <c r="I3" s="94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6"/>
    </row>
    <row r="4" spans="1:22" x14ac:dyDescent="0.2">
      <c r="A4" s="98" t="s">
        <v>263</v>
      </c>
      <c r="B4" s="99" t="s">
        <v>264</v>
      </c>
      <c r="C4" s="100" t="s">
        <v>32</v>
      </c>
      <c r="D4" s="101">
        <v>1978</v>
      </c>
      <c r="E4" s="100" t="s">
        <v>265</v>
      </c>
      <c r="F4" s="101">
        <v>7.9</v>
      </c>
      <c r="G4" s="101">
        <v>6</v>
      </c>
      <c r="H4" s="102"/>
    </row>
    <row r="5" spans="1:22" x14ac:dyDescent="0.2">
      <c r="A5" s="98" t="s">
        <v>263</v>
      </c>
      <c r="B5" s="103" t="s">
        <v>266</v>
      </c>
      <c r="C5" s="104" t="s">
        <v>32</v>
      </c>
      <c r="D5" s="105">
        <v>1981</v>
      </c>
      <c r="E5" s="104" t="s">
        <v>265</v>
      </c>
      <c r="F5" s="105">
        <v>8.1999999999999993</v>
      </c>
      <c r="G5" s="105">
        <v>6</v>
      </c>
      <c r="H5" s="106"/>
    </row>
    <row r="6" spans="1:22" x14ac:dyDescent="0.2">
      <c r="A6" s="98" t="s">
        <v>263</v>
      </c>
      <c r="B6" s="103" t="s">
        <v>267</v>
      </c>
      <c r="C6" s="104" t="s">
        <v>32</v>
      </c>
      <c r="D6" s="105">
        <v>2014</v>
      </c>
      <c r="E6" s="104" t="s">
        <v>265</v>
      </c>
      <c r="F6" s="105">
        <v>4.7</v>
      </c>
      <c r="G6" s="105">
        <v>1</v>
      </c>
      <c r="H6" s="106"/>
    </row>
    <row r="7" spans="1:22" x14ac:dyDescent="0.2">
      <c r="A7" s="98" t="s">
        <v>263</v>
      </c>
      <c r="B7" s="103" t="s">
        <v>268</v>
      </c>
      <c r="C7" s="104" t="s">
        <v>32</v>
      </c>
      <c r="D7" s="105">
        <v>2013</v>
      </c>
      <c r="E7" s="104" t="s">
        <v>265</v>
      </c>
      <c r="F7" s="105">
        <v>4.5</v>
      </c>
      <c r="G7" s="105">
        <v>1</v>
      </c>
      <c r="H7" s="106"/>
    </row>
    <row r="8" spans="1:22" x14ac:dyDescent="0.2">
      <c r="A8" s="98" t="s">
        <v>45</v>
      </c>
      <c r="B8" s="103" t="s">
        <v>269</v>
      </c>
      <c r="C8" s="104" t="s">
        <v>23</v>
      </c>
      <c r="D8" s="105"/>
      <c r="E8" s="104" t="s">
        <v>270</v>
      </c>
      <c r="F8" s="105">
        <v>5</v>
      </c>
      <c r="G8" s="105" t="s">
        <v>271</v>
      </c>
      <c r="H8" s="106"/>
    </row>
    <row r="9" spans="1:22" x14ac:dyDescent="0.2">
      <c r="A9" s="98" t="s">
        <v>272</v>
      </c>
      <c r="B9" s="103" t="s">
        <v>273</v>
      </c>
      <c r="C9" s="104" t="s">
        <v>23</v>
      </c>
      <c r="D9" s="105"/>
      <c r="E9" s="104" t="s">
        <v>274</v>
      </c>
      <c r="F9" s="105">
        <v>0.05</v>
      </c>
      <c r="G9" s="105"/>
      <c r="H9" s="106" t="s">
        <v>275</v>
      </c>
    </row>
    <row r="10" spans="1:22" x14ac:dyDescent="0.2">
      <c r="A10" s="98" t="s">
        <v>50</v>
      </c>
      <c r="B10" s="103" t="s">
        <v>276</v>
      </c>
      <c r="C10" s="104" t="s">
        <v>32</v>
      </c>
      <c r="D10" s="105">
        <v>2005</v>
      </c>
      <c r="E10" s="104" t="s">
        <v>277</v>
      </c>
      <c r="F10" s="105">
        <v>5</v>
      </c>
      <c r="G10" s="105">
        <v>1</v>
      </c>
      <c r="H10" s="106"/>
    </row>
    <row r="11" spans="1:22" x14ac:dyDescent="0.2">
      <c r="A11" s="98" t="s">
        <v>50</v>
      </c>
      <c r="B11" s="103" t="s">
        <v>278</v>
      </c>
      <c r="C11" s="104" t="s">
        <v>32</v>
      </c>
      <c r="D11" s="105">
        <v>2005</v>
      </c>
      <c r="E11" s="104" t="s">
        <v>279</v>
      </c>
      <c r="F11" s="105">
        <v>7.2</v>
      </c>
      <c r="G11" s="105">
        <v>2</v>
      </c>
      <c r="H11" s="106"/>
    </row>
    <row r="12" spans="1:22" x14ac:dyDescent="0.2">
      <c r="A12" s="98" t="s">
        <v>280</v>
      </c>
      <c r="B12" s="103" t="s">
        <v>281</v>
      </c>
      <c r="C12" s="104" t="s">
        <v>53</v>
      </c>
      <c r="D12" s="105">
        <v>1970</v>
      </c>
      <c r="E12" s="104" t="s">
        <v>282</v>
      </c>
      <c r="F12" s="105">
        <v>3.2</v>
      </c>
      <c r="G12" s="105">
        <v>4</v>
      </c>
      <c r="H12" s="106" t="s">
        <v>283</v>
      </c>
    </row>
    <row r="13" spans="1:22" x14ac:dyDescent="0.2">
      <c r="A13" s="98" t="s">
        <v>171</v>
      </c>
      <c r="B13" s="103" t="s">
        <v>284</v>
      </c>
      <c r="C13" s="104" t="s">
        <v>32</v>
      </c>
      <c r="D13" s="105">
        <v>2007</v>
      </c>
      <c r="E13" s="104" t="s">
        <v>285</v>
      </c>
      <c r="F13" s="105">
        <v>4.3</v>
      </c>
      <c r="G13" s="105">
        <v>1</v>
      </c>
      <c r="H13" s="106"/>
    </row>
    <row r="14" spans="1:22" x14ac:dyDescent="0.2">
      <c r="A14" s="98" t="s">
        <v>171</v>
      </c>
      <c r="B14" s="103" t="s">
        <v>286</v>
      </c>
      <c r="C14" s="104" t="s">
        <v>32</v>
      </c>
      <c r="D14" s="105">
        <v>1997</v>
      </c>
      <c r="E14" s="104" t="s">
        <v>71</v>
      </c>
      <c r="F14" s="105">
        <v>0.01</v>
      </c>
      <c r="G14" s="105"/>
      <c r="H14" s="106" t="s">
        <v>287</v>
      </c>
    </row>
    <row r="15" spans="1:22" x14ac:dyDescent="0.2">
      <c r="A15" s="98" t="s">
        <v>171</v>
      </c>
      <c r="B15" s="103" t="s">
        <v>288</v>
      </c>
      <c r="C15" s="104" t="s">
        <v>32</v>
      </c>
      <c r="D15" s="105">
        <v>2003</v>
      </c>
      <c r="E15" s="104" t="s">
        <v>173</v>
      </c>
      <c r="F15" s="105" t="s">
        <v>289</v>
      </c>
      <c r="G15" s="105"/>
      <c r="H15" s="106" t="s">
        <v>275</v>
      </c>
    </row>
    <row r="16" spans="1:22" x14ac:dyDescent="0.2">
      <c r="A16" s="98" t="s">
        <v>171</v>
      </c>
      <c r="B16" s="103" t="s">
        <v>290</v>
      </c>
      <c r="C16" s="104" t="s">
        <v>32</v>
      </c>
      <c r="D16" s="105">
        <v>2003</v>
      </c>
      <c r="E16" s="104" t="s">
        <v>173</v>
      </c>
      <c r="F16" s="105">
        <v>0.04</v>
      </c>
      <c r="G16" s="105"/>
      <c r="H16" s="106" t="s">
        <v>275</v>
      </c>
    </row>
    <row r="17" spans="1:8" x14ac:dyDescent="0.2">
      <c r="A17" s="98" t="s">
        <v>171</v>
      </c>
      <c r="B17" s="103" t="s">
        <v>291</v>
      </c>
      <c r="C17" s="104" t="s">
        <v>32</v>
      </c>
      <c r="D17" s="105">
        <v>2007</v>
      </c>
      <c r="E17" s="104" t="s">
        <v>173</v>
      </c>
      <c r="F17" s="105">
        <v>0.08</v>
      </c>
      <c r="G17" s="105"/>
      <c r="H17" s="106" t="s">
        <v>275</v>
      </c>
    </row>
    <row r="18" spans="1:8" x14ac:dyDescent="0.2">
      <c r="A18" s="98" t="s">
        <v>171</v>
      </c>
      <c r="B18" s="103" t="s">
        <v>292</v>
      </c>
      <c r="C18" s="104" t="s">
        <v>32</v>
      </c>
      <c r="D18" s="105">
        <v>2011</v>
      </c>
      <c r="E18" s="104" t="s">
        <v>74</v>
      </c>
      <c r="F18" s="105">
        <v>0.3</v>
      </c>
      <c r="G18" s="105"/>
      <c r="H18" s="106" t="s">
        <v>275</v>
      </c>
    </row>
    <row r="19" spans="1:8" x14ac:dyDescent="0.2">
      <c r="A19" s="98" t="s">
        <v>188</v>
      </c>
      <c r="B19" s="103" t="s">
        <v>293</v>
      </c>
      <c r="C19" s="104" t="s">
        <v>32</v>
      </c>
      <c r="D19" s="105">
        <v>2017</v>
      </c>
      <c r="E19" s="104" t="s">
        <v>294</v>
      </c>
      <c r="F19" s="105">
        <v>16.5</v>
      </c>
      <c r="G19" s="105">
        <v>3</v>
      </c>
      <c r="H19" s="106" t="s">
        <v>295</v>
      </c>
    </row>
    <row r="20" spans="1:8" x14ac:dyDescent="0.2">
      <c r="A20" s="98" t="s">
        <v>188</v>
      </c>
      <c r="B20" s="103" t="s">
        <v>311</v>
      </c>
      <c r="C20" s="104" t="s">
        <v>23</v>
      </c>
      <c r="D20" s="105">
        <v>2023</v>
      </c>
      <c r="E20" s="104" t="s">
        <v>294</v>
      </c>
      <c r="F20" s="105">
        <v>19.8</v>
      </c>
      <c r="G20" s="105">
        <v>3</v>
      </c>
      <c r="H20" s="106"/>
    </row>
    <row r="21" spans="1:8" x14ac:dyDescent="0.2">
      <c r="A21" s="98" t="s">
        <v>188</v>
      </c>
      <c r="B21" s="103" t="s">
        <v>312</v>
      </c>
      <c r="C21" s="104" t="s">
        <v>23</v>
      </c>
      <c r="D21" s="105">
        <v>2019</v>
      </c>
      <c r="E21" s="104" t="s">
        <v>296</v>
      </c>
      <c r="F21" s="105">
        <v>10</v>
      </c>
      <c r="G21" s="105"/>
      <c r="H21" s="106"/>
    </row>
    <row r="22" spans="1:8" x14ac:dyDescent="0.2">
      <c r="A22" s="98" t="s">
        <v>188</v>
      </c>
      <c r="B22" s="103" t="s">
        <v>297</v>
      </c>
      <c r="C22" s="104" t="s">
        <v>23</v>
      </c>
      <c r="D22" s="105">
        <v>2035</v>
      </c>
      <c r="E22" s="104" t="s">
        <v>190</v>
      </c>
      <c r="F22" s="105" t="s">
        <v>298</v>
      </c>
      <c r="G22" s="105"/>
      <c r="H22" s="106"/>
    </row>
    <row r="23" spans="1:8" x14ac:dyDescent="0.2">
      <c r="A23" s="98" t="s">
        <v>188</v>
      </c>
      <c r="B23" s="103" t="s">
        <v>299</v>
      </c>
      <c r="C23" s="104" t="s">
        <v>32</v>
      </c>
      <c r="D23" s="105">
        <v>2019</v>
      </c>
      <c r="E23" s="104" t="s">
        <v>294</v>
      </c>
      <c r="F23" s="105">
        <v>0.66</v>
      </c>
      <c r="G23" s="105"/>
      <c r="H23" s="106" t="s">
        <v>275</v>
      </c>
    </row>
  </sheetData>
  <autoFilter ref="A3:H23" xr:uid="{00000000-0009-0000-0000-000002000000}"/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7156-22F1-468E-9BDE-E7129A7A2251}">
  <sheetPr>
    <pageSetUpPr fitToPage="1"/>
  </sheetPr>
  <dimension ref="A1:L41"/>
  <sheetViews>
    <sheetView showGridLines="0" showZeros="0" workbookViewId="0">
      <selection activeCell="B44" sqref="B44"/>
    </sheetView>
  </sheetViews>
  <sheetFormatPr defaultColWidth="9.140625" defaultRowHeight="12.75" x14ac:dyDescent="0.2"/>
  <cols>
    <col min="1" max="1" width="20.7109375" customWidth="1"/>
    <col min="2" max="2" width="23.28515625" customWidth="1"/>
    <col min="3" max="3" width="19.85546875" customWidth="1"/>
    <col min="4" max="4" width="18.140625" bestFit="1" customWidth="1"/>
    <col min="5" max="5" width="17.7109375" customWidth="1"/>
  </cols>
  <sheetData>
    <row r="1" spans="1:11" ht="61.5" customHeight="1" x14ac:dyDescent="0.2"/>
    <row r="2" spans="1:11" x14ac:dyDescent="0.2">
      <c r="A2" s="146" t="s">
        <v>300</v>
      </c>
      <c r="B2" s="146"/>
      <c r="C2" s="146"/>
      <c r="D2" s="146"/>
      <c r="E2" s="146"/>
    </row>
    <row r="3" spans="1:11" x14ac:dyDescent="0.2">
      <c r="A3" s="146" t="s">
        <v>313</v>
      </c>
      <c r="B3" s="146"/>
      <c r="C3" s="146"/>
      <c r="D3" s="146"/>
      <c r="E3" s="146"/>
    </row>
    <row r="4" spans="1:11" ht="13.5" thickBot="1" x14ac:dyDescent="0.25"/>
    <row r="5" spans="1:11" s="76" customFormat="1" ht="13.5" thickBot="1" x14ac:dyDescent="0.25">
      <c r="A5" s="75" t="s">
        <v>301</v>
      </c>
      <c r="B5" s="17" t="s">
        <v>32</v>
      </c>
      <c r="C5" s="18" t="s">
        <v>38</v>
      </c>
      <c r="D5" s="16" t="s">
        <v>53</v>
      </c>
      <c r="E5" s="19" t="s">
        <v>23</v>
      </c>
    </row>
    <row r="6" spans="1:11" x14ac:dyDescent="0.2">
      <c r="A6" s="9" t="s">
        <v>29</v>
      </c>
      <c r="B6" s="107">
        <v>9</v>
      </c>
      <c r="C6" s="107">
        <v>0</v>
      </c>
      <c r="D6" s="107">
        <v>0</v>
      </c>
      <c r="E6" s="108">
        <v>0</v>
      </c>
      <c r="G6" s="112"/>
      <c r="H6" s="112"/>
      <c r="I6" s="112"/>
      <c r="J6" s="112"/>
      <c r="K6" s="112"/>
    </row>
    <row r="7" spans="1:11" x14ac:dyDescent="0.2">
      <c r="A7" s="10" t="s">
        <v>40</v>
      </c>
      <c r="B7" s="109">
        <v>0</v>
      </c>
      <c r="C7" s="109">
        <v>3</v>
      </c>
      <c r="D7" s="109">
        <v>0</v>
      </c>
      <c r="E7" s="110">
        <v>0</v>
      </c>
      <c r="G7" s="112"/>
      <c r="H7" s="112"/>
      <c r="I7" s="112"/>
      <c r="J7" s="112"/>
      <c r="K7" s="112"/>
    </row>
    <row r="8" spans="1:11" x14ac:dyDescent="0.2">
      <c r="A8" s="10" t="s">
        <v>45</v>
      </c>
      <c r="B8" s="109">
        <v>0</v>
      </c>
      <c r="C8" s="109">
        <v>0</v>
      </c>
      <c r="D8" s="109">
        <v>0</v>
      </c>
      <c r="E8" s="110">
        <v>2</v>
      </c>
      <c r="G8" s="112"/>
      <c r="H8" s="112"/>
      <c r="I8" s="112"/>
      <c r="J8" s="112"/>
      <c r="K8" s="112"/>
    </row>
    <row r="9" spans="1:11" x14ac:dyDescent="0.2">
      <c r="A9" s="10" t="s">
        <v>58</v>
      </c>
      <c r="B9" s="109">
        <v>0</v>
      </c>
      <c r="C9" s="109">
        <v>0</v>
      </c>
      <c r="D9" s="109">
        <v>0</v>
      </c>
      <c r="E9" s="110">
        <v>7</v>
      </c>
      <c r="G9" s="112"/>
      <c r="H9" s="112"/>
      <c r="I9" s="112"/>
      <c r="J9" s="112"/>
      <c r="K9" s="112"/>
    </row>
    <row r="10" spans="1:11" x14ac:dyDescent="0.2">
      <c r="A10" s="138" t="s">
        <v>66</v>
      </c>
      <c r="B10" s="139">
        <v>0</v>
      </c>
      <c r="C10" s="140">
        <v>0</v>
      </c>
      <c r="D10" s="140">
        <v>0</v>
      </c>
      <c r="E10" s="141">
        <v>0</v>
      </c>
      <c r="G10" s="112"/>
      <c r="H10" s="112"/>
      <c r="I10" s="112"/>
      <c r="J10" s="112"/>
      <c r="K10" s="112"/>
    </row>
    <row r="11" spans="1:11" x14ac:dyDescent="0.2">
      <c r="A11" s="138" t="s">
        <v>78</v>
      </c>
      <c r="B11" s="109">
        <v>34</v>
      </c>
      <c r="C11" s="109">
        <v>0</v>
      </c>
      <c r="D11" s="109">
        <v>0</v>
      </c>
      <c r="E11" s="110">
        <v>11</v>
      </c>
      <c r="G11" s="112"/>
      <c r="H11" s="112"/>
      <c r="I11" s="112"/>
      <c r="J11" s="112"/>
      <c r="K11" s="112"/>
    </row>
    <row r="12" spans="1:11" x14ac:dyDescent="0.2">
      <c r="A12" s="138" t="s">
        <v>90</v>
      </c>
      <c r="B12" s="109">
        <v>0</v>
      </c>
      <c r="C12" s="109">
        <v>0</v>
      </c>
      <c r="D12" s="109">
        <v>0</v>
      </c>
      <c r="E12" s="110">
        <v>26</v>
      </c>
      <c r="G12" s="112"/>
      <c r="H12" s="112"/>
      <c r="I12" s="112"/>
      <c r="J12" s="112"/>
      <c r="K12" s="112"/>
    </row>
    <row r="13" spans="1:11" x14ac:dyDescent="0.2">
      <c r="A13" s="138" t="s">
        <v>102</v>
      </c>
      <c r="B13" s="109">
        <v>7</v>
      </c>
      <c r="C13" s="109">
        <v>0</v>
      </c>
      <c r="D13" s="109">
        <v>0</v>
      </c>
      <c r="E13" s="110">
        <v>6</v>
      </c>
      <c r="G13" s="112"/>
      <c r="H13" s="112"/>
      <c r="I13" s="112"/>
      <c r="J13" s="112"/>
      <c r="K13" s="112"/>
    </row>
    <row r="14" spans="1:11" x14ac:dyDescent="0.2">
      <c r="A14" s="138" t="s">
        <v>110</v>
      </c>
      <c r="B14" s="109">
        <v>0</v>
      </c>
      <c r="C14" s="109">
        <v>0</v>
      </c>
      <c r="D14" s="109">
        <v>0</v>
      </c>
      <c r="E14" s="110">
        <v>14</v>
      </c>
      <c r="G14" s="112"/>
      <c r="H14" s="112"/>
      <c r="I14" s="112"/>
      <c r="J14" s="112"/>
      <c r="K14" s="112"/>
    </row>
    <row r="15" spans="1:11" x14ac:dyDescent="0.2">
      <c r="A15" s="138" t="s">
        <v>125</v>
      </c>
      <c r="B15" s="109">
        <v>15</v>
      </c>
      <c r="C15" s="109">
        <v>0</v>
      </c>
      <c r="D15" s="109">
        <v>0</v>
      </c>
      <c r="E15" s="110">
        <v>8</v>
      </c>
      <c r="G15" s="112"/>
      <c r="H15" s="112"/>
      <c r="I15" s="112"/>
      <c r="J15" s="112"/>
      <c r="K15" s="112"/>
    </row>
    <row r="16" spans="1:11" x14ac:dyDescent="0.2">
      <c r="A16" s="138" t="s">
        <v>146</v>
      </c>
      <c r="B16" s="109">
        <v>0</v>
      </c>
      <c r="C16" s="109">
        <v>0</v>
      </c>
      <c r="D16" s="109">
        <v>0</v>
      </c>
      <c r="E16" s="110">
        <v>5</v>
      </c>
      <c r="G16" s="112"/>
      <c r="H16" s="112"/>
      <c r="I16" s="112"/>
      <c r="J16" s="112"/>
      <c r="K16" s="112"/>
    </row>
    <row r="17" spans="1:12" x14ac:dyDescent="0.2">
      <c r="A17" s="138" t="s">
        <v>154</v>
      </c>
      <c r="B17" s="109">
        <v>4</v>
      </c>
      <c r="C17" s="109">
        <v>0</v>
      </c>
      <c r="D17" s="109">
        <v>0</v>
      </c>
      <c r="E17" s="110">
        <v>0</v>
      </c>
      <c r="G17" s="112"/>
      <c r="H17" s="112"/>
      <c r="I17" s="112"/>
      <c r="J17" s="112"/>
      <c r="K17" s="112"/>
    </row>
    <row r="18" spans="1:12" x14ac:dyDescent="0.2">
      <c r="A18" s="138" t="s">
        <v>158</v>
      </c>
      <c r="B18" s="109">
        <v>1</v>
      </c>
      <c r="C18" s="109">
        <v>0</v>
      </c>
      <c r="D18" s="109">
        <v>0</v>
      </c>
      <c r="E18" s="110">
        <v>0</v>
      </c>
      <c r="G18" s="112"/>
      <c r="H18" s="112"/>
      <c r="I18" s="112"/>
      <c r="J18" s="112"/>
      <c r="K18" s="112"/>
    </row>
    <row r="19" spans="1:12" x14ac:dyDescent="0.2">
      <c r="A19" s="138" t="s">
        <v>166</v>
      </c>
      <c r="B19" s="109">
        <v>12</v>
      </c>
      <c r="C19" s="109">
        <v>0</v>
      </c>
      <c r="D19" s="109">
        <v>0</v>
      </c>
      <c r="E19" s="110">
        <v>4</v>
      </c>
      <c r="G19" s="112"/>
      <c r="H19" s="112"/>
      <c r="I19" s="112"/>
      <c r="J19" s="112"/>
      <c r="K19" s="112"/>
    </row>
    <row r="20" spans="1:12" x14ac:dyDescent="0.2">
      <c r="A20" s="138" t="s">
        <v>176</v>
      </c>
      <c r="B20" s="109">
        <v>5</v>
      </c>
      <c r="C20" s="109">
        <v>3</v>
      </c>
      <c r="D20" s="109">
        <v>0</v>
      </c>
      <c r="E20" s="110">
        <v>8</v>
      </c>
      <c r="G20" s="112"/>
      <c r="H20" s="112"/>
      <c r="I20" s="112"/>
      <c r="J20" s="112"/>
      <c r="K20" s="112"/>
    </row>
    <row r="21" spans="1:12" x14ac:dyDescent="0.2">
      <c r="A21" s="138" t="s">
        <v>184</v>
      </c>
      <c r="B21" s="109">
        <v>8</v>
      </c>
      <c r="C21" s="109">
        <v>0</v>
      </c>
      <c r="D21" s="109">
        <v>0</v>
      </c>
      <c r="E21" s="110">
        <v>0</v>
      </c>
      <c r="G21" s="112"/>
      <c r="H21" s="112"/>
      <c r="I21" s="112"/>
      <c r="J21" s="112"/>
      <c r="K21" s="112"/>
    </row>
    <row r="22" spans="1:12" x14ac:dyDescent="0.2">
      <c r="A22" s="138" t="s">
        <v>192</v>
      </c>
      <c r="B22" s="109">
        <v>69</v>
      </c>
      <c r="C22" s="109">
        <v>3</v>
      </c>
      <c r="D22" s="109">
        <v>0</v>
      </c>
      <c r="E22" s="110">
        <v>4</v>
      </c>
      <c r="G22" s="112"/>
      <c r="H22" s="112"/>
      <c r="I22" s="112"/>
      <c r="J22" s="112"/>
      <c r="K22" s="112"/>
    </row>
    <row r="23" spans="1:12" x14ac:dyDescent="0.2">
      <c r="A23" s="138" t="s">
        <v>213</v>
      </c>
      <c r="B23" s="139"/>
      <c r="C23" s="140"/>
      <c r="D23" s="140"/>
      <c r="E23" s="142"/>
      <c r="G23" s="112"/>
      <c r="H23" s="112"/>
      <c r="I23" s="112"/>
      <c r="J23" s="112"/>
      <c r="K23" s="112"/>
    </row>
    <row r="24" spans="1:12" ht="13.5" thickBot="1" x14ac:dyDescent="0.25">
      <c r="A24" s="143" t="s">
        <v>237</v>
      </c>
      <c r="B24" s="111">
        <v>48.300000000000004</v>
      </c>
      <c r="C24" s="111"/>
      <c r="D24" s="111">
        <v>4.2</v>
      </c>
      <c r="E24" s="120">
        <v>13</v>
      </c>
      <c r="G24" s="112"/>
      <c r="H24" s="112"/>
      <c r="I24" s="112"/>
      <c r="J24" s="112"/>
      <c r="K24" s="112"/>
    </row>
    <row r="25" spans="1:12" ht="13.5" thickBot="1" x14ac:dyDescent="0.25">
      <c r="A25" s="12" t="s">
        <v>30</v>
      </c>
      <c r="B25" s="79">
        <f>SUM(B6:B24)</f>
        <v>212.3</v>
      </c>
      <c r="C25" s="79">
        <f>SUM(C6:C24)</f>
        <v>9</v>
      </c>
      <c r="D25" s="79">
        <f>SUM(D6:D24)</f>
        <v>4.2</v>
      </c>
      <c r="E25" s="80">
        <f t="shared" ref="E25" si="0">SUM(E6:E24)</f>
        <v>108</v>
      </c>
    </row>
    <row r="26" spans="1:12" x14ac:dyDescent="0.2">
      <c r="A26" s="9" t="s">
        <v>20</v>
      </c>
      <c r="B26" s="109">
        <v>0</v>
      </c>
      <c r="C26" s="109">
        <v>0</v>
      </c>
      <c r="D26" s="109">
        <v>0</v>
      </c>
      <c r="E26" s="110">
        <v>8</v>
      </c>
      <c r="G26" s="112"/>
      <c r="H26" s="112"/>
      <c r="I26" s="112"/>
      <c r="J26" s="112"/>
      <c r="K26" s="112"/>
      <c r="L26" s="112"/>
    </row>
    <row r="27" spans="1:12" x14ac:dyDescent="0.2">
      <c r="A27" s="138" t="s">
        <v>171</v>
      </c>
      <c r="B27" s="139">
        <v>0</v>
      </c>
      <c r="C27" s="140">
        <v>0</v>
      </c>
      <c r="D27" s="140">
        <v>0</v>
      </c>
      <c r="E27" s="142">
        <v>0</v>
      </c>
      <c r="G27" s="112"/>
      <c r="H27" s="112"/>
      <c r="I27" s="112"/>
      <c r="J27" s="112"/>
      <c r="K27" s="112"/>
      <c r="L27" s="112"/>
    </row>
    <row r="28" spans="1:12" x14ac:dyDescent="0.2">
      <c r="A28" s="10" t="s">
        <v>188</v>
      </c>
      <c r="B28" s="109">
        <v>4</v>
      </c>
      <c r="C28" s="109">
        <v>0</v>
      </c>
      <c r="D28" s="109">
        <v>0</v>
      </c>
      <c r="E28" s="110">
        <v>0</v>
      </c>
      <c r="G28" s="112"/>
      <c r="H28" s="112"/>
      <c r="I28" s="112"/>
      <c r="J28" s="112"/>
      <c r="K28" s="112"/>
      <c r="L28" s="112"/>
    </row>
    <row r="29" spans="1:12" x14ac:dyDescent="0.2">
      <c r="A29" s="10" t="s">
        <v>221</v>
      </c>
      <c r="B29" s="109">
        <v>25</v>
      </c>
      <c r="C29" s="109">
        <v>0</v>
      </c>
      <c r="D29" s="109">
        <v>0</v>
      </c>
      <c r="E29" s="110">
        <v>14</v>
      </c>
      <c r="G29" s="112"/>
      <c r="H29" s="112"/>
      <c r="I29" s="112"/>
      <c r="J29" s="112"/>
      <c r="K29" s="112"/>
      <c r="L29" s="112"/>
    </row>
    <row r="30" spans="1:12" ht="13.5" thickBot="1" x14ac:dyDescent="0.25">
      <c r="A30" s="11" t="s">
        <v>233</v>
      </c>
      <c r="B30" s="109">
        <v>0</v>
      </c>
      <c r="C30" s="109">
        <v>0</v>
      </c>
      <c r="D30" s="109">
        <v>0</v>
      </c>
      <c r="E30" s="110">
        <v>10</v>
      </c>
      <c r="G30" s="112"/>
      <c r="H30" s="112"/>
      <c r="I30" s="112"/>
      <c r="J30" s="112"/>
      <c r="K30" s="112"/>
      <c r="L30" s="112"/>
    </row>
    <row r="31" spans="1:12" ht="13.5" thickBot="1" x14ac:dyDescent="0.25">
      <c r="A31" s="12" t="s">
        <v>302</v>
      </c>
      <c r="B31" s="80">
        <v>241</v>
      </c>
      <c r="C31" s="80">
        <v>9</v>
      </c>
      <c r="D31" s="80">
        <v>4</v>
      </c>
      <c r="E31" s="80">
        <v>140</v>
      </c>
      <c r="G31" s="112"/>
      <c r="H31" s="128"/>
      <c r="I31" s="112"/>
      <c r="J31" s="128"/>
      <c r="K31" s="112"/>
      <c r="L31" s="112"/>
    </row>
    <row r="32" spans="1:12" x14ac:dyDescent="0.2">
      <c r="E32" s="77"/>
    </row>
    <row r="33" spans="1:5" x14ac:dyDescent="0.2">
      <c r="A33" s="146" t="s">
        <v>303</v>
      </c>
      <c r="B33" s="146"/>
      <c r="C33" s="146"/>
      <c r="D33" s="146"/>
      <c r="E33" s="146"/>
    </row>
    <row r="34" spans="1:5" ht="13.5" thickBot="1" x14ac:dyDescent="0.25"/>
    <row r="35" spans="1:5" ht="13.5" thickBot="1" x14ac:dyDescent="0.25">
      <c r="A35" s="76"/>
      <c r="B35" s="17" t="s">
        <v>32</v>
      </c>
      <c r="C35" s="18" t="s">
        <v>304</v>
      </c>
      <c r="D35" s="16" t="s">
        <v>53</v>
      </c>
      <c r="E35" s="19" t="s">
        <v>305</v>
      </c>
    </row>
    <row r="36" spans="1:5" x14ac:dyDescent="0.2">
      <c r="A36" s="13" t="s">
        <v>306</v>
      </c>
      <c r="B36" s="84">
        <f>SUM(B37:B38)</f>
        <v>29</v>
      </c>
      <c r="C36" s="84">
        <f t="shared" ref="C36:E36" si="1">SUM(C37:C38)</f>
        <v>3</v>
      </c>
      <c r="D36" s="84">
        <f t="shared" si="1"/>
        <v>1</v>
      </c>
      <c r="E36" s="14">
        <f t="shared" si="1"/>
        <v>17</v>
      </c>
    </row>
    <row r="37" spans="1:5" x14ac:dyDescent="0.2">
      <c r="A37" s="113" t="s">
        <v>307</v>
      </c>
      <c r="B37" s="114">
        <v>22</v>
      </c>
      <c r="C37" s="114">
        <v>2</v>
      </c>
      <c r="D37" s="85"/>
      <c r="E37" s="115">
        <v>7</v>
      </c>
    </row>
    <row r="38" spans="1:5" ht="13.5" thickBot="1" x14ac:dyDescent="0.25">
      <c r="A38" s="15" t="s">
        <v>308</v>
      </c>
      <c r="B38" s="118">
        <v>7</v>
      </c>
      <c r="C38" s="118">
        <v>1</v>
      </c>
      <c r="D38" s="118">
        <v>1</v>
      </c>
      <c r="E38" s="119">
        <v>10</v>
      </c>
    </row>
    <row r="39" spans="1:5" ht="13.5" thickBot="1" x14ac:dyDescent="0.25">
      <c r="A39" s="13" t="s">
        <v>309</v>
      </c>
      <c r="B39" s="116">
        <v>7</v>
      </c>
      <c r="C39" s="116">
        <v>3</v>
      </c>
      <c r="D39" s="86"/>
      <c r="E39" s="117">
        <v>4</v>
      </c>
    </row>
    <row r="40" spans="1:5" ht="13.5" thickBot="1" x14ac:dyDescent="0.25">
      <c r="A40" s="12" t="s">
        <v>302</v>
      </c>
      <c r="B40" s="20">
        <f>B36+B39</f>
        <v>36</v>
      </c>
      <c r="C40" s="20">
        <f>C36+C39</f>
        <v>6</v>
      </c>
      <c r="D40" s="20">
        <f>D36+D39</f>
        <v>1</v>
      </c>
      <c r="E40" s="21">
        <f>E36+E39</f>
        <v>21</v>
      </c>
    </row>
    <row r="41" spans="1:5" x14ac:dyDescent="0.2">
      <c r="C41" s="81"/>
      <c r="E41" s="87" t="s">
        <v>310</v>
      </c>
    </row>
  </sheetData>
  <mergeCells count="3">
    <mergeCell ref="A2:E2"/>
    <mergeCell ref="A3:E3"/>
    <mergeCell ref="A33:E3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83" orientation="portrait" r:id="rId1"/>
  <ignoredErrors>
    <ignoredError sqref="B36:C36 E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Terminals</vt:lpstr>
      <vt:lpstr>Export Terminals</vt:lpstr>
      <vt:lpstr>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Crockett</dc:creator>
  <cp:keywords/>
  <dc:description/>
  <cp:lastModifiedBy>David</cp:lastModifiedBy>
  <cp:revision/>
  <cp:lastPrinted>2019-05-31T09:06:23Z</cp:lastPrinted>
  <dcterms:created xsi:type="dcterms:W3CDTF">1996-10-14T23:33:28Z</dcterms:created>
  <dcterms:modified xsi:type="dcterms:W3CDTF">2019-05-31T18:11:34Z</dcterms:modified>
  <cp:category/>
  <cp:contentStatus/>
</cp:coreProperties>
</file>