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McWilliams\Dropbox\My PC (DESKTOP-HKIV4SK)\Desktop\Career\Post Graduation\LinkedIn Posts\Debt_Limit\"/>
    </mc:Choice>
  </mc:AlternateContent>
  <xr:revisionPtr revIDLastSave="0" documentId="13_ncr:1_{C4A52DC5-37EF-431F-AE05-9B9827754313}" xr6:coauthVersionLast="47" xr6:coauthVersionMax="47" xr10:uidLastSave="{00000000-0000-0000-0000-000000000000}"/>
  <bookViews>
    <workbookView xWindow="-110" yWindow="-110" windowWidth="22780" windowHeight="14660" xr2:uid="{1371FC73-3F6B-4435-AEDF-7756699787CD}"/>
  </bookViews>
  <sheets>
    <sheet name="Summary" sheetId="8" r:id="rId1"/>
    <sheet name="REV_OUT_DEF_SUR_DEBT" sheetId="2" r:id="rId2"/>
    <sheet name="REVENUES" sheetId="3" r:id="rId3"/>
    <sheet name="OUTLAYS" sheetId="4" r:id="rId4"/>
    <sheet name="INTEREST_PAYMENTS" sheetId="5" r:id="rId5"/>
    <sheet name="DEBT_OUTSTANDING" sheetId="6" r:id="rId6"/>
    <sheet name="GDP" sheetId="9" r:id="rId7"/>
    <sheet name="GDP to DEBT" sheetId="10" r:id="rId8"/>
  </sheets>
  <definedNames>
    <definedName name="_xlnm._FilterDatabase" localSheetId="7" hidden="1">'GDP to DEBT'!$A$1:$B$157</definedName>
    <definedName name="_xlchart.v1.0" hidden="1">'GDP to DEBT'!$A$2:$A$157</definedName>
    <definedName name="_xlchart.v1.1" hidden="1">'GDP to DEBT'!$B$1</definedName>
    <definedName name="_xlchart.v1.2" hidden="1">'GDP to DEBT'!$B$2:$B$157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8" l="1"/>
  <c r="G43" i="8"/>
  <c r="L44" i="8"/>
  <c r="L43" i="8"/>
  <c r="B54" i="5"/>
  <c r="F13" i="5"/>
  <c r="F12" i="5"/>
  <c r="B53" i="5"/>
  <c r="C13" i="10"/>
  <c r="F21" i="8"/>
  <c r="H41" i="8" l="1"/>
  <c r="H40" i="8"/>
  <c r="H39" i="8"/>
  <c r="I39" i="8" s="1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I21" i="8" s="1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K21" i="8" s="1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F41" i="8"/>
  <c r="G41" i="8" s="1"/>
  <c r="F40" i="8"/>
  <c r="G40" i="8" s="1"/>
  <c r="F39" i="8"/>
  <c r="F38" i="8"/>
  <c r="F37" i="8"/>
  <c r="G37" i="8" s="1"/>
  <c r="F36" i="8"/>
  <c r="G36" i="8" s="1"/>
  <c r="F35" i="8"/>
  <c r="G35" i="8" s="1"/>
  <c r="F34" i="8"/>
  <c r="F33" i="8"/>
  <c r="G33" i="8" s="1"/>
  <c r="F32" i="8"/>
  <c r="F31" i="8"/>
  <c r="G31" i="8" s="1"/>
  <c r="F30" i="8"/>
  <c r="F29" i="8"/>
  <c r="G29" i="8" s="1"/>
  <c r="F28" i="8"/>
  <c r="G28" i="8" s="1"/>
  <c r="F27" i="8"/>
  <c r="G27" i="8" s="1"/>
  <c r="F26" i="8"/>
  <c r="F25" i="8"/>
  <c r="G25" i="8" s="1"/>
  <c r="F24" i="8"/>
  <c r="F23" i="8"/>
  <c r="G23" i="8" s="1"/>
  <c r="F22" i="8"/>
  <c r="G22" i="8" s="1"/>
  <c r="F20" i="8"/>
  <c r="G20" i="8" s="1"/>
  <c r="F19" i="8"/>
  <c r="F18" i="8"/>
  <c r="G18" i="8" s="1"/>
  <c r="F17" i="8"/>
  <c r="F16" i="8"/>
  <c r="G16" i="8" s="1"/>
  <c r="F15" i="8"/>
  <c r="F14" i="8"/>
  <c r="G14" i="8" s="1"/>
  <c r="F13" i="8"/>
  <c r="F12" i="8"/>
  <c r="G12" i="8" s="1"/>
  <c r="F11" i="8"/>
  <c r="F10" i="8"/>
  <c r="G10" i="8" s="1"/>
  <c r="F9" i="8"/>
  <c r="F8" i="8"/>
  <c r="G8" i="8" s="1"/>
  <c r="F7" i="8"/>
  <c r="F6" i="8"/>
  <c r="G6" i="8" s="1"/>
  <c r="F5" i="8"/>
  <c r="F4" i="8"/>
  <c r="G4" i="8" s="1"/>
  <c r="F3" i="8"/>
  <c r="F2" i="8"/>
  <c r="F43" i="8" s="1"/>
  <c r="H43" i="8" s="1"/>
  <c r="I43" i="8" s="1"/>
  <c r="C41" i="8"/>
  <c r="B41" i="8"/>
  <c r="E41" i="8" s="1"/>
  <c r="C40" i="8"/>
  <c r="B40" i="8"/>
  <c r="C39" i="8"/>
  <c r="B39" i="8"/>
  <c r="C38" i="8"/>
  <c r="B38" i="8"/>
  <c r="E38" i="8" s="1"/>
  <c r="C37" i="8"/>
  <c r="B37" i="8"/>
  <c r="E37" i="8" s="1"/>
  <c r="C36" i="8"/>
  <c r="B36" i="8"/>
  <c r="C35" i="8"/>
  <c r="B35" i="8"/>
  <c r="C34" i="8"/>
  <c r="B34" i="8"/>
  <c r="E34" i="8" s="1"/>
  <c r="C33" i="8"/>
  <c r="B33" i="8"/>
  <c r="E33" i="8" s="1"/>
  <c r="C32" i="8"/>
  <c r="C43" i="8" s="1"/>
  <c r="B32" i="8"/>
  <c r="C31" i="8"/>
  <c r="B31" i="8"/>
  <c r="C30" i="8"/>
  <c r="B30" i="8"/>
  <c r="E30" i="8" s="1"/>
  <c r="C29" i="8"/>
  <c r="B29" i="8"/>
  <c r="E29" i="8" s="1"/>
  <c r="C28" i="8"/>
  <c r="B28" i="8"/>
  <c r="C27" i="8"/>
  <c r="B27" i="8"/>
  <c r="C26" i="8"/>
  <c r="B26" i="8"/>
  <c r="E26" i="8" s="1"/>
  <c r="C25" i="8"/>
  <c r="B25" i="8"/>
  <c r="E25" i="8" s="1"/>
  <c r="C24" i="8"/>
  <c r="B24" i="8"/>
  <c r="C23" i="8"/>
  <c r="B23" i="8"/>
  <c r="C22" i="8"/>
  <c r="B22" i="8"/>
  <c r="E22" i="8" s="1"/>
  <c r="C21" i="8"/>
  <c r="B21" i="8"/>
  <c r="E21" i="8" s="1"/>
  <c r="C20" i="8"/>
  <c r="B20" i="8"/>
  <c r="C19" i="8"/>
  <c r="B19" i="8"/>
  <c r="C18" i="8"/>
  <c r="B18" i="8"/>
  <c r="E18" i="8" s="1"/>
  <c r="C17" i="8"/>
  <c r="B17" i="8"/>
  <c r="E17" i="8" s="1"/>
  <c r="C16" i="8"/>
  <c r="B16" i="8"/>
  <c r="C15" i="8"/>
  <c r="B15" i="8"/>
  <c r="C14" i="8"/>
  <c r="B14" i="8"/>
  <c r="E14" i="8" s="1"/>
  <c r="C13" i="8"/>
  <c r="B13" i="8"/>
  <c r="E13" i="8" s="1"/>
  <c r="C12" i="8"/>
  <c r="B12" i="8"/>
  <c r="C11" i="8"/>
  <c r="B11" i="8"/>
  <c r="C10" i="8"/>
  <c r="B10" i="8"/>
  <c r="E10" i="8" s="1"/>
  <c r="C9" i="8"/>
  <c r="B9" i="8"/>
  <c r="E9" i="8" s="1"/>
  <c r="C8" i="8"/>
  <c r="B8" i="8"/>
  <c r="C7" i="8"/>
  <c r="B7" i="8"/>
  <c r="C6" i="8"/>
  <c r="B6" i="8"/>
  <c r="E6" i="8" s="1"/>
  <c r="C5" i="8"/>
  <c r="B5" i="8"/>
  <c r="E5" i="8" s="1"/>
  <c r="C4" i="8"/>
  <c r="B4" i="8"/>
  <c r="C3" i="8"/>
  <c r="B3" i="8"/>
  <c r="C2" i="8"/>
  <c r="B2" i="8"/>
  <c r="E2" i="8" s="1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D3" i="8" l="1"/>
  <c r="G5" i="8"/>
  <c r="G9" i="8"/>
  <c r="G13" i="8"/>
  <c r="G17" i="8"/>
  <c r="G26" i="8"/>
  <c r="G30" i="8"/>
  <c r="G34" i="8"/>
  <c r="G38" i="8"/>
  <c r="G39" i="8"/>
  <c r="G3" i="8"/>
  <c r="G7" i="8"/>
  <c r="G11" i="8"/>
  <c r="G15" i="8"/>
  <c r="G19" i="8"/>
  <c r="G24" i="8"/>
  <c r="G32" i="8"/>
  <c r="G21" i="8"/>
  <c r="I5" i="8"/>
  <c r="I9" i="8"/>
  <c r="I13" i="8"/>
  <c r="I17" i="8"/>
  <c r="I25" i="8"/>
  <c r="I29" i="8"/>
  <c r="I33" i="8"/>
  <c r="I37" i="8"/>
  <c r="I41" i="8"/>
  <c r="K7" i="8"/>
  <c r="K15" i="8"/>
  <c r="K4" i="8"/>
  <c r="K8" i="8"/>
  <c r="K12" i="8"/>
  <c r="K16" i="8"/>
  <c r="K20" i="8"/>
  <c r="K24" i="8"/>
  <c r="K28" i="8"/>
  <c r="K32" i="8"/>
  <c r="K36" i="8"/>
  <c r="K40" i="8"/>
  <c r="I2" i="8"/>
  <c r="I6" i="8"/>
  <c r="I10" i="8"/>
  <c r="I14" i="8"/>
  <c r="I18" i="8"/>
  <c r="I22" i="8"/>
  <c r="I26" i="8"/>
  <c r="I30" i="8"/>
  <c r="I34" i="8"/>
  <c r="I38" i="8"/>
  <c r="E3" i="8"/>
  <c r="E7" i="8"/>
  <c r="E11" i="8"/>
  <c r="E15" i="8"/>
  <c r="E19" i="8"/>
  <c r="E23" i="8"/>
  <c r="E27" i="8"/>
  <c r="E31" i="8"/>
  <c r="E35" i="8"/>
  <c r="E39" i="8"/>
  <c r="K3" i="8"/>
  <c r="K11" i="8"/>
  <c r="K19" i="8"/>
  <c r="K5" i="8"/>
  <c r="K9" i="8"/>
  <c r="K13" i="8"/>
  <c r="K17" i="8"/>
  <c r="K25" i="8"/>
  <c r="K29" i="8"/>
  <c r="K33" i="8"/>
  <c r="K37" i="8"/>
  <c r="K41" i="8"/>
  <c r="F44" i="8"/>
  <c r="H44" i="8" s="1"/>
  <c r="I44" i="8" s="1"/>
  <c r="I3" i="8"/>
  <c r="I7" i="8"/>
  <c r="I11" i="8"/>
  <c r="I15" i="8"/>
  <c r="I19" i="8"/>
  <c r="I23" i="8"/>
  <c r="I27" i="8"/>
  <c r="I31" i="8"/>
  <c r="I35" i="8"/>
  <c r="D28" i="8"/>
  <c r="D32" i="8"/>
  <c r="D34" i="8"/>
  <c r="D36" i="8"/>
  <c r="D40" i="8"/>
  <c r="I4" i="8"/>
  <c r="I8" i="8"/>
  <c r="I12" i="8"/>
  <c r="I16" i="8"/>
  <c r="I20" i="8"/>
  <c r="I24" i="8"/>
  <c r="I28" i="8"/>
  <c r="I32" i="8"/>
  <c r="I36" i="8"/>
  <c r="I40" i="8"/>
  <c r="E4" i="8"/>
  <c r="E8" i="8"/>
  <c r="E12" i="8"/>
  <c r="E16" i="8"/>
  <c r="E20" i="8"/>
  <c r="E24" i="8"/>
  <c r="E28" i="8"/>
  <c r="E32" i="8"/>
  <c r="E36" i="8"/>
  <c r="E40" i="8"/>
  <c r="D12" i="8"/>
  <c r="D41" i="8"/>
  <c r="K2" i="8"/>
  <c r="K6" i="8"/>
  <c r="K10" i="8"/>
  <c r="K14" i="8"/>
  <c r="K18" i="8"/>
  <c r="K22" i="8"/>
  <c r="K26" i="8"/>
  <c r="K30" i="8"/>
  <c r="K34" i="8"/>
  <c r="K38" i="8"/>
  <c r="B43" i="8"/>
  <c r="D43" i="8" s="1"/>
  <c r="D4" i="8"/>
  <c r="D8" i="8"/>
  <c r="K23" i="8"/>
  <c r="K27" i="8"/>
  <c r="K31" i="8"/>
  <c r="K35" i="8"/>
  <c r="K39" i="8"/>
  <c r="D9" i="8"/>
  <c r="D11" i="8"/>
  <c r="D24" i="8"/>
  <c r="D25" i="8"/>
  <c r="D27" i="8"/>
  <c r="D16" i="8"/>
  <c r="D18" i="8"/>
  <c r="D20" i="8"/>
  <c r="D6" i="8"/>
  <c r="D13" i="8"/>
  <c r="D15" i="8"/>
  <c r="D22" i="8"/>
  <c r="D29" i="8"/>
  <c r="D31" i="8"/>
  <c r="D38" i="8"/>
  <c r="D10" i="8"/>
  <c r="D17" i="8"/>
  <c r="D19" i="8"/>
  <c r="D26" i="8"/>
  <c r="D33" i="8"/>
  <c r="D35" i="8"/>
  <c r="D5" i="8"/>
  <c r="D7" i="8"/>
  <c r="D14" i="8"/>
  <c r="D21" i="8"/>
  <c r="D23" i="8"/>
  <c r="D30" i="8"/>
  <c r="D37" i="8"/>
  <c r="D39" i="8"/>
  <c r="D2" i="8"/>
</calcChain>
</file>

<file path=xl/sharedStrings.xml><?xml version="1.0" encoding="utf-8"?>
<sst xmlns="http://schemas.openxmlformats.org/spreadsheetml/2006/main" count="414" uniqueCount="352">
  <si>
    <r>
      <t xml:space="preserve">This file presents data that supplement CBO’s February 2023 report </t>
    </r>
    <r>
      <rPr>
        <i/>
        <sz val="11"/>
        <rFont val="Arial"/>
        <family val="2"/>
      </rPr>
      <t>The Budget and Economic Outlook: 2023 to 2033.</t>
    </r>
  </si>
  <si>
    <t>www.cbo.gov/publication/58848</t>
  </si>
  <si>
    <t>1. Revenues, Outlays, Deficits, Surpluses, and Debt Held by the Public Since 1962</t>
  </si>
  <si>
    <t>Billions of Dollars</t>
  </si>
  <si>
    <t>Deficit (-) or Surplus</t>
  </si>
  <si>
    <t>Revenues</t>
  </si>
  <si>
    <t>Outlays</t>
  </si>
  <si>
    <t>On-Budget</t>
  </si>
  <si>
    <t>Social Security</t>
  </si>
  <si>
    <t xml:space="preserve">Postal Service </t>
  </si>
  <si>
    <t>Total</t>
  </si>
  <si>
    <r>
      <t>Debt Held by the Public</t>
    </r>
    <r>
      <rPr>
        <vertAlign val="superscript"/>
        <sz val="11"/>
        <rFont val="Arial"/>
        <family val="2"/>
      </rPr>
      <t>a</t>
    </r>
  </si>
  <si>
    <t>n.a.</t>
  </si>
  <si>
    <t>Data sources: Congressional Budget Office; Office of Management and Budget.</t>
  </si>
  <si>
    <t>n.a. = not applicable.</t>
  </si>
  <si>
    <t>a. Value is for the end of the fiscal year.</t>
  </si>
  <si>
    <t>Back to Table of Contents</t>
  </si>
  <si>
    <t>2. Revenues, by Major Source, Since 1962</t>
  </si>
  <si>
    <t>Individual
Income Taxes</t>
  </si>
  <si>
    <t>Payroll Taxes</t>
  </si>
  <si>
    <t>Corporate
Income Taxes</t>
  </si>
  <si>
    <t>Excise Taxes</t>
  </si>
  <si>
    <t>Estate and
Gift Taxes</t>
  </si>
  <si>
    <t>Customs Duties</t>
  </si>
  <si>
    <t>Miscellaneous Receipts</t>
  </si>
  <si>
    <t>3. Outlays, by Major Category, Since 1962</t>
  </si>
  <si>
    <t xml:space="preserve">Mandatory </t>
  </si>
  <si>
    <t>Discretionary</t>
  </si>
  <si>
    <r>
      <t>Programmatic Outlays</t>
    </r>
    <r>
      <rPr>
        <vertAlign val="superscript"/>
        <sz val="11"/>
        <rFont val="Arial"/>
        <family val="2"/>
      </rPr>
      <t>a</t>
    </r>
  </si>
  <si>
    <t>Offsetting Receipts</t>
  </si>
  <si>
    <t>Net Interest</t>
  </si>
  <si>
    <t>a. Excludes offsetting receipts.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</si>
  <si>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</si>
  <si>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</si>
  <si>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</si>
  <si>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</si>
  <si>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</si>
  <si>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</si>
  <si>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A091RC1Q027SBEA</t>
  </si>
  <si>
    <t>Federal government current expenditures: Interest payments, Billions of Dollars, Annual, Seasonally Adjusted Annual Rate</t>
  </si>
  <si>
    <t>Frequency: Annual</t>
  </si>
  <si>
    <t>observation_date</t>
  </si>
  <si>
    <t>Record Date</t>
  </si>
  <si>
    <t>Debt Outstanding Amount</t>
  </si>
  <si>
    <t>Source Line Number</t>
  </si>
  <si>
    <t>Fiscal Year</t>
  </si>
  <si>
    <t>Fiscal Quarter Number</t>
  </si>
  <si>
    <t>Calendar Year</t>
  </si>
  <si>
    <t>Calendar Quarter Number</t>
  </si>
  <si>
    <t>Calendar Month Number</t>
  </si>
  <si>
    <t>Calendar Day Number</t>
  </si>
  <si>
    <t>1899-07-01</t>
  </si>
  <si>
    <t>1898-07-01</t>
  </si>
  <si>
    <t>1897-07-01</t>
  </si>
  <si>
    <t>1896-07-01</t>
  </si>
  <si>
    <t>1895-07-01</t>
  </si>
  <si>
    <t>1894-07-01</t>
  </si>
  <si>
    <t>1893-07-01</t>
  </si>
  <si>
    <t>1892-07-01</t>
  </si>
  <si>
    <t>1891-07-01</t>
  </si>
  <si>
    <t>1890-07-01</t>
  </si>
  <si>
    <t>1889-07-01</t>
  </si>
  <si>
    <t>1888-07-01</t>
  </si>
  <si>
    <t>1887-07-01</t>
  </si>
  <si>
    <t>1886-07-01</t>
  </si>
  <si>
    <t>1885-07-01</t>
  </si>
  <si>
    <t>1884-07-01</t>
  </si>
  <si>
    <t>1883-07-01</t>
  </si>
  <si>
    <t>1882-07-01</t>
  </si>
  <si>
    <t>1881-07-01</t>
  </si>
  <si>
    <t>1880-07-01</t>
  </si>
  <si>
    <t>1879-07-01</t>
  </si>
  <si>
    <t>1878-07-01</t>
  </si>
  <si>
    <t>1877-07-01</t>
  </si>
  <si>
    <t>1876-07-01</t>
  </si>
  <si>
    <t>1875-07-01</t>
  </si>
  <si>
    <t>1874-07-01</t>
  </si>
  <si>
    <t>1873-07-01</t>
  </si>
  <si>
    <t>1872-07-01</t>
  </si>
  <si>
    <t>1871-07-01</t>
  </si>
  <si>
    <t>1870-07-01</t>
  </si>
  <si>
    <t>1869-07-01</t>
  </si>
  <si>
    <t>1868-07-01</t>
  </si>
  <si>
    <t>1867-07-01</t>
  </si>
  <si>
    <t>1866-07-01</t>
  </si>
  <si>
    <t>1865-07-01</t>
  </si>
  <si>
    <t>1864-07-01</t>
  </si>
  <si>
    <t>1863-07-01</t>
  </si>
  <si>
    <t>1862-07-01</t>
  </si>
  <si>
    <t>1861-07-01</t>
  </si>
  <si>
    <t>1860-07-01</t>
  </si>
  <si>
    <t>1859-07-01</t>
  </si>
  <si>
    <t>1858-07-01</t>
  </si>
  <si>
    <t>1857-07-01</t>
  </si>
  <si>
    <t>1856-07-01</t>
  </si>
  <si>
    <t>1855-07-01</t>
  </si>
  <si>
    <t>1854-07-01</t>
  </si>
  <si>
    <t>1853-07-01</t>
  </si>
  <si>
    <t>1852-07-01</t>
  </si>
  <si>
    <t>1851-07-01</t>
  </si>
  <si>
    <t>1850-07-01</t>
  </si>
  <si>
    <t>1849-07-01</t>
  </si>
  <si>
    <t>1848-07-01</t>
  </si>
  <si>
    <t>1847-07-01</t>
  </si>
  <si>
    <t>1846-07-01</t>
  </si>
  <si>
    <t>1845-07-01</t>
  </si>
  <si>
    <t>1844-07-01</t>
  </si>
  <si>
    <t>1843-07-01</t>
  </si>
  <si>
    <t>1843-01-01</t>
  </si>
  <si>
    <t>1842-01-01</t>
  </si>
  <si>
    <t>1841-01-01</t>
  </si>
  <si>
    <t>1840-01-01</t>
  </si>
  <si>
    <t>1839-01-01</t>
  </si>
  <si>
    <t>1838-01-01</t>
  </si>
  <si>
    <t>1837-01-01</t>
  </si>
  <si>
    <t>1836-01-01</t>
  </si>
  <si>
    <t>1835-01-01</t>
  </si>
  <si>
    <t>1834-01-01</t>
  </si>
  <si>
    <t>1833-01-01</t>
  </si>
  <si>
    <t>1832-01-01</t>
  </si>
  <si>
    <t>1831-01-01</t>
  </si>
  <si>
    <t>1830-01-01</t>
  </si>
  <si>
    <t>1829-01-01</t>
  </si>
  <si>
    <t>1828-01-01</t>
  </si>
  <si>
    <t>1827-01-01</t>
  </si>
  <si>
    <t>1826-01-01</t>
  </si>
  <si>
    <t>1825-01-01</t>
  </si>
  <si>
    <t>1824-01-01</t>
  </si>
  <si>
    <t>1823-01-01</t>
  </si>
  <si>
    <t>1822-01-01</t>
  </si>
  <si>
    <t>1821-01-01</t>
  </si>
  <si>
    <t>1820-01-01</t>
  </si>
  <si>
    <t>1819-01-01</t>
  </si>
  <si>
    <t>1818-01-01</t>
  </si>
  <si>
    <t>1817-01-01</t>
  </si>
  <si>
    <t>1816-01-01</t>
  </si>
  <si>
    <t>1815-01-01</t>
  </si>
  <si>
    <t>1814-01-01</t>
  </si>
  <si>
    <t>1813-01-01</t>
  </si>
  <si>
    <t>1812-01-01</t>
  </si>
  <si>
    <t>1811-01-01</t>
  </si>
  <si>
    <t>1810-01-01</t>
  </si>
  <si>
    <t>1809-01-01</t>
  </si>
  <si>
    <t>1808-01-01</t>
  </si>
  <si>
    <t>1807-01-01</t>
  </si>
  <si>
    <t>1806-01-01</t>
  </si>
  <si>
    <t>1805-01-01</t>
  </si>
  <si>
    <t>1804-01-01</t>
  </si>
  <si>
    <t>1803-01-01</t>
  </si>
  <si>
    <t>1802-01-01</t>
  </si>
  <si>
    <t>1801-01-01</t>
  </si>
  <si>
    <t>1800-01-01</t>
  </si>
  <si>
    <t>1799-01-01</t>
  </si>
  <si>
    <t>1798-01-01</t>
  </si>
  <si>
    <t>1797-01-01</t>
  </si>
  <si>
    <t>1796-01-01</t>
  </si>
  <si>
    <t>1795-01-01</t>
  </si>
  <si>
    <t>1794-01-01</t>
  </si>
  <si>
    <t>1793-01-01</t>
  </si>
  <si>
    <t>1792-01-01</t>
  </si>
  <si>
    <t>1791-01-01</t>
  </si>
  <si>
    <t>1790-01-01</t>
  </si>
  <si>
    <t>Year</t>
  </si>
  <si>
    <t>Debt Outstanding</t>
  </si>
  <si>
    <t>Macrotrends Data Download</t>
  </si>
  <si>
    <t>U.S. GDP 1960-2023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</si>
  <si>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</si>
  <si>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</si>
  <si>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</si>
  <si>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</si>
  <si>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</si>
  <si>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</si>
  <si>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GDP</t>
  </si>
  <si>
    <t xml:space="preserve"> Per Capita</t>
  </si>
  <si>
    <t xml:space="preserve"> Growth</t>
  </si>
  <si>
    <t>date</t>
  </si>
  <si>
    <t xml:space="preserve"> GDP ( Billions of US $)</t>
  </si>
  <si>
    <t xml:space="preserve"> Per Capita (US $)</t>
  </si>
  <si>
    <t xml:space="preserve"> Annual % Change</t>
  </si>
  <si>
    <t>GDP</t>
  </si>
  <si>
    <t>Surplus (Deficit)</t>
  </si>
  <si>
    <t>United States</t>
  </si>
  <si>
    <t>China</t>
  </si>
  <si>
    <t>Japan</t>
  </si>
  <si>
    <t>Germany</t>
  </si>
  <si>
    <t>India</t>
  </si>
  <si>
    <t>United Kingdom</t>
  </si>
  <si>
    <t>France</t>
  </si>
  <si>
    <t>Canada</t>
  </si>
  <si>
    <t>Russia</t>
  </si>
  <si>
    <t>Brazil</t>
  </si>
  <si>
    <t>Italy</t>
  </si>
  <si>
    <t>Australia</t>
  </si>
  <si>
    <t>Mexico</t>
  </si>
  <si>
    <t>Spain</t>
  </si>
  <si>
    <t>Indonesia</t>
  </si>
  <si>
    <t>Netherlands</t>
  </si>
  <si>
    <t>Saudi Arabia</t>
  </si>
  <si>
    <t>Turkey</t>
  </si>
  <si>
    <t>COUNTRY</t>
  </si>
  <si>
    <t>RATIO</t>
  </si>
  <si>
    <t>Afghanistan</t>
  </si>
  <si>
    <t>Albania</t>
  </si>
  <si>
    <t>Algeria</t>
  </si>
  <si>
    <t>Angola</t>
  </si>
  <si>
    <t>Argentina</t>
  </si>
  <si>
    <t>Armenia</t>
  </si>
  <si>
    <t>Austria</t>
  </si>
  <si>
    <t>Azerbaijan</t>
  </si>
  <si>
    <t>Bahamas, The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</si>
  <si>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</si>
  <si>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</si>
  <si>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</si>
  <si>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</si>
  <si>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</si>
  <si>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</si>
  <si>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</si>
  <si>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</si>
  <si>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</si>
  <si>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</si>
  <si>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</si>
  <si>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</si>
  <si>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</si>
  <si>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</si>
  <si>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</si>
  <si>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</si>
  <si>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</si>
  <si>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</si>
  <si>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</si>
  <si>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</si>
  <si>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Comoros</t>
  </si>
  <si>
    <t>Congo, Dem. Rep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</si>
  <si>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</si>
  <si>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</si>
  <si>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</si>
  <si>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</si>
  <si>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</si>
  <si>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</si>
  <si>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</si>
  <si>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</si>
  <si>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</si>
  <si>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</si>
  <si>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</si>
  <si>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</si>
  <si>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</si>
  <si>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</si>
  <si>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</si>
  <si>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Gabon</t>
  </si>
  <si>
    <t>Gambia</t>
  </si>
  <si>
    <t>Georgia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</si>
  <si>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</si>
  <si>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</si>
  <si>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</si>
  <si>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</si>
  <si>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</si>
  <si>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</si>
  <si>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</si>
  <si>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</si>
  <si>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</si>
  <si>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</si>
  <si>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</si>
  <si>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Ireland</t>
  </si>
  <si>
    <t>Israel</t>
  </si>
  <si>
    <t>Jamaica</t>
  </si>
  <si>
    <t>Jordan</t>
  </si>
  <si>
    <t>Kazakhstan</t>
  </si>
  <si>
    <t>Kenya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</si>
  <si>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</si>
  <si>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</si>
  <si>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</si>
  <si>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</si>
  <si>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</si>
  <si>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</si>
  <si>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</si>
  <si>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</si>
  <si>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</si>
  <si>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</si>
  <si>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</si>
  <si>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</si>
  <si>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</si>
  <si>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</si>
  <si>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</si>
  <si>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</si>
  <si>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</si>
  <si>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</si>
  <si>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</si>
  <si>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</si>
  <si>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</si>
  <si>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</si>
  <si>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</si>
  <si>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</si>
  <si>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</si>
  <si>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</si>
  <si>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</si>
  <si>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</si>
  <si>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</si>
  <si>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</si>
  <si>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</si>
  <si>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</si>
  <si>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</si>
  <si>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</si>
  <si>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</si>
  <si>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</si>
  <si>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</si>
  <si>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</si>
  <si>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</si>
  <si>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</si>
  <si>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</si>
  <si>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</si>
  <si>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</si>
  <si>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</si>
  <si>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</si>
  <si>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</si>
  <si>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</si>
  <si>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</si>
  <si>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</si>
  <si>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</si>
  <si>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</si>
  <si>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</si>
  <si>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</si>
  <si>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</si>
  <si>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</si>
  <si>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</si>
  <si>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</si>
  <si>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</si>
  <si>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</si>
  <si>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</si>
  <si>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</si>
  <si>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</si>
  <si>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</si>
  <si>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</si>
  <si>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</si>
  <si>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</si>
  <si>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Uruguay</t>
  </si>
  <si>
    <t>Uzbekistan</t>
  </si>
  <si>
    <t>Vietnam</t>
  </si>
  <si>
    <t>Yemen, Rep.</t>
  </si>
  <si>
    <t>Zambia</t>
  </si>
  <si>
    <t>Zimbabwe</t>
  </si>
  <si>
    <t>DEBT % of GDP</t>
  </si>
  <si>
    <t>Outstanding Debt (Ts)</t>
  </si>
  <si>
    <t>Revenue (Ts)</t>
  </si>
  <si>
    <t>Outlay (Ts)</t>
  </si>
  <si>
    <t>Effective Cost of Borrowing</t>
  </si>
  <si>
    <t>Interest Paid (Ts)</t>
  </si>
  <si>
    <t>Rev / Outlay</t>
  </si>
  <si>
    <t>Interest Payments</t>
  </si>
  <si>
    <t>CAGR</t>
  </si>
  <si>
    <t>vs. Prior Year</t>
  </si>
  <si>
    <t>PARTY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</si>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</sst>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"/>
    <numFmt numFmtId="165" formatCode="0.000"/>
    <numFmt numFmtId="166" formatCode="0.0"/>
    <numFmt numFmtId="167" formatCode="#,##0.000"/>
    <numFmt numFmtId="168" formatCode="yyyy\-mm\-dd"/>
    <numFmt numFmtId="169" formatCode="_(* #,##0_);_(* \(#,##0\);_(* &quot;-&quot;??_);_(@_)"/>
    <numFmt numFmtId="170" formatCode="&quot;$&quot;#,##0.0_);\(&quot;$&quot;#,##0.0\)"/>
    <numFmt numFmtId="171" formatCode="&quot;$&quot;#,##0.0"/>
    <numFmt numFmtId="172" formatCode="&quot;$&quot;#,##0.00"/>
    <numFmt numFmtId="173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theme="1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vertAlign val="superscript"/>
      <sz val="1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2" applyFont="1" applyAlignment="1">
      <alignment horizontal="left" vertical="center"/>
    </xf>
    <xf numFmtId="0" fontId="3" fillId="0" borderId="0" xfId="3" applyFont="1"/>
    <xf numFmtId="0" fontId="1" fillId="0" borderId="0" xfId="4"/>
    <xf numFmtId="0" fontId="5" fillId="0" borderId="0" xfId="5" applyFont="1"/>
    <xf numFmtId="0" fontId="5" fillId="0" borderId="0" xfId="5" applyFont="1" applyAlignment="1">
      <alignment wrapText="1"/>
    </xf>
    <xf numFmtId="0" fontId="6" fillId="0" borderId="0" xfId="6" applyFill="1" applyAlignment="1"/>
    <xf numFmtId="0" fontId="5" fillId="0" borderId="0" xfId="5" applyFont="1" applyAlignment="1">
      <alignment horizontal="left" wrapText="1"/>
    </xf>
    <xf numFmtId="0" fontId="3" fillId="0" borderId="0" xfId="3" applyFont="1" applyAlignment="1">
      <alignment horizontal="center"/>
    </xf>
    <xf numFmtId="0" fontId="7" fillId="0" borderId="0" xfId="3" applyFont="1"/>
    <xf numFmtId="164" fontId="8" fillId="0" borderId="1" xfId="3" applyNumberFormat="1" applyFont="1" applyBorder="1"/>
    <xf numFmtId="0" fontId="3" fillId="0" borderId="1" xfId="3" applyFont="1" applyBorder="1"/>
    <xf numFmtId="164" fontId="9" fillId="0" borderId="1" xfId="3" applyNumberFormat="1" applyFont="1" applyBorder="1" applyAlignment="1">
      <alignment horizontal="center"/>
    </xf>
    <xf numFmtId="164" fontId="8" fillId="0" borderId="0" xfId="3" applyNumberFormat="1" applyFont="1"/>
    <xf numFmtId="164" fontId="9" fillId="0" borderId="0" xfId="3" applyNumberFormat="1" applyFont="1" applyAlignment="1">
      <alignment horizontal="center"/>
    </xf>
    <xf numFmtId="1" fontId="3" fillId="0" borderId="0" xfId="3" applyNumberFormat="1" applyFont="1" applyAlignment="1">
      <alignment horizontal="left"/>
    </xf>
    <xf numFmtId="1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164" fontId="3" fillId="0" borderId="1" xfId="3" applyNumberFormat="1" applyFont="1" applyBorder="1" applyAlignment="1">
      <alignment horizontal="center"/>
    </xf>
    <xf numFmtId="1" fontId="3" fillId="0" borderId="1" xfId="3" applyNumberFormat="1" applyFont="1" applyBorder="1" applyAlignment="1">
      <alignment horizontal="left"/>
    </xf>
    <xf numFmtId="164" fontId="3" fillId="0" borderId="1" xfId="3" applyNumberFormat="1" applyFont="1" applyBorder="1" applyAlignment="1">
      <alignment horizontal="center" wrapText="1"/>
    </xf>
    <xf numFmtId="165" fontId="3" fillId="0" borderId="0" xfId="3" applyNumberFormat="1" applyFont="1"/>
    <xf numFmtId="0" fontId="3" fillId="0" borderId="0" xfId="3" applyFont="1" applyAlignment="1">
      <alignment horizontal="left"/>
    </xf>
    <xf numFmtId="0" fontId="3" fillId="0" borderId="1" xfId="3" applyFont="1" applyBorder="1" applyAlignment="1">
      <alignment horizontal="left"/>
    </xf>
    <xf numFmtId="166" fontId="3" fillId="0" borderId="0" xfId="3" applyNumberFormat="1" applyFont="1" applyAlignment="1">
      <alignment horizontal="left"/>
    </xf>
    <xf numFmtId="0" fontId="3" fillId="0" borderId="1" xfId="3" applyFont="1" applyBorder="1" applyAlignment="1">
      <alignment horizontal="center"/>
    </xf>
    <xf numFmtId="0" fontId="6" fillId="0" borderId="0" xfId="6" applyNumberFormat="1" applyAlignment="1">
      <alignment horizontal="left"/>
    </xf>
    <xf numFmtId="0" fontId="3" fillId="0" borderId="0" xfId="7" applyFont="1"/>
    <xf numFmtId="0" fontId="3" fillId="0" borderId="0" xfId="7" applyFont="1" applyAlignment="1">
      <alignment horizontal="center"/>
    </xf>
    <xf numFmtId="0" fontId="7" fillId="0" borderId="0" xfId="7" applyFont="1"/>
    <xf numFmtId="164" fontId="3" fillId="0" borderId="1" xfId="7" applyNumberFormat="1" applyFont="1" applyBorder="1"/>
    <xf numFmtId="164" fontId="3" fillId="0" borderId="1" xfId="7" applyNumberFormat="1" applyFont="1" applyBorder="1" applyAlignment="1">
      <alignment horizontal="center"/>
    </xf>
    <xf numFmtId="164" fontId="3" fillId="0" borderId="0" xfId="7" applyNumberFormat="1" applyFont="1"/>
    <xf numFmtId="164" fontId="3" fillId="0" borderId="0" xfId="7" applyNumberFormat="1" applyFont="1" applyAlignment="1">
      <alignment horizontal="center"/>
    </xf>
    <xf numFmtId="1" fontId="3" fillId="0" borderId="1" xfId="7" applyNumberFormat="1" applyFont="1" applyBorder="1" applyAlignment="1">
      <alignment horizontal="left" wrapText="1"/>
    </xf>
    <xf numFmtId="164" fontId="3" fillId="0" borderId="1" xfId="7" applyNumberFormat="1" applyFont="1" applyBorder="1" applyAlignment="1">
      <alignment horizontal="center" wrapText="1"/>
    </xf>
    <xf numFmtId="0" fontId="3" fillId="0" borderId="0" xfId="7" applyFont="1" applyAlignment="1">
      <alignment wrapText="1"/>
    </xf>
    <xf numFmtId="1" fontId="3" fillId="0" borderId="0" xfId="7" applyNumberFormat="1" applyFont="1" applyAlignment="1">
      <alignment horizontal="left"/>
    </xf>
    <xf numFmtId="166" fontId="3" fillId="0" borderId="0" xfId="7" applyNumberFormat="1" applyFont="1" applyAlignment="1">
      <alignment horizontal="center"/>
    </xf>
    <xf numFmtId="165" fontId="3" fillId="0" borderId="0" xfId="7" applyNumberFormat="1" applyFont="1"/>
    <xf numFmtId="0" fontId="3" fillId="0" borderId="0" xfId="7" applyFont="1" applyAlignment="1">
      <alignment horizontal="left"/>
    </xf>
    <xf numFmtId="0" fontId="3" fillId="0" borderId="2" xfId="7" applyFont="1" applyBorder="1" applyAlignment="1">
      <alignment horizontal="left"/>
    </xf>
    <xf numFmtId="1" fontId="3" fillId="0" borderId="1" xfId="7" applyNumberFormat="1" applyFont="1" applyBorder="1" applyAlignment="1">
      <alignment horizontal="left"/>
    </xf>
    <xf numFmtId="166" fontId="3" fillId="0" borderId="1" xfId="7" applyNumberFormat="1" applyFont="1" applyBorder="1" applyAlignment="1">
      <alignment horizontal="center"/>
    </xf>
    <xf numFmtId="164" fontId="8" fillId="0" borderId="0" xfId="7" applyNumberFormat="1" applyFont="1" applyAlignment="1">
      <alignment horizontal="left"/>
    </xf>
    <xf numFmtId="164" fontId="8" fillId="0" borderId="0" xfId="7" applyNumberFormat="1" applyFont="1" applyAlignment="1">
      <alignment horizontal="center"/>
    </xf>
    <xf numFmtId="164" fontId="3" fillId="0" borderId="0" xfId="7" applyNumberFormat="1" applyFont="1" applyAlignment="1">
      <alignment horizontal="left"/>
    </xf>
    <xf numFmtId="164" fontId="3" fillId="0" borderId="1" xfId="7" applyNumberFormat="1" applyFont="1" applyBorder="1" applyAlignment="1">
      <alignment horizontal="left"/>
    </xf>
    <xf numFmtId="0" fontId="3" fillId="0" borderId="1" xfId="7" applyFont="1" applyBorder="1"/>
    <xf numFmtId="0" fontId="3" fillId="0" borderId="1" xfId="7" applyFont="1" applyBorder="1" applyAlignment="1">
      <alignment horizontal="left"/>
    </xf>
    <xf numFmtId="167" fontId="3" fillId="0" borderId="0" xfId="7" applyNumberFormat="1" applyFont="1"/>
    <xf numFmtId="0" fontId="8" fillId="0" borderId="0" xfId="7" applyFont="1" applyAlignment="1">
      <alignment horizontal="left"/>
    </xf>
    <xf numFmtId="164" fontId="8" fillId="0" borderId="0" xfId="7" applyNumberFormat="1" applyFont="1"/>
    <xf numFmtId="167" fontId="3" fillId="0" borderId="0" xfId="7" applyNumberFormat="1" applyFont="1" applyAlignment="1">
      <alignment horizontal="center"/>
    </xf>
    <xf numFmtId="167" fontId="3" fillId="0" borderId="1" xfId="7" applyNumberFormat="1" applyFont="1" applyBorder="1" applyAlignment="1">
      <alignment horizontal="center"/>
    </xf>
    <xf numFmtId="164" fontId="3" fillId="0" borderId="0" xfId="7" applyNumberFormat="1" applyFont="1" applyAlignment="1">
      <alignment horizontal="center" vertical="top"/>
    </xf>
    <xf numFmtId="14" fontId="0" fillId="0" borderId="0" xfId="0" applyNumberFormat="1"/>
    <xf numFmtId="164" fontId="3" fillId="0" borderId="0" xfId="3" applyNumberFormat="1" applyFont="1"/>
    <xf numFmtId="169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left"/>
    </xf>
    <xf numFmtId="171" fontId="0" fillId="0" borderId="0" xfId="0" applyNumberFormat="1"/>
    <xf numFmtId="1" fontId="0" fillId="0" borderId="0" xfId="0" applyNumberForma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/>
    <xf numFmtId="9" fontId="0" fillId="0" borderId="0" xfId="8" applyFont="1"/>
    <xf numFmtId="0" fontId="0" fillId="2" borderId="0" xfId="0" applyFill="1" applyAlignment="1">
      <alignment horizontal="left" vertical="center" wrapText="1"/>
    </xf>
    <xf numFmtId="9" fontId="0" fillId="0" borderId="0" xfId="0" applyNumberFormat="1"/>
    <xf numFmtId="168" fontId="0" fillId="0" borderId="0" xfId="0" applyNumberFormat="1"/>
    <xf numFmtId="172" fontId="0" fillId="0" borderId="0" xfId="0" applyNumberFormat="1"/>
    <xf numFmtId="173" fontId="0" fillId="0" borderId="0" xfId="8" applyNumberFormat="1" applyFont="1"/>
    <xf numFmtId="43" fontId="0" fillId="0" borderId="0" xfId="0" applyNumberFormat="1"/>
    <xf numFmtId="9" fontId="0" fillId="0" borderId="0" xfId="8" applyFont="1" applyAlignment="1">
      <alignment horizontal="right"/>
    </xf>
    <xf numFmtId="0" fontId="12" fillId="0" borderId="0" xfId="9" applyFill="1" applyAlignment="1"/>
    <xf numFmtId="164" fontId="7" fillId="0" borderId="0" xfId="3" applyNumberFormat="1" applyFont="1"/>
    <xf numFmtId="0" fontId="2" fillId="0" borderId="0" xfId="3"/>
    <xf numFmtId="164" fontId="3" fillId="0" borderId="1" xfId="3" applyNumberFormat="1" applyFont="1" applyBorder="1" applyAlignment="1">
      <alignment horizontal="center"/>
    </xf>
    <xf numFmtId="164" fontId="3" fillId="0" borderId="0" xfId="3" applyNumberFormat="1" applyFont="1" applyAlignment="1">
      <alignment horizontal="left"/>
    </xf>
    <xf numFmtId="0" fontId="3" fillId="0" borderId="0" xfId="3" applyFont="1" applyAlignment="1">
      <alignment horizontal="left"/>
    </xf>
    <xf numFmtId="1" fontId="7" fillId="0" borderId="0" xfId="7" applyNumberFormat="1" applyFont="1" applyAlignment="1">
      <alignment horizontal="left"/>
    </xf>
    <xf numFmtId="164" fontId="3" fillId="0" borderId="0" xfId="7" applyNumberFormat="1" applyFont="1" applyAlignment="1">
      <alignment horizontal="left"/>
    </xf>
    <xf numFmtId="0" fontId="3" fillId="0" borderId="0" xfId="7" applyFont="1" applyAlignment="1">
      <alignment horizontal="left"/>
    </xf>
    <xf numFmtId="0" fontId="7" fillId="0" borderId="0" xfId="7" applyFont="1" applyAlignment="1">
      <alignment horizontal="left"/>
    </xf>
    <xf numFmtId="164" fontId="3" fillId="0" borderId="1" xfId="7" applyNumberFormat="1" applyFont="1" applyBorder="1" applyAlignment="1">
      <alignment horizontal="center"/>
    </xf>
    <xf numFmtId="0" fontId="3" fillId="0" borderId="1" xfId="7" applyFont="1" applyBorder="1" applyAlignment="1">
      <alignment horizontal="center"/>
    </xf>
  </cellXfs>
  <cellStyles count="10">
    <cellStyle name="Comma" xfId="1" builtinId="3"/>
    <cellStyle name="Hyperlink" xfId="9" builtinId="8"/>
    <cellStyle name="Hyperlink 2" xfId="6" xr:uid="{66055B65-6053-4237-8DD8-6D964039536B}"/>
    <cellStyle name="Normal" xfId="0" builtinId="0"/>
    <cellStyle name="Normal 10" xfId="5" xr:uid="{D70FBAC8-6317-4B27-87DD-9188CF3CEC04}"/>
    <cellStyle name="Normal 2" xfId="7" xr:uid="{EF22A4FC-CFF4-4220-B64F-F4DA0A0AF417}"/>
    <cellStyle name="Normal 21" xfId="4" xr:uid="{4D4F82BC-0DEF-4733-9E30-9031ACEAB40A}"/>
    <cellStyle name="Normal 3 2" xfId="3" xr:uid="{771210FA-C61D-42A5-8A06-7B7836DF1F00}"/>
    <cellStyle name="Normal 5" xfId="2" xr:uid="{5391AFC5-19C6-4053-A00A-E6A7C0EB8EA3}"/>
    <cellStyle name="Percent" xfId="8" builtinId="5"/>
  </cellStyles>
  <dxfs count="0"/>
  <tableStyles count="0" defaultTableStyle="TableStyleMedium2" defaultPivotStyle="PivotStyleLight16"/>
  <colors>
    <mruColors>
      <color rgb="FF0080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Annual Surplus</a:t>
            </a:r>
            <a:r>
              <a:rPr lang="en-US" b="1" baseline="0">
                <a:solidFill>
                  <a:schemeClr val="tx1"/>
                </a:solidFill>
              </a:rPr>
              <a:t> (Deficit) &amp; Outstanding Debt </a:t>
            </a:r>
            <a:r>
              <a:rPr lang="en-US" b="1">
                <a:solidFill>
                  <a:schemeClr val="tx1"/>
                </a:solidFill>
              </a:rPr>
              <a:t>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9997155501017"/>
          <c:y val="4.1811846689895474E-2"/>
          <c:w val="0.77994262564826333"/>
          <c:h val="0.8525379108246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Summary!$D$1</c:f>
              <c:strCache>
                <c:ptCount val="1"/>
                <c:pt idx="0">
                  <c:v>Surplus (Deficit)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Summary!$A$2:$A$41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Summary!$D$2:$D$41</c:f>
              <c:numCache>
                <c:formatCode>"$"#,##0.0</c:formatCode>
                <c:ptCount val="40"/>
                <c:pt idx="0">
                  <c:v>-0.20780200000000004</c:v>
                </c:pt>
                <c:pt idx="1">
                  <c:v>-0.18536699999999995</c:v>
                </c:pt>
                <c:pt idx="2">
                  <c:v>-0.21230700000000002</c:v>
                </c:pt>
                <c:pt idx="3">
                  <c:v>-0.22122700000000006</c:v>
                </c:pt>
                <c:pt idx="4">
                  <c:v>-0.14973000000000014</c:v>
                </c:pt>
                <c:pt idx="5">
                  <c:v>-0.15517799999999993</c:v>
                </c:pt>
                <c:pt idx="6">
                  <c:v>-0.15263899999999986</c:v>
                </c:pt>
                <c:pt idx="7">
                  <c:v>-0.22103499999999987</c:v>
                </c:pt>
                <c:pt idx="8">
                  <c:v>-0.26923800000000009</c:v>
                </c:pt>
                <c:pt idx="9">
                  <c:v>-0.29032099999999983</c:v>
                </c:pt>
                <c:pt idx="10">
                  <c:v>-0.25505200000000006</c:v>
                </c:pt>
                <c:pt idx="11">
                  <c:v>-0.20318599999999987</c:v>
                </c:pt>
                <c:pt idx="12">
                  <c:v>-0.16395199999999988</c:v>
                </c:pt>
                <c:pt idx="13">
                  <c:v>-0.10743099999999983</c:v>
                </c:pt>
                <c:pt idx="14">
                  <c:v>-2.1884000000000015E-2</c:v>
                </c:pt>
                <c:pt idx="15">
                  <c:v>6.9270000000000165E-2</c:v>
                </c:pt>
                <c:pt idx="16">
                  <c:v>0.12561</c:v>
                </c:pt>
                <c:pt idx="17">
                  <c:v>0.23624099999999992</c:v>
                </c:pt>
                <c:pt idx="18">
                  <c:v>0.12823600000000002</c:v>
                </c:pt>
                <c:pt idx="19">
                  <c:v>-0.15775800000000006</c:v>
                </c:pt>
                <c:pt idx="20">
                  <c:v>-0.37758499999999962</c:v>
                </c:pt>
                <c:pt idx="21">
                  <c:v>-0.41272699999999962</c:v>
                </c:pt>
                <c:pt idx="22">
                  <c:v>-0.31834600000000002</c:v>
                </c:pt>
                <c:pt idx="23">
                  <c:v>-0.24818100000000021</c:v>
                </c:pt>
                <c:pt idx="24">
                  <c:v>-0.16070099999999998</c:v>
                </c:pt>
                <c:pt idx="25">
                  <c:v>-0.45855299999999977</c:v>
                </c:pt>
                <c:pt idx="26">
                  <c:v>-1.4126879999999997</c:v>
                </c:pt>
                <c:pt idx="27">
                  <c:v>-1.2943730000000002</c:v>
                </c:pt>
                <c:pt idx="28">
                  <c:v>-1.2995990000000002</c:v>
                </c:pt>
                <c:pt idx="29">
                  <c:v>-1.0765730000000002</c:v>
                </c:pt>
                <c:pt idx="30">
                  <c:v>-0.6797749999999998</c:v>
                </c:pt>
                <c:pt idx="31">
                  <c:v>-0.48479299999999981</c:v>
                </c:pt>
                <c:pt idx="32">
                  <c:v>-0.44196000000000035</c:v>
                </c:pt>
                <c:pt idx="33">
                  <c:v>-0.58464999999999945</c:v>
                </c:pt>
                <c:pt idx="34">
                  <c:v>-0.66544599999999976</c:v>
                </c:pt>
                <c:pt idx="35">
                  <c:v>-0.77913800000000011</c:v>
                </c:pt>
                <c:pt idx="36">
                  <c:v>-0.98359200000000024</c:v>
                </c:pt>
                <c:pt idx="37">
                  <c:v>-3.1324389999999998</c:v>
                </c:pt>
                <c:pt idx="38">
                  <c:v>-2.7753369999999995</c:v>
                </c:pt>
                <c:pt idx="39">
                  <c:v>-1.3753890000000002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5CE1-4F98-B22B-17B10293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"/>
        <c:axId val="541131024"/>
        <c:axId val="541129616"/>
      </c:barChart>
      <c:barChart>
        <c:barDir val="col"/>
        <c:grouping val="clustered"/>
        <c:varyColors val="0"/>
        <c:ser>
          <c:idx val="0"/>
          <c:order val="1"/>
          <c:tx>
            <c:strRef>
              <c:f>Summary!$F$1</c:f>
              <c:strCache>
                <c:ptCount val="1"/>
                <c:pt idx="0">
                  <c:v>Outstanding Debt (Ts)</c:v>
                </c:pt>
              </c:strCache>
            </c:strRef>
          </c:tx>
          <c:spPr>
            <a:solidFill>
              <a:schemeClr val="bg1">
                <a:lumMod val="75000"/>
                <a:alpha val="4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FB1-49E1-8BA7-71A040832862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B1-49E1-8BA7-71A040832862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B1-49E1-8BA7-71A040832862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1">
                  <a:lumMod val="75000"/>
                  <a:alpha val="4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1-49E1-8BA7-71A040832862}"/>
              </c:ext>
            </c:extLst>
          </c:dPt>
          <c:cat>
            <c:numRef>
              <c:f>Summary!$A$2:$A$41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Summary!$F$2:$F$41</c:f>
              <c:numCache>
                <c:formatCode>"$"#,##0.0</c:formatCode>
                <c:ptCount val="40"/>
                <c:pt idx="0">
                  <c:v>1.37721</c:v>
                </c:pt>
                <c:pt idx="1">
                  <c:v>1.5722659999999999</c:v>
                </c:pt>
                <c:pt idx="2">
                  <c:v>1.8231029999999999</c:v>
                </c:pt>
                <c:pt idx="3">
                  <c:v>2.1253026166584199</c:v>
                </c:pt>
                <c:pt idx="4">
                  <c:v>2.3502768909529999</c:v>
                </c:pt>
                <c:pt idx="5">
                  <c:v>2.6023377120411602</c:v>
                </c:pt>
                <c:pt idx="6">
                  <c:v>2.8574309601873198</c:v>
                </c:pt>
                <c:pt idx="7">
                  <c:v>3.2333134517772502</c:v>
                </c:pt>
                <c:pt idx="8">
                  <c:v>3.6653033516970299</c:v>
                </c:pt>
                <c:pt idx="9">
                  <c:v>4.0646206555216597</c:v>
                </c:pt>
                <c:pt idx="10">
                  <c:v>4.4114888831393797</c:v>
                </c:pt>
                <c:pt idx="11">
                  <c:v>4.6927499100133199</c:v>
                </c:pt>
                <c:pt idx="12">
                  <c:v>4.9739829007093901</c:v>
                </c:pt>
                <c:pt idx="13">
                  <c:v>5.2248109391357307</c:v>
                </c:pt>
                <c:pt idx="14">
                  <c:v>5.4131460113973402</c:v>
                </c:pt>
                <c:pt idx="15">
                  <c:v>5.5261930088976206</c:v>
                </c:pt>
                <c:pt idx="16">
                  <c:v>5.6562709016154296</c:v>
                </c:pt>
                <c:pt idx="17">
                  <c:v>5.6741782098868603</c:v>
                </c:pt>
                <c:pt idx="18">
                  <c:v>5.8074634122000592</c:v>
                </c:pt>
                <c:pt idx="19">
                  <c:v>6.2282359655971602</c:v>
                </c:pt>
                <c:pt idx="20">
                  <c:v>6.7832310627436199</c:v>
                </c:pt>
                <c:pt idx="21">
                  <c:v>7.3790526963303202</c:v>
                </c:pt>
                <c:pt idx="22">
                  <c:v>7.9327096617235</c:v>
                </c:pt>
                <c:pt idx="23">
                  <c:v>8.5069738992152306</c:v>
                </c:pt>
                <c:pt idx="24">
                  <c:v>9.0076533722624799</c:v>
                </c:pt>
                <c:pt idx="25">
                  <c:v>10.024724896912401</c:v>
                </c:pt>
                <c:pt idx="26">
                  <c:v>11.9098290035117</c:v>
                </c:pt>
                <c:pt idx="27">
                  <c:v>13.561623030891699</c:v>
                </c:pt>
                <c:pt idx="28">
                  <c:v>14.7903403285571</c:v>
                </c:pt>
                <c:pt idx="29">
                  <c:v>16.0662414073858</c:v>
                </c:pt>
                <c:pt idx="30">
                  <c:v>16.738183526697302</c:v>
                </c:pt>
                <c:pt idx="31">
                  <c:v>17.824071380733802</c:v>
                </c:pt>
                <c:pt idx="32">
                  <c:v>18.150617666484301</c:v>
                </c:pt>
                <c:pt idx="33">
                  <c:v>19.573444713936698</c:v>
                </c:pt>
                <c:pt idx="34">
                  <c:v>20.244900016053499</c:v>
                </c:pt>
                <c:pt idx="35">
                  <c:v>21.516058183180199</c:v>
                </c:pt>
                <c:pt idx="36">
                  <c:v>22.719401753433701</c:v>
                </c:pt>
                <c:pt idx="37">
                  <c:v>26.945391194615102</c:v>
                </c:pt>
                <c:pt idx="38">
                  <c:v>28.428918570048602</c:v>
                </c:pt>
                <c:pt idx="39">
                  <c:v>30.928911613306699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1-4F98-B22B-17B10293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41133488"/>
        <c:axId val="541126800"/>
      </c:barChart>
      <c:catAx>
        <c:axId val="5411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616"/>
        <c:crosses val="autoZero"/>
        <c:auto val="1"/>
        <c:lblAlgn val="ctr"/>
        <c:lblOffset val="100"/>
        <c:noMultiLvlLbl val="0"/>
      </c:catAx>
      <c:valAx>
        <c:axId val="54112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FF0000"/>
                    </a:solidFill>
                  </a:rPr>
                  <a:t>Annual +Surplus (-Deficit)</a:t>
                </a:r>
                <a:endParaRPr lang="en-US" sz="1100" b="1" baseline="0">
                  <a:solidFill>
                    <a:srgbClr val="FF0000"/>
                  </a:solidFill>
                </a:endParaRPr>
              </a:p>
              <a:p>
                <a:pPr>
                  <a:defRPr sz="1100" b="1">
                    <a:solidFill>
                      <a:srgbClr val="FF0000"/>
                    </a:solidFill>
                  </a:defRPr>
                </a:pPr>
                <a:r>
                  <a:rPr lang="en-US" sz="1100" b="1" baseline="0">
                    <a:solidFill>
                      <a:srgbClr val="FF0000"/>
                    </a:solidFill>
                  </a:rPr>
                  <a:t>(Trillions USD)</a:t>
                </a:r>
                <a:endParaRPr lang="en-US" sz="1100" b="1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8.3344057585196061E-3"/>
              <c:y val="0.2458124769199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1024"/>
        <c:crosses val="autoZero"/>
        <c:crossBetween val="between"/>
      </c:valAx>
      <c:valAx>
        <c:axId val="541126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>
                        <a:lumMod val="50000"/>
                      </a:schemeClr>
                    </a:solidFill>
                  </a:rPr>
                  <a:t>Total Outstanding Debt</a:t>
                </a:r>
              </a:p>
              <a:p>
                <a:pPr>
                  <a:defRPr sz="11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sz="1100" b="1">
                    <a:solidFill>
                      <a:schemeClr val="bg1">
                        <a:lumMod val="50000"/>
                      </a:schemeClr>
                    </a:solidFill>
                  </a:rPr>
                  <a:t>(Trillions USD)</a:t>
                </a:r>
              </a:p>
            </c:rich>
          </c:tx>
          <c:layout>
            <c:manualLayout>
              <c:xMode val="edge"/>
              <c:yMode val="edge"/>
              <c:x val="0.96817402160394617"/>
              <c:y val="0.31058453548071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3488"/>
        <c:crosses val="max"/>
        <c:crossBetween val="between"/>
      </c:valAx>
      <c:catAx>
        <c:axId val="54113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12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Tax Revenue</a:t>
            </a:r>
            <a:r>
              <a:rPr lang="en-US" b="1" baseline="0">
                <a:solidFill>
                  <a:schemeClr val="tx1"/>
                </a:solidFill>
              </a:rPr>
              <a:t> vs. Government Expenditures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sz="1200" b="0">
                <a:solidFill>
                  <a:schemeClr val="tx1"/>
                </a:solidFill>
              </a:rPr>
              <a:t>(+ Surplus | </a:t>
            </a:r>
            <a:r>
              <a:rPr lang="en-US" sz="1200" b="0">
                <a:solidFill>
                  <a:srgbClr val="FF0000"/>
                </a:solidFill>
              </a:rPr>
              <a:t>- Deficit</a:t>
            </a:r>
            <a:r>
              <a:rPr lang="en-US" sz="1200" b="0">
                <a:solidFill>
                  <a:schemeClr val="tx1"/>
                </a:solidFill>
              </a:rPr>
              <a:t>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68613874221861E-2"/>
          <c:y val="0.102326229644895"/>
          <c:w val="0.90206850636260771"/>
          <c:h val="0.773869227012281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Summary!$D$1</c:f>
              <c:strCache>
                <c:ptCount val="1"/>
                <c:pt idx="0">
                  <c:v>Surplus (Deficit)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Summary!$A$2:$A$41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Summary!$D$2:$D$41</c:f>
              <c:numCache>
                <c:formatCode>"$"#,##0.0</c:formatCode>
                <c:ptCount val="40"/>
                <c:pt idx="0">
                  <c:v>-0.20780200000000004</c:v>
                </c:pt>
                <c:pt idx="1">
                  <c:v>-0.18536699999999995</c:v>
                </c:pt>
                <c:pt idx="2">
                  <c:v>-0.21230700000000002</c:v>
                </c:pt>
                <c:pt idx="3">
                  <c:v>-0.22122700000000006</c:v>
                </c:pt>
                <c:pt idx="4">
                  <c:v>-0.14973000000000014</c:v>
                </c:pt>
                <c:pt idx="5">
                  <c:v>-0.15517799999999993</c:v>
                </c:pt>
                <c:pt idx="6">
                  <c:v>-0.15263899999999986</c:v>
                </c:pt>
                <c:pt idx="7">
                  <c:v>-0.22103499999999987</c:v>
                </c:pt>
                <c:pt idx="8">
                  <c:v>-0.26923800000000009</c:v>
                </c:pt>
                <c:pt idx="9">
                  <c:v>-0.29032099999999983</c:v>
                </c:pt>
                <c:pt idx="10">
                  <c:v>-0.25505200000000006</c:v>
                </c:pt>
                <c:pt idx="11">
                  <c:v>-0.20318599999999987</c:v>
                </c:pt>
                <c:pt idx="12">
                  <c:v>-0.16395199999999988</c:v>
                </c:pt>
                <c:pt idx="13">
                  <c:v>-0.10743099999999983</c:v>
                </c:pt>
                <c:pt idx="14">
                  <c:v>-2.1884000000000015E-2</c:v>
                </c:pt>
                <c:pt idx="15">
                  <c:v>6.9270000000000165E-2</c:v>
                </c:pt>
                <c:pt idx="16">
                  <c:v>0.12561</c:v>
                </c:pt>
                <c:pt idx="17">
                  <c:v>0.23624099999999992</c:v>
                </c:pt>
                <c:pt idx="18">
                  <c:v>0.12823600000000002</c:v>
                </c:pt>
                <c:pt idx="19">
                  <c:v>-0.15775800000000006</c:v>
                </c:pt>
                <c:pt idx="20">
                  <c:v>-0.37758499999999962</c:v>
                </c:pt>
                <c:pt idx="21">
                  <c:v>-0.41272699999999962</c:v>
                </c:pt>
                <c:pt idx="22">
                  <c:v>-0.31834600000000002</c:v>
                </c:pt>
                <c:pt idx="23">
                  <c:v>-0.24818100000000021</c:v>
                </c:pt>
                <c:pt idx="24">
                  <c:v>-0.16070099999999998</c:v>
                </c:pt>
                <c:pt idx="25">
                  <c:v>-0.45855299999999977</c:v>
                </c:pt>
                <c:pt idx="26">
                  <c:v>-1.4126879999999997</c:v>
                </c:pt>
                <c:pt idx="27">
                  <c:v>-1.2943730000000002</c:v>
                </c:pt>
                <c:pt idx="28">
                  <c:v>-1.2995990000000002</c:v>
                </c:pt>
                <c:pt idx="29">
                  <c:v>-1.0765730000000002</c:v>
                </c:pt>
                <c:pt idx="30">
                  <c:v>-0.6797749999999998</c:v>
                </c:pt>
                <c:pt idx="31">
                  <c:v>-0.48479299999999981</c:v>
                </c:pt>
                <c:pt idx="32">
                  <c:v>-0.44196000000000035</c:v>
                </c:pt>
                <c:pt idx="33">
                  <c:v>-0.58464999999999945</c:v>
                </c:pt>
                <c:pt idx="34">
                  <c:v>-0.66544599999999976</c:v>
                </c:pt>
                <c:pt idx="35">
                  <c:v>-0.77913800000000011</c:v>
                </c:pt>
                <c:pt idx="36">
                  <c:v>-0.98359200000000024</c:v>
                </c:pt>
                <c:pt idx="37">
                  <c:v>-3.1324389999999998</c:v>
                </c:pt>
                <c:pt idx="38">
                  <c:v>-2.7753369999999995</c:v>
                </c:pt>
                <c:pt idx="39">
                  <c:v>-1.3753890000000002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663-4B6B-BA4C-25E04735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1024"/>
        <c:axId val="541129616"/>
      </c:barChart>
      <c:catAx>
        <c:axId val="5411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616"/>
        <c:crosses val="autoZero"/>
        <c:auto val="1"/>
        <c:lblAlgn val="ctr"/>
        <c:lblOffset val="100"/>
        <c:noMultiLvlLbl val="0"/>
      </c:catAx>
      <c:valAx>
        <c:axId val="54112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</a:rPr>
                  <a:t>Trillions USD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8420797958914362E-3"/>
              <c:y val="0.3668412212467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Outstanding Federal Debt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7248486218428E-2"/>
          <c:y val="9.3249073820386677E-2"/>
          <c:w val="0.89151441790581243"/>
          <c:h val="0.79504925726946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Outstanding Debt (Ts)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Summary!$F$2:$F$41</c:f>
              <c:numCache>
                <c:formatCode>"$"#,##0.0</c:formatCode>
                <c:ptCount val="40"/>
                <c:pt idx="0">
                  <c:v>1.37721</c:v>
                </c:pt>
                <c:pt idx="1">
                  <c:v>1.5722659999999999</c:v>
                </c:pt>
                <c:pt idx="2">
                  <c:v>1.8231029999999999</c:v>
                </c:pt>
                <c:pt idx="3">
                  <c:v>2.1253026166584199</c:v>
                </c:pt>
                <c:pt idx="4">
                  <c:v>2.3502768909529999</c:v>
                </c:pt>
                <c:pt idx="5">
                  <c:v>2.6023377120411602</c:v>
                </c:pt>
                <c:pt idx="6">
                  <c:v>2.8574309601873198</c:v>
                </c:pt>
                <c:pt idx="7">
                  <c:v>3.2333134517772502</c:v>
                </c:pt>
                <c:pt idx="8">
                  <c:v>3.6653033516970299</c:v>
                </c:pt>
                <c:pt idx="9">
                  <c:v>4.0646206555216597</c:v>
                </c:pt>
                <c:pt idx="10">
                  <c:v>4.4114888831393797</c:v>
                </c:pt>
                <c:pt idx="11">
                  <c:v>4.6927499100133199</c:v>
                </c:pt>
                <c:pt idx="12">
                  <c:v>4.9739829007093901</c:v>
                </c:pt>
                <c:pt idx="13">
                  <c:v>5.2248109391357307</c:v>
                </c:pt>
                <c:pt idx="14">
                  <c:v>5.4131460113973402</c:v>
                </c:pt>
                <c:pt idx="15">
                  <c:v>5.5261930088976206</c:v>
                </c:pt>
                <c:pt idx="16">
                  <c:v>5.6562709016154296</c:v>
                </c:pt>
                <c:pt idx="17">
                  <c:v>5.6741782098868603</c:v>
                </c:pt>
                <c:pt idx="18">
                  <c:v>5.8074634122000592</c:v>
                </c:pt>
                <c:pt idx="19">
                  <c:v>6.2282359655971602</c:v>
                </c:pt>
                <c:pt idx="20">
                  <c:v>6.7832310627436199</c:v>
                </c:pt>
                <c:pt idx="21">
                  <c:v>7.3790526963303202</c:v>
                </c:pt>
                <c:pt idx="22">
                  <c:v>7.9327096617235</c:v>
                </c:pt>
                <c:pt idx="23">
                  <c:v>8.5069738992152306</c:v>
                </c:pt>
                <c:pt idx="24">
                  <c:v>9.0076533722624799</c:v>
                </c:pt>
                <c:pt idx="25">
                  <c:v>10.024724896912401</c:v>
                </c:pt>
                <c:pt idx="26">
                  <c:v>11.9098290035117</c:v>
                </c:pt>
                <c:pt idx="27">
                  <c:v>13.561623030891699</c:v>
                </c:pt>
                <c:pt idx="28">
                  <c:v>14.7903403285571</c:v>
                </c:pt>
                <c:pt idx="29">
                  <c:v>16.0662414073858</c:v>
                </c:pt>
                <c:pt idx="30">
                  <c:v>16.738183526697302</c:v>
                </c:pt>
                <c:pt idx="31">
                  <c:v>17.824071380733802</c:v>
                </c:pt>
                <c:pt idx="32">
                  <c:v>18.150617666484301</c:v>
                </c:pt>
                <c:pt idx="33">
                  <c:v>19.573444713936698</c:v>
                </c:pt>
                <c:pt idx="34">
                  <c:v>20.244900016053499</c:v>
                </c:pt>
                <c:pt idx="35">
                  <c:v>21.516058183180199</c:v>
                </c:pt>
                <c:pt idx="36">
                  <c:v>22.719401753433701</c:v>
                </c:pt>
                <c:pt idx="37">
                  <c:v>26.945391194615102</c:v>
                </c:pt>
                <c:pt idx="38">
                  <c:v>28.428918570048602</c:v>
                </c:pt>
                <c:pt idx="39">
                  <c:v>30.928911613306699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E-4351-9019-FDA51B14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131024"/>
        <c:axId val="541129616"/>
      </c:barChart>
      <c:catAx>
        <c:axId val="5411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616"/>
        <c:crosses val="autoZero"/>
        <c:auto val="1"/>
        <c:lblAlgn val="ctr"/>
        <c:lblOffset val="100"/>
        <c:noMultiLvlLbl val="0"/>
      </c:catAx>
      <c:valAx>
        <c:axId val="54112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Trillions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USD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3189519137209805E-3"/>
              <c:y val="0.35171262820589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U.S. Annual Gross</a:t>
            </a:r>
            <a:r>
              <a:rPr lang="en-US" b="1" baseline="0">
                <a:solidFill>
                  <a:schemeClr val="tx1"/>
                </a:solidFill>
              </a:rPr>
              <a:t> Domestic Product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007248486218428E-2"/>
          <c:y val="9.3249073820386677E-2"/>
          <c:w val="0.89151441790581243"/>
          <c:h val="0.795049257269467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Summary!$J$1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numRef>
              <c:f>Summary!$A$2:$A$41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Summary!$J$2:$J$41</c:f>
              <c:numCache>
                <c:formatCode>"$"#,##0.0</c:formatCode>
                <c:ptCount val="40"/>
                <c:pt idx="0">
                  <c:v>3.6340379999999999</c:v>
                </c:pt>
                <c:pt idx="1">
                  <c:v>4.0376129999999995</c:v>
                </c:pt>
                <c:pt idx="2">
                  <c:v>4.3389790000000001</c:v>
                </c:pt>
                <c:pt idx="3">
                  <c:v>4.579631</c:v>
                </c:pt>
                <c:pt idx="4">
                  <c:v>4.8552150000000003</c:v>
                </c:pt>
                <c:pt idx="5">
                  <c:v>5.2364379999999997</c:v>
                </c:pt>
                <c:pt idx="6">
                  <c:v>5.6415800000000003</c:v>
                </c:pt>
                <c:pt idx="7">
                  <c:v>5.9631440000000007</c:v>
                </c:pt>
                <c:pt idx="8">
                  <c:v>6.1581289999999997</c:v>
                </c:pt>
                <c:pt idx="9">
                  <c:v>6.520327</c:v>
                </c:pt>
                <c:pt idx="10">
                  <c:v>6.8585590000000005</c:v>
                </c:pt>
                <c:pt idx="11">
                  <c:v>7.287236</c:v>
                </c:pt>
                <c:pt idx="12">
                  <c:v>7.6397490000000001</c:v>
                </c:pt>
                <c:pt idx="13">
                  <c:v>8.0731219999999997</c:v>
                </c:pt>
                <c:pt idx="14">
                  <c:v>8.5775544569999997</c:v>
                </c:pt>
                <c:pt idx="15">
                  <c:v>9.0628182020000008</c:v>
                </c:pt>
                <c:pt idx="16">
                  <c:v>9.6311744890000011</c:v>
                </c:pt>
                <c:pt idx="17">
                  <c:v>10.250947996999999</c:v>
                </c:pt>
                <c:pt idx="18">
                  <c:v>10.581929774000001</c:v>
                </c:pt>
                <c:pt idx="19">
                  <c:v>10.929112955000001</c:v>
                </c:pt>
                <c:pt idx="20">
                  <c:v>11.456442041000001</c:v>
                </c:pt>
                <c:pt idx="21">
                  <c:v>12.217193198</c:v>
                </c:pt>
                <c:pt idx="22">
                  <c:v>13.039199193</c:v>
                </c:pt>
                <c:pt idx="23">
                  <c:v>13.815586948</c:v>
                </c:pt>
                <c:pt idx="24">
                  <c:v>14.474226905</c:v>
                </c:pt>
                <c:pt idx="25">
                  <c:v>14.769857910999999</c:v>
                </c:pt>
                <c:pt idx="26">
                  <c:v>14.478064934000001</c:v>
                </c:pt>
                <c:pt idx="27">
                  <c:v>15.048964443999999</c:v>
                </c:pt>
                <c:pt idx="28">
                  <c:v>15.599728123</c:v>
                </c:pt>
                <c:pt idx="29">
                  <c:v>16.253972229999999</c:v>
                </c:pt>
                <c:pt idx="30">
                  <c:v>16.843190993</c:v>
                </c:pt>
                <c:pt idx="31">
                  <c:v>17.550680174</c:v>
                </c:pt>
                <c:pt idx="32">
                  <c:v>18.206020741</c:v>
                </c:pt>
                <c:pt idx="33">
                  <c:v>18.695110841999998</c:v>
                </c:pt>
                <c:pt idx="34">
                  <c:v>19.477336549</c:v>
                </c:pt>
                <c:pt idx="35">
                  <c:v>20.533057312</c:v>
                </c:pt>
                <c:pt idx="36">
                  <c:v>21.380976119</c:v>
                </c:pt>
                <c:pt idx="37">
                  <c:v>21.060473612999999</c:v>
                </c:pt>
                <c:pt idx="38">
                  <c:v>23.315080559999998</c:v>
                </c:pt>
                <c:pt idx="39">
                  <c:v>25.464500000000001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40A4-BB9D-7F86EC32FCFB}"/>
            </c:ext>
          </c:extLst>
        </c:ser>
        <c:ser>
          <c:idx val="0"/>
          <c:order val="1"/>
          <c:tx>
            <c:strRef>
              <c:f>Summary!$J$1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Summary!$A$2:$A$41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Summary!$J$2:$J$41</c:f>
              <c:numCache>
                <c:formatCode>"$"#,##0.0</c:formatCode>
                <c:ptCount val="40"/>
                <c:pt idx="0">
                  <c:v>3.6340379999999999</c:v>
                </c:pt>
                <c:pt idx="1">
                  <c:v>4.0376129999999995</c:v>
                </c:pt>
                <c:pt idx="2">
                  <c:v>4.3389790000000001</c:v>
                </c:pt>
                <c:pt idx="3">
                  <c:v>4.579631</c:v>
                </c:pt>
                <c:pt idx="4">
                  <c:v>4.8552150000000003</c:v>
                </c:pt>
                <c:pt idx="5">
                  <c:v>5.2364379999999997</c:v>
                </c:pt>
                <c:pt idx="6">
                  <c:v>5.6415800000000003</c:v>
                </c:pt>
                <c:pt idx="7">
                  <c:v>5.9631440000000007</c:v>
                </c:pt>
                <c:pt idx="8">
                  <c:v>6.1581289999999997</c:v>
                </c:pt>
                <c:pt idx="9">
                  <c:v>6.520327</c:v>
                </c:pt>
                <c:pt idx="10">
                  <c:v>6.8585590000000005</c:v>
                </c:pt>
                <c:pt idx="11">
                  <c:v>7.287236</c:v>
                </c:pt>
                <c:pt idx="12">
                  <c:v>7.6397490000000001</c:v>
                </c:pt>
                <c:pt idx="13">
                  <c:v>8.0731219999999997</c:v>
                </c:pt>
                <c:pt idx="14">
                  <c:v>8.5775544569999997</c:v>
                </c:pt>
                <c:pt idx="15">
                  <c:v>9.0628182020000008</c:v>
                </c:pt>
                <c:pt idx="16">
                  <c:v>9.6311744890000011</c:v>
                </c:pt>
                <c:pt idx="17">
                  <c:v>10.250947996999999</c:v>
                </c:pt>
                <c:pt idx="18">
                  <c:v>10.581929774000001</c:v>
                </c:pt>
                <c:pt idx="19">
                  <c:v>10.929112955000001</c:v>
                </c:pt>
                <c:pt idx="20">
                  <c:v>11.456442041000001</c:v>
                </c:pt>
                <c:pt idx="21">
                  <c:v>12.217193198</c:v>
                </c:pt>
                <c:pt idx="22">
                  <c:v>13.039199193</c:v>
                </c:pt>
                <c:pt idx="23">
                  <c:v>13.815586948</c:v>
                </c:pt>
                <c:pt idx="24">
                  <c:v>14.474226905</c:v>
                </c:pt>
                <c:pt idx="25">
                  <c:v>14.769857910999999</c:v>
                </c:pt>
                <c:pt idx="26">
                  <c:v>14.478064934000001</c:v>
                </c:pt>
                <c:pt idx="27">
                  <c:v>15.048964443999999</c:v>
                </c:pt>
                <c:pt idx="28">
                  <c:v>15.599728123</c:v>
                </c:pt>
                <c:pt idx="29">
                  <c:v>16.253972229999999</c:v>
                </c:pt>
                <c:pt idx="30">
                  <c:v>16.843190993</c:v>
                </c:pt>
                <c:pt idx="31">
                  <c:v>17.550680174</c:v>
                </c:pt>
                <c:pt idx="32">
                  <c:v>18.206020741</c:v>
                </c:pt>
                <c:pt idx="33">
                  <c:v>18.695110841999998</c:v>
                </c:pt>
                <c:pt idx="34">
                  <c:v>19.477336549</c:v>
                </c:pt>
                <c:pt idx="35">
                  <c:v>20.533057312</c:v>
                </c:pt>
                <c:pt idx="36">
                  <c:v>21.380976119</c:v>
                </c:pt>
                <c:pt idx="37">
                  <c:v>21.060473612999999</c:v>
                </c:pt>
                <c:pt idx="38">
                  <c:v>23.315080559999998</c:v>
                </c:pt>
                <c:pt idx="39">
                  <c:v>25.464500000000001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40A4-BB9D-7F86EC32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131024"/>
        <c:axId val="541129616"/>
      </c:barChart>
      <c:catAx>
        <c:axId val="5411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616"/>
        <c:crosses val="autoZero"/>
        <c:auto val="1"/>
        <c:lblAlgn val="ctr"/>
        <c:lblOffset val="100"/>
        <c:noMultiLvlLbl val="0"/>
      </c:catAx>
      <c:valAx>
        <c:axId val="54112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Trillions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USD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3189519137209805E-3"/>
              <c:y val="0.3517126282058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10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U.S. Annual Federal Year-Over-Year Debt Increase</a:t>
            </a:r>
            <a:endParaRPr lang="en-US" b="1" baseline="0">
              <a:solidFill>
                <a:schemeClr val="tx1"/>
              </a:solidFill>
            </a:endParaRP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757397258028368E-2"/>
          <c:y val="9.3249073820386677E-2"/>
          <c:w val="0.941479724819269"/>
          <c:h val="0.79504925726946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vs. Prior Year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1EBB-4DBC-AF36-955059F299B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1EBB-4DBC-AF36-955059F299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1EBB-4DBC-AF36-955059F299B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EBB-4DBC-AF36-955059F299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1EBB-4DBC-AF36-955059F299B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1EBB-4DBC-AF36-955059F299B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1EBB-4DBC-AF36-955059F299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1EBB-4DBC-AF36-955059F299B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1EBB-4DBC-AF36-955059F299BB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B-1EBB-4DBC-AF36-955059F299BB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C-1EBB-4DBC-AF36-955059F299BB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D-1EBB-4DBC-AF36-955059F299BB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E-1EBB-4DBC-AF36-955059F299BB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F-1EBB-4DBC-AF36-955059F299BB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0-1EBB-4DBC-AF36-955059F299BB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1-1EBB-4DBC-AF36-955059F299BB}"/>
              </c:ext>
            </c:extLst>
          </c:dPt>
          <c:dPt>
            <c:idx val="1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2-1EBB-4DBC-AF36-955059F299BB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3-1EBB-4DBC-AF36-955059F299B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1EBB-4DBC-AF36-955059F299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5-1EBB-4DBC-AF36-955059F299BB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1EBB-4DBC-AF36-955059F299BB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7-1EBB-4DBC-AF36-955059F299BB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1EBB-4DBC-AF36-955059F299BB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1EBB-4DBC-AF36-955059F299BB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1EBB-4DBC-AF36-955059F299BB}"/>
              </c:ext>
            </c:extLst>
          </c:dPt>
          <c:dPt>
            <c:idx val="25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B-1EBB-4DBC-AF36-955059F299BB}"/>
              </c:ext>
            </c:extLst>
          </c:dPt>
          <c:dPt>
            <c:idx val="26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C-1EBB-4DBC-AF36-955059F299BB}"/>
              </c:ext>
            </c:extLst>
          </c:dPt>
          <c:dPt>
            <c:idx val="2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D-1EBB-4DBC-AF36-955059F299BB}"/>
              </c:ext>
            </c:extLst>
          </c:dPt>
          <c:dPt>
            <c:idx val="2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E-1EBB-4DBC-AF36-955059F299BB}"/>
              </c:ext>
            </c:extLst>
          </c:dPt>
          <c:dPt>
            <c:idx val="29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F-1EBB-4DBC-AF36-955059F299BB}"/>
              </c:ext>
            </c:extLst>
          </c:dPt>
          <c:dPt>
            <c:idx val="3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0-1EBB-4DBC-AF36-955059F299BB}"/>
              </c:ext>
            </c:extLst>
          </c:dPt>
          <c:dPt>
            <c:idx val="3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1-1EBB-4DBC-AF36-955059F299BB}"/>
              </c:ext>
            </c:extLst>
          </c:dPt>
          <c:dPt>
            <c:idx val="3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2-1EBB-4DBC-AF36-955059F299BB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3-1EBB-4DBC-AF36-955059F299BB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4-1EBB-4DBC-AF36-955059F299BB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5-1EBB-4DBC-AF36-955059F299BB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6-1EBB-4DBC-AF36-955059F299BB}"/>
              </c:ext>
            </c:extLst>
          </c:dPt>
          <c:dPt>
            <c:idx val="37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7-1EBB-4DBC-AF36-955059F299BB}"/>
              </c:ext>
            </c:extLst>
          </c:dPt>
          <c:dPt>
            <c:idx val="3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8-1EBB-4DBC-AF36-955059F299BB}"/>
              </c:ext>
            </c:extLst>
          </c:dPt>
          <c:cat>
            <c:numRef>
              <c:f>Summary!$A$3:$A$41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Summary!$G$3:$G$41</c:f>
              <c:numCache>
                <c:formatCode>0%</c:formatCode>
                <c:ptCount val="39"/>
                <c:pt idx="0">
                  <c:v>0.14163126901489242</c:v>
                </c:pt>
                <c:pt idx="1">
                  <c:v>0.15953852592373052</c:v>
                </c:pt>
                <c:pt idx="2">
                  <c:v>0.16576113179475871</c:v>
                </c:pt>
                <c:pt idx="3">
                  <c:v>0.10585517212052542</c:v>
                </c:pt>
                <c:pt idx="4">
                  <c:v>0.10724728735513112</c:v>
                </c:pt>
                <c:pt idx="5">
                  <c:v>9.8024651822024911E-2</c:v>
                </c:pt>
                <c:pt idx="6">
                  <c:v>0.13154560751497191</c:v>
                </c:pt>
                <c:pt idx="7">
                  <c:v>0.13360594522078539</c:v>
                </c:pt>
                <c:pt idx="8">
                  <c:v>0.10894522649530392</c:v>
                </c:pt>
                <c:pt idx="9">
                  <c:v>8.5338401050171875E-2</c:v>
                </c:pt>
                <c:pt idx="10">
                  <c:v>6.3756485468866142E-2</c:v>
                </c:pt>
                <c:pt idx="11">
                  <c:v>5.9929251737020905E-2</c:v>
                </c:pt>
                <c:pt idx="12">
                  <c:v>5.0428005771907092E-2</c:v>
                </c:pt>
                <c:pt idx="13">
                  <c:v>3.604629420194172E-2</c:v>
                </c:pt>
                <c:pt idx="14">
                  <c:v>2.0883788699262995E-2</c:v>
                </c:pt>
                <c:pt idx="15">
                  <c:v>2.3538427360096259E-2</c:v>
                </c:pt>
                <c:pt idx="16">
                  <c:v>3.1659212549943749E-3</c:v>
                </c:pt>
                <c:pt idx="17">
                  <c:v>2.3489780789922809E-2</c:v>
                </c:pt>
                <c:pt idx="18">
                  <c:v>7.2453758815451241E-2</c:v>
                </c:pt>
                <c:pt idx="19">
                  <c:v>8.910951675756662E-2</c:v>
                </c:pt>
                <c:pt idx="20">
                  <c:v>8.783743736214511E-2</c:v>
                </c:pt>
                <c:pt idx="21">
                  <c:v>7.5030900059640304E-2</c:v>
                </c:pt>
                <c:pt idx="22">
                  <c:v>7.239193944821154E-2</c:v>
                </c:pt>
                <c:pt idx="23">
                  <c:v>5.885517917169536E-2</c:v>
                </c:pt>
                <c:pt idx="24">
                  <c:v>0.11291192973542019</c:v>
                </c:pt>
                <c:pt idx="25">
                  <c:v>0.18804547017344153</c:v>
                </c:pt>
                <c:pt idx="26">
                  <c:v>0.13869166609301908</c:v>
                </c:pt>
                <c:pt idx="27">
                  <c:v>9.0602525587574201E-2</c:v>
                </c:pt>
                <c:pt idx="28">
                  <c:v>8.626583638276375E-2</c:v>
                </c:pt>
                <c:pt idx="29">
                  <c:v>4.1823230603431849E-2</c:v>
                </c:pt>
                <c:pt idx="30">
                  <c:v>6.487489232654875E-2</c:v>
                </c:pt>
                <c:pt idx="31">
                  <c:v>1.8320521657216204E-2</c:v>
                </c:pt>
                <c:pt idx="32">
                  <c:v>7.8390007083874336E-2</c:v>
                </c:pt>
                <c:pt idx="33">
                  <c:v>3.4304401291138653E-2</c:v>
                </c:pt>
                <c:pt idx="34">
                  <c:v>6.2789056311402636E-2</c:v>
                </c:pt>
                <c:pt idx="35">
                  <c:v>5.5927696421373074E-2</c:v>
                </c:pt>
                <c:pt idx="36">
                  <c:v>0.1860079542166071</c:v>
                </c:pt>
                <c:pt idx="37">
                  <c:v>5.5056813416387795E-2</c:v>
                </c:pt>
                <c:pt idx="38">
                  <c:v>8.7938379966798097E-2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B-4DBC-AF36-955059F2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131024"/>
        <c:axId val="541129616"/>
      </c:barChart>
      <c:catAx>
        <c:axId val="5411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616"/>
        <c:crosses val="autoZero"/>
        <c:auto val="1"/>
        <c:lblAlgn val="ctr"/>
        <c:lblOffset val="100"/>
        <c:noMultiLvlLbl val="0"/>
      </c:catAx>
      <c:valAx>
        <c:axId val="5411296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10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Surplus(+) / Deficit(-) in Trillions</a:t>
            </a:r>
            <a:r>
              <a:rPr lang="en-US" sz="1600" b="1" baseline="0"/>
              <a:t> USD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70166229221"/>
          <c:y val="0.19721055701370663"/>
          <c:w val="0.84466885389326329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v>Surplus(+) / Deficit(-)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REV_OUT_DEF_SUR_DEBT!$A$31:$A$70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REV_OUT_DEF_SUR_DEBT!$J$31:$J$70</c:f>
              <c:numCache>
                <c:formatCode>#,##0.0</c:formatCode>
                <c:ptCount val="40"/>
                <c:pt idx="0">
                  <c:v>-0.20780200000000001</c:v>
                </c:pt>
                <c:pt idx="1">
                  <c:v>-0.18536699999999995</c:v>
                </c:pt>
                <c:pt idx="2">
                  <c:v>-0.21230700000000002</c:v>
                </c:pt>
                <c:pt idx="3">
                  <c:v>-0.22122699999999998</c:v>
                </c:pt>
                <c:pt idx="4">
                  <c:v>-0.14973000000000003</c:v>
                </c:pt>
                <c:pt idx="5">
                  <c:v>-0.15517799999999987</c:v>
                </c:pt>
                <c:pt idx="6">
                  <c:v>-0.15263899999999989</c:v>
                </c:pt>
                <c:pt idx="7">
                  <c:v>-0.22103499999999984</c:v>
                </c:pt>
                <c:pt idx="8">
                  <c:v>-0.26923800000000003</c:v>
                </c:pt>
                <c:pt idx="9">
                  <c:v>-0.29032099999999994</c:v>
                </c:pt>
                <c:pt idx="10">
                  <c:v>-0.25505199999999989</c:v>
                </c:pt>
                <c:pt idx="11">
                  <c:v>-0.20318599999999992</c:v>
                </c:pt>
                <c:pt idx="12">
                  <c:v>-0.16395199999999999</c:v>
                </c:pt>
                <c:pt idx="13">
                  <c:v>-0.10743099999999982</c:v>
                </c:pt>
                <c:pt idx="14">
                  <c:v>-2.1884000000000015E-2</c:v>
                </c:pt>
                <c:pt idx="15">
                  <c:v>6.9269999999999984E-2</c:v>
                </c:pt>
                <c:pt idx="16">
                  <c:v>0.12560999999999989</c:v>
                </c:pt>
                <c:pt idx="17">
                  <c:v>0.23624099999999998</c:v>
                </c:pt>
                <c:pt idx="18">
                  <c:v>0.1282360000000001</c:v>
                </c:pt>
                <c:pt idx="19">
                  <c:v>-0.15775800000000004</c:v>
                </c:pt>
                <c:pt idx="20">
                  <c:v>-0.37758499999999978</c:v>
                </c:pt>
                <c:pt idx="21">
                  <c:v>-0.41272699999999984</c:v>
                </c:pt>
                <c:pt idx="22">
                  <c:v>-0.31834600000000002</c:v>
                </c:pt>
                <c:pt idx="23">
                  <c:v>-0.24818100000000004</c:v>
                </c:pt>
                <c:pt idx="24">
                  <c:v>-0.16070100000000001</c:v>
                </c:pt>
                <c:pt idx="25">
                  <c:v>-0.45855299999999988</c:v>
                </c:pt>
                <c:pt idx="26">
                  <c:v>-1.4126880000000002</c:v>
                </c:pt>
                <c:pt idx="27">
                  <c:v>-1.294373</c:v>
                </c:pt>
                <c:pt idx="28">
                  <c:v>-1.2995990000000002</c:v>
                </c:pt>
                <c:pt idx="29">
                  <c:v>-1.0765730000000002</c:v>
                </c:pt>
                <c:pt idx="30">
                  <c:v>-0.67977499999999969</c:v>
                </c:pt>
                <c:pt idx="31">
                  <c:v>-0.48479300000000014</c:v>
                </c:pt>
                <c:pt idx="32">
                  <c:v>-0.44196000000000002</c:v>
                </c:pt>
                <c:pt idx="33">
                  <c:v>-0.58464999999999967</c:v>
                </c:pt>
                <c:pt idx="34">
                  <c:v>-0.66544599999999987</c:v>
                </c:pt>
                <c:pt idx="35">
                  <c:v>-0.77913799999999989</c:v>
                </c:pt>
                <c:pt idx="36">
                  <c:v>-0.98359200000000013</c:v>
                </c:pt>
                <c:pt idx="37">
                  <c:v>-3.1324389999999998</c:v>
                </c:pt>
                <c:pt idx="38">
                  <c:v>-2.7753369999999995</c:v>
                </c:pt>
                <c:pt idx="39">
                  <c:v>-1.3753890000000002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1-459F-ADE8-29597226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795248"/>
        <c:axId val="263799472"/>
      </c:barChart>
      <c:catAx>
        <c:axId val="2637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9472"/>
        <c:crosses val="autoZero"/>
        <c:auto val="1"/>
        <c:lblAlgn val="ctr"/>
        <c:lblOffset val="100"/>
        <c:noMultiLvlLbl val="0"/>
      </c:catAx>
      <c:valAx>
        <c:axId val="263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INTEREST_PAYMENTS!$B$11</c:f>
              <c:strCache>
                <c:ptCount val="1"/>
                <c:pt idx="0">
                  <c:v>Interest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INTEREST_PAYMENTS!$D$12:$D$51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cat>
          <c:val>
            <c:numRef>
              <c:f>INTEREST_PAYMENTS!$B$12:$B$51</c:f>
              <c:numCache>
                <c:formatCode>_(* #,##0_);_(* \(#,##0\);_(* "-"??_);_(@_)</c:formatCode>
                <c:ptCount val="40"/>
                <c:pt idx="0">
                  <c:v>667.88400000000001</c:v>
                </c:pt>
                <c:pt idx="1">
                  <c:v>775.30799999999999</c:v>
                </c:pt>
                <c:pt idx="2">
                  <c:v>854.96799999999996</c:v>
                </c:pt>
                <c:pt idx="3">
                  <c:v>896.81600000000003</c:v>
                </c:pt>
                <c:pt idx="4">
                  <c:v>929.26</c:v>
                </c:pt>
                <c:pt idx="5">
                  <c:v>991.66</c:v>
                </c:pt>
                <c:pt idx="6">
                  <c:v>1078.6400000000001</c:v>
                </c:pt>
                <c:pt idx="7">
                  <c:v>1156.184</c:v>
                </c:pt>
                <c:pt idx="8">
                  <c:v>1217.432</c:v>
                </c:pt>
                <c:pt idx="9">
                  <c:v>1227.548</c:v>
                </c:pt>
                <c:pt idx="10">
                  <c:v>1245.7560000000001</c:v>
                </c:pt>
                <c:pt idx="11">
                  <c:v>1283.3599999999999</c:v>
                </c:pt>
                <c:pt idx="12">
                  <c:v>1409.3040000000001</c:v>
                </c:pt>
                <c:pt idx="13">
                  <c:v>1439.952</c:v>
                </c:pt>
                <c:pt idx="14">
                  <c:v>1462.4</c:v>
                </c:pt>
                <c:pt idx="15">
                  <c:v>1462.2760000000001</c:v>
                </c:pt>
                <c:pt idx="16">
                  <c:v>1408.7349999999999</c:v>
                </c:pt>
                <c:pt idx="17">
                  <c:v>1414.913</c:v>
                </c:pt>
                <c:pt idx="18">
                  <c:v>1324.902</c:v>
                </c:pt>
                <c:pt idx="19">
                  <c:v>1205.085</c:v>
                </c:pt>
                <c:pt idx="20">
                  <c:v>1166.883</c:v>
                </c:pt>
                <c:pt idx="21">
                  <c:v>1224.088</c:v>
                </c:pt>
                <c:pt idx="22">
                  <c:v>1377.499</c:v>
                </c:pt>
                <c:pt idx="23">
                  <c:v>1488.848</c:v>
                </c:pt>
                <c:pt idx="24">
                  <c:v>1631.912</c:v>
                </c:pt>
                <c:pt idx="25">
                  <c:v>1553.59</c:v>
                </c:pt>
                <c:pt idx="26">
                  <c:v>1418.1310000000001</c:v>
                </c:pt>
                <c:pt idx="27">
                  <c:v>1525.9490000000001</c:v>
                </c:pt>
                <c:pt idx="28">
                  <c:v>1701.7670000000001</c:v>
                </c:pt>
                <c:pt idx="29">
                  <c:v>1690.4960000000001</c:v>
                </c:pt>
                <c:pt idx="30">
                  <c:v>1665.3030000000001</c:v>
                </c:pt>
                <c:pt idx="31">
                  <c:v>1756.3689999999999</c:v>
                </c:pt>
                <c:pt idx="32">
                  <c:v>1717.1289999999999</c:v>
                </c:pt>
                <c:pt idx="33">
                  <c:v>1817.2139999999999</c:v>
                </c:pt>
                <c:pt idx="34">
                  <c:v>1906.7809999999999</c:v>
                </c:pt>
                <c:pt idx="35">
                  <c:v>2166.587</c:v>
                </c:pt>
                <c:pt idx="36">
                  <c:v>2329.1559999999999</c:v>
                </c:pt>
                <c:pt idx="37">
                  <c:v>2114.453</c:v>
                </c:pt>
                <c:pt idx="38">
                  <c:v>2318.1280000000002</c:v>
                </c:pt>
                <c:pt idx="39">
                  <c:v>2841.0859999999998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2-4510-8B03-E29849DA8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04616"/>
        <c:axId val="329304968"/>
      </c:barChart>
      <c:catAx>
        <c:axId val="3293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04968"/>
        <c:crosses val="autoZero"/>
        <c:auto val="1"/>
        <c:lblAlgn val="ctr"/>
        <c:lblOffset val="100"/>
        <c:noMultiLvlLbl val="0"/>
      </c:catAx>
      <c:valAx>
        <c:axId val="3293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0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Government Debt to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FF0000"/>
                  </a:gs>
                  <a:gs pos="55000">
                    <a:schemeClr val="bg1"/>
                  </a:gs>
                  <a:gs pos="100000">
                    <a:srgbClr val="000099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A1-4AB5-BBB9-39C9621E1DBD}"/>
              </c:ext>
            </c:extLst>
          </c:dPt>
          <c:cat>
            <c:strRef>
              <c:f>'GDP to DEBT'!$A$8:$A$18</c:f>
              <c:strCache>
                <c:ptCount val="11"/>
                <c:pt idx="0">
                  <c:v>Italy</c:v>
                </c:pt>
                <c:pt idx="1">
                  <c:v>Singapore</c:v>
                </c:pt>
                <c:pt idx="2">
                  <c:v>Suriname</c:v>
                </c:pt>
                <c:pt idx="3">
                  <c:v>Bhutan</c:v>
                </c:pt>
                <c:pt idx="4">
                  <c:v>Sri Lanka</c:v>
                </c:pt>
                <c:pt idx="5">
                  <c:v>United States</c:v>
                </c:pt>
                <c:pt idx="6">
                  <c:v>Bahrain</c:v>
                </c:pt>
                <c:pt idx="7">
                  <c:v>Zambia</c:v>
                </c:pt>
                <c:pt idx="8">
                  <c:v>Portugal</c:v>
                </c:pt>
                <c:pt idx="9">
                  <c:v>Spain</c:v>
                </c:pt>
                <c:pt idx="10">
                  <c:v>France</c:v>
                </c:pt>
              </c:strCache>
            </c:strRef>
          </c:cat>
          <c:val>
            <c:numRef>
              <c:f>'GDP to DEBT'!$B$8:$B$18</c:f>
              <c:numCache>
                <c:formatCode>0%</c:formatCode>
                <c:ptCount val="11"/>
                <c:pt idx="0">
                  <c:v>1.47</c:v>
                </c:pt>
                <c:pt idx="1">
                  <c:v>1.41</c:v>
                </c:pt>
                <c:pt idx="2">
                  <c:v>1.34</c:v>
                </c:pt>
                <c:pt idx="3">
                  <c:v>1.31</c:v>
                </c:pt>
                <c:pt idx="4">
                  <c:v>1.31</c:v>
                </c:pt>
                <c:pt idx="5">
                  <c:v>1.22</c:v>
                </c:pt>
                <c:pt idx="6">
                  <c:v>1.2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1.1399999999999999</c:v>
                </c:pt>
                <c:pt idx="10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D69-9875-1A218B78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943584"/>
        <c:axId val="715942176"/>
      </c:barChart>
      <c:catAx>
        <c:axId val="715943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2176"/>
        <c:crosses val="autoZero"/>
        <c:auto val="1"/>
        <c:lblAlgn val="ctr"/>
        <c:lblOffset val="100"/>
        <c:noMultiLvlLbl val="0"/>
      </c:catAx>
      <c:valAx>
        <c:axId val="715942176"/>
        <c:scaling>
          <c:orientation val="minMax"/>
          <c:min val="1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Government Debt to Annual GDP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'GDP to DEBT'!$B$1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55000">
                    <a:schemeClr val="bg1"/>
                  </a:gs>
                  <a:gs pos="100000">
                    <a:srgbClr val="000099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D-4DF8-B533-278F990C67E6}"/>
              </c:ext>
            </c:extLst>
          </c:dPt>
          <c:cat>
            <c:strRef>
              <c:f>'GDP to DEBT'!$A$2:$A$157</c:f>
              <c:strCache>
                <c:ptCount val="156"/>
                <c:pt idx="0">
                  <c:v>Japan</c:v>
                </c:pt>
                <c:pt idx="1">
                  <c:v>Sudan</c:v>
                </c:pt>
                <c:pt idx="2">
                  <c:v>Greece</c:v>
                </c:pt>
                <c:pt idx="3">
                  <c:v>Cabo Verde</c:v>
                </c:pt>
                <c:pt idx="4">
                  <c:v>Libya</c:v>
                </c:pt>
                <c:pt idx="5">
                  <c:v>Lebanon</c:v>
                </c:pt>
                <c:pt idx="6">
                  <c:v>Italy</c:v>
                </c:pt>
                <c:pt idx="7">
                  <c:v>Singapore</c:v>
                </c:pt>
                <c:pt idx="8">
                  <c:v>Suriname</c:v>
                </c:pt>
                <c:pt idx="9">
                  <c:v>Bhutan</c:v>
                </c:pt>
                <c:pt idx="10">
                  <c:v>Sri Lanka</c:v>
                </c:pt>
                <c:pt idx="11">
                  <c:v>United States</c:v>
                </c:pt>
                <c:pt idx="12">
                  <c:v>Bahrain</c:v>
                </c:pt>
                <c:pt idx="13">
                  <c:v>Zambia</c:v>
                </c:pt>
                <c:pt idx="14">
                  <c:v>Portugal</c:v>
                </c:pt>
                <c:pt idx="15">
                  <c:v>Spain</c:v>
                </c:pt>
                <c:pt idx="16">
                  <c:v>France</c:v>
                </c:pt>
                <c:pt idx="17">
                  <c:v>Laos</c:v>
                </c:pt>
                <c:pt idx="18">
                  <c:v>Belgium</c:v>
                </c:pt>
                <c:pt idx="19">
                  <c:v>Canada</c:v>
                </c:pt>
                <c:pt idx="20">
                  <c:v>Mozambique</c:v>
                </c:pt>
                <c:pt idx="21">
                  <c:v>Cyprus</c:v>
                </c:pt>
                <c:pt idx="22">
                  <c:v>Zimbabwe</c:v>
                </c:pt>
                <c:pt idx="23">
                  <c:v>Bahamas, The</c:v>
                </c:pt>
                <c:pt idx="24">
                  <c:v>Ghana</c:v>
                </c:pt>
                <c:pt idx="25">
                  <c:v>Jordan</c:v>
                </c:pt>
                <c:pt idx="26">
                  <c:v>Mauritius</c:v>
                </c:pt>
                <c:pt idx="27">
                  <c:v>Egypt</c:v>
                </c:pt>
                <c:pt idx="28">
                  <c:v>Tunisia</c:v>
                </c:pt>
                <c:pt idx="29">
                  <c:v>Brazil</c:v>
                </c:pt>
                <c:pt idx="30">
                  <c:v>United Kingdom</c:v>
                </c:pt>
                <c:pt idx="31">
                  <c:v>Jamaica</c:v>
                </c:pt>
                <c:pt idx="32">
                  <c:v>Mongolia</c:v>
                </c:pt>
                <c:pt idx="33">
                  <c:v>Bolivia</c:v>
                </c:pt>
                <c:pt idx="34">
                  <c:v>India</c:v>
                </c:pt>
                <c:pt idx="35">
                  <c:v>Congo, Rep.</c:v>
                </c:pt>
                <c:pt idx="36">
                  <c:v>Guinea-Bissau</c:v>
                </c:pt>
                <c:pt idx="37">
                  <c:v>Sierra Leone</c:v>
                </c:pt>
                <c:pt idx="38">
                  <c:v>Gambia</c:v>
                </c:pt>
                <c:pt idx="39">
                  <c:v>El Salvador</c:v>
                </c:pt>
                <c:pt idx="40">
                  <c:v>Austria</c:v>
                </c:pt>
                <c:pt idx="41">
                  <c:v>Pakistan</c:v>
                </c:pt>
                <c:pt idx="42">
                  <c:v>China</c:v>
                </c:pt>
                <c:pt idx="43">
                  <c:v>Senegal</c:v>
                </c:pt>
                <c:pt idx="44">
                  <c:v>Argentina</c:v>
                </c:pt>
                <c:pt idx="45">
                  <c:v>Hungary</c:v>
                </c:pt>
                <c:pt idx="46">
                  <c:v>Croatia</c:v>
                </c:pt>
                <c:pt idx="47">
                  <c:v>Malawi</c:v>
                </c:pt>
                <c:pt idx="48">
                  <c:v>Namibia</c:v>
                </c:pt>
                <c:pt idx="49">
                  <c:v>Germany</c:v>
                </c:pt>
                <c:pt idx="50">
                  <c:v>Albania</c:v>
                </c:pt>
                <c:pt idx="51">
                  <c:v>Malaysia</c:v>
                </c:pt>
                <c:pt idx="52">
                  <c:v>Morocco</c:v>
                </c:pt>
                <c:pt idx="53">
                  <c:v>Slovenia</c:v>
                </c:pt>
                <c:pt idx="54">
                  <c:v>Kenya</c:v>
                </c:pt>
                <c:pt idx="55">
                  <c:v>Costa Rica</c:v>
                </c:pt>
                <c:pt idx="56">
                  <c:v>Iceland</c:v>
                </c:pt>
                <c:pt idx="57">
                  <c:v>Rwanda</c:v>
                </c:pt>
                <c:pt idx="58">
                  <c:v>South Africa</c:v>
                </c:pt>
                <c:pt idx="59">
                  <c:v>Finland</c:v>
                </c:pt>
                <c:pt idx="60">
                  <c:v>Burundi</c:v>
                </c:pt>
                <c:pt idx="61">
                  <c:v>Togo</c:v>
                </c:pt>
                <c:pt idx="62">
                  <c:v>Algeria</c:v>
                </c:pt>
                <c:pt idx="63">
                  <c:v>Myanmar</c:v>
                </c:pt>
                <c:pt idx="64">
                  <c:v>Israel</c:v>
                </c:pt>
                <c:pt idx="65">
                  <c:v>Thailand</c:v>
                </c:pt>
                <c:pt idx="66">
                  <c:v>Colombia</c:v>
                </c:pt>
                <c:pt idx="67">
                  <c:v>Slovak Republic</c:v>
                </c:pt>
                <c:pt idx="68">
                  <c:v>Uruguay</c:v>
                </c:pt>
                <c:pt idx="69">
                  <c:v>Burkina Faso</c:v>
                </c:pt>
                <c:pt idx="70">
                  <c:v>Kyrgyzstan</c:v>
                </c:pt>
                <c:pt idx="71">
                  <c:v>Ecuador</c:v>
                </c:pt>
                <c:pt idx="72">
                  <c:v>Philippines</c:v>
                </c:pt>
                <c:pt idx="73">
                  <c:v>Dominican Republic</c:v>
                </c:pt>
                <c:pt idx="74">
                  <c:v>Angola</c:v>
                </c:pt>
                <c:pt idx="75">
                  <c:v>Australia</c:v>
                </c:pt>
                <c:pt idx="76">
                  <c:v>Malta</c:v>
                </c:pt>
                <c:pt idx="77">
                  <c:v>Mexico</c:v>
                </c:pt>
                <c:pt idx="78">
                  <c:v>New Zealand</c:v>
                </c:pt>
                <c:pt idx="79">
                  <c:v>Niger</c:v>
                </c:pt>
                <c:pt idx="80">
                  <c:v>Cote d'Ivoire</c:v>
                </c:pt>
                <c:pt idx="81">
                  <c:v>Mali</c:v>
                </c:pt>
                <c:pt idx="82">
                  <c:v>Panama</c:v>
                </c:pt>
                <c:pt idx="83">
                  <c:v>Benin</c:v>
                </c:pt>
                <c:pt idx="84">
                  <c:v>Liberia</c:v>
                </c:pt>
                <c:pt idx="85">
                  <c:v>Trinidad and Tobago</c:v>
                </c:pt>
                <c:pt idx="86">
                  <c:v>Gabon</c:v>
                </c:pt>
                <c:pt idx="87">
                  <c:v>Korea, Rep.</c:v>
                </c:pt>
                <c:pt idx="88">
                  <c:v>Madagascar</c:v>
                </c:pt>
                <c:pt idx="89">
                  <c:v>North Macedonia</c:v>
                </c:pt>
                <c:pt idx="90">
                  <c:v>Serbia</c:v>
                </c:pt>
                <c:pt idx="91">
                  <c:v>Yemen, Rep.</c:v>
                </c:pt>
                <c:pt idx="92">
                  <c:v>Armenia</c:v>
                </c:pt>
                <c:pt idx="93">
                  <c:v>Central African Republic</c:v>
                </c:pt>
                <c:pt idx="94">
                  <c:v>Uganda</c:v>
                </c:pt>
                <c:pt idx="95">
                  <c:v>Lesotho</c:v>
                </c:pt>
                <c:pt idx="96">
                  <c:v>Mauritania</c:v>
                </c:pt>
                <c:pt idx="97">
                  <c:v>Honduras</c:v>
                </c:pt>
                <c:pt idx="98">
                  <c:v>Papua New Guinea</c:v>
                </c:pt>
                <c:pt idx="99">
                  <c:v>Romania</c:v>
                </c:pt>
                <c:pt idx="100">
                  <c:v>Nepal</c:v>
                </c:pt>
                <c:pt idx="101">
                  <c:v>Poland</c:v>
                </c:pt>
                <c:pt idx="102">
                  <c:v>Netherlands</c:v>
                </c:pt>
                <c:pt idx="103">
                  <c:v>Ukraine</c:v>
                </c:pt>
                <c:pt idx="104">
                  <c:v>Cameroon</c:v>
                </c:pt>
                <c:pt idx="105">
                  <c:v>Ireland</c:v>
                </c:pt>
                <c:pt idx="106">
                  <c:v>Nicaragua</c:v>
                </c:pt>
                <c:pt idx="107">
                  <c:v>Qatar</c:v>
                </c:pt>
                <c:pt idx="108">
                  <c:v>Eswatini</c:v>
                </c:pt>
                <c:pt idx="109">
                  <c:v>Ethiopia</c:v>
                </c:pt>
                <c:pt idx="110">
                  <c:v>Latvia</c:v>
                </c:pt>
                <c:pt idx="111">
                  <c:v>Chad</c:v>
                </c:pt>
                <c:pt idx="112">
                  <c:v>Oman</c:v>
                </c:pt>
                <c:pt idx="113">
                  <c:v>Czech Republic</c:v>
                </c:pt>
                <c:pt idx="114">
                  <c:v>Lithuania</c:v>
                </c:pt>
                <c:pt idx="115">
                  <c:v>Indonesia</c:v>
                </c:pt>
                <c:pt idx="116">
                  <c:v>Georgia</c:v>
                </c:pt>
                <c:pt idx="117">
                  <c:v>Norway</c:v>
                </c:pt>
                <c:pt idx="118">
                  <c:v>Switzerland</c:v>
                </c:pt>
                <c:pt idx="119">
                  <c:v>Tanzania</c:v>
                </c:pt>
                <c:pt idx="120">
                  <c:v>Vietnam</c:v>
                </c:pt>
                <c:pt idx="121">
                  <c:v>Guinea</c:v>
                </c:pt>
                <c:pt idx="122">
                  <c:v>Paraguay</c:v>
                </c:pt>
                <c:pt idx="123">
                  <c:v>Tajikistan</c:v>
                </c:pt>
                <c:pt idx="124">
                  <c:v>Bangladesh</c:v>
                </c:pt>
                <c:pt idx="125">
                  <c:v>Turkey</c:v>
                </c:pt>
                <c:pt idx="126">
                  <c:v>Cambodia</c:v>
                </c:pt>
                <c:pt idx="127">
                  <c:v>Nigeria</c:v>
                </c:pt>
                <c:pt idx="128">
                  <c:v>Chile</c:v>
                </c:pt>
                <c:pt idx="129">
                  <c:v>Moldova</c:v>
                </c:pt>
                <c:pt idx="130">
                  <c:v>Belarus</c:v>
                </c:pt>
                <c:pt idx="131">
                  <c:v>Comoros</c:v>
                </c:pt>
                <c:pt idx="132">
                  <c:v>Peru</c:v>
                </c:pt>
                <c:pt idx="133">
                  <c:v>Sweden</c:v>
                </c:pt>
                <c:pt idx="134">
                  <c:v>Uzbekistan</c:v>
                </c:pt>
                <c:pt idx="135">
                  <c:v>Bosnia and Herzegovina</c:v>
                </c:pt>
                <c:pt idx="136">
                  <c:v>Denmark</c:v>
                </c:pt>
                <c:pt idx="137">
                  <c:v>United Arab Emirates</c:v>
                </c:pt>
                <c:pt idx="138">
                  <c:v>Guatemala</c:v>
                </c:pt>
                <c:pt idx="139">
                  <c:v>Luxembourg</c:v>
                </c:pt>
                <c:pt idx="140">
                  <c:v>Saudi Arabia</c:v>
                </c:pt>
                <c:pt idx="141">
                  <c:v>Taiwan</c:v>
                </c:pt>
                <c:pt idx="142">
                  <c:v>Bulgaria</c:v>
                </c:pt>
                <c:pt idx="143">
                  <c:v>Guyana</c:v>
                </c:pt>
                <c:pt idx="144">
                  <c:v>Haiti</c:v>
                </c:pt>
                <c:pt idx="145">
                  <c:v>Kazakhstan</c:v>
                </c:pt>
                <c:pt idx="146">
                  <c:v>Azerbaijan</c:v>
                </c:pt>
                <c:pt idx="147">
                  <c:v>Botswana</c:v>
                </c:pt>
                <c:pt idx="148">
                  <c:v>Estonia</c:v>
                </c:pt>
                <c:pt idx="149">
                  <c:v>Russia</c:v>
                </c:pt>
                <c:pt idx="150">
                  <c:v>Congo, Dem. Rep</c:v>
                </c:pt>
                <c:pt idx="151">
                  <c:v>Turkmenistan</c:v>
                </c:pt>
                <c:pt idx="152">
                  <c:v>Afghanistan</c:v>
                </c:pt>
                <c:pt idx="153">
                  <c:v>Kuwait</c:v>
                </c:pt>
                <c:pt idx="154">
                  <c:v>Hong Kong</c:v>
                </c:pt>
                <c:pt idx="155">
                  <c:v>Brunei Darussalam</c:v>
                </c:pt>
              </c:strCache>
            </c:strRef>
          </c:cat>
          <c:val>
            <c:numRef>
              <c:f>'GDP to DEBT'!$B$2:$B$157</c:f>
              <c:numCache>
                <c:formatCode>0%</c:formatCode>
                <c:ptCount val="156"/>
                <c:pt idx="0">
                  <c:v>2.64</c:v>
                </c:pt>
                <c:pt idx="1">
                  <c:v>1.9</c:v>
                </c:pt>
                <c:pt idx="2">
                  <c:v>1.78</c:v>
                </c:pt>
                <c:pt idx="3">
                  <c:v>1.55</c:v>
                </c:pt>
                <c:pt idx="4">
                  <c:v>1.55</c:v>
                </c:pt>
                <c:pt idx="5">
                  <c:v>1.51</c:v>
                </c:pt>
                <c:pt idx="6">
                  <c:v>1.47</c:v>
                </c:pt>
                <c:pt idx="7">
                  <c:v>1.41</c:v>
                </c:pt>
                <c:pt idx="8">
                  <c:v>1.34</c:v>
                </c:pt>
                <c:pt idx="9">
                  <c:v>1.31</c:v>
                </c:pt>
                <c:pt idx="10">
                  <c:v>1.31</c:v>
                </c:pt>
                <c:pt idx="11">
                  <c:v>1.22</c:v>
                </c:pt>
                <c:pt idx="12">
                  <c:v>1.2</c:v>
                </c:pt>
                <c:pt idx="13">
                  <c:v>1.19</c:v>
                </c:pt>
                <c:pt idx="14">
                  <c:v>1.1499999999999999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1.07</c:v>
                </c:pt>
                <c:pt idx="18">
                  <c:v>1.04</c:v>
                </c:pt>
                <c:pt idx="19">
                  <c:v>1.02</c:v>
                </c:pt>
                <c:pt idx="20">
                  <c:v>1.02</c:v>
                </c:pt>
                <c:pt idx="21">
                  <c:v>0.94</c:v>
                </c:pt>
                <c:pt idx="22">
                  <c:v>0.93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0.89</c:v>
                </c:pt>
                <c:pt idx="28">
                  <c:v>0.89</c:v>
                </c:pt>
                <c:pt idx="29">
                  <c:v>0.88</c:v>
                </c:pt>
                <c:pt idx="30">
                  <c:v>0.87</c:v>
                </c:pt>
                <c:pt idx="31">
                  <c:v>0.86</c:v>
                </c:pt>
                <c:pt idx="32">
                  <c:v>0.84</c:v>
                </c:pt>
                <c:pt idx="33">
                  <c:v>0.83</c:v>
                </c:pt>
                <c:pt idx="34">
                  <c:v>0.83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0.81</c:v>
                </c:pt>
                <c:pt idx="39">
                  <c:v>0.8</c:v>
                </c:pt>
                <c:pt idx="40">
                  <c:v>0.79</c:v>
                </c:pt>
                <c:pt idx="41">
                  <c:v>0.78</c:v>
                </c:pt>
                <c:pt idx="42">
                  <c:v>0.77</c:v>
                </c:pt>
                <c:pt idx="43">
                  <c:v>0.77</c:v>
                </c:pt>
                <c:pt idx="44">
                  <c:v>0.76</c:v>
                </c:pt>
                <c:pt idx="45">
                  <c:v>0.75</c:v>
                </c:pt>
                <c:pt idx="46">
                  <c:v>0.73</c:v>
                </c:pt>
                <c:pt idx="47">
                  <c:v>0.73</c:v>
                </c:pt>
                <c:pt idx="48">
                  <c:v>0.72</c:v>
                </c:pt>
                <c:pt idx="49">
                  <c:v>0.71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0.69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0.67</c:v>
                </c:pt>
                <c:pt idx="60">
                  <c:v>0.66</c:v>
                </c:pt>
                <c:pt idx="61">
                  <c:v>0.66</c:v>
                </c:pt>
                <c:pt idx="62">
                  <c:v>0.63</c:v>
                </c:pt>
                <c:pt idx="63">
                  <c:v>0.63</c:v>
                </c:pt>
                <c:pt idx="64">
                  <c:v>0.62</c:v>
                </c:pt>
                <c:pt idx="65">
                  <c:v>0.62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0.6</c:v>
                </c:pt>
                <c:pt idx="70">
                  <c:v>0.6</c:v>
                </c:pt>
                <c:pt idx="71">
                  <c:v>0.59</c:v>
                </c:pt>
                <c:pt idx="72">
                  <c:v>0.59</c:v>
                </c:pt>
                <c:pt idx="73">
                  <c:v>0.57999999999999996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0.51</c:v>
                </c:pt>
                <c:pt idx="96">
                  <c:v>0.51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0.49</c:v>
                </c:pt>
                <c:pt idx="101">
                  <c:v>0.49</c:v>
                </c:pt>
                <c:pt idx="102">
                  <c:v>0.48</c:v>
                </c:pt>
                <c:pt idx="103">
                  <c:v>0.48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0.47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0.45</c:v>
                </c:pt>
                <c:pt idx="112">
                  <c:v>0.45</c:v>
                </c:pt>
                <c:pt idx="113">
                  <c:v>0.42</c:v>
                </c:pt>
                <c:pt idx="114">
                  <c:v>0.42</c:v>
                </c:pt>
                <c:pt idx="115">
                  <c:v>0.41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0.36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0.32</c:v>
                </c:pt>
                <c:pt idx="136">
                  <c:v>0.32</c:v>
                </c:pt>
                <c:pt idx="137">
                  <c:v>0.31</c:v>
                </c:pt>
                <c:pt idx="138">
                  <c:v>0.3</c:v>
                </c:pt>
                <c:pt idx="139">
                  <c:v>0.25</c:v>
                </c:pt>
                <c:pt idx="140">
                  <c:v>0.25</c:v>
                </c:pt>
                <c:pt idx="141">
                  <c:v>0.24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0.21</c:v>
                </c:pt>
                <c:pt idx="147">
                  <c:v>0.21</c:v>
                </c:pt>
                <c:pt idx="148">
                  <c:v>0.18</c:v>
                </c:pt>
                <c:pt idx="149">
                  <c:v>0.16</c:v>
                </c:pt>
                <c:pt idx="150">
                  <c:v>0.15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0.03</c:v>
                </c:pt>
                <c:pt idx="15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D-4DF8-B533-278F990C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943584"/>
        <c:axId val="715942176"/>
      </c:barChart>
      <c:catAx>
        <c:axId val="7159435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15942176"/>
        <c:crosses val="autoZero"/>
        <c:auto val="1"/>
        <c:lblAlgn val="ctr"/>
        <c:lblOffset val="100"/>
        <c:noMultiLvlLbl val="0"/>
      </c:catAx>
      <c:valAx>
        <c:axId val="715942176"/>
        <c:scaling>
          <c:orientation val="minMax"/>
          <c:max val="2.75"/>
          <c:min val="0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Debt as a Proportion of Annual GDP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Debt as a Proportion of Annual GDP</a:t>
          </a:r>
        </a:p>
      </cx:txPr>
    </cx:title>
    <cx:plotArea>
      <cx:plotAreaRegion>
        <cx:series layoutId="clusteredColumn" uniqueId="{6588585D-2F6B-41D9-B53C-9687D4E41CE7}">
          <cx:tx>
            <cx:txData>
              <cx:f>_xlchart.v1.1</cx:f>
              <cx:v>RATIO</cx:v>
            </cx:txData>
          </cx:tx>
          <cx:spPr>
            <a:solidFill>
              <a:schemeClr val="bg1">
                <a:lumMod val="65000"/>
              </a:schemeClr>
            </a:solidFill>
          </cx:spPr>
          <cx:dataPt idx="10">
            <cx:spPr>
              <a:gradFill flip="none" rotWithShape="1">
                <a:gsLst>
                  <a:gs pos="0">
                    <a:srgbClr val="FF0000"/>
                  </a:gs>
                  <a:gs pos="55000">
                    <a:sysClr val="window" lastClr="FFFFFF"/>
                  </a:gs>
                  <a:gs pos="100000">
                    <a:srgbClr val="000099"/>
                  </a:gs>
                </a:gsLst>
                <a:lin ang="5400000" scaled="1"/>
                <a:tileRect/>
              </a:gradFill>
            </cx:spPr>
          </cx:dataPt>
          <cx:dataId val="0"/>
          <cx:layoutPr>
            <cx:binning intervalClosed="r" underflow="0.25" overflow="1.5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Instances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Instances of Countries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0</xdr:row>
      <xdr:rowOff>82550</xdr:rowOff>
    </xdr:from>
    <xdr:to>
      <xdr:col>26</xdr:col>
      <xdr:colOff>603250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C5132-D316-8BAC-A265-A498B78F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</xdr:colOff>
      <xdr:row>23</xdr:row>
      <xdr:rowOff>82550</xdr:rowOff>
    </xdr:from>
    <xdr:to>
      <xdr:col>26</xdr:col>
      <xdr:colOff>603250</xdr:colOff>
      <xdr:row>46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F058A-24C9-475C-B375-840748F3D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27</xdr:col>
      <xdr:colOff>6350</xdr:colOff>
      <xdr:row>70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60582-BC74-4107-A7EF-3E0D38F5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27</xdr:col>
      <xdr:colOff>6350</xdr:colOff>
      <xdr:row>94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70F91-BE20-434A-A2C6-DBA37B6F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349250</xdr:colOff>
      <xdr:row>51</xdr:row>
      <xdr:rowOff>133350</xdr:rowOff>
    </xdr:from>
    <xdr:to>
      <xdr:col>26</xdr:col>
      <xdr:colOff>400050</xdr:colOff>
      <xdr:row>66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9FCA5FC-2DE0-7B04-0451-504A862E6AE3}"/>
            </a:ext>
          </a:extLst>
        </xdr:cNvPr>
        <xdr:cNvCxnSpPr/>
      </xdr:nvCxnSpPr>
      <xdr:spPr>
        <a:xfrm flipV="1">
          <a:off x="12998450" y="9525000"/>
          <a:ext cx="7975600" cy="2705100"/>
        </a:xfrm>
        <a:prstGeom prst="straightConnector1">
          <a:avLst/>
        </a:prstGeom>
        <a:ln w="12700">
          <a:prstDash val="sys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</xdr:colOff>
      <xdr:row>56</xdr:row>
      <xdr:rowOff>158750</xdr:rowOff>
    </xdr:from>
    <xdr:to>
      <xdr:col>20</xdr:col>
      <xdr:colOff>368300</xdr:colOff>
      <xdr:row>58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32578B-37D8-7154-AD62-803CA0F9A60A}"/>
            </a:ext>
          </a:extLst>
        </xdr:cNvPr>
        <xdr:cNvSpPr txBox="1"/>
      </xdr:nvSpPr>
      <xdr:spPr>
        <a:xfrm>
          <a:off x="16319500" y="10471150"/>
          <a:ext cx="9652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8% CAGR</a:t>
          </a:r>
        </a:p>
      </xdr:txBody>
    </xdr:sp>
    <xdr:clientData/>
  </xdr:twoCellAnchor>
  <xdr:twoCellAnchor>
    <xdr:from>
      <xdr:col>11</xdr:col>
      <xdr:colOff>933450</xdr:colOff>
      <xdr:row>96</xdr:row>
      <xdr:rowOff>0</xdr:rowOff>
    </xdr:from>
    <xdr:to>
      <xdr:col>27</xdr:col>
      <xdr:colOff>0</xdr:colOff>
      <xdr:row>118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313CF-7E68-4E37-A64F-4C3A293A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269874</xdr:colOff>
      <xdr:row>46</xdr:row>
      <xdr:rowOff>158750</xdr:rowOff>
    </xdr:from>
    <xdr:to>
      <xdr:col>26</xdr:col>
      <xdr:colOff>6350</xdr:colOff>
      <xdr:row>70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72CB9-1C80-56B2-1F76-2BB05D2D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22</xdr:row>
      <xdr:rowOff>19050</xdr:rowOff>
    </xdr:from>
    <xdr:to>
      <xdr:col>15</xdr:col>
      <xdr:colOff>19049</xdr:colOff>
      <xdr:row>39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BD748-3520-18C4-DFEF-E71D0675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67430</xdr:rowOff>
    </xdr:from>
    <xdr:to>
      <xdr:col>9</xdr:col>
      <xdr:colOff>82550</xdr:colOff>
      <xdr:row>25</xdr:row>
      <xdr:rowOff>59571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524555-8B17-4866-BD27-AF3BC801C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6300" y="67430"/>
              <a:ext cx="6896100" cy="4595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28</xdr:row>
      <xdr:rowOff>0</xdr:rowOff>
    </xdr:from>
    <xdr:to>
      <xdr:col>9</xdr:col>
      <xdr:colOff>50800</xdr:colOff>
      <xdr:row>52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7761C-4967-49B7-8B7C-D3228FA32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9</xdr:col>
      <xdr:colOff>50800</xdr:colOff>
      <xdr:row>78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75948-9FBB-4845-BB5A-33FB93DA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o.gov/publication/58848" TargetMode="External"/><Relationship Id="rId2" Type="http://schemas.openxmlformats.org/officeDocument/2006/relationships/hyperlink" Target="http://www.cbo.gov/publication/57950" TargetMode="External"/><Relationship Id="rId1" Type="http://schemas.openxmlformats.org/officeDocument/2006/relationships/hyperlink" Target="http://www.cbo.gov/publication/50724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884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88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BD47-6BF3-44D9-A560-2CB51A88BFF3}">
  <dimension ref="A1:L92"/>
  <sheetViews>
    <sheetView tabSelected="1" topLeftCell="K1" workbookViewId="0">
      <selection activeCell="L11" sqref="L11"/>
    </sheetView>
  </sheetViews>
  <sheetFormatPr defaultRowHeight="14.5" x14ac:dyDescent="0.35"/>
  <cols>
    <col min="1" max="1" width="8.7265625" style="60"/>
    <col min="2" max="3" width="12.81640625" customWidth="1"/>
    <col min="4" max="4" width="14.1796875" bestFit="1" customWidth="1"/>
    <col min="5" max="5" width="14.1796875" customWidth="1"/>
    <col min="6" max="6" width="15.81640625" bestFit="1" customWidth="1"/>
    <col min="7" max="7" width="15.81640625" customWidth="1"/>
    <col min="8" max="8" width="18.6328125" bestFit="1" customWidth="1"/>
    <col min="9" max="9" width="23.7265625" bestFit="1" customWidth="1"/>
    <col min="11" max="11" width="13.453125" bestFit="1" customWidth="1"/>
    <col min="12" max="12" width="13.453125" customWidth="1"/>
  </cols>
  <sheetData>
    <row r="1" spans="1:12" s="65" customFormat="1" x14ac:dyDescent="0.35">
      <c r="A1" s="63" t="s">
        <v>162</v>
      </c>
      <c r="B1" s="64" t="s">
        <v>341</v>
      </c>
      <c r="C1" s="64" t="s">
        <v>342</v>
      </c>
      <c r="D1" s="64" t="s">
        <v>180</v>
      </c>
      <c r="E1" s="64" t="s">
        <v>345</v>
      </c>
      <c r="F1" s="64" t="s">
        <v>340</v>
      </c>
      <c r="G1" s="64" t="s">
        <v>348</v>
      </c>
      <c r="H1" s="64" t="s">
        <v>344</v>
      </c>
      <c r="I1" s="64" t="s">
        <v>343</v>
      </c>
      <c r="J1" s="64" t="s">
        <v>179</v>
      </c>
      <c r="K1" s="64" t="s">
        <v>339</v>
      </c>
      <c r="L1" s="64" t="s">
        <v>349</v>
      </c>
    </row>
    <row r="2" spans="1:12" x14ac:dyDescent="0.35">
      <c r="A2" s="60">
        <v>1983</v>
      </c>
      <c r="B2" s="61">
        <f>SUMIF(REVENUES!$A$9:$A$69,$A2, REVENUES!$I$9:$I$69)/1000</f>
        <v>0.60056200000000004</v>
      </c>
      <c r="C2" s="61">
        <f>SUMIF(OUTLAYS!$A$10:$A$70,$A2, OUTLAYS!$F$10:$F$70)/1000</f>
        <v>0.80836400000000008</v>
      </c>
      <c r="D2" s="61">
        <f>B2-C2</f>
        <v>-0.20780200000000004</v>
      </c>
      <c r="E2" s="66">
        <f>B2/C2</f>
        <v>0.74293511338951257</v>
      </c>
      <c r="F2" s="61">
        <f>SUMIF(DEBT_OUTSTANDING!$D$2:$D$235,$A2, DEBT_OUTSTANDING!$B$2:$B$235)/1000000000000</f>
        <v>1.37721</v>
      </c>
      <c r="G2" s="61"/>
      <c r="H2" s="61">
        <f>SUMIF(INTEREST_PAYMENTS!$D:$D,$A2,INTEREST_PAYMENTS!$B:$B)/1000</f>
        <v>0.66788400000000003</v>
      </c>
      <c r="I2" s="66">
        <f>H2/F2</f>
        <v>0.48495436425817412</v>
      </c>
      <c r="J2" s="61">
        <f>SUMIF(GDP!$E$18:$E$80,$A2,GDP!$B$18:$B$80)/1000</f>
        <v>3.6340379999999999</v>
      </c>
      <c r="K2" s="66">
        <f>F2/J2</f>
        <v>0.37897512354026019</v>
      </c>
      <c r="L2" s="73" t="s">
        <v>350</v>
      </c>
    </row>
    <row r="3" spans="1:12" x14ac:dyDescent="0.35">
      <c r="A3" s="60">
        <v>1984</v>
      </c>
      <c r="B3" s="61">
        <f>SUMIF(REVENUES!$A$9:$A$69,$A3, REVENUES!$I$9:$I$69)/1000</f>
        <v>0.66643799999999997</v>
      </c>
      <c r="C3" s="61">
        <f>SUMIF(OUTLAYS!$A$10:$A$70,$A3, OUTLAYS!$F$10:$F$70)/1000</f>
        <v>0.85180499999999992</v>
      </c>
      <c r="D3" s="61">
        <f t="shared" ref="D3:D41" si="0">B3-C3</f>
        <v>-0.18536699999999995</v>
      </c>
      <c r="E3" s="66">
        <f t="shared" ref="E3:E41" si="1">B3/C3</f>
        <v>0.78238329195062251</v>
      </c>
      <c r="F3" s="61">
        <f>SUMIF(DEBT_OUTSTANDING!$D$2:$D$235,$A3, DEBT_OUTSTANDING!$B$2:$B$235)/1000000000000</f>
        <v>1.5722659999999999</v>
      </c>
      <c r="G3" s="66">
        <f>F3/F2-1</f>
        <v>0.14163126901489242</v>
      </c>
      <c r="H3" s="61">
        <f>SUMIF(INTEREST_PAYMENTS!$D:$D,$A3,INTEREST_PAYMENTS!$B:$B)/1000</f>
        <v>0.775308</v>
      </c>
      <c r="I3" s="66">
        <f t="shared" ref="I3:I41" si="2">H3/F3</f>
        <v>0.49311503269802948</v>
      </c>
      <c r="J3" s="61">
        <f>SUMIF(GDP!$E$18:$E$80,$A3,GDP!$B$18:$B$80)/1000</f>
        <v>4.0376129999999995</v>
      </c>
      <c r="K3" s="66">
        <f t="shared" ref="K3:K41" si="3">F3/J3</f>
        <v>0.38940482904131729</v>
      </c>
      <c r="L3" s="73" t="s">
        <v>350</v>
      </c>
    </row>
    <row r="4" spans="1:12" x14ac:dyDescent="0.35">
      <c r="A4" s="60">
        <v>1985</v>
      </c>
      <c r="B4" s="61">
        <f>SUMIF(REVENUES!$A$9:$A$69,$A4, REVENUES!$I$9:$I$69)/1000</f>
        <v>0.73403700000000005</v>
      </c>
      <c r="C4" s="61">
        <f>SUMIF(OUTLAYS!$A$10:$A$70,$A4, OUTLAYS!$F$10:$F$70)/1000</f>
        <v>0.94634400000000007</v>
      </c>
      <c r="D4" s="61">
        <f t="shared" si="0"/>
        <v>-0.21230700000000002</v>
      </c>
      <c r="E4" s="66">
        <f t="shared" si="1"/>
        <v>0.77565557556237474</v>
      </c>
      <c r="F4" s="61">
        <f>SUMIF(DEBT_OUTSTANDING!$D$2:$D$235,$A4, DEBT_OUTSTANDING!$B$2:$B$235)/1000000000000</f>
        <v>1.8231029999999999</v>
      </c>
      <c r="G4" s="66">
        <f t="shared" ref="G4:G41" si="4">F4/F3-1</f>
        <v>0.15953852592373052</v>
      </c>
      <c r="H4" s="61">
        <f>SUMIF(INTEREST_PAYMENTS!$D:$D,$A4,INTEREST_PAYMENTS!$B:$B)/1000</f>
        <v>0.85496799999999995</v>
      </c>
      <c r="I4" s="66">
        <f t="shared" si="2"/>
        <v>0.468963081076604</v>
      </c>
      <c r="J4" s="61">
        <f>SUMIF(GDP!$E$18:$E$80,$A4,GDP!$B$18:$B$80)/1000</f>
        <v>4.3389790000000001</v>
      </c>
      <c r="K4" s="66">
        <f t="shared" si="3"/>
        <v>0.4201686617980866</v>
      </c>
      <c r="L4" s="73" t="s">
        <v>350</v>
      </c>
    </row>
    <row r="5" spans="1:12" x14ac:dyDescent="0.35">
      <c r="A5" s="60">
        <v>1986</v>
      </c>
      <c r="B5" s="61">
        <f>SUMIF(REVENUES!$A$9:$A$69,$A5, REVENUES!$I$9:$I$69)/1000</f>
        <v>0.76915499999999992</v>
      </c>
      <c r="C5" s="61">
        <f>SUMIF(OUTLAYS!$A$10:$A$70,$A5, OUTLAYS!$F$10:$F$70)/1000</f>
        <v>0.99038199999999998</v>
      </c>
      <c r="D5" s="61">
        <f t="shared" si="0"/>
        <v>-0.22122700000000006</v>
      </c>
      <c r="E5" s="66">
        <f t="shared" si="1"/>
        <v>0.77662457516392658</v>
      </c>
      <c r="F5" s="61">
        <f>SUMIF(DEBT_OUTSTANDING!$D$2:$D$235,$A5, DEBT_OUTSTANDING!$B$2:$B$235)/1000000000000</f>
        <v>2.1253026166584199</v>
      </c>
      <c r="G5" s="66">
        <f t="shared" si="4"/>
        <v>0.16576113179475871</v>
      </c>
      <c r="H5" s="61">
        <f>SUMIF(INTEREST_PAYMENTS!$D:$D,$A5,INTEREST_PAYMENTS!$B:$B)/1000</f>
        <v>0.89681600000000006</v>
      </c>
      <c r="I5" s="66">
        <f t="shared" si="2"/>
        <v>0.42197096684991142</v>
      </c>
      <c r="J5" s="61">
        <f>SUMIF(GDP!$E$18:$E$80,$A5,GDP!$B$18:$B$80)/1000</f>
        <v>4.579631</v>
      </c>
      <c r="K5" s="66">
        <f t="shared" si="3"/>
        <v>0.46407726226379808</v>
      </c>
      <c r="L5" s="73" t="s">
        <v>350</v>
      </c>
    </row>
    <row r="6" spans="1:12" x14ac:dyDescent="0.35">
      <c r="A6" s="60">
        <v>1987</v>
      </c>
      <c r="B6" s="61">
        <f>SUMIF(REVENUES!$A$9:$A$69,$A6, REVENUES!$I$9:$I$69)/1000</f>
        <v>0.85428700000000002</v>
      </c>
      <c r="C6" s="61">
        <f>SUMIF(OUTLAYS!$A$10:$A$70,$A6, OUTLAYS!$F$10:$F$70)/1000</f>
        <v>1.0040170000000002</v>
      </c>
      <c r="D6" s="61">
        <f t="shared" si="0"/>
        <v>-0.14973000000000014</v>
      </c>
      <c r="E6" s="66">
        <f t="shared" si="1"/>
        <v>0.85086905899003695</v>
      </c>
      <c r="F6" s="61">
        <f>SUMIF(DEBT_OUTSTANDING!$D$2:$D$235,$A6, DEBT_OUTSTANDING!$B$2:$B$235)/1000000000000</f>
        <v>2.3502768909529999</v>
      </c>
      <c r="G6" s="66">
        <f t="shared" si="4"/>
        <v>0.10585517212052542</v>
      </c>
      <c r="H6" s="61">
        <f>SUMIF(INTEREST_PAYMENTS!$D:$D,$A6,INTEREST_PAYMENTS!$B:$B)/1000</f>
        <v>0.92925999999999997</v>
      </c>
      <c r="I6" s="66">
        <f t="shared" si="2"/>
        <v>0.39538320083775313</v>
      </c>
      <c r="J6" s="61">
        <f>SUMIF(GDP!$E$18:$E$80,$A6,GDP!$B$18:$B$80)/1000</f>
        <v>4.8552150000000003</v>
      </c>
      <c r="K6" s="66">
        <f t="shared" si="3"/>
        <v>0.48407267051057468</v>
      </c>
      <c r="L6" s="73" t="s">
        <v>350</v>
      </c>
    </row>
    <row r="7" spans="1:12" x14ac:dyDescent="0.35">
      <c r="A7" s="60">
        <v>1988</v>
      </c>
      <c r="B7" s="61">
        <f>SUMIF(REVENUES!$A$9:$A$69,$A7, REVENUES!$I$9:$I$69)/1000</f>
        <v>0.9092380000000001</v>
      </c>
      <c r="C7" s="61">
        <f>SUMIF(OUTLAYS!$A$10:$A$70,$A7, OUTLAYS!$F$10:$F$70)/1000</f>
        <v>1.064416</v>
      </c>
      <c r="D7" s="61">
        <f t="shared" si="0"/>
        <v>-0.15517799999999993</v>
      </c>
      <c r="E7" s="66">
        <f t="shared" si="1"/>
        <v>0.85421301446051179</v>
      </c>
      <c r="F7" s="61">
        <f>SUMIF(DEBT_OUTSTANDING!$D$2:$D$235,$A7, DEBT_OUTSTANDING!$B$2:$B$235)/1000000000000</f>
        <v>2.6023377120411602</v>
      </c>
      <c r="G7" s="66">
        <f t="shared" si="4"/>
        <v>0.10724728735513112</v>
      </c>
      <c r="H7" s="61">
        <f>SUMIF(INTEREST_PAYMENTS!$D:$D,$A7,INTEREST_PAYMENTS!$B:$B)/1000</f>
        <v>0.99165999999999999</v>
      </c>
      <c r="I7" s="66">
        <f t="shared" si="2"/>
        <v>0.38106506907675142</v>
      </c>
      <c r="J7" s="61">
        <f>SUMIF(GDP!$E$18:$E$80,$A7,GDP!$B$18:$B$80)/1000</f>
        <v>5.2364379999999997</v>
      </c>
      <c r="K7" s="66">
        <f t="shared" si="3"/>
        <v>0.49696715821731496</v>
      </c>
      <c r="L7" s="73" t="s">
        <v>350</v>
      </c>
    </row>
    <row r="8" spans="1:12" x14ac:dyDescent="0.35">
      <c r="A8" s="60">
        <v>1989</v>
      </c>
      <c r="B8" s="61">
        <f>SUMIF(REVENUES!$A$9:$A$69,$A8, REVENUES!$I$9:$I$69)/1000</f>
        <v>0.9911040000000001</v>
      </c>
      <c r="C8" s="61">
        <f>SUMIF(OUTLAYS!$A$10:$A$70,$A8, OUTLAYS!$F$10:$F$70)/1000</f>
        <v>1.143743</v>
      </c>
      <c r="D8" s="61">
        <f t="shared" si="0"/>
        <v>-0.15263899999999986</v>
      </c>
      <c r="E8" s="66">
        <f t="shared" si="1"/>
        <v>0.86654431983408875</v>
      </c>
      <c r="F8" s="61">
        <f>SUMIF(DEBT_OUTSTANDING!$D$2:$D$235,$A8, DEBT_OUTSTANDING!$B$2:$B$235)/1000000000000</f>
        <v>2.8574309601873198</v>
      </c>
      <c r="G8" s="66">
        <f t="shared" si="4"/>
        <v>9.8024651822024911E-2</v>
      </c>
      <c r="H8" s="61">
        <f>SUMIF(INTEREST_PAYMENTS!$D:$D,$A8,INTEREST_PAYMENTS!$B:$B)/1000</f>
        <v>1.07864</v>
      </c>
      <c r="I8" s="66">
        <f t="shared" si="2"/>
        <v>0.37748593580342865</v>
      </c>
      <c r="J8" s="61">
        <f>SUMIF(GDP!$E$18:$E$80,$A8,GDP!$B$18:$B$80)/1000</f>
        <v>5.6415800000000003</v>
      </c>
      <c r="K8" s="66">
        <f t="shared" si="3"/>
        <v>0.50649480468012853</v>
      </c>
      <c r="L8" s="73" t="s">
        <v>350</v>
      </c>
    </row>
    <row r="9" spans="1:12" x14ac:dyDescent="0.35">
      <c r="A9" s="60">
        <v>1990</v>
      </c>
      <c r="B9" s="61">
        <f>SUMIF(REVENUES!$A$9:$A$69,$A9, REVENUES!$I$9:$I$69)/1000</f>
        <v>1.0319580000000002</v>
      </c>
      <c r="C9" s="61">
        <f>SUMIF(OUTLAYS!$A$10:$A$70,$A9, OUTLAYS!$F$10:$F$70)/1000</f>
        <v>1.252993</v>
      </c>
      <c r="D9" s="61">
        <f t="shared" si="0"/>
        <v>-0.22103499999999987</v>
      </c>
      <c r="E9" s="66">
        <f t="shared" si="1"/>
        <v>0.82359438560311204</v>
      </c>
      <c r="F9" s="61">
        <f>SUMIF(DEBT_OUTSTANDING!$D$2:$D$235,$A9, DEBT_OUTSTANDING!$B$2:$B$235)/1000000000000</f>
        <v>3.2333134517772502</v>
      </c>
      <c r="G9" s="66">
        <f t="shared" si="4"/>
        <v>0.13154560751497191</v>
      </c>
      <c r="H9" s="61">
        <f>SUMIF(INTEREST_PAYMENTS!$D:$D,$A9,INTEREST_PAYMENTS!$B:$B)/1000</f>
        <v>1.1561839999999999</v>
      </c>
      <c r="I9" s="66">
        <f t="shared" si="2"/>
        <v>0.35758487917850407</v>
      </c>
      <c r="J9" s="61">
        <f>SUMIF(GDP!$E$18:$E$80,$A9,GDP!$B$18:$B$80)/1000</f>
        <v>5.9631440000000007</v>
      </c>
      <c r="K9" s="66">
        <f t="shared" si="3"/>
        <v>0.54221622885129883</v>
      </c>
      <c r="L9" s="73" t="s">
        <v>350</v>
      </c>
    </row>
    <row r="10" spans="1:12" x14ac:dyDescent="0.35">
      <c r="A10" s="60">
        <v>1991</v>
      </c>
      <c r="B10" s="61">
        <f>SUMIF(REVENUES!$A$9:$A$69,$A10, REVENUES!$I$9:$I$69)/1000</f>
        <v>1.054988</v>
      </c>
      <c r="C10" s="61">
        <f>SUMIF(OUTLAYS!$A$10:$A$70,$A10, OUTLAYS!$F$10:$F$70)/1000</f>
        <v>1.3242260000000001</v>
      </c>
      <c r="D10" s="61">
        <f t="shared" si="0"/>
        <v>-0.26923800000000009</v>
      </c>
      <c r="E10" s="66">
        <f t="shared" si="1"/>
        <v>0.7966827414655806</v>
      </c>
      <c r="F10" s="61">
        <f>SUMIF(DEBT_OUTSTANDING!$D$2:$D$235,$A10, DEBT_OUTSTANDING!$B$2:$B$235)/1000000000000</f>
        <v>3.6653033516970299</v>
      </c>
      <c r="G10" s="66">
        <f t="shared" si="4"/>
        <v>0.13360594522078539</v>
      </c>
      <c r="H10" s="61">
        <f>SUMIF(INTEREST_PAYMENTS!$D:$D,$A10,INTEREST_PAYMENTS!$B:$B)/1000</f>
        <v>1.2174320000000001</v>
      </c>
      <c r="I10" s="66">
        <f t="shared" si="2"/>
        <v>0.33215040698782294</v>
      </c>
      <c r="J10" s="61">
        <f>SUMIF(GDP!$E$18:$E$80,$A10,GDP!$B$18:$B$80)/1000</f>
        <v>6.1581289999999997</v>
      </c>
      <c r="K10" s="66">
        <f t="shared" si="3"/>
        <v>0.59519755946928521</v>
      </c>
      <c r="L10" s="73" t="s">
        <v>350</v>
      </c>
    </row>
    <row r="11" spans="1:12" x14ac:dyDescent="0.35">
      <c r="A11" s="60">
        <v>1992</v>
      </c>
      <c r="B11" s="61">
        <f>SUMIF(REVENUES!$A$9:$A$69,$A11, REVENUES!$I$9:$I$69)/1000</f>
        <v>1.0912080000000002</v>
      </c>
      <c r="C11" s="61">
        <f>SUMIF(OUTLAYS!$A$10:$A$70,$A11, OUTLAYS!$F$10:$F$70)/1000</f>
        <v>1.381529</v>
      </c>
      <c r="D11" s="61">
        <f t="shared" si="0"/>
        <v>-0.29032099999999983</v>
      </c>
      <c r="E11" s="66">
        <f t="shared" si="1"/>
        <v>0.78985529800677379</v>
      </c>
      <c r="F11" s="61">
        <f>SUMIF(DEBT_OUTSTANDING!$D$2:$D$235,$A11, DEBT_OUTSTANDING!$B$2:$B$235)/1000000000000</f>
        <v>4.0646206555216597</v>
      </c>
      <c r="G11" s="66">
        <f t="shared" si="4"/>
        <v>0.10894522649530392</v>
      </c>
      <c r="H11" s="61">
        <f>SUMIF(INTEREST_PAYMENTS!$D:$D,$A11,INTEREST_PAYMENTS!$B:$B)/1000</f>
        <v>1.2275480000000001</v>
      </c>
      <c r="I11" s="66">
        <f t="shared" si="2"/>
        <v>0.30200801108768038</v>
      </c>
      <c r="J11" s="61">
        <f>SUMIF(GDP!$E$18:$E$80,$A11,GDP!$B$18:$B$80)/1000</f>
        <v>6.520327</v>
      </c>
      <c r="K11" s="66">
        <f t="shared" si="3"/>
        <v>0.62337681154973668</v>
      </c>
      <c r="L11" s="73" t="s">
        <v>350</v>
      </c>
    </row>
    <row r="12" spans="1:12" x14ac:dyDescent="0.35">
      <c r="A12" s="60">
        <v>1993</v>
      </c>
      <c r="B12" s="61">
        <f>SUMIF(REVENUES!$A$9:$A$69,$A12, REVENUES!$I$9:$I$69)/1000</f>
        <v>1.154334</v>
      </c>
      <c r="C12" s="61">
        <f>SUMIF(OUTLAYS!$A$10:$A$70,$A12, OUTLAYS!$F$10:$F$70)/1000</f>
        <v>1.409386</v>
      </c>
      <c r="D12" s="61">
        <f t="shared" si="0"/>
        <v>-0.25505200000000006</v>
      </c>
      <c r="E12" s="66">
        <f t="shared" si="1"/>
        <v>0.81903325277816008</v>
      </c>
      <c r="F12" s="61">
        <f>SUMIF(DEBT_OUTSTANDING!$D$2:$D$235,$A12, DEBT_OUTSTANDING!$B$2:$B$235)/1000000000000</f>
        <v>4.4114888831393797</v>
      </c>
      <c r="G12" s="66">
        <f t="shared" si="4"/>
        <v>8.5338401050171875E-2</v>
      </c>
      <c r="H12" s="61">
        <f>SUMIF(INTEREST_PAYMENTS!$D:$D,$A12,INTEREST_PAYMENTS!$B:$B)/1000</f>
        <v>1.2457560000000001</v>
      </c>
      <c r="I12" s="66">
        <f t="shared" si="2"/>
        <v>0.28238901491087376</v>
      </c>
      <c r="J12" s="61">
        <f>SUMIF(GDP!$E$18:$E$80,$A12,GDP!$B$18:$B$80)/1000</f>
        <v>6.8585590000000005</v>
      </c>
      <c r="K12" s="66">
        <f t="shared" si="3"/>
        <v>0.64320929267202909</v>
      </c>
      <c r="L12" s="73" t="s">
        <v>351</v>
      </c>
    </row>
    <row r="13" spans="1:12" x14ac:dyDescent="0.35">
      <c r="A13" s="60">
        <v>1994</v>
      </c>
      <c r="B13" s="61">
        <f>SUMIF(REVENUES!$A$9:$A$69,$A13, REVENUES!$I$9:$I$69)/1000</f>
        <v>1.2585660000000001</v>
      </c>
      <c r="C13" s="61">
        <f>SUMIF(OUTLAYS!$A$10:$A$70,$A13, OUTLAYS!$F$10:$F$70)/1000</f>
        <v>1.4617519999999999</v>
      </c>
      <c r="D13" s="61">
        <f t="shared" si="0"/>
        <v>-0.20318599999999987</v>
      </c>
      <c r="E13" s="66">
        <f t="shared" si="1"/>
        <v>0.8609983088786608</v>
      </c>
      <c r="F13" s="61">
        <f>SUMIF(DEBT_OUTSTANDING!$D$2:$D$235,$A13, DEBT_OUTSTANDING!$B$2:$B$235)/1000000000000</f>
        <v>4.6927499100133199</v>
      </c>
      <c r="G13" s="66">
        <f t="shared" si="4"/>
        <v>6.3756485468866142E-2</v>
      </c>
      <c r="H13" s="61">
        <f>SUMIF(INTEREST_PAYMENTS!$D:$D,$A13,INTEREST_PAYMENTS!$B:$B)/1000</f>
        <v>1.2833599999999998</v>
      </c>
      <c r="I13" s="66">
        <f t="shared" si="2"/>
        <v>0.27347717747787609</v>
      </c>
      <c r="J13" s="61">
        <f>SUMIF(GDP!$E$18:$E$80,$A13,GDP!$B$18:$B$80)/1000</f>
        <v>7.287236</v>
      </c>
      <c r="K13" s="66">
        <f t="shared" si="3"/>
        <v>0.64396842781176844</v>
      </c>
      <c r="L13" s="73" t="s">
        <v>351</v>
      </c>
    </row>
    <row r="14" spans="1:12" x14ac:dyDescent="0.35">
      <c r="A14" s="60">
        <v>1995</v>
      </c>
      <c r="B14" s="61">
        <f>SUMIF(REVENUES!$A$9:$A$69,$A14, REVENUES!$I$9:$I$69)/1000</f>
        <v>1.35179</v>
      </c>
      <c r="C14" s="61">
        <f>SUMIF(OUTLAYS!$A$10:$A$70,$A14, OUTLAYS!$F$10:$F$70)/1000</f>
        <v>1.5157419999999999</v>
      </c>
      <c r="D14" s="61">
        <f t="shared" si="0"/>
        <v>-0.16395199999999988</v>
      </c>
      <c r="E14" s="66">
        <f t="shared" si="1"/>
        <v>0.89183383451801168</v>
      </c>
      <c r="F14" s="61">
        <f>SUMIF(DEBT_OUTSTANDING!$D$2:$D$235,$A14, DEBT_OUTSTANDING!$B$2:$B$235)/1000000000000</f>
        <v>4.9739829007093901</v>
      </c>
      <c r="G14" s="66">
        <f t="shared" si="4"/>
        <v>5.9929251737020905E-2</v>
      </c>
      <c r="H14" s="61">
        <f>SUMIF(INTEREST_PAYMENTS!$D:$D,$A14,INTEREST_PAYMENTS!$B:$B)/1000</f>
        <v>1.4093040000000001</v>
      </c>
      <c r="I14" s="66">
        <f t="shared" si="2"/>
        <v>0.28333511154592128</v>
      </c>
      <c r="J14" s="61">
        <f>SUMIF(GDP!$E$18:$E$80,$A14,GDP!$B$18:$B$80)/1000</f>
        <v>7.6397490000000001</v>
      </c>
      <c r="K14" s="66">
        <f t="shared" si="3"/>
        <v>0.65106627203451184</v>
      </c>
      <c r="L14" s="73" t="s">
        <v>351</v>
      </c>
    </row>
    <row r="15" spans="1:12" x14ac:dyDescent="0.35">
      <c r="A15" s="60">
        <v>1996</v>
      </c>
      <c r="B15" s="61">
        <f>SUMIF(REVENUES!$A$9:$A$69,$A15, REVENUES!$I$9:$I$69)/1000</f>
        <v>1.4530530000000002</v>
      </c>
      <c r="C15" s="61">
        <f>SUMIF(OUTLAYS!$A$10:$A$70,$A15, OUTLAYS!$F$10:$F$70)/1000</f>
        <v>1.560484</v>
      </c>
      <c r="D15" s="61">
        <f t="shared" si="0"/>
        <v>-0.10743099999999983</v>
      </c>
      <c r="E15" s="66">
        <f t="shared" si="1"/>
        <v>0.93115533385795701</v>
      </c>
      <c r="F15" s="61">
        <f>SUMIF(DEBT_OUTSTANDING!$D$2:$D$235,$A15, DEBT_OUTSTANDING!$B$2:$B$235)/1000000000000</f>
        <v>5.2248109391357307</v>
      </c>
      <c r="G15" s="66">
        <f t="shared" si="4"/>
        <v>5.0428005771907092E-2</v>
      </c>
      <c r="H15" s="61">
        <f>SUMIF(INTEREST_PAYMENTS!$D:$D,$A15,INTEREST_PAYMENTS!$B:$B)/1000</f>
        <v>1.4399519999999999</v>
      </c>
      <c r="I15" s="66">
        <f t="shared" si="2"/>
        <v>0.2755988717628492</v>
      </c>
      <c r="J15" s="61">
        <f>SUMIF(GDP!$E$18:$E$80,$A15,GDP!$B$18:$B$80)/1000</f>
        <v>8.0731219999999997</v>
      </c>
      <c r="K15" s="66">
        <f t="shared" si="3"/>
        <v>0.64718592622974491</v>
      </c>
      <c r="L15" s="73" t="s">
        <v>351</v>
      </c>
    </row>
    <row r="16" spans="1:12" x14ac:dyDescent="0.35">
      <c r="A16" s="60">
        <v>1997</v>
      </c>
      <c r="B16" s="61">
        <f>SUMIF(REVENUES!$A$9:$A$69,$A16, REVENUES!$I$9:$I$69)/1000</f>
        <v>1.579232</v>
      </c>
      <c r="C16" s="61">
        <f>SUMIF(OUTLAYS!$A$10:$A$70,$A16, OUTLAYS!$F$10:$F$70)/1000</f>
        <v>1.601116</v>
      </c>
      <c r="D16" s="61">
        <f t="shared" si="0"/>
        <v>-2.1884000000000015E-2</v>
      </c>
      <c r="E16" s="66">
        <f t="shared" si="1"/>
        <v>0.98633203340669884</v>
      </c>
      <c r="F16" s="61">
        <f>SUMIF(DEBT_OUTSTANDING!$D$2:$D$235,$A16, DEBT_OUTSTANDING!$B$2:$B$235)/1000000000000</f>
        <v>5.4131460113973402</v>
      </c>
      <c r="G16" s="66">
        <f t="shared" si="4"/>
        <v>3.604629420194172E-2</v>
      </c>
      <c r="H16" s="61">
        <f>SUMIF(INTEREST_PAYMENTS!$D:$D,$A16,INTEREST_PAYMENTS!$B:$B)/1000</f>
        <v>1.4624000000000001</v>
      </c>
      <c r="I16" s="66">
        <f t="shared" si="2"/>
        <v>0.27015713171618266</v>
      </c>
      <c r="J16" s="61">
        <f>SUMIF(GDP!$E$18:$E$80,$A16,GDP!$B$18:$B$80)/1000</f>
        <v>8.5775544569999997</v>
      </c>
      <c r="K16" s="66">
        <f t="shared" si="3"/>
        <v>0.63108267496684467</v>
      </c>
      <c r="L16" s="73" t="s">
        <v>351</v>
      </c>
    </row>
    <row r="17" spans="1:12" x14ac:dyDescent="0.35">
      <c r="A17" s="60">
        <v>1998</v>
      </c>
      <c r="B17" s="61">
        <f>SUMIF(REVENUES!$A$9:$A$69,$A17, REVENUES!$I$9:$I$69)/1000</f>
        <v>1.7217280000000001</v>
      </c>
      <c r="C17" s="61">
        <f>SUMIF(OUTLAYS!$A$10:$A$70,$A17, OUTLAYS!$F$10:$F$70)/1000</f>
        <v>1.652458</v>
      </c>
      <c r="D17" s="61">
        <f t="shared" si="0"/>
        <v>6.9270000000000165E-2</v>
      </c>
      <c r="E17" s="66">
        <f t="shared" si="1"/>
        <v>1.0419193710218355</v>
      </c>
      <c r="F17" s="61">
        <f>SUMIF(DEBT_OUTSTANDING!$D$2:$D$235,$A17, DEBT_OUTSTANDING!$B$2:$B$235)/1000000000000</f>
        <v>5.5261930088976206</v>
      </c>
      <c r="G17" s="66">
        <f t="shared" si="4"/>
        <v>2.0883788699262995E-2</v>
      </c>
      <c r="H17" s="61">
        <f>SUMIF(INTEREST_PAYMENTS!$D:$D,$A17,INTEREST_PAYMENTS!$B:$B)/1000</f>
        <v>1.4622760000000001</v>
      </c>
      <c r="I17" s="66">
        <f t="shared" si="2"/>
        <v>0.26460820272574931</v>
      </c>
      <c r="J17" s="61">
        <f>SUMIF(GDP!$E$18:$E$80,$A17,GDP!$B$18:$B$80)/1000</f>
        <v>9.0628182020000008</v>
      </c>
      <c r="K17" s="66">
        <f t="shared" si="3"/>
        <v>0.60976540472566132</v>
      </c>
      <c r="L17" s="73" t="s">
        <v>351</v>
      </c>
    </row>
    <row r="18" spans="1:12" x14ac:dyDescent="0.35">
      <c r="A18" s="60">
        <v>1999</v>
      </c>
      <c r="B18" s="61">
        <f>SUMIF(REVENUES!$A$9:$A$69,$A18, REVENUES!$I$9:$I$69)/1000</f>
        <v>1.8274520000000001</v>
      </c>
      <c r="C18" s="61">
        <f>SUMIF(OUTLAYS!$A$10:$A$70,$A18, OUTLAYS!$F$10:$F$70)/1000</f>
        <v>1.7018420000000001</v>
      </c>
      <c r="D18" s="61">
        <f t="shared" si="0"/>
        <v>0.12561</v>
      </c>
      <c r="E18" s="66">
        <f t="shared" si="1"/>
        <v>1.0738082618715485</v>
      </c>
      <c r="F18" s="61">
        <f>SUMIF(DEBT_OUTSTANDING!$D$2:$D$235,$A18, DEBT_OUTSTANDING!$B$2:$B$235)/1000000000000</f>
        <v>5.6562709016154296</v>
      </c>
      <c r="G18" s="66">
        <f t="shared" si="4"/>
        <v>2.3538427360096259E-2</v>
      </c>
      <c r="H18" s="61">
        <f>SUMIF(INTEREST_PAYMENTS!$D:$D,$A18,INTEREST_PAYMENTS!$B:$B)/1000</f>
        <v>1.4087349999999998</v>
      </c>
      <c r="I18" s="66">
        <f t="shared" si="2"/>
        <v>0.24905720120259189</v>
      </c>
      <c r="J18" s="61">
        <f>SUMIF(GDP!$E$18:$E$80,$A18,GDP!$B$18:$B$80)/1000</f>
        <v>9.6311744890000011</v>
      </c>
      <c r="K18" s="66">
        <f t="shared" si="3"/>
        <v>0.5872877610176821</v>
      </c>
      <c r="L18" s="73" t="s">
        <v>351</v>
      </c>
    </row>
    <row r="19" spans="1:12" x14ac:dyDescent="0.35">
      <c r="A19" s="60">
        <v>2000</v>
      </c>
      <c r="B19" s="61">
        <f>SUMIF(REVENUES!$A$9:$A$69,$A19, REVENUES!$I$9:$I$69)/1000</f>
        <v>2.025191</v>
      </c>
      <c r="C19" s="61">
        <f>SUMIF(OUTLAYS!$A$10:$A$70,$A19, OUTLAYS!$F$10:$F$70)/1000</f>
        <v>1.78895</v>
      </c>
      <c r="D19" s="61">
        <f t="shared" si="0"/>
        <v>0.23624099999999992</v>
      </c>
      <c r="E19" s="66">
        <f t="shared" si="1"/>
        <v>1.1320556751166886</v>
      </c>
      <c r="F19" s="61">
        <f>SUMIF(DEBT_OUTSTANDING!$D$2:$D$235,$A19, DEBT_OUTSTANDING!$B$2:$B$235)/1000000000000</f>
        <v>5.6741782098868603</v>
      </c>
      <c r="G19" s="66">
        <f t="shared" si="4"/>
        <v>3.1659212549943749E-3</v>
      </c>
      <c r="H19" s="61">
        <f>SUMIF(INTEREST_PAYMENTS!$D:$D,$A19,INTEREST_PAYMENTS!$B:$B)/1000</f>
        <v>1.4149130000000001</v>
      </c>
      <c r="I19" s="66">
        <f t="shared" si="2"/>
        <v>0.24935998617995692</v>
      </c>
      <c r="J19" s="61">
        <f>SUMIF(GDP!$E$18:$E$80,$A19,GDP!$B$18:$B$80)/1000</f>
        <v>10.250947996999999</v>
      </c>
      <c r="K19" s="66">
        <f t="shared" si="3"/>
        <v>0.55352716758951881</v>
      </c>
      <c r="L19" s="73" t="s">
        <v>351</v>
      </c>
    </row>
    <row r="20" spans="1:12" x14ac:dyDescent="0.35">
      <c r="A20" s="60">
        <v>2001</v>
      </c>
      <c r="B20" s="61">
        <f>SUMIF(REVENUES!$A$9:$A$69,$A20, REVENUES!$I$9:$I$69)/1000</f>
        <v>1.991082</v>
      </c>
      <c r="C20" s="61">
        <f>SUMIF(OUTLAYS!$A$10:$A$70,$A20, OUTLAYS!$F$10:$F$70)/1000</f>
        <v>1.862846</v>
      </c>
      <c r="D20" s="61">
        <f t="shared" si="0"/>
        <v>0.12823600000000002</v>
      </c>
      <c r="E20" s="66">
        <f t="shared" si="1"/>
        <v>1.0688387553238432</v>
      </c>
      <c r="F20" s="61">
        <f>SUMIF(DEBT_OUTSTANDING!$D$2:$D$235,$A20, DEBT_OUTSTANDING!$B$2:$B$235)/1000000000000</f>
        <v>5.8074634122000592</v>
      </c>
      <c r="G20" s="66">
        <f t="shared" si="4"/>
        <v>2.3489780789922809E-2</v>
      </c>
      <c r="H20" s="61">
        <f>SUMIF(INTEREST_PAYMENTS!$D:$D,$A20,INTEREST_PAYMENTS!$B:$B)/1000</f>
        <v>1.324902</v>
      </c>
      <c r="I20" s="66">
        <f t="shared" si="2"/>
        <v>0.22813781266649139</v>
      </c>
      <c r="J20" s="61">
        <f>SUMIF(GDP!$E$18:$E$80,$A20,GDP!$B$18:$B$80)/1000</f>
        <v>10.581929774000001</v>
      </c>
      <c r="K20" s="66">
        <f t="shared" si="3"/>
        <v>0.54880948335804547</v>
      </c>
      <c r="L20" s="73" t="s">
        <v>350</v>
      </c>
    </row>
    <row r="21" spans="1:12" x14ac:dyDescent="0.35">
      <c r="A21" s="60">
        <v>2002</v>
      </c>
      <c r="B21" s="61">
        <f>SUMIF(REVENUES!$A$9:$A$69,$A21, REVENUES!$I$9:$I$69)/1000</f>
        <v>1.8531359999999999</v>
      </c>
      <c r="C21" s="61">
        <f>SUMIF(OUTLAYS!$A$10:$A$70,$A21, OUTLAYS!$F$10:$F$70)/1000</f>
        <v>2.010894</v>
      </c>
      <c r="D21" s="61">
        <f t="shared" si="0"/>
        <v>-0.15775800000000006</v>
      </c>
      <c r="E21" s="66">
        <f t="shared" si="1"/>
        <v>0.92154832626682459</v>
      </c>
      <c r="F21" s="61">
        <f>SUMIF(DEBT_OUTSTANDING!$D$2:$D$235,$A21, DEBT_OUTSTANDING!$B$2:$B$235)/1000000000000</f>
        <v>6.2282359655971602</v>
      </c>
      <c r="G21" s="66">
        <f t="shared" si="4"/>
        <v>7.2453758815451241E-2</v>
      </c>
      <c r="H21" s="61">
        <f>SUMIF(INTEREST_PAYMENTS!$D:$D,$A21,INTEREST_PAYMENTS!$B:$B)/1000</f>
        <v>1.205085</v>
      </c>
      <c r="I21" s="66">
        <f t="shared" si="2"/>
        <v>0.19348737052618351</v>
      </c>
      <c r="J21" s="61">
        <f>SUMIF(GDP!$E$18:$E$80,$A21,GDP!$B$18:$B$80)/1000</f>
        <v>10.929112955000001</v>
      </c>
      <c r="K21" s="66">
        <f t="shared" si="3"/>
        <v>0.56987570640376461</v>
      </c>
      <c r="L21" s="73" t="s">
        <v>350</v>
      </c>
    </row>
    <row r="22" spans="1:12" x14ac:dyDescent="0.35">
      <c r="A22" s="60">
        <v>2003</v>
      </c>
      <c r="B22" s="61">
        <f>SUMIF(REVENUES!$A$9:$A$69,$A22, REVENUES!$I$9:$I$69)/1000</f>
        <v>1.7823140000000002</v>
      </c>
      <c r="C22" s="61">
        <f>SUMIF(OUTLAYS!$A$10:$A$70,$A22, OUTLAYS!$F$10:$F$70)/1000</f>
        <v>2.1598989999999998</v>
      </c>
      <c r="D22" s="61">
        <f t="shared" si="0"/>
        <v>-0.37758499999999962</v>
      </c>
      <c r="E22" s="66">
        <f t="shared" si="1"/>
        <v>0.82518395536087585</v>
      </c>
      <c r="F22" s="61">
        <f>SUMIF(DEBT_OUTSTANDING!$D$2:$D$235,$A22, DEBT_OUTSTANDING!$B$2:$B$235)/1000000000000</f>
        <v>6.7832310627436199</v>
      </c>
      <c r="G22" s="66">
        <f t="shared" si="4"/>
        <v>8.910951675756662E-2</v>
      </c>
      <c r="H22" s="61">
        <f>SUMIF(INTEREST_PAYMENTS!$D:$D,$A22,INTEREST_PAYMENTS!$B:$B)/1000</f>
        <v>1.1668830000000001</v>
      </c>
      <c r="I22" s="66">
        <f t="shared" si="2"/>
        <v>0.17202465745402898</v>
      </c>
      <c r="J22" s="61">
        <f>SUMIF(GDP!$E$18:$E$80,$A22,GDP!$B$18:$B$80)/1000</f>
        <v>11.456442041000001</v>
      </c>
      <c r="K22" s="66">
        <f t="shared" si="3"/>
        <v>0.59208880370257877</v>
      </c>
      <c r="L22" s="73" t="s">
        <v>350</v>
      </c>
    </row>
    <row r="23" spans="1:12" x14ac:dyDescent="0.35">
      <c r="A23" s="60">
        <v>2004</v>
      </c>
      <c r="B23" s="61">
        <f>SUMIF(REVENUES!$A$9:$A$69,$A23, REVENUES!$I$9:$I$69)/1000</f>
        <v>1.8801140000000001</v>
      </c>
      <c r="C23" s="61">
        <f>SUMIF(OUTLAYS!$A$10:$A$70,$A23, OUTLAYS!$F$10:$F$70)/1000</f>
        <v>2.2928409999999997</v>
      </c>
      <c r="D23" s="61">
        <f t="shared" si="0"/>
        <v>-0.41272699999999962</v>
      </c>
      <c r="E23" s="66">
        <f t="shared" si="1"/>
        <v>0.81999318749097749</v>
      </c>
      <c r="F23" s="61">
        <f>SUMIF(DEBT_OUTSTANDING!$D$2:$D$235,$A23, DEBT_OUTSTANDING!$B$2:$B$235)/1000000000000</f>
        <v>7.3790526963303202</v>
      </c>
      <c r="G23" s="66">
        <f t="shared" si="4"/>
        <v>8.783743736214511E-2</v>
      </c>
      <c r="H23" s="61">
        <f>SUMIF(INTEREST_PAYMENTS!$D:$D,$A23,INTEREST_PAYMENTS!$B:$B)/1000</f>
        <v>1.2240880000000001</v>
      </c>
      <c r="I23" s="66">
        <f t="shared" si="2"/>
        <v>0.16588687604965224</v>
      </c>
      <c r="J23" s="61">
        <f>SUMIF(GDP!$E$18:$E$80,$A23,GDP!$B$18:$B$80)/1000</f>
        <v>12.217193198</v>
      </c>
      <c r="K23" s="66">
        <f t="shared" si="3"/>
        <v>0.60398919594218237</v>
      </c>
      <c r="L23" s="73" t="s">
        <v>350</v>
      </c>
    </row>
    <row r="24" spans="1:12" x14ac:dyDescent="0.35">
      <c r="A24" s="60">
        <v>2005</v>
      </c>
      <c r="B24" s="61">
        <f>SUMIF(REVENUES!$A$9:$A$69,$A24, REVENUES!$I$9:$I$69)/1000</f>
        <v>2.1536109999999997</v>
      </c>
      <c r="C24" s="61">
        <f>SUMIF(OUTLAYS!$A$10:$A$70,$A24, OUTLAYS!$F$10:$F$70)/1000</f>
        <v>2.4719569999999997</v>
      </c>
      <c r="D24" s="61">
        <f t="shared" si="0"/>
        <v>-0.31834600000000002</v>
      </c>
      <c r="E24" s="66">
        <f t="shared" si="1"/>
        <v>0.87121701550633768</v>
      </c>
      <c r="F24" s="61">
        <f>SUMIF(DEBT_OUTSTANDING!$D$2:$D$235,$A24, DEBT_OUTSTANDING!$B$2:$B$235)/1000000000000</f>
        <v>7.9327096617235</v>
      </c>
      <c r="G24" s="66">
        <f t="shared" si="4"/>
        <v>7.5030900059640304E-2</v>
      </c>
      <c r="H24" s="61">
        <f>SUMIF(INTEREST_PAYMENTS!$D:$D,$A24,INTEREST_PAYMENTS!$B:$B)/1000</f>
        <v>1.377499</v>
      </c>
      <c r="I24" s="66">
        <f t="shared" si="2"/>
        <v>0.17364797890519515</v>
      </c>
      <c r="J24" s="61">
        <f>SUMIF(GDP!$E$18:$E$80,$A24,GDP!$B$18:$B$80)/1000</f>
        <v>13.039199193</v>
      </c>
      <c r="K24" s="66">
        <f t="shared" si="3"/>
        <v>0.60837399170818085</v>
      </c>
      <c r="L24" s="73" t="s">
        <v>350</v>
      </c>
    </row>
    <row r="25" spans="1:12" x14ac:dyDescent="0.35">
      <c r="A25" s="60">
        <v>2006</v>
      </c>
      <c r="B25" s="61">
        <f>SUMIF(REVENUES!$A$9:$A$69,$A25, REVENUES!$I$9:$I$69)/1000</f>
        <v>2.4068689999999999</v>
      </c>
      <c r="C25" s="61">
        <f>SUMIF(OUTLAYS!$A$10:$A$70,$A25, OUTLAYS!$F$10:$F$70)/1000</f>
        <v>2.6550500000000001</v>
      </c>
      <c r="D25" s="61">
        <f t="shared" si="0"/>
        <v>-0.24818100000000021</v>
      </c>
      <c r="E25" s="66">
        <f t="shared" si="1"/>
        <v>0.9065249242010508</v>
      </c>
      <c r="F25" s="61">
        <f>SUMIF(DEBT_OUTSTANDING!$D$2:$D$235,$A25, DEBT_OUTSTANDING!$B$2:$B$235)/1000000000000</f>
        <v>8.5069738992152306</v>
      </c>
      <c r="G25" s="66">
        <f t="shared" si="4"/>
        <v>7.239193944821154E-2</v>
      </c>
      <c r="H25" s="61">
        <f>SUMIF(INTEREST_PAYMENTS!$D:$D,$A25,INTEREST_PAYMENTS!$B:$B)/1000</f>
        <v>1.4888479999999999</v>
      </c>
      <c r="I25" s="66">
        <f t="shared" si="2"/>
        <v>0.17501499565401821</v>
      </c>
      <c r="J25" s="61">
        <f>SUMIF(GDP!$E$18:$E$80,$A25,GDP!$B$18:$B$80)/1000</f>
        <v>13.815586948</v>
      </c>
      <c r="K25" s="66">
        <f t="shared" si="3"/>
        <v>0.61575189901336291</v>
      </c>
      <c r="L25" s="73" t="s">
        <v>350</v>
      </c>
    </row>
    <row r="26" spans="1:12" x14ac:dyDescent="0.35">
      <c r="A26" s="60">
        <v>2007</v>
      </c>
      <c r="B26" s="61">
        <f>SUMIF(REVENUES!$A$9:$A$69,$A26, REVENUES!$I$9:$I$69)/1000</f>
        <v>2.5679850000000002</v>
      </c>
      <c r="C26" s="61">
        <f>SUMIF(OUTLAYS!$A$10:$A$70,$A26, OUTLAYS!$F$10:$F$70)/1000</f>
        <v>2.7286860000000002</v>
      </c>
      <c r="D26" s="61">
        <f t="shared" si="0"/>
        <v>-0.16070099999999998</v>
      </c>
      <c r="E26" s="66">
        <f t="shared" si="1"/>
        <v>0.94110681844668098</v>
      </c>
      <c r="F26" s="61">
        <f>SUMIF(DEBT_OUTSTANDING!$D$2:$D$235,$A26, DEBT_OUTSTANDING!$B$2:$B$235)/1000000000000</f>
        <v>9.0076533722624799</v>
      </c>
      <c r="G26" s="66">
        <f t="shared" si="4"/>
        <v>5.885517917169536E-2</v>
      </c>
      <c r="H26" s="61">
        <f>SUMIF(INTEREST_PAYMENTS!$D:$D,$A26,INTEREST_PAYMENTS!$B:$B)/1000</f>
        <v>1.631912</v>
      </c>
      <c r="I26" s="66">
        <f t="shared" si="2"/>
        <v>0.18116949360253942</v>
      </c>
      <c r="J26" s="61">
        <f>SUMIF(GDP!$E$18:$E$80,$A26,GDP!$B$18:$B$80)/1000</f>
        <v>14.474226905</v>
      </c>
      <c r="K26" s="66">
        <f t="shared" si="3"/>
        <v>0.62232362608263803</v>
      </c>
      <c r="L26" s="73" t="s">
        <v>350</v>
      </c>
    </row>
    <row r="27" spans="1:12" x14ac:dyDescent="0.35">
      <c r="A27" s="60">
        <v>2008</v>
      </c>
      <c r="B27" s="61">
        <f>SUMIF(REVENUES!$A$9:$A$69,$A27, REVENUES!$I$9:$I$69)/1000</f>
        <v>2.5239910000000001</v>
      </c>
      <c r="C27" s="61">
        <f>SUMIF(OUTLAYS!$A$10:$A$70,$A27, OUTLAYS!$F$10:$F$70)/1000</f>
        <v>2.9825439999999999</v>
      </c>
      <c r="D27" s="61">
        <f t="shared" si="0"/>
        <v>-0.45855299999999977</v>
      </c>
      <c r="E27" s="66">
        <f t="shared" si="1"/>
        <v>0.84625440563492116</v>
      </c>
      <c r="F27" s="61">
        <f>SUMIF(DEBT_OUTSTANDING!$D$2:$D$235,$A27, DEBT_OUTSTANDING!$B$2:$B$235)/1000000000000</f>
        <v>10.024724896912401</v>
      </c>
      <c r="G27" s="66">
        <f t="shared" si="4"/>
        <v>0.11291192973542019</v>
      </c>
      <c r="H27" s="61">
        <f>SUMIF(INTEREST_PAYMENTS!$D:$D,$A27,INTEREST_PAYMENTS!$B:$B)/1000</f>
        <v>1.55359</v>
      </c>
      <c r="I27" s="66">
        <f t="shared" si="2"/>
        <v>0.15497582387308237</v>
      </c>
      <c r="J27" s="61">
        <f>SUMIF(GDP!$E$18:$E$80,$A27,GDP!$B$18:$B$80)/1000</f>
        <v>14.769857910999999</v>
      </c>
      <c r="K27" s="66">
        <f t="shared" si="3"/>
        <v>0.67872859423017107</v>
      </c>
      <c r="L27" s="73" t="s">
        <v>350</v>
      </c>
    </row>
    <row r="28" spans="1:12" x14ac:dyDescent="0.35">
      <c r="A28" s="60">
        <v>2009</v>
      </c>
      <c r="B28" s="61">
        <f>SUMIF(REVENUES!$A$9:$A$69,$A28, REVENUES!$I$9:$I$69)/1000</f>
        <v>2.1049890000000002</v>
      </c>
      <c r="C28" s="61">
        <f>SUMIF(OUTLAYS!$A$10:$A$70,$A28, OUTLAYS!$F$10:$F$70)/1000</f>
        <v>3.5176769999999999</v>
      </c>
      <c r="D28" s="61">
        <f t="shared" si="0"/>
        <v>-1.4126879999999997</v>
      </c>
      <c r="E28" s="66">
        <f t="shared" si="1"/>
        <v>0.59840315071565697</v>
      </c>
      <c r="F28" s="61">
        <f>SUMIF(DEBT_OUTSTANDING!$D$2:$D$235,$A28, DEBT_OUTSTANDING!$B$2:$B$235)/1000000000000</f>
        <v>11.9098290035117</v>
      </c>
      <c r="G28" s="66">
        <f t="shared" si="4"/>
        <v>0.18804547017344153</v>
      </c>
      <c r="H28" s="61">
        <f>SUMIF(INTEREST_PAYMENTS!$D:$D,$A28,INTEREST_PAYMENTS!$B:$B)/1000</f>
        <v>1.418131</v>
      </c>
      <c r="I28" s="66">
        <f t="shared" si="2"/>
        <v>0.11907232249781703</v>
      </c>
      <c r="J28" s="61">
        <f>SUMIF(GDP!$E$18:$E$80,$A28,GDP!$B$18:$B$80)/1000</f>
        <v>14.478064934000001</v>
      </c>
      <c r="K28" s="66">
        <f t="shared" si="3"/>
        <v>0.82261193452330039</v>
      </c>
      <c r="L28" s="73" t="s">
        <v>351</v>
      </c>
    </row>
    <row r="29" spans="1:12" x14ac:dyDescent="0.35">
      <c r="A29" s="60">
        <v>2010</v>
      </c>
      <c r="B29" s="61">
        <f>SUMIF(REVENUES!$A$9:$A$69,$A29, REVENUES!$I$9:$I$69)/1000</f>
        <v>2.162706</v>
      </c>
      <c r="C29" s="61">
        <f>SUMIF(OUTLAYS!$A$10:$A$70,$A29, OUTLAYS!$F$10:$F$70)/1000</f>
        <v>3.4570790000000002</v>
      </c>
      <c r="D29" s="61">
        <f t="shared" si="0"/>
        <v>-1.2943730000000002</v>
      </c>
      <c r="E29" s="66">
        <f t="shared" si="1"/>
        <v>0.62558767097888124</v>
      </c>
      <c r="F29" s="61">
        <f>SUMIF(DEBT_OUTSTANDING!$D$2:$D$235,$A29, DEBT_OUTSTANDING!$B$2:$B$235)/1000000000000</f>
        <v>13.561623030891699</v>
      </c>
      <c r="G29" s="66">
        <f t="shared" si="4"/>
        <v>0.13869166609301908</v>
      </c>
      <c r="H29" s="61">
        <f>SUMIF(INTEREST_PAYMENTS!$D:$D,$A29,INTEREST_PAYMENTS!$B:$B)/1000</f>
        <v>1.525949</v>
      </c>
      <c r="I29" s="66">
        <f t="shared" si="2"/>
        <v>0.11251964433195621</v>
      </c>
      <c r="J29" s="61">
        <f>SUMIF(GDP!$E$18:$E$80,$A29,GDP!$B$18:$B$80)/1000</f>
        <v>15.048964443999999</v>
      </c>
      <c r="K29" s="66">
        <f t="shared" si="3"/>
        <v>0.90116652752799209</v>
      </c>
      <c r="L29" s="73" t="s">
        <v>351</v>
      </c>
    </row>
    <row r="30" spans="1:12" x14ac:dyDescent="0.35">
      <c r="A30" s="60">
        <v>2011</v>
      </c>
      <c r="B30" s="61">
        <f>SUMIF(REVENUES!$A$9:$A$69,$A30, REVENUES!$I$9:$I$69)/1000</f>
        <v>2.3034659999999998</v>
      </c>
      <c r="C30" s="61">
        <f>SUMIF(OUTLAYS!$A$10:$A$70,$A30, OUTLAYS!$F$10:$F$70)/1000</f>
        <v>3.603065</v>
      </c>
      <c r="D30" s="61">
        <f t="shared" si="0"/>
        <v>-1.2995990000000002</v>
      </c>
      <c r="E30" s="66">
        <f t="shared" si="1"/>
        <v>0.63930736747741157</v>
      </c>
      <c r="F30" s="61">
        <f>SUMIF(DEBT_OUTSTANDING!$D$2:$D$235,$A30, DEBT_OUTSTANDING!$B$2:$B$235)/1000000000000</f>
        <v>14.7903403285571</v>
      </c>
      <c r="G30" s="66">
        <f t="shared" si="4"/>
        <v>9.0602525587574201E-2</v>
      </c>
      <c r="H30" s="61">
        <f>SUMIF(INTEREST_PAYMENTS!$D:$D,$A30,INTEREST_PAYMENTS!$B:$B)/1000</f>
        <v>1.701767</v>
      </c>
      <c r="I30" s="66">
        <f t="shared" si="2"/>
        <v>0.11505935375362787</v>
      </c>
      <c r="J30" s="61">
        <f>SUMIF(GDP!$E$18:$E$80,$A30,GDP!$B$18:$B$80)/1000</f>
        <v>15.599728123</v>
      </c>
      <c r="K30" s="66">
        <f t="shared" si="3"/>
        <v>0.94811526277502545</v>
      </c>
      <c r="L30" s="73" t="s">
        <v>351</v>
      </c>
    </row>
    <row r="31" spans="1:12" x14ac:dyDescent="0.35">
      <c r="A31" s="60">
        <v>2012</v>
      </c>
      <c r="B31" s="61">
        <f>SUMIF(REVENUES!$A$9:$A$69,$A31, REVENUES!$I$9:$I$69)/1000</f>
        <v>2.4499899999999997</v>
      </c>
      <c r="C31" s="61">
        <f>SUMIF(OUTLAYS!$A$10:$A$70,$A31, OUTLAYS!$F$10:$F$70)/1000</f>
        <v>3.5265629999999999</v>
      </c>
      <c r="D31" s="61">
        <f t="shared" si="0"/>
        <v>-1.0765730000000002</v>
      </c>
      <c r="E31" s="66">
        <f t="shared" si="1"/>
        <v>0.69472458027830486</v>
      </c>
      <c r="F31" s="61">
        <f>SUMIF(DEBT_OUTSTANDING!$D$2:$D$235,$A31, DEBT_OUTSTANDING!$B$2:$B$235)/1000000000000</f>
        <v>16.0662414073858</v>
      </c>
      <c r="G31" s="66">
        <f t="shared" si="4"/>
        <v>8.626583638276375E-2</v>
      </c>
      <c r="H31" s="61">
        <f>SUMIF(INTEREST_PAYMENTS!$D:$D,$A31,INTEREST_PAYMENTS!$B:$B)/1000</f>
        <v>1.690496</v>
      </c>
      <c r="I31" s="66">
        <f t="shared" si="2"/>
        <v>0.10522037837816027</v>
      </c>
      <c r="J31" s="61">
        <f>SUMIF(GDP!$E$18:$E$80,$A31,GDP!$B$18:$B$80)/1000</f>
        <v>16.253972229999999</v>
      </c>
      <c r="K31" s="66">
        <f t="shared" si="3"/>
        <v>0.98845015729338437</v>
      </c>
      <c r="L31" s="73" t="s">
        <v>351</v>
      </c>
    </row>
    <row r="32" spans="1:12" x14ac:dyDescent="0.35">
      <c r="A32" s="60">
        <v>2013</v>
      </c>
      <c r="B32" s="61">
        <f>SUMIF(REVENUES!$A$9:$A$69,$A32, REVENUES!$I$9:$I$69)/1000</f>
        <v>2.7751060000000001</v>
      </c>
      <c r="C32" s="61">
        <f>SUMIF(OUTLAYS!$A$10:$A$70,$A32, OUTLAYS!$F$10:$F$70)/1000</f>
        <v>3.4548809999999999</v>
      </c>
      <c r="D32" s="61">
        <f t="shared" si="0"/>
        <v>-0.6797749999999998</v>
      </c>
      <c r="E32" s="66">
        <f t="shared" si="1"/>
        <v>0.80324213771762332</v>
      </c>
      <c r="F32" s="61">
        <f>SUMIF(DEBT_OUTSTANDING!$D$2:$D$235,$A32, DEBT_OUTSTANDING!$B$2:$B$235)/1000000000000</f>
        <v>16.738183526697302</v>
      </c>
      <c r="G32" s="66">
        <f t="shared" si="4"/>
        <v>4.1823230603431849E-2</v>
      </c>
      <c r="H32" s="61">
        <f>SUMIF(INTEREST_PAYMENTS!$D:$D,$A32,INTEREST_PAYMENTS!$B:$B)/1000</f>
        <v>1.6653030000000002</v>
      </c>
      <c r="I32" s="66">
        <f t="shared" si="2"/>
        <v>9.9491261841158085E-2</v>
      </c>
      <c r="J32" s="61">
        <f>SUMIF(GDP!$E$18:$E$80,$A32,GDP!$B$18:$B$80)/1000</f>
        <v>16.843190993</v>
      </c>
      <c r="K32" s="66">
        <f t="shared" si="3"/>
        <v>0.99376558359123646</v>
      </c>
      <c r="L32" s="73" t="s">
        <v>351</v>
      </c>
    </row>
    <row r="33" spans="1:12" x14ac:dyDescent="0.35">
      <c r="A33" s="60">
        <v>2014</v>
      </c>
      <c r="B33" s="61">
        <f>SUMIF(REVENUES!$A$9:$A$69,$A33, REVENUES!$I$9:$I$69)/1000</f>
        <v>3.0214910000000001</v>
      </c>
      <c r="C33" s="61">
        <f>SUMIF(OUTLAYS!$A$10:$A$70,$A33, OUTLAYS!$F$10:$F$70)/1000</f>
        <v>3.506284</v>
      </c>
      <c r="D33" s="61">
        <f t="shared" si="0"/>
        <v>-0.48479299999999981</v>
      </c>
      <c r="E33" s="66">
        <f t="shared" si="1"/>
        <v>0.86173595749802356</v>
      </c>
      <c r="F33" s="61">
        <f>SUMIF(DEBT_OUTSTANDING!$D$2:$D$235,$A33, DEBT_OUTSTANDING!$B$2:$B$235)/1000000000000</f>
        <v>17.824071380733802</v>
      </c>
      <c r="G33" s="66">
        <f t="shared" si="4"/>
        <v>6.487489232654875E-2</v>
      </c>
      <c r="H33" s="61">
        <f>SUMIF(INTEREST_PAYMENTS!$D:$D,$A33,INTEREST_PAYMENTS!$B:$B)/1000</f>
        <v>1.7563689999999998</v>
      </c>
      <c r="I33" s="66">
        <f t="shared" si="2"/>
        <v>9.8539158786049005E-2</v>
      </c>
      <c r="J33" s="61">
        <f>SUMIF(GDP!$E$18:$E$80,$A33,GDP!$B$18:$B$80)/1000</f>
        <v>17.550680174</v>
      </c>
      <c r="K33" s="66">
        <f t="shared" si="3"/>
        <v>1.0155772428204128</v>
      </c>
      <c r="L33" s="73" t="s">
        <v>351</v>
      </c>
    </row>
    <row r="34" spans="1:12" x14ac:dyDescent="0.35">
      <c r="A34" s="60">
        <v>2015</v>
      </c>
      <c r="B34" s="61">
        <f>SUMIF(REVENUES!$A$9:$A$69,$A34, REVENUES!$I$9:$I$69)/1000</f>
        <v>3.2498899999999997</v>
      </c>
      <c r="C34" s="61">
        <f>SUMIF(OUTLAYS!$A$10:$A$70,$A34, OUTLAYS!$F$10:$F$70)/1000</f>
        <v>3.6918500000000001</v>
      </c>
      <c r="D34" s="61">
        <f t="shared" si="0"/>
        <v>-0.44196000000000035</v>
      </c>
      <c r="E34" s="66">
        <f t="shared" si="1"/>
        <v>0.88028766065793562</v>
      </c>
      <c r="F34" s="61">
        <f>SUMIF(DEBT_OUTSTANDING!$D$2:$D$235,$A34, DEBT_OUTSTANDING!$B$2:$B$235)/1000000000000</f>
        <v>18.150617666484301</v>
      </c>
      <c r="G34" s="66">
        <f t="shared" si="4"/>
        <v>1.8320521657216204E-2</v>
      </c>
      <c r="H34" s="61">
        <f>SUMIF(INTEREST_PAYMENTS!$D:$D,$A34,INTEREST_PAYMENTS!$B:$B)/1000</f>
        <v>1.7171289999999999</v>
      </c>
      <c r="I34" s="66">
        <f t="shared" si="2"/>
        <v>9.4604438898557922E-2</v>
      </c>
      <c r="J34" s="61">
        <f>SUMIF(GDP!$E$18:$E$80,$A34,GDP!$B$18:$B$80)/1000</f>
        <v>18.206020741</v>
      </c>
      <c r="K34" s="66">
        <f t="shared" si="3"/>
        <v>0.99695688172040087</v>
      </c>
      <c r="L34" s="73" t="s">
        <v>351</v>
      </c>
    </row>
    <row r="35" spans="1:12" x14ac:dyDescent="0.35">
      <c r="A35" s="60">
        <v>2016</v>
      </c>
      <c r="B35" s="61">
        <f>SUMIF(REVENUES!$A$9:$A$69,$A35, REVENUES!$I$9:$I$69)/1000</f>
        <v>3.2679650000000002</v>
      </c>
      <c r="C35" s="61">
        <f>SUMIF(OUTLAYS!$A$10:$A$70,$A35, OUTLAYS!$F$10:$F$70)/1000</f>
        <v>3.8526149999999997</v>
      </c>
      <c r="D35" s="61">
        <f t="shared" si="0"/>
        <v>-0.58464999999999945</v>
      </c>
      <c r="E35" s="66">
        <f t="shared" si="1"/>
        <v>0.84824593165940554</v>
      </c>
      <c r="F35" s="61">
        <f>SUMIF(DEBT_OUTSTANDING!$D$2:$D$235,$A35, DEBT_OUTSTANDING!$B$2:$B$235)/1000000000000</f>
        <v>19.573444713936698</v>
      </c>
      <c r="G35" s="66">
        <f t="shared" si="4"/>
        <v>7.8390007083874336E-2</v>
      </c>
      <c r="H35" s="61">
        <f>SUMIF(INTEREST_PAYMENTS!$D:$D,$A35,INTEREST_PAYMENTS!$B:$B)/1000</f>
        <v>1.8172139999999999</v>
      </c>
      <c r="I35" s="66">
        <f t="shared" si="2"/>
        <v>9.2840786410278917E-2</v>
      </c>
      <c r="J35" s="61">
        <f>SUMIF(GDP!$E$18:$E$80,$A35,GDP!$B$18:$B$80)/1000</f>
        <v>18.695110841999998</v>
      </c>
      <c r="K35" s="66">
        <f t="shared" si="3"/>
        <v>1.046982009326388</v>
      </c>
      <c r="L35" s="73" t="s">
        <v>351</v>
      </c>
    </row>
    <row r="36" spans="1:12" x14ac:dyDescent="0.35">
      <c r="A36" s="60">
        <v>2017</v>
      </c>
      <c r="B36" s="61">
        <f>SUMIF(REVENUES!$A$9:$A$69,$A36, REVENUES!$I$9:$I$69)/1000</f>
        <v>3.3161840000000002</v>
      </c>
      <c r="C36" s="61">
        <f>SUMIF(OUTLAYS!$A$10:$A$70,$A36, OUTLAYS!$F$10:$F$70)/1000</f>
        <v>3.98163</v>
      </c>
      <c r="D36" s="61">
        <f t="shared" si="0"/>
        <v>-0.66544599999999976</v>
      </c>
      <c r="E36" s="66">
        <f t="shared" si="1"/>
        <v>0.83287095988326398</v>
      </c>
      <c r="F36" s="61">
        <f>SUMIF(DEBT_OUTSTANDING!$D$2:$D$235,$A36, DEBT_OUTSTANDING!$B$2:$B$235)/1000000000000</f>
        <v>20.244900016053499</v>
      </c>
      <c r="G36" s="66">
        <f t="shared" si="4"/>
        <v>3.4304401291138653E-2</v>
      </c>
      <c r="H36" s="61">
        <f>SUMIF(INTEREST_PAYMENTS!$D:$D,$A36,INTEREST_PAYMENTS!$B:$B)/1000</f>
        <v>1.9067810000000001</v>
      </c>
      <c r="I36" s="66">
        <f t="shared" si="2"/>
        <v>9.4185745471105767E-2</v>
      </c>
      <c r="J36" s="61">
        <f>SUMIF(GDP!$E$18:$E$80,$A36,GDP!$B$18:$B$80)/1000</f>
        <v>19.477336549</v>
      </c>
      <c r="K36" s="66">
        <f t="shared" si="3"/>
        <v>1.0394080302059014</v>
      </c>
      <c r="L36" s="73" t="s">
        <v>350</v>
      </c>
    </row>
    <row r="37" spans="1:12" x14ac:dyDescent="0.35">
      <c r="A37" s="60">
        <v>2018</v>
      </c>
      <c r="B37" s="61">
        <f>SUMIF(REVENUES!$A$9:$A$69,$A37, REVENUES!$I$9:$I$69)/1000</f>
        <v>3.329907</v>
      </c>
      <c r="C37" s="61">
        <f>SUMIF(OUTLAYS!$A$10:$A$70,$A37, OUTLAYS!$F$10:$F$70)/1000</f>
        <v>4.1090450000000001</v>
      </c>
      <c r="D37" s="61">
        <f t="shared" si="0"/>
        <v>-0.77913800000000011</v>
      </c>
      <c r="E37" s="66">
        <f t="shared" si="1"/>
        <v>0.81038465142143734</v>
      </c>
      <c r="F37" s="61">
        <f>SUMIF(DEBT_OUTSTANDING!$D$2:$D$235,$A37, DEBT_OUTSTANDING!$B$2:$B$235)/1000000000000</f>
        <v>21.516058183180199</v>
      </c>
      <c r="G37" s="66">
        <f t="shared" si="4"/>
        <v>6.2789056311402636E-2</v>
      </c>
      <c r="H37" s="61">
        <f>SUMIF(INTEREST_PAYMENTS!$D:$D,$A37,INTEREST_PAYMENTS!$B:$B)/1000</f>
        <v>2.1665869999999998</v>
      </c>
      <c r="I37" s="66">
        <f t="shared" si="2"/>
        <v>0.10069627910253985</v>
      </c>
      <c r="J37" s="61">
        <f>SUMIF(GDP!$E$18:$E$80,$A37,GDP!$B$18:$B$80)/1000</f>
        <v>20.533057312</v>
      </c>
      <c r="K37" s="66">
        <f t="shared" si="3"/>
        <v>1.0478740626027332</v>
      </c>
      <c r="L37" s="73" t="s">
        <v>350</v>
      </c>
    </row>
    <row r="38" spans="1:12" x14ac:dyDescent="0.35">
      <c r="A38" s="60">
        <v>2019</v>
      </c>
      <c r="B38" s="61">
        <f>SUMIF(REVENUES!$A$9:$A$69,$A38, REVENUES!$I$9:$I$69)/1000</f>
        <v>3.4633639999999999</v>
      </c>
      <c r="C38" s="61">
        <f>SUMIF(OUTLAYS!$A$10:$A$70,$A38, OUTLAYS!$F$10:$F$70)/1000</f>
        <v>4.4469560000000001</v>
      </c>
      <c r="D38" s="61">
        <f t="shared" si="0"/>
        <v>-0.98359200000000024</v>
      </c>
      <c r="E38" s="66">
        <f t="shared" si="1"/>
        <v>0.77881679063161402</v>
      </c>
      <c r="F38" s="61">
        <f>SUMIF(DEBT_OUTSTANDING!$D$2:$D$235,$A38, DEBT_OUTSTANDING!$B$2:$B$235)/1000000000000</f>
        <v>22.719401753433701</v>
      </c>
      <c r="G38" s="66">
        <f t="shared" si="4"/>
        <v>5.5927696421373074E-2</v>
      </c>
      <c r="H38" s="61">
        <f>SUMIF(INTEREST_PAYMENTS!$D:$D,$A38,INTEREST_PAYMENTS!$B:$B)/1000</f>
        <v>2.3291559999999998</v>
      </c>
      <c r="I38" s="66">
        <f t="shared" si="2"/>
        <v>0.10251836845342913</v>
      </c>
      <c r="J38" s="61">
        <f>SUMIF(GDP!$E$18:$E$80,$A38,GDP!$B$18:$B$80)/1000</f>
        <v>21.380976119</v>
      </c>
      <c r="K38" s="66">
        <f t="shared" si="3"/>
        <v>1.0625989022664089</v>
      </c>
      <c r="L38" s="73" t="s">
        <v>350</v>
      </c>
    </row>
    <row r="39" spans="1:12" x14ac:dyDescent="0.35">
      <c r="A39" s="60">
        <v>2020</v>
      </c>
      <c r="B39" s="61">
        <f>SUMIF(REVENUES!$A$9:$A$69,$A39, REVENUES!$I$9:$I$69)/1000</f>
        <v>3.4211640000000001</v>
      </c>
      <c r="C39" s="61">
        <f>SUMIF(OUTLAYS!$A$10:$A$70,$A39, OUTLAYS!$F$10:$F$70)/1000</f>
        <v>6.5536029999999998</v>
      </c>
      <c r="D39" s="61">
        <f t="shared" si="0"/>
        <v>-3.1324389999999998</v>
      </c>
      <c r="E39" s="66">
        <f t="shared" si="1"/>
        <v>0.52202795927675205</v>
      </c>
      <c r="F39" s="61">
        <f>SUMIF(DEBT_OUTSTANDING!$D$2:$D$235,$A39, DEBT_OUTSTANDING!$B$2:$B$235)/1000000000000</f>
        <v>26.945391194615102</v>
      </c>
      <c r="G39" s="66">
        <f t="shared" si="4"/>
        <v>0.1860079542166071</v>
      </c>
      <c r="H39" s="61">
        <f>SUMIF(INTEREST_PAYMENTS!$D:$D,$A39,INTEREST_PAYMENTS!$B:$B)/1000</f>
        <v>2.1144530000000001</v>
      </c>
      <c r="I39" s="66">
        <f t="shared" si="2"/>
        <v>7.8471787057319206E-2</v>
      </c>
      <c r="J39" s="61">
        <f>SUMIF(GDP!$E$18:$E$80,$A39,GDP!$B$18:$B$80)/1000</f>
        <v>21.060473612999999</v>
      </c>
      <c r="K39" s="66">
        <f t="shared" si="3"/>
        <v>1.2794294985836652</v>
      </c>
      <c r="L39" s="73" t="s">
        <v>350</v>
      </c>
    </row>
    <row r="40" spans="1:12" x14ac:dyDescent="0.35">
      <c r="A40" s="60">
        <v>2021</v>
      </c>
      <c r="B40" s="61">
        <f>SUMIF(REVENUES!$A$9:$A$69,$A40, REVENUES!$I$9:$I$69)/1000</f>
        <v>4.0471120000000003</v>
      </c>
      <c r="C40" s="61">
        <f>SUMIF(OUTLAYS!$A$10:$A$70,$A40, OUTLAYS!$F$10:$F$70)/1000</f>
        <v>6.8224489999999998</v>
      </c>
      <c r="D40" s="61">
        <f t="shared" si="0"/>
        <v>-2.7753369999999995</v>
      </c>
      <c r="E40" s="66">
        <f t="shared" si="1"/>
        <v>0.59320516723540184</v>
      </c>
      <c r="F40" s="61">
        <f>SUMIF(DEBT_OUTSTANDING!$D$2:$D$235,$A40, DEBT_OUTSTANDING!$B$2:$B$235)/1000000000000</f>
        <v>28.428918570048602</v>
      </c>
      <c r="G40" s="66">
        <f t="shared" si="4"/>
        <v>5.5056813416387795E-2</v>
      </c>
      <c r="H40" s="61">
        <f>SUMIF(INTEREST_PAYMENTS!$D:$D,$A40,INTEREST_PAYMENTS!$B:$B)/1000</f>
        <v>2.3181280000000002</v>
      </c>
      <c r="I40" s="66">
        <f t="shared" si="2"/>
        <v>8.1541195254689461E-2</v>
      </c>
      <c r="J40" s="61">
        <f>SUMIF(GDP!$E$18:$E$80,$A40,GDP!$B$18:$B$80)/1000</f>
        <v>23.315080559999998</v>
      </c>
      <c r="K40" s="66">
        <f t="shared" si="3"/>
        <v>1.2193360643506437</v>
      </c>
      <c r="L40" s="73" t="s">
        <v>351</v>
      </c>
    </row>
    <row r="41" spans="1:12" x14ac:dyDescent="0.35">
      <c r="A41" s="60">
        <v>2022</v>
      </c>
      <c r="B41" s="61">
        <f>SUMIF(REVENUES!$A$9:$A$69,$A41, REVENUES!$I$9:$I$69)/1000</f>
        <v>4.8961189999999997</v>
      </c>
      <c r="C41" s="61">
        <f>SUMIF(OUTLAYS!$A$10:$A$70,$A41, OUTLAYS!$F$10:$F$70)/1000</f>
        <v>6.2715079999999999</v>
      </c>
      <c r="D41" s="61">
        <f t="shared" si="0"/>
        <v>-1.3753890000000002</v>
      </c>
      <c r="E41" s="66">
        <f t="shared" si="1"/>
        <v>0.78069245865587666</v>
      </c>
      <c r="F41" s="61">
        <f>SUMIF(DEBT_OUTSTANDING!$D$2:$D$235,$A41, DEBT_OUTSTANDING!$B$2:$B$235)/1000000000000</f>
        <v>30.928911613306699</v>
      </c>
      <c r="G41" s="66">
        <f t="shared" si="4"/>
        <v>8.7938379966798097E-2</v>
      </c>
      <c r="H41" s="61">
        <f>SUMIF(INTEREST_PAYMENTS!$D:$D,$A41,INTEREST_PAYMENTS!$B:$B)/1000</f>
        <v>2.8410859999999998</v>
      </c>
      <c r="I41" s="66">
        <f t="shared" si="2"/>
        <v>9.1858583176837857E-2</v>
      </c>
      <c r="J41" s="61">
        <f>SUMIF(GDP!$E$18:$E$80,$A41,GDP!$B$18:$B$80)/1000</f>
        <v>25.464500000000001</v>
      </c>
      <c r="K41" s="66">
        <f t="shared" si="3"/>
        <v>1.2145893935991949</v>
      </c>
      <c r="L41" s="73" t="s">
        <v>351</v>
      </c>
    </row>
    <row r="43" spans="1:12" x14ac:dyDescent="0.35">
      <c r="B43" s="61">
        <f>SUM(B32:B41)</f>
        <v>34.788301999999995</v>
      </c>
      <c r="C43" s="61">
        <f>SUM(C32:C41)</f>
        <v>46.690821</v>
      </c>
      <c r="D43" s="66">
        <f>B43/C43</f>
        <v>0.74507796725185005</v>
      </c>
      <c r="E43" s="66"/>
      <c r="F43" s="71">
        <f>(F21/F2)^(1/20)-1</f>
        <v>7.8371110268347755E-2</v>
      </c>
      <c r="G43" s="66">
        <f>AVERAGEIF($L$3:$L$41,"R",$G$3:$G$41)</f>
        <v>9.9203065125842815E-2</v>
      </c>
      <c r="H43" s="68">
        <f>1+F43</f>
        <v>1.0783711102683478</v>
      </c>
      <c r="I43" s="70">
        <f>F2*H43^20</f>
        <v>6.2282359655971531</v>
      </c>
      <c r="L43">
        <f>COUNTIF($L$2:$L$41,"R")</f>
        <v>22</v>
      </c>
    </row>
    <row r="44" spans="1:12" x14ac:dyDescent="0.35">
      <c r="F44" s="71">
        <f>(F41/F22)^(1/20)-1</f>
        <v>7.8813571677467387E-2</v>
      </c>
      <c r="G44" s="66">
        <f>AVERAGEIF($L$3:$L$41,"D",$G$3:$G$41)</f>
        <v>6.6283106601962058E-2</v>
      </c>
      <c r="H44" s="68">
        <f>1+F44</f>
        <v>1.0788135716774674</v>
      </c>
      <c r="I44" s="70">
        <f>F22*H44^20</f>
        <v>30.928911613306713</v>
      </c>
      <c r="L44">
        <f>COUNTIF($L$2:$L$41,"D")</f>
        <v>18</v>
      </c>
    </row>
    <row r="45" spans="1:12" x14ac:dyDescent="0.35">
      <c r="F45" s="66"/>
      <c r="G45" s="66"/>
    </row>
    <row r="46" spans="1:12" x14ac:dyDescent="0.35">
      <c r="F46" s="66"/>
      <c r="G46" s="66"/>
    </row>
    <row r="47" spans="1:12" x14ac:dyDescent="0.35">
      <c r="F47" s="66"/>
      <c r="G47" s="66"/>
    </row>
    <row r="48" spans="1:12" x14ac:dyDescent="0.35">
      <c r="C48" s="66"/>
      <c r="F48" s="66"/>
      <c r="G48" s="66"/>
    </row>
    <row r="49" spans="3:7" x14ac:dyDescent="0.35">
      <c r="C49" s="66"/>
      <c r="F49" s="66"/>
      <c r="G49" s="66"/>
    </row>
    <row r="50" spans="3:7" x14ac:dyDescent="0.35">
      <c r="C50" s="66"/>
      <c r="F50" s="66"/>
      <c r="G50" s="66"/>
    </row>
    <row r="51" spans="3:7" x14ac:dyDescent="0.35">
      <c r="C51" s="66"/>
      <c r="F51" s="66"/>
      <c r="G51" s="66"/>
    </row>
    <row r="52" spans="3:7" x14ac:dyDescent="0.35">
      <c r="C52" s="66"/>
      <c r="F52" s="66"/>
      <c r="G52" s="66"/>
    </row>
    <row r="53" spans="3:7" x14ac:dyDescent="0.35">
      <c r="C53" s="66"/>
      <c r="F53" s="66"/>
      <c r="G53" s="66"/>
    </row>
    <row r="54" spans="3:7" x14ac:dyDescent="0.35">
      <c r="C54" s="66"/>
      <c r="F54" s="66"/>
      <c r="G54" s="66"/>
    </row>
    <row r="55" spans="3:7" x14ac:dyDescent="0.35">
      <c r="C55" s="66"/>
      <c r="F55" s="66"/>
      <c r="G55" s="66"/>
    </row>
    <row r="56" spans="3:7" x14ac:dyDescent="0.35">
      <c r="C56" s="66"/>
      <c r="F56" s="66"/>
      <c r="G56" s="66"/>
    </row>
    <row r="57" spans="3:7" x14ac:dyDescent="0.35">
      <c r="C57" s="66"/>
      <c r="F57" s="66"/>
      <c r="G57" s="66"/>
    </row>
    <row r="58" spans="3:7" x14ac:dyDescent="0.35">
      <c r="C58" s="66"/>
      <c r="F58" s="66"/>
      <c r="G58" s="66"/>
    </row>
    <row r="59" spans="3:7" x14ac:dyDescent="0.35">
      <c r="C59" s="66"/>
      <c r="F59" s="66"/>
      <c r="G59" s="66"/>
    </row>
    <row r="60" spans="3:7" x14ac:dyDescent="0.35">
      <c r="C60" s="66"/>
      <c r="F60" s="66"/>
      <c r="G60" s="66"/>
    </row>
    <row r="61" spans="3:7" x14ac:dyDescent="0.35">
      <c r="C61" s="66"/>
      <c r="F61" s="66"/>
      <c r="G61" s="66"/>
    </row>
    <row r="62" spans="3:7" x14ac:dyDescent="0.35">
      <c r="C62" s="66"/>
      <c r="F62" s="66"/>
      <c r="G62" s="66"/>
    </row>
    <row r="63" spans="3:7" x14ac:dyDescent="0.35">
      <c r="C63" s="66"/>
      <c r="F63" s="66"/>
      <c r="G63" s="66"/>
    </row>
    <row r="64" spans="3:7" x14ac:dyDescent="0.35">
      <c r="C64" s="66"/>
      <c r="F64" s="66"/>
      <c r="G64" s="66"/>
    </row>
    <row r="65" spans="3:7" x14ac:dyDescent="0.35">
      <c r="C65" s="66"/>
      <c r="F65" s="66"/>
      <c r="G65" s="66"/>
    </row>
    <row r="66" spans="3:7" x14ac:dyDescent="0.35">
      <c r="C66" s="66"/>
      <c r="F66" s="66"/>
      <c r="G66" s="66"/>
    </row>
    <row r="67" spans="3:7" x14ac:dyDescent="0.35">
      <c r="C67" s="66"/>
      <c r="F67" s="66"/>
      <c r="G67" s="66"/>
    </row>
    <row r="68" spans="3:7" x14ac:dyDescent="0.35">
      <c r="C68" s="66"/>
      <c r="F68" s="66"/>
      <c r="G68" s="66"/>
    </row>
    <row r="69" spans="3:7" x14ac:dyDescent="0.35">
      <c r="C69" s="66"/>
      <c r="F69" s="66"/>
      <c r="G69" s="66"/>
    </row>
    <row r="70" spans="3:7" x14ac:dyDescent="0.35">
      <c r="C70" s="66"/>
      <c r="F70" s="66"/>
      <c r="G70" s="66"/>
    </row>
    <row r="71" spans="3:7" x14ac:dyDescent="0.35">
      <c r="C71" s="66"/>
      <c r="F71" s="66"/>
      <c r="G71" s="66"/>
    </row>
    <row r="72" spans="3:7" x14ac:dyDescent="0.35">
      <c r="C72" s="66"/>
      <c r="F72" s="66"/>
      <c r="G72" s="66"/>
    </row>
    <row r="73" spans="3:7" x14ac:dyDescent="0.35">
      <c r="C73" s="66"/>
      <c r="F73" s="66"/>
      <c r="G73" s="66"/>
    </row>
    <row r="74" spans="3:7" x14ac:dyDescent="0.35">
      <c r="C74" s="66"/>
      <c r="F74" s="66"/>
      <c r="G74" s="66"/>
    </row>
    <row r="75" spans="3:7" x14ac:dyDescent="0.35">
      <c r="C75" s="66"/>
      <c r="F75" s="66"/>
      <c r="G75" s="66"/>
    </row>
    <row r="76" spans="3:7" x14ac:dyDescent="0.35">
      <c r="C76" s="66"/>
      <c r="F76" s="66"/>
      <c r="G76" s="66"/>
    </row>
    <row r="77" spans="3:7" x14ac:dyDescent="0.35">
      <c r="C77" s="66"/>
      <c r="F77" s="66"/>
      <c r="G77" s="66"/>
    </row>
    <row r="78" spans="3:7" x14ac:dyDescent="0.35">
      <c r="C78" s="66"/>
      <c r="F78" s="66"/>
      <c r="G78" s="66"/>
    </row>
    <row r="79" spans="3:7" x14ac:dyDescent="0.35">
      <c r="C79" s="66"/>
      <c r="F79" s="66"/>
      <c r="G79" s="66"/>
    </row>
    <row r="80" spans="3:7" x14ac:dyDescent="0.35">
      <c r="C80" s="66"/>
      <c r="F80" s="66"/>
      <c r="G80" s="66"/>
    </row>
    <row r="81" spans="3:7" x14ac:dyDescent="0.35">
      <c r="C81" s="66"/>
      <c r="F81" s="66"/>
      <c r="G81" s="66"/>
    </row>
    <row r="82" spans="3:7" x14ac:dyDescent="0.35">
      <c r="C82" s="66"/>
      <c r="F82" s="66"/>
      <c r="G82" s="66"/>
    </row>
    <row r="83" spans="3:7" x14ac:dyDescent="0.35">
      <c r="C83" s="66"/>
      <c r="F83" s="66"/>
      <c r="G83" s="66"/>
    </row>
    <row r="84" spans="3:7" x14ac:dyDescent="0.35">
      <c r="C84" s="66"/>
      <c r="F84" s="66"/>
      <c r="G84" s="66"/>
    </row>
    <row r="85" spans="3:7" x14ac:dyDescent="0.35">
      <c r="C85" s="66"/>
    </row>
    <row r="86" spans="3:7" x14ac:dyDescent="0.35">
      <c r="C86" s="66"/>
    </row>
    <row r="87" spans="3:7" x14ac:dyDescent="0.35">
      <c r="C87" s="66"/>
    </row>
    <row r="88" spans="3:7" x14ac:dyDescent="0.35">
      <c r="C88" s="66"/>
    </row>
    <row r="89" spans="3:7" x14ac:dyDescent="0.35">
      <c r="C89" s="66"/>
    </row>
    <row r="90" spans="3:7" x14ac:dyDescent="0.35">
      <c r="C90" s="66"/>
    </row>
    <row r="91" spans="3:7" x14ac:dyDescent="0.35">
      <c r="C91" s="66"/>
    </row>
    <row r="92" spans="3:7" x14ac:dyDescent="0.35">
      <c r="C92" s="6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4DF6-932E-43C1-88EC-AC304262FE4E}">
  <dimension ref="A1:AC77"/>
  <sheetViews>
    <sheetView zoomScaleNormal="100" workbookViewId="0">
      <selection activeCell="C24" sqref="C24"/>
    </sheetView>
  </sheetViews>
  <sheetFormatPr defaultColWidth="9.26953125" defaultRowHeight="15" customHeight="1" x14ac:dyDescent="0.3"/>
  <cols>
    <col min="1" max="1" width="10.453125" style="2" customWidth="1"/>
    <col min="2" max="8" width="18.453125" style="8" customWidth="1"/>
    <col min="9" max="9" width="2.26953125" style="2" customWidth="1"/>
    <col min="10" max="10" width="5.26953125" style="2" bestFit="1" customWidth="1"/>
    <col min="11" max="11" width="6.36328125" style="2" bestFit="1" customWidth="1"/>
    <col min="12" max="16384" width="9.26953125" style="2"/>
  </cols>
  <sheetData>
    <row r="1" spans="1:29" ht="15" customHeight="1" x14ac:dyDescent="0.35">
      <c r="A1" s="1" t="s">
        <v>0</v>
      </c>
      <c r="B1" s="2"/>
      <c r="C1" s="2"/>
      <c r="D1" s="2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" customHeight="1" x14ac:dyDescent="0.35">
      <c r="A2" s="74" t="s">
        <v>1</v>
      </c>
      <c r="B2" s="6"/>
      <c r="C2" s="6"/>
      <c r="D2" s="6"/>
      <c r="E2" s="6"/>
      <c r="F2" s="6"/>
      <c r="G2" s="6"/>
      <c r="H2" s="4"/>
      <c r="I2" s="4"/>
      <c r="J2" s="4"/>
      <c r="K2" s="4"/>
      <c r="L2" s="4"/>
      <c r="M2" s="4"/>
      <c r="N2" s="7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5" spans="1:29" s="9" customFormat="1" ht="15" customHeight="1" x14ac:dyDescent="0.3">
      <c r="A5" s="75" t="s">
        <v>2</v>
      </c>
      <c r="B5" s="76"/>
      <c r="C5" s="76"/>
      <c r="D5" s="76"/>
      <c r="E5" s="76"/>
      <c r="F5" s="76"/>
      <c r="G5" s="76"/>
      <c r="H5" s="76"/>
    </row>
    <row r="6" spans="1:29" ht="15" customHeight="1" x14ac:dyDescent="0.3">
      <c r="A6" s="10" t="s">
        <v>3</v>
      </c>
      <c r="B6" s="11"/>
      <c r="C6" s="11"/>
      <c r="D6" s="11"/>
      <c r="E6" s="11"/>
      <c r="F6" s="11"/>
      <c r="G6" s="11"/>
      <c r="H6" s="12"/>
    </row>
    <row r="7" spans="1:29" ht="15" customHeight="1" x14ac:dyDescent="0.3">
      <c r="A7" s="13"/>
      <c r="B7" s="2"/>
      <c r="C7" s="2"/>
      <c r="D7" s="2"/>
      <c r="E7" s="2"/>
      <c r="F7" s="2"/>
      <c r="G7" s="2"/>
      <c r="H7" s="14"/>
    </row>
    <row r="8" spans="1:29" ht="15" customHeight="1" x14ac:dyDescent="0.3">
      <c r="A8" s="15"/>
      <c r="B8" s="16"/>
      <c r="C8" s="17"/>
      <c r="D8" s="77" t="s">
        <v>4</v>
      </c>
      <c r="E8" s="77"/>
      <c r="F8" s="77"/>
      <c r="G8" s="77"/>
      <c r="H8" s="2"/>
    </row>
    <row r="9" spans="1:29" ht="30" customHeight="1" x14ac:dyDescent="0.3">
      <c r="A9" s="19"/>
      <c r="B9" s="18" t="s">
        <v>5</v>
      </c>
      <c r="C9" s="18" t="s">
        <v>6</v>
      </c>
      <c r="D9" s="18" t="s">
        <v>7</v>
      </c>
      <c r="E9" s="18" t="s">
        <v>8</v>
      </c>
      <c r="F9" s="18" t="s">
        <v>9</v>
      </c>
      <c r="G9" s="18" t="s">
        <v>10</v>
      </c>
      <c r="H9" s="20" t="s">
        <v>11</v>
      </c>
    </row>
    <row r="10" spans="1:29" ht="15" customHeight="1" x14ac:dyDescent="0.3">
      <c r="A10" s="15">
        <v>1962</v>
      </c>
      <c r="B10" s="17">
        <v>99.676000000000002</v>
      </c>
      <c r="C10" s="17">
        <v>106.821</v>
      </c>
      <c r="D10" s="17">
        <v>-5.8810000000000002</v>
      </c>
      <c r="E10" s="17">
        <v>-1.2649999999999997</v>
      </c>
      <c r="F10" s="17" t="s">
        <v>12</v>
      </c>
      <c r="G10" s="17">
        <v>-7.1459999999999999</v>
      </c>
      <c r="H10" s="17">
        <v>248.01</v>
      </c>
      <c r="J10" s="57"/>
      <c r="K10" s="21"/>
      <c r="P10" s="21"/>
      <c r="T10" s="21"/>
      <c r="U10" s="21"/>
    </row>
    <row r="11" spans="1:29" ht="15" customHeight="1" x14ac:dyDescent="0.3">
      <c r="A11" s="15">
        <v>1963</v>
      </c>
      <c r="B11" s="17">
        <v>106.56</v>
      </c>
      <c r="C11" s="17">
        <v>111.316</v>
      </c>
      <c r="D11" s="17">
        <v>-3.9660000000000002</v>
      </c>
      <c r="E11" s="17">
        <v>-0.79</v>
      </c>
      <c r="F11" s="17" t="s">
        <v>12</v>
      </c>
      <c r="G11" s="17">
        <v>-4.7560000000000002</v>
      </c>
      <c r="H11" s="17">
        <v>253.97800000000001</v>
      </c>
      <c r="J11" s="57"/>
      <c r="K11" s="21"/>
      <c r="P11" s="21"/>
      <c r="T11" s="21"/>
      <c r="U11" s="21"/>
    </row>
    <row r="12" spans="1:29" ht="15" customHeight="1" x14ac:dyDescent="0.3">
      <c r="A12" s="15">
        <v>1964</v>
      </c>
      <c r="B12" s="17">
        <v>112.613</v>
      </c>
      <c r="C12" s="17">
        <v>118.52800000000001</v>
      </c>
      <c r="D12" s="17">
        <v>-6.5460000000000003</v>
      </c>
      <c r="E12" s="17">
        <v>0.63100000000000023</v>
      </c>
      <c r="F12" s="17" t="s">
        <v>12</v>
      </c>
      <c r="G12" s="17">
        <v>-5.915</v>
      </c>
      <c r="H12" s="17">
        <v>256.84899999999999</v>
      </c>
      <c r="J12" s="57"/>
      <c r="K12" s="21"/>
      <c r="P12" s="21"/>
      <c r="T12" s="21"/>
      <c r="U12" s="21"/>
    </row>
    <row r="13" spans="1:29" ht="15" customHeight="1" x14ac:dyDescent="0.3">
      <c r="A13" s="15">
        <v>1965</v>
      </c>
      <c r="B13" s="17">
        <v>116.81699999999999</v>
      </c>
      <c r="C13" s="17">
        <v>118.22799999999999</v>
      </c>
      <c r="D13" s="17">
        <v>-1.605</v>
      </c>
      <c r="E13" s="17">
        <v>0.19399999999999995</v>
      </c>
      <c r="F13" s="17" t="s">
        <v>12</v>
      </c>
      <c r="G13" s="17">
        <v>-1.411</v>
      </c>
      <c r="H13" s="17">
        <v>260.77800000000002</v>
      </c>
      <c r="J13" s="57"/>
      <c r="K13" s="21"/>
      <c r="P13" s="21"/>
      <c r="T13" s="21"/>
      <c r="U13" s="21"/>
    </row>
    <row r="14" spans="1:29" ht="15" customHeight="1" x14ac:dyDescent="0.3">
      <c r="A14" s="15">
        <v>1966</v>
      </c>
      <c r="B14" s="17">
        <v>130.83500000000001</v>
      </c>
      <c r="C14" s="17">
        <v>134.53200000000001</v>
      </c>
      <c r="D14" s="17">
        <v>-3.0680000000000001</v>
      </c>
      <c r="E14" s="17">
        <v>-0.62999999999999989</v>
      </c>
      <c r="F14" s="17" t="s">
        <v>12</v>
      </c>
      <c r="G14" s="17">
        <v>-3.698</v>
      </c>
      <c r="H14" s="17">
        <v>263.714</v>
      </c>
      <c r="J14" s="57"/>
      <c r="K14" s="21"/>
      <c r="P14" s="21"/>
      <c r="T14" s="21"/>
      <c r="U14" s="21"/>
    </row>
    <row r="15" spans="1:29" ht="15" customHeight="1" x14ac:dyDescent="0.3">
      <c r="A15" s="15">
        <v>1967</v>
      </c>
      <c r="B15" s="17">
        <v>148.822</v>
      </c>
      <c r="C15" s="17">
        <v>157.464</v>
      </c>
      <c r="D15" s="17">
        <v>-12.62</v>
      </c>
      <c r="E15" s="17">
        <v>3.9769999999999985</v>
      </c>
      <c r="F15" s="17" t="s">
        <v>12</v>
      </c>
      <c r="G15" s="17">
        <v>-8.6430000000000007</v>
      </c>
      <c r="H15" s="17">
        <v>266.62599999999998</v>
      </c>
      <c r="J15" s="57"/>
      <c r="K15" s="21"/>
      <c r="P15" s="21"/>
      <c r="T15" s="21"/>
      <c r="U15" s="21"/>
    </row>
    <row r="16" spans="1:29" ht="15" customHeight="1" x14ac:dyDescent="0.3">
      <c r="A16" s="15">
        <v>1968</v>
      </c>
      <c r="B16" s="17">
        <v>152.97300000000001</v>
      </c>
      <c r="C16" s="17">
        <v>178.13399999999999</v>
      </c>
      <c r="D16" s="17">
        <v>-27.742000000000001</v>
      </c>
      <c r="E16" s="17">
        <v>2.5809999999999995</v>
      </c>
      <c r="F16" s="17" t="s">
        <v>12</v>
      </c>
      <c r="G16" s="17">
        <v>-25.161000000000001</v>
      </c>
      <c r="H16" s="17">
        <v>289.54500000000002</v>
      </c>
      <c r="J16" s="57"/>
      <c r="K16" s="21"/>
      <c r="P16" s="21"/>
      <c r="T16" s="21"/>
      <c r="U16" s="21"/>
    </row>
    <row r="17" spans="1:21" ht="15" customHeight="1" x14ac:dyDescent="0.3">
      <c r="A17" s="22">
        <v>1969</v>
      </c>
      <c r="B17" s="17">
        <v>186.88200000000001</v>
      </c>
      <c r="C17" s="17">
        <v>183.64</v>
      </c>
      <c r="D17" s="17">
        <v>-0.50700000000000001</v>
      </c>
      <c r="E17" s="17">
        <v>3.7490000000000001</v>
      </c>
      <c r="F17" s="17" t="s">
        <v>12</v>
      </c>
      <c r="G17" s="17">
        <v>3.242</v>
      </c>
      <c r="H17" s="17">
        <v>278.108</v>
      </c>
      <c r="J17" s="57"/>
      <c r="K17" s="21"/>
      <c r="P17" s="21"/>
      <c r="T17" s="21"/>
      <c r="U17" s="21"/>
    </row>
    <row r="18" spans="1:21" ht="15" customHeight="1" x14ac:dyDescent="0.3">
      <c r="A18" s="22">
        <v>1970</v>
      </c>
      <c r="B18" s="17">
        <v>192.80699999999999</v>
      </c>
      <c r="C18" s="17">
        <v>195.649</v>
      </c>
      <c r="D18" s="17">
        <v>-8.6940000000000008</v>
      </c>
      <c r="E18" s="17">
        <v>5.8520000000000003</v>
      </c>
      <c r="F18" s="17" t="s">
        <v>12</v>
      </c>
      <c r="G18" s="17">
        <v>-2.8420000000000001</v>
      </c>
      <c r="H18" s="17">
        <v>283.19799999999998</v>
      </c>
      <c r="J18" s="57"/>
      <c r="K18" s="21"/>
      <c r="P18" s="21"/>
      <c r="T18" s="21"/>
      <c r="U18" s="21"/>
    </row>
    <row r="19" spans="1:21" ht="15" customHeight="1" x14ac:dyDescent="0.3">
      <c r="A19" s="22">
        <v>1971</v>
      </c>
      <c r="B19" s="17">
        <v>187.13900000000001</v>
      </c>
      <c r="C19" s="17">
        <v>210.172</v>
      </c>
      <c r="D19" s="17">
        <v>-26.052</v>
      </c>
      <c r="E19" s="17">
        <v>3.0189999999999984</v>
      </c>
      <c r="F19" s="17" t="s">
        <v>12</v>
      </c>
      <c r="G19" s="17">
        <v>-23.033000000000001</v>
      </c>
      <c r="H19" s="17">
        <v>303.03699999999998</v>
      </c>
      <c r="J19" s="57"/>
      <c r="K19" s="21"/>
      <c r="P19" s="21"/>
      <c r="T19" s="21"/>
      <c r="U19" s="21"/>
    </row>
    <row r="20" spans="1:21" ht="15" customHeight="1" x14ac:dyDescent="0.3">
      <c r="A20" s="22">
        <v>1972</v>
      </c>
      <c r="B20" s="17">
        <v>207.309</v>
      </c>
      <c r="C20" s="17">
        <v>230.68100000000001</v>
      </c>
      <c r="D20" s="17">
        <v>-26.068000000000001</v>
      </c>
      <c r="E20" s="17">
        <v>3.0500000000000003</v>
      </c>
      <c r="F20" s="17">
        <v>-0.35499999999999998</v>
      </c>
      <c r="G20" s="17">
        <v>-23.373000000000001</v>
      </c>
      <c r="H20" s="17">
        <v>322.37700000000001</v>
      </c>
      <c r="J20" s="57"/>
      <c r="K20" s="21"/>
      <c r="P20" s="21"/>
      <c r="T20" s="21"/>
      <c r="U20" s="21"/>
    </row>
    <row r="21" spans="1:21" ht="15" customHeight="1" x14ac:dyDescent="0.3">
      <c r="A21" s="22">
        <v>1973</v>
      </c>
      <c r="B21" s="17">
        <v>230.79900000000001</v>
      </c>
      <c r="C21" s="17">
        <v>245.70699999999999</v>
      </c>
      <c r="D21" s="17">
        <v>-15.246</v>
      </c>
      <c r="E21" s="17">
        <v>0.49500000000000099</v>
      </c>
      <c r="F21" s="17">
        <v>-0.157</v>
      </c>
      <c r="G21" s="17">
        <v>-14.907999999999999</v>
      </c>
      <c r="H21" s="17">
        <v>340.91</v>
      </c>
      <c r="J21" s="57"/>
      <c r="K21" s="21"/>
      <c r="P21" s="21"/>
      <c r="T21" s="21"/>
      <c r="U21" s="21"/>
    </row>
    <row r="22" spans="1:21" ht="15" customHeight="1" x14ac:dyDescent="0.3">
      <c r="A22" s="22">
        <v>1974</v>
      </c>
      <c r="B22" s="17">
        <v>263.22399999999999</v>
      </c>
      <c r="C22" s="17">
        <v>269.35899999999998</v>
      </c>
      <c r="D22" s="17">
        <v>-7.1980000000000004</v>
      </c>
      <c r="E22" s="17">
        <v>1.8360000000000007</v>
      </c>
      <c r="F22" s="17">
        <v>-0.77300000000000002</v>
      </c>
      <c r="G22" s="17">
        <v>-6.1349999999999998</v>
      </c>
      <c r="H22" s="17">
        <v>343.69900000000001</v>
      </c>
      <c r="J22" s="57"/>
      <c r="K22" s="21"/>
      <c r="P22" s="21"/>
      <c r="T22" s="21"/>
      <c r="U22" s="21"/>
    </row>
    <row r="23" spans="1:21" ht="15" customHeight="1" x14ac:dyDescent="0.3">
      <c r="A23" s="22">
        <v>1975</v>
      </c>
      <c r="B23" s="17">
        <v>279.08999999999997</v>
      </c>
      <c r="C23" s="17">
        <v>332.33199999999999</v>
      </c>
      <c r="D23" s="17">
        <v>-54.148000000000003</v>
      </c>
      <c r="E23" s="17">
        <v>2.018000000000006</v>
      </c>
      <c r="F23" s="17">
        <v>-1.1120000000000001</v>
      </c>
      <c r="G23" s="17">
        <v>-53.241999999999997</v>
      </c>
      <c r="H23" s="17">
        <v>394.7</v>
      </c>
      <c r="J23" s="57"/>
      <c r="K23" s="21"/>
      <c r="P23" s="21"/>
      <c r="T23" s="21"/>
      <c r="U23" s="21"/>
    </row>
    <row r="24" spans="1:21" ht="15" customHeight="1" x14ac:dyDescent="0.3">
      <c r="A24" s="22">
        <v>1976</v>
      </c>
      <c r="B24" s="17">
        <v>298.06</v>
      </c>
      <c r="C24" s="17">
        <v>371.79199999999997</v>
      </c>
      <c r="D24" s="17">
        <v>-69.427000000000007</v>
      </c>
      <c r="E24" s="17">
        <v>-3.2199999999999926</v>
      </c>
      <c r="F24" s="17">
        <v>-1.085</v>
      </c>
      <c r="G24" s="17">
        <v>-73.731999999999999</v>
      </c>
      <c r="H24" s="17">
        <v>477.404</v>
      </c>
      <c r="J24" s="57"/>
      <c r="K24" s="21"/>
      <c r="P24" s="21"/>
      <c r="T24" s="21"/>
      <c r="U24" s="21"/>
    </row>
    <row r="25" spans="1:21" ht="15" customHeight="1" x14ac:dyDescent="0.3">
      <c r="A25" s="22">
        <v>1977</v>
      </c>
      <c r="B25" s="17">
        <v>355.55900000000003</v>
      </c>
      <c r="C25" s="17">
        <v>409.21800000000002</v>
      </c>
      <c r="D25" s="17">
        <v>-49.933</v>
      </c>
      <c r="E25" s="17">
        <v>-3.8989999999999991</v>
      </c>
      <c r="F25" s="17">
        <v>0.17299999999999999</v>
      </c>
      <c r="G25" s="17">
        <v>-53.658999999999999</v>
      </c>
      <c r="H25" s="17">
        <v>549.10400000000004</v>
      </c>
      <c r="J25" s="13"/>
      <c r="K25" s="21"/>
      <c r="P25" s="21"/>
      <c r="T25" s="21"/>
      <c r="U25" s="21"/>
    </row>
    <row r="26" spans="1:21" ht="15" customHeight="1" x14ac:dyDescent="0.3">
      <c r="A26" s="22">
        <v>1978</v>
      </c>
      <c r="B26" s="17">
        <v>399.56099999999998</v>
      </c>
      <c r="C26" s="17">
        <v>458.74599999999998</v>
      </c>
      <c r="D26" s="17">
        <v>-55.415999999999997</v>
      </c>
      <c r="E26" s="17">
        <v>-4.2650000000000059</v>
      </c>
      <c r="F26" s="17">
        <v>0.496</v>
      </c>
      <c r="G26" s="17">
        <v>-59.185000000000002</v>
      </c>
      <c r="H26" s="17">
        <v>607.12599999999998</v>
      </c>
      <c r="J26" s="13"/>
      <c r="K26" s="21"/>
      <c r="P26" s="21"/>
      <c r="T26" s="21"/>
      <c r="U26" s="21"/>
    </row>
    <row r="27" spans="1:21" ht="15" customHeight="1" x14ac:dyDescent="0.3">
      <c r="A27" s="22">
        <v>1979</v>
      </c>
      <c r="B27" s="17">
        <v>463.30200000000002</v>
      </c>
      <c r="C27" s="17">
        <v>504.02800000000002</v>
      </c>
      <c r="D27" s="17">
        <v>-39.633000000000003</v>
      </c>
      <c r="E27" s="17">
        <v>-1.9839999999999964</v>
      </c>
      <c r="F27" s="17">
        <v>0.89100000000000001</v>
      </c>
      <c r="G27" s="17">
        <v>-40.725999999999999</v>
      </c>
      <c r="H27" s="17">
        <v>640.30600000000004</v>
      </c>
      <c r="J27" s="13"/>
      <c r="K27" s="21"/>
      <c r="P27" s="21"/>
      <c r="T27" s="21"/>
      <c r="U27" s="21"/>
    </row>
    <row r="28" spans="1:21" ht="15" customHeight="1" x14ac:dyDescent="0.3">
      <c r="A28" s="22">
        <v>1980</v>
      </c>
      <c r="B28" s="17">
        <v>517.11199999999997</v>
      </c>
      <c r="C28" s="17">
        <v>590.94100000000003</v>
      </c>
      <c r="D28" s="17">
        <v>-73.141000000000005</v>
      </c>
      <c r="E28" s="17">
        <v>-1.119999999999993</v>
      </c>
      <c r="F28" s="17">
        <v>0.43099999999999999</v>
      </c>
      <c r="G28" s="17">
        <v>-73.83</v>
      </c>
      <c r="H28" s="17">
        <v>711.923</v>
      </c>
      <c r="J28" s="13"/>
      <c r="K28" s="21"/>
      <c r="P28" s="21"/>
      <c r="T28" s="21"/>
      <c r="U28" s="21"/>
    </row>
    <row r="29" spans="1:21" ht="15" customHeight="1" x14ac:dyDescent="0.3">
      <c r="A29" s="22">
        <v>1981</v>
      </c>
      <c r="B29" s="17">
        <v>599.27200000000005</v>
      </c>
      <c r="C29" s="17">
        <v>678.24099999999999</v>
      </c>
      <c r="D29" s="17">
        <v>-73.858999999999995</v>
      </c>
      <c r="E29" s="17">
        <v>-5.0200000000000085</v>
      </c>
      <c r="F29" s="17">
        <v>-8.8999999999999996E-2</v>
      </c>
      <c r="G29" s="17">
        <v>-78.968000000000004</v>
      </c>
      <c r="H29" s="17">
        <v>789.41</v>
      </c>
      <c r="J29" s="13"/>
      <c r="K29" s="21"/>
      <c r="P29" s="21"/>
      <c r="T29" s="21"/>
      <c r="U29" s="21"/>
    </row>
    <row r="30" spans="1:21" ht="15" customHeight="1" x14ac:dyDescent="0.3">
      <c r="A30" s="22">
        <v>1982</v>
      </c>
      <c r="B30" s="17">
        <v>617.76599999999996</v>
      </c>
      <c r="C30" s="17">
        <v>745.74300000000005</v>
      </c>
      <c r="D30" s="17">
        <v>-120.593</v>
      </c>
      <c r="E30" s="17">
        <v>-7.9370000000000003</v>
      </c>
      <c r="F30" s="17">
        <v>0.55300000000000005</v>
      </c>
      <c r="G30" s="17">
        <v>-127.977</v>
      </c>
      <c r="H30" s="17">
        <v>924.57500000000005</v>
      </c>
      <c r="J30" s="13"/>
      <c r="K30" s="21"/>
      <c r="P30" s="21"/>
      <c r="T30" s="21"/>
      <c r="U30" s="21"/>
    </row>
    <row r="31" spans="1:21" ht="15" customHeight="1" x14ac:dyDescent="0.3">
      <c r="A31" s="22">
        <v>1983</v>
      </c>
      <c r="B31" s="17">
        <v>600.56200000000001</v>
      </c>
      <c r="C31" s="17">
        <v>808.36400000000003</v>
      </c>
      <c r="D31" s="17">
        <v>-207.69200000000001</v>
      </c>
      <c r="E31" s="17">
        <v>0.21200000000001479</v>
      </c>
      <c r="F31" s="17">
        <v>-0.32200000000000001</v>
      </c>
      <c r="G31" s="17">
        <v>-207.80199999999999</v>
      </c>
      <c r="H31" s="17">
        <v>1137.268</v>
      </c>
      <c r="J31" s="13">
        <f>(B31-C31)/1000</f>
        <v>-0.20780200000000001</v>
      </c>
      <c r="K31" s="21">
        <f t="shared" ref="K31:K70" si="0">IF(J31&lt;0,-1, 0)</f>
        <v>-1</v>
      </c>
      <c r="P31" s="21"/>
      <c r="T31" s="21"/>
      <c r="U31" s="21"/>
    </row>
    <row r="32" spans="1:21" ht="15" customHeight="1" x14ac:dyDescent="0.3">
      <c r="A32" s="22">
        <v>1984</v>
      </c>
      <c r="B32" s="17">
        <v>666.43799999999999</v>
      </c>
      <c r="C32" s="17">
        <v>851.80499999999995</v>
      </c>
      <c r="D32" s="17">
        <v>-185.26900000000001</v>
      </c>
      <c r="E32" s="17">
        <v>0.26200000000001522</v>
      </c>
      <c r="F32" s="17">
        <v>-0.36</v>
      </c>
      <c r="G32" s="17">
        <v>-185.36699999999999</v>
      </c>
      <c r="H32" s="17">
        <v>1306.9749999999999</v>
      </c>
      <c r="J32" s="13">
        <f t="shared" ref="J32:J70" si="1">(B32-C32)/1000</f>
        <v>-0.18536699999999995</v>
      </c>
      <c r="K32" s="21">
        <f t="shared" si="0"/>
        <v>-1</v>
      </c>
      <c r="P32" s="21"/>
      <c r="T32" s="21"/>
      <c r="U32" s="21"/>
    </row>
    <row r="33" spans="1:21" ht="15" customHeight="1" x14ac:dyDescent="0.3">
      <c r="A33" s="22">
        <v>1985</v>
      </c>
      <c r="B33" s="17">
        <v>734.03700000000003</v>
      </c>
      <c r="C33" s="17">
        <v>946.34400000000005</v>
      </c>
      <c r="D33" s="17">
        <v>-221.529</v>
      </c>
      <c r="E33" s="17">
        <v>9.3630000000000031</v>
      </c>
      <c r="F33" s="17">
        <v>-0.14199999999999999</v>
      </c>
      <c r="G33" s="17">
        <v>-212.30799999999999</v>
      </c>
      <c r="H33" s="17">
        <v>1507.26</v>
      </c>
      <c r="J33" s="13">
        <f t="shared" si="1"/>
        <v>-0.21230700000000002</v>
      </c>
      <c r="K33" s="21">
        <f t="shared" si="0"/>
        <v>-1</v>
      </c>
      <c r="P33" s="21"/>
      <c r="T33" s="21"/>
      <c r="U33" s="21"/>
    </row>
    <row r="34" spans="1:21" ht="15" customHeight="1" x14ac:dyDescent="0.3">
      <c r="A34" s="22">
        <v>1986</v>
      </c>
      <c r="B34" s="17">
        <v>769.15499999999997</v>
      </c>
      <c r="C34" s="17">
        <v>990.38199999999995</v>
      </c>
      <c r="D34" s="17">
        <v>-237.91499999999999</v>
      </c>
      <c r="E34" s="17">
        <v>16.72999999999999</v>
      </c>
      <c r="F34" s="17">
        <v>-4.2000000000000003E-2</v>
      </c>
      <c r="G34" s="17">
        <v>-221.227</v>
      </c>
      <c r="H34" s="17">
        <v>1740.623</v>
      </c>
      <c r="J34" s="13">
        <f t="shared" si="1"/>
        <v>-0.22122699999999998</v>
      </c>
      <c r="K34" s="21">
        <f t="shared" si="0"/>
        <v>-1</v>
      </c>
      <c r="P34" s="21"/>
      <c r="T34" s="21"/>
      <c r="U34" s="21"/>
    </row>
    <row r="35" spans="1:21" ht="15" customHeight="1" x14ac:dyDescent="0.3">
      <c r="A35" s="22">
        <v>1987</v>
      </c>
      <c r="B35" s="17">
        <v>854.28700000000003</v>
      </c>
      <c r="C35" s="17">
        <v>1004.0170000000001</v>
      </c>
      <c r="D35" s="17">
        <v>-168.357</v>
      </c>
      <c r="E35" s="17">
        <v>19.570000000000011</v>
      </c>
      <c r="F35" s="17">
        <v>-0.94299999999999995</v>
      </c>
      <c r="G35" s="17">
        <v>-149.72999999999999</v>
      </c>
      <c r="H35" s="17">
        <v>1889.7529999999999</v>
      </c>
      <c r="J35" s="13">
        <f t="shared" si="1"/>
        <v>-0.14973000000000003</v>
      </c>
      <c r="K35" s="21">
        <f t="shared" si="0"/>
        <v>-1</v>
      </c>
      <c r="P35" s="21"/>
      <c r="T35" s="21"/>
      <c r="U35" s="21"/>
    </row>
    <row r="36" spans="1:21" ht="15" customHeight="1" x14ac:dyDescent="0.3">
      <c r="A36" s="22">
        <v>1988</v>
      </c>
      <c r="B36" s="17">
        <v>909.23800000000006</v>
      </c>
      <c r="C36" s="17">
        <v>1064.4159999999999</v>
      </c>
      <c r="D36" s="17">
        <v>-192.26499999999999</v>
      </c>
      <c r="E36" s="17">
        <v>38.798999999999992</v>
      </c>
      <c r="F36" s="17">
        <v>-1.712</v>
      </c>
      <c r="G36" s="17">
        <v>-155.178</v>
      </c>
      <c r="H36" s="17">
        <v>2051.616</v>
      </c>
      <c r="J36" s="13">
        <f t="shared" si="1"/>
        <v>-0.15517799999999987</v>
      </c>
      <c r="K36" s="21">
        <f t="shared" si="0"/>
        <v>-1</v>
      </c>
      <c r="P36" s="21"/>
      <c r="T36" s="21"/>
      <c r="U36" s="21"/>
    </row>
    <row r="37" spans="1:21" ht="15" customHeight="1" x14ac:dyDescent="0.3">
      <c r="A37" s="22">
        <v>1989</v>
      </c>
      <c r="B37" s="17">
        <v>991.10400000000004</v>
      </c>
      <c r="C37" s="17">
        <v>1143.7429999999999</v>
      </c>
      <c r="D37" s="17">
        <v>-205.393</v>
      </c>
      <c r="E37" s="17">
        <v>52.443999999999988</v>
      </c>
      <c r="F37" s="17">
        <v>0.31</v>
      </c>
      <c r="G37" s="17">
        <v>-152.63900000000001</v>
      </c>
      <c r="H37" s="17">
        <v>2190.7159999999999</v>
      </c>
      <c r="J37" s="13">
        <f t="shared" si="1"/>
        <v>-0.15263899999999989</v>
      </c>
      <c r="K37" s="21">
        <f t="shared" si="0"/>
        <v>-1</v>
      </c>
      <c r="P37" s="21"/>
      <c r="T37" s="21"/>
      <c r="U37" s="21"/>
    </row>
    <row r="38" spans="1:21" ht="15" customHeight="1" x14ac:dyDescent="0.3">
      <c r="A38" s="22">
        <v>1990</v>
      </c>
      <c r="B38" s="17">
        <v>1031.9580000000001</v>
      </c>
      <c r="C38" s="17">
        <v>1252.9929999999999</v>
      </c>
      <c r="D38" s="17">
        <v>-277.62599999999998</v>
      </c>
      <c r="E38" s="17">
        <v>58.215999999999973</v>
      </c>
      <c r="F38" s="17">
        <v>-1.6259999999999999</v>
      </c>
      <c r="G38" s="17">
        <v>-221.036</v>
      </c>
      <c r="H38" s="17">
        <v>2411.558</v>
      </c>
      <c r="J38" s="13">
        <f t="shared" si="1"/>
        <v>-0.22103499999999984</v>
      </c>
      <c r="K38" s="21">
        <f t="shared" si="0"/>
        <v>-1</v>
      </c>
      <c r="P38" s="21"/>
      <c r="T38" s="21"/>
      <c r="U38" s="21"/>
    </row>
    <row r="39" spans="1:21" ht="15" customHeight="1" x14ac:dyDescent="0.3">
      <c r="A39" s="22">
        <v>1991</v>
      </c>
      <c r="B39" s="17">
        <v>1054.9880000000001</v>
      </c>
      <c r="C39" s="17">
        <v>1324.2260000000001</v>
      </c>
      <c r="D39" s="17">
        <v>-321.435</v>
      </c>
      <c r="E39" s="17">
        <v>53.514000000000003</v>
      </c>
      <c r="F39" s="17">
        <v>-1.3169999999999999</v>
      </c>
      <c r="G39" s="17">
        <v>-269.238</v>
      </c>
      <c r="H39" s="17">
        <v>2688.9989999999998</v>
      </c>
      <c r="J39" s="13">
        <f t="shared" si="1"/>
        <v>-0.26923800000000003</v>
      </c>
      <c r="K39" s="21">
        <f t="shared" si="0"/>
        <v>-1</v>
      </c>
      <c r="P39" s="21"/>
      <c r="T39" s="21"/>
      <c r="U39" s="21"/>
    </row>
    <row r="40" spans="1:21" ht="15" customHeight="1" x14ac:dyDescent="0.3">
      <c r="A40" s="22">
        <v>1992</v>
      </c>
      <c r="B40" s="17">
        <v>1091.2080000000001</v>
      </c>
      <c r="C40" s="17">
        <v>1381.529</v>
      </c>
      <c r="D40" s="17">
        <v>-340.40800000000002</v>
      </c>
      <c r="E40" s="17">
        <v>50.745999999999988</v>
      </c>
      <c r="F40" s="17">
        <v>-0.65900000000000003</v>
      </c>
      <c r="G40" s="17">
        <v>-290.32100000000003</v>
      </c>
      <c r="H40" s="17">
        <v>2999.7370000000001</v>
      </c>
      <c r="J40" s="13">
        <f t="shared" si="1"/>
        <v>-0.29032099999999994</v>
      </c>
      <c r="K40" s="21">
        <f t="shared" si="0"/>
        <v>-1</v>
      </c>
      <c r="P40" s="21"/>
      <c r="T40" s="21"/>
      <c r="U40" s="21"/>
    </row>
    <row r="41" spans="1:21" ht="15" customHeight="1" x14ac:dyDescent="0.3">
      <c r="A41" s="22">
        <v>1993</v>
      </c>
      <c r="B41" s="17">
        <v>1154.3340000000001</v>
      </c>
      <c r="C41" s="17">
        <v>1409.386</v>
      </c>
      <c r="D41" s="17">
        <v>-300.39800000000002</v>
      </c>
      <c r="E41" s="17">
        <v>46.788000000000039</v>
      </c>
      <c r="F41" s="17">
        <v>-1.4410000000000001</v>
      </c>
      <c r="G41" s="17">
        <v>-255.05099999999999</v>
      </c>
      <c r="H41" s="17">
        <v>3248.3960000000002</v>
      </c>
      <c r="J41" s="13">
        <f t="shared" si="1"/>
        <v>-0.25505199999999989</v>
      </c>
      <c r="K41" s="21">
        <f t="shared" si="0"/>
        <v>-1</v>
      </c>
      <c r="P41" s="21"/>
      <c r="T41" s="21"/>
      <c r="U41" s="21"/>
    </row>
    <row r="42" spans="1:21" ht="15" customHeight="1" x14ac:dyDescent="0.3">
      <c r="A42" s="22">
        <v>1994</v>
      </c>
      <c r="B42" s="17">
        <v>1258.566</v>
      </c>
      <c r="C42" s="17">
        <v>1461.752</v>
      </c>
      <c r="D42" s="17">
        <v>-258.83999999999997</v>
      </c>
      <c r="E42" s="17">
        <v>56.756999999999969</v>
      </c>
      <c r="F42" s="17">
        <v>-1.103</v>
      </c>
      <c r="G42" s="17">
        <v>-203.18600000000001</v>
      </c>
      <c r="H42" s="17">
        <v>3433.0650000000001</v>
      </c>
      <c r="J42" s="13">
        <f t="shared" si="1"/>
        <v>-0.20318599999999992</v>
      </c>
      <c r="K42" s="21">
        <f t="shared" si="0"/>
        <v>-1</v>
      </c>
      <c r="P42" s="21"/>
      <c r="T42" s="21"/>
      <c r="U42" s="21"/>
    </row>
    <row r="43" spans="1:21" ht="15" customHeight="1" x14ac:dyDescent="0.3">
      <c r="A43" s="22">
        <v>1995</v>
      </c>
      <c r="B43" s="17">
        <v>1351.79</v>
      </c>
      <c r="C43" s="17">
        <v>1515.742</v>
      </c>
      <c r="D43" s="17">
        <v>-226.36699999999999</v>
      </c>
      <c r="E43" s="17">
        <v>60.445999999999991</v>
      </c>
      <c r="F43" s="17">
        <v>1.9690000000000001</v>
      </c>
      <c r="G43" s="17">
        <v>-163.952</v>
      </c>
      <c r="H43" s="17">
        <v>3604.3780000000002</v>
      </c>
      <c r="J43" s="13">
        <f t="shared" si="1"/>
        <v>-0.16395199999999999</v>
      </c>
      <c r="K43" s="21">
        <f t="shared" si="0"/>
        <v>-1</v>
      </c>
      <c r="P43" s="21"/>
      <c r="T43" s="21"/>
      <c r="U43" s="21"/>
    </row>
    <row r="44" spans="1:21" ht="15" customHeight="1" x14ac:dyDescent="0.3">
      <c r="A44" s="22">
        <v>1996</v>
      </c>
      <c r="B44" s="17">
        <v>1453.0530000000001</v>
      </c>
      <c r="C44" s="17">
        <v>1560.4839999999999</v>
      </c>
      <c r="D44" s="17">
        <v>-174.01900000000001</v>
      </c>
      <c r="E44" s="17">
        <v>66.408000000000001</v>
      </c>
      <c r="F44" s="17">
        <v>0.18</v>
      </c>
      <c r="G44" s="17">
        <v>-107.431</v>
      </c>
      <c r="H44" s="17">
        <v>3734.0729999999999</v>
      </c>
      <c r="J44" s="13">
        <f t="shared" si="1"/>
        <v>-0.10743099999999982</v>
      </c>
      <c r="K44" s="21">
        <f t="shared" si="0"/>
        <v>-1</v>
      </c>
      <c r="P44" s="21"/>
      <c r="T44" s="21"/>
      <c r="U44" s="21"/>
    </row>
    <row r="45" spans="1:21" ht="15" customHeight="1" x14ac:dyDescent="0.3">
      <c r="A45" s="22">
        <v>1997</v>
      </c>
      <c r="B45" s="17">
        <v>1579.232</v>
      </c>
      <c r="C45" s="17">
        <v>1601.116</v>
      </c>
      <c r="D45" s="17">
        <v>-103.248</v>
      </c>
      <c r="E45" s="17">
        <v>81.314999999999998</v>
      </c>
      <c r="F45" s="17">
        <v>4.9000000000000002E-2</v>
      </c>
      <c r="G45" s="17">
        <v>-21.884</v>
      </c>
      <c r="H45" s="17">
        <v>3772.3440000000001</v>
      </c>
      <c r="J45" s="13">
        <f t="shared" si="1"/>
        <v>-2.1884000000000015E-2</v>
      </c>
      <c r="K45" s="21">
        <f t="shared" si="0"/>
        <v>-1</v>
      </c>
      <c r="P45" s="21"/>
      <c r="T45" s="21"/>
      <c r="U45" s="21"/>
    </row>
    <row r="46" spans="1:21" ht="15" customHeight="1" x14ac:dyDescent="0.3">
      <c r="A46" s="22">
        <v>1998</v>
      </c>
      <c r="B46" s="17">
        <v>1721.7280000000001</v>
      </c>
      <c r="C46" s="17">
        <v>1652.4580000000001</v>
      </c>
      <c r="D46" s="17">
        <v>-29.925000000000001</v>
      </c>
      <c r="E46" s="17">
        <v>99.411999999999992</v>
      </c>
      <c r="F46" s="17">
        <v>-0.217</v>
      </c>
      <c r="G46" s="17">
        <v>69.27</v>
      </c>
      <c r="H46" s="17">
        <v>3721.0990000000002</v>
      </c>
      <c r="J46" s="13">
        <f t="shared" si="1"/>
        <v>6.9269999999999984E-2</v>
      </c>
      <c r="K46" s="21">
        <f t="shared" si="0"/>
        <v>0</v>
      </c>
      <c r="L46" s="57"/>
      <c r="P46" s="21"/>
      <c r="T46" s="21"/>
      <c r="U46" s="21"/>
    </row>
    <row r="47" spans="1:21" ht="15" customHeight="1" x14ac:dyDescent="0.3">
      <c r="A47" s="22">
        <v>1999</v>
      </c>
      <c r="B47" s="17">
        <v>1827.452</v>
      </c>
      <c r="C47" s="17">
        <v>1701.8420000000001</v>
      </c>
      <c r="D47" s="17">
        <v>1.92</v>
      </c>
      <c r="E47" s="17">
        <v>124.711</v>
      </c>
      <c r="F47" s="17">
        <v>-1.0209999999999999</v>
      </c>
      <c r="G47" s="17">
        <v>125.61</v>
      </c>
      <c r="H47" s="17">
        <v>3632.3629999999998</v>
      </c>
      <c r="I47" s="57"/>
      <c r="J47" s="13">
        <f t="shared" si="1"/>
        <v>0.12560999999999989</v>
      </c>
      <c r="K47" s="21">
        <f t="shared" si="0"/>
        <v>0</v>
      </c>
      <c r="L47" s="57"/>
      <c r="P47" s="21"/>
      <c r="T47" s="21"/>
      <c r="U47" s="21"/>
    </row>
    <row r="48" spans="1:21" ht="15" customHeight="1" x14ac:dyDescent="0.3">
      <c r="A48" s="22">
        <v>2000</v>
      </c>
      <c r="B48" s="17">
        <v>2025.191</v>
      </c>
      <c r="C48" s="17">
        <v>1788.95</v>
      </c>
      <c r="D48" s="17">
        <v>86.421999999999997</v>
      </c>
      <c r="E48" s="17">
        <v>151.84800000000001</v>
      </c>
      <c r="F48" s="17">
        <v>-2.0289999999999999</v>
      </c>
      <c r="G48" s="17">
        <v>236.24100000000001</v>
      </c>
      <c r="H48" s="17">
        <v>3409.8040000000001</v>
      </c>
      <c r="I48" s="57"/>
      <c r="J48" s="13">
        <f t="shared" si="1"/>
        <v>0.23624099999999998</v>
      </c>
      <c r="K48" s="21">
        <f t="shared" si="0"/>
        <v>0</v>
      </c>
      <c r="L48" s="57"/>
      <c r="P48" s="21"/>
      <c r="T48" s="21"/>
      <c r="U48" s="21"/>
    </row>
    <row r="49" spans="1:21" ht="15" customHeight="1" x14ac:dyDescent="0.3">
      <c r="A49" s="22">
        <v>2001</v>
      </c>
      <c r="B49" s="17">
        <v>1991.0820000000001</v>
      </c>
      <c r="C49" s="17">
        <v>1862.846</v>
      </c>
      <c r="D49" s="17">
        <v>-32.445</v>
      </c>
      <c r="E49" s="17">
        <v>162.98299999999998</v>
      </c>
      <c r="F49" s="17">
        <v>-2.302</v>
      </c>
      <c r="G49" s="17">
        <v>128.23599999999999</v>
      </c>
      <c r="H49" s="17">
        <v>3319.6149999999998</v>
      </c>
      <c r="I49" s="57"/>
      <c r="J49" s="13">
        <f t="shared" si="1"/>
        <v>0.1282360000000001</v>
      </c>
      <c r="K49" s="21">
        <f t="shared" si="0"/>
        <v>0</v>
      </c>
      <c r="L49" s="57"/>
      <c r="P49" s="21"/>
      <c r="T49" s="21"/>
      <c r="U49" s="21"/>
    </row>
    <row r="50" spans="1:21" ht="15" customHeight="1" x14ac:dyDescent="0.3">
      <c r="A50" s="22">
        <v>2002</v>
      </c>
      <c r="B50" s="17">
        <v>1853.136</v>
      </c>
      <c r="C50" s="17">
        <v>2010.894</v>
      </c>
      <c r="D50" s="17">
        <v>-317.41699999999997</v>
      </c>
      <c r="E50" s="17">
        <v>159.00799999999995</v>
      </c>
      <c r="F50" s="17">
        <v>0.65100000000000002</v>
      </c>
      <c r="G50" s="17">
        <v>-157.75800000000001</v>
      </c>
      <c r="H50" s="17">
        <v>3540.4270000000001</v>
      </c>
      <c r="I50" s="57"/>
      <c r="J50" s="13">
        <f t="shared" si="1"/>
        <v>-0.15775800000000004</v>
      </c>
      <c r="K50" s="21">
        <f t="shared" si="0"/>
        <v>-1</v>
      </c>
      <c r="L50" s="57"/>
      <c r="P50" s="21"/>
      <c r="T50" s="21"/>
      <c r="U50" s="21"/>
    </row>
    <row r="51" spans="1:21" ht="15" customHeight="1" x14ac:dyDescent="0.3">
      <c r="A51" s="22">
        <v>2003</v>
      </c>
      <c r="B51" s="17">
        <v>1782.3140000000001</v>
      </c>
      <c r="C51" s="17">
        <v>2159.8989999999999</v>
      </c>
      <c r="D51" s="17">
        <v>-538.41800000000001</v>
      </c>
      <c r="E51" s="17">
        <v>155.58800000000002</v>
      </c>
      <c r="F51" s="17">
        <v>5.2450000000000001</v>
      </c>
      <c r="G51" s="17">
        <v>-377.58499999999998</v>
      </c>
      <c r="H51" s="17">
        <v>3913.4430000000002</v>
      </c>
      <c r="I51" s="57"/>
      <c r="J51" s="13">
        <f t="shared" si="1"/>
        <v>-0.37758499999999978</v>
      </c>
      <c r="K51" s="21">
        <f t="shared" si="0"/>
        <v>-1</v>
      </c>
      <c r="L51" s="57"/>
      <c r="P51" s="21"/>
      <c r="T51" s="21"/>
      <c r="U51" s="21"/>
    </row>
    <row r="52" spans="1:21" ht="15" customHeight="1" x14ac:dyDescent="0.3">
      <c r="A52" s="22">
        <v>2004</v>
      </c>
      <c r="B52" s="17">
        <v>1880.114</v>
      </c>
      <c r="C52" s="17">
        <v>2292.8409999999999</v>
      </c>
      <c r="D52" s="17">
        <v>-567.96100000000001</v>
      </c>
      <c r="E52" s="17">
        <v>151.10400000000004</v>
      </c>
      <c r="F52" s="17">
        <v>4.13</v>
      </c>
      <c r="G52" s="17">
        <v>-412.72699999999998</v>
      </c>
      <c r="H52" s="17">
        <v>4295.5439999999999</v>
      </c>
      <c r="I52" s="57"/>
      <c r="J52" s="13">
        <f t="shared" si="1"/>
        <v>-0.41272699999999984</v>
      </c>
      <c r="K52" s="21">
        <f t="shared" si="0"/>
        <v>-1</v>
      </c>
      <c r="L52" s="57"/>
      <c r="P52" s="21"/>
      <c r="T52" s="21"/>
      <c r="U52" s="21"/>
    </row>
    <row r="53" spans="1:21" ht="15" customHeight="1" x14ac:dyDescent="0.3">
      <c r="A53" s="22">
        <v>2005</v>
      </c>
      <c r="B53" s="17">
        <v>2153.6109999999999</v>
      </c>
      <c r="C53" s="17">
        <v>2471.9569999999999</v>
      </c>
      <c r="D53" s="17">
        <v>-493.61099999999999</v>
      </c>
      <c r="E53" s="17">
        <v>173.47399999999999</v>
      </c>
      <c r="F53" s="17">
        <v>1.7909999999999999</v>
      </c>
      <c r="G53" s="17">
        <v>-318.346</v>
      </c>
      <c r="H53" s="17">
        <v>4592.2120000000004</v>
      </c>
      <c r="I53" s="57"/>
      <c r="J53" s="13">
        <f t="shared" si="1"/>
        <v>-0.31834600000000002</v>
      </c>
      <c r="K53" s="21">
        <f t="shared" si="0"/>
        <v>-1</v>
      </c>
      <c r="L53" s="57"/>
      <c r="P53" s="21"/>
      <c r="T53" s="21"/>
      <c r="U53" s="21"/>
    </row>
    <row r="54" spans="1:21" ht="15" customHeight="1" x14ac:dyDescent="0.3">
      <c r="A54" s="22">
        <v>2006</v>
      </c>
      <c r="B54" s="17">
        <v>2406.8690000000001</v>
      </c>
      <c r="C54" s="17">
        <v>2655.05</v>
      </c>
      <c r="D54" s="17">
        <v>-434.49400000000003</v>
      </c>
      <c r="E54" s="17">
        <v>185.23800000000003</v>
      </c>
      <c r="F54" s="17">
        <v>1.075</v>
      </c>
      <c r="G54" s="17">
        <v>-248.18100000000001</v>
      </c>
      <c r="H54" s="17">
        <v>4828.9719999999998</v>
      </c>
      <c r="I54" s="57"/>
      <c r="J54" s="13">
        <f t="shared" si="1"/>
        <v>-0.24818100000000004</v>
      </c>
      <c r="K54" s="21">
        <f t="shared" si="0"/>
        <v>-1</v>
      </c>
      <c r="L54" s="57"/>
      <c r="P54" s="21"/>
      <c r="T54" s="21"/>
      <c r="U54" s="21"/>
    </row>
    <row r="55" spans="1:21" ht="15" customHeight="1" x14ac:dyDescent="0.3">
      <c r="A55" s="22">
        <v>2007</v>
      </c>
      <c r="B55" s="17">
        <v>2567.9850000000001</v>
      </c>
      <c r="C55" s="17">
        <v>2728.6860000000001</v>
      </c>
      <c r="D55" s="17">
        <v>-342.15300000000002</v>
      </c>
      <c r="E55" s="17">
        <v>186.54500000000002</v>
      </c>
      <c r="F55" s="17">
        <v>-5.093</v>
      </c>
      <c r="G55" s="17">
        <v>-160.70099999999999</v>
      </c>
      <c r="H55" s="17">
        <v>5035.1289999999999</v>
      </c>
      <c r="J55" s="13">
        <f t="shared" si="1"/>
        <v>-0.16070100000000001</v>
      </c>
      <c r="K55" s="21">
        <f t="shared" si="0"/>
        <v>-1</v>
      </c>
      <c r="P55" s="21"/>
      <c r="T55" s="21"/>
      <c r="U55" s="21"/>
    </row>
    <row r="56" spans="1:21" ht="15" customHeight="1" x14ac:dyDescent="0.3">
      <c r="A56" s="22">
        <v>2008</v>
      </c>
      <c r="B56" s="17">
        <v>2523.991</v>
      </c>
      <c r="C56" s="17">
        <v>2982.5439999999999</v>
      </c>
      <c r="D56" s="17">
        <v>-641.84799999999996</v>
      </c>
      <c r="E56" s="17">
        <v>185.71199999999996</v>
      </c>
      <c r="F56" s="17">
        <v>-2.4169999999999998</v>
      </c>
      <c r="G56" s="17">
        <v>-458.553</v>
      </c>
      <c r="H56" s="17">
        <v>5803.05</v>
      </c>
      <c r="J56" s="13">
        <f t="shared" si="1"/>
        <v>-0.45855299999999988</v>
      </c>
      <c r="K56" s="21">
        <f t="shared" si="0"/>
        <v>-1</v>
      </c>
      <c r="P56" s="21"/>
      <c r="T56" s="21"/>
      <c r="U56" s="21"/>
    </row>
    <row r="57" spans="1:21" ht="15" customHeight="1" x14ac:dyDescent="0.3">
      <c r="A57" s="22">
        <v>2009</v>
      </c>
      <c r="B57" s="17">
        <v>2104.989</v>
      </c>
      <c r="C57" s="17">
        <v>3517.6770000000001</v>
      </c>
      <c r="D57" s="17">
        <v>-1549.681</v>
      </c>
      <c r="E57" s="17">
        <v>137.29699999999994</v>
      </c>
      <c r="F57" s="17">
        <v>-0.30399999999999999</v>
      </c>
      <c r="G57" s="17">
        <v>-1412.6880000000001</v>
      </c>
      <c r="H57" s="17">
        <v>7544.7070000000003</v>
      </c>
      <c r="J57" s="13">
        <f t="shared" si="1"/>
        <v>-1.4126880000000002</v>
      </c>
      <c r="K57" s="21">
        <f t="shared" si="0"/>
        <v>-1</v>
      </c>
      <c r="P57" s="21"/>
      <c r="T57" s="21"/>
      <c r="U57" s="21"/>
    </row>
    <row r="58" spans="1:21" ht="15" customHeight="1" x14ac:dyDescent="0.3">
      <c r="A58" s="22">
        <v>2010</v>
      </c>
      <c r="B58" s="17">
        <v>2162.7060000000001</v>
      </c>
      <c r="C58" s="17">
        <v>3457.0790000000002</v>
      </c>
      <c r="D58" s="17">
        <v>-1371.3779999999999</v>
      </c>
      <c r="E58" s="17">
        <v>81.704999999999885</v>
      </c>
      <c r="F58" s="17">
        <v>-4.7</v>
      </c>
      <c r="G58" s="17">
        <v>-1294.373</v>
      </c>
      <c r="H58" s="17">
        <v>9018.8819999999996</v>
      </c>
      <c r="J58" s="13">
        <f t="shared" si="1"/>
        <v>-1.294373</v>
      </c>
      <c r="K58" s="21">
        <f t="shared" si="0"/>
        <v>-1</v>
      </c>
      <c r="P58" s="21"/>
      <c r="T58" s="21"/>
      <c r="U58" s="21"/>
    </row>
    <row r="59" spans="1:21" ht="15" customHeight="1" x14ac:dyDescent="0.3">
      <c r="A59" s="22">
        <v>2011</v>
      </c>
      <c r="B59" s="17">
        <v>2303.4659999999999</v>
      </c>
      <c r="C59" s="17">
        <v>3603.0650000000001</v>
      </c>
      <c r="D59" s="17">
        <v>-1366.7809999999999</v>
      </c>
      <c r="E59" s="17">
        <v>67.990000000000023</v>
      </c>
      <c r="F59" s="17">
        <v>-0.80800000000000005</v>
      </c>
      <c r="G59" s="17">
        <v>-1299.5989999999999</v>
      </c>
      <c r="H59" s="17">
        <v>10128.187</v>
      </c>
      <c r="J59" s="13">
        <f t="shared" si="1"/>
        <v>-1.2995990000000002</v>
      </c>
      <c r="K59" s="21">
        <f t="shared" si="0"/>
        <v>-1</v>
      </c>
      <c r="P59" s="21"/>
      <c r="T59" s="21"/>
      <c r="U59" s="21"/>
    </row>
    <row r="60" spans="1:21" ht="15" customHeight="1" x14ac:dyDescent="0.3">
      <c r="A60" s="22">
        <v>2012</v>
      </c>
      <c r="B60" s="17">
        <v>2449.9899999999998</v>
      </c>
      <c r="C60" s="17">
        <v>3526.5630000000001</v>
      </c>
      <c r="D60" s="17">
        <v>-1138.4860000000001</v>
      </c>
      <c r="E60" s="17">
        <v>64.583000000000013</v>
      </c>
      <c r="F60" s="17">
        <v>-2.67</v>
      </c>
      <c r="G60" s="17">
        <v>-1076.5730000000001</v>
      </c>
      <c r="H60" s="17">
        <v>11281.130999999999</v>
      </c>
      <c r="J60" s="13">
        <f t="shared" si="1"/>
        <v>-1.0765730000000002</v>
      </c>
      <c r="K60" s="21">
        <f t="shared" si="0"/>
        <v>-1</v>
      </c>
      <c r="P60" s="21"/>
      <c r="T60" s="21"/>
      <c r="U60" s="21"/>
    </row>
    <row r="61" spans="1:21" ht="15" customHeight="1" x14ac:dyDescent="0.3">
      <c r="A61" s="22">
        <v>2013</v>
      </c>
      <c r="B61" s="17">
        <v>2775.1060000000002</v>
      </c>
      <c r="C61" s="17">
        <v>3454.8809999999999</v>
      </c>
      <c r="D61" s="17">
        <v>-719.23800000000006</v>
      </c>
      <c r="E61" s="17">
        <v>37.550000000000082</v>
      </c>
      <c r="F61" s="17">
        <v>1.913</v>
      </c>
      <c r="G61" s="17">
        <v>-679.77499999999998</v>
      </c>
      <c r="H61" s="17">
        <v>11982.713</v>
      </c>
      <c r="J61" s="13">
        <f t="shared" si="1"/>
        <v>-0.67977499999999969</v>
      </c>
      <c r="K61" s="21">
        <f t="shared" si="0"/>
        <v>-1</v>
      </c>
      <c r="P61" s="21"/>
      <c r="T61" s="21"/>
      <c r="U61" s="21"/>
    </row>
    <row r="62" spans="1:21" ht="15" customHeight="1" x14ac:dyDescent="0.3">
      <c r="A62" s="22">
        <v>2014</v>
      </c>
      <c r="B62" s="17">
        <v>3021.491</v>
      </c>
      <c r="C62" s="17">
        <v>3506.2840000000001</v>
      </c>
      <c r="D62" s="17">
        <v>-514.30499999999995</v>
      </c>
      <c r="E62" s="17">
        <v>26.980999999999945</v>
      </c>
      <c r="F62" s="17">
        <v>2.5310000000000001</v>
      </c>
      <c r="G62" s="17">
        <v>-484.79300000000001</v>
      </c>
      <c r="H62" s="17">
        <v>12779.898999999999</v>
      </c>
      <c r="J62" s="13">
        <f t="shared" si="1"/>
        <v>-0.48479300000000014</v>
      </c>
      <c r="K62" s="21">
        <f t="shared" si="0"/>
        <v>-1</v>
      </c>
      <c r="P62" s="21"/>
      <c r="T62" s="21"/>
      <c r="U62" s="21"/>
    </row>
    <row r="63" spans="1:21" ht="15" customHeight="1" x14ac:dyDescent="0.3">
      <c r="A63" s="22">
        <v>2015</v>
      </c>
      <c r="B63" s="17">
        <v>3249.89</v>
      </c>
      <c r="C63" s="17">
        <v>3691.85</v>
      </c>
      <c r="D63" s="17">
        <v>-469.255</v>
      </c>
      <c r="E63" s="17">
        <v>25.585000000000015</v>
      </c>
      <c r="F63" s="17">
        <v>1.71</v>
      </c>
      <c r="G63" s="17">
        <v>-441.96</v>
      </c>
      <c r="H63" s="17">
        <v>13116.691999999999</v>
      </c>
      <c r="J63" s="13">
        <f t="shared" si="1"/>
        <v>-0.44196000000000002</v>
      </c>
      <c r="K63" s="21">
        <f t="shared" si="0"/>
        <v>-1</v>
      </c>
      <c r="P63" s="21"/>
      <c r="T63" s="21"/>
      <c r="U63" s="21"/>
    </row>
    <row r="64" spans="1:21" ht="15" customHeight="1" x14ac:dyDescent="0.3">
      <c r="A64" s="22">
        <v>2016</v>
      </c>
      <c r="B64" s="17">
        <v>3267.9650000000001</v>
      </c>
      <c r="C64" s="17">
        <v>3852.6149999999998</v>
      </c>
      <c r="D64" s="17">
        <v>-620.15700000000004</v>
      </c>
      <c r="E64" s="17">
        <v>34.146000000000065</v>
      </c>
      <c r="F64" s="17">
        <v>1.361</v>
      </c>
      <c r="G64" s="17">
        <v>-584.65</v>
      </c>
      <c r="H64" s="17">
        <v>14167.624</v>
      </c>
      <c r="J64" s="13">
        <f t="shared" si="1"/>
        <v>-0.58464999999999967</v>
      </c>
      <c r="K64" s="21">
        <f t="shared" si="0"/>
        <v>-1</v>
      </c>
      <c r="P64" s="21"/>
      <c r="T64" s="21"/>
      <c r="U64" s="21"/>
    </row>
    <row r="65" spans="1:21" ht="15" customHeight="1" x14ac:dyDescent="0.3">
      <c r="A65" s="22">
        <v>2017</v>
      </c>
      <c r="B65" s="17">
        <v>3316.1840000000002</v>
      </c>
      <c r="C65" s="17">
        <v>3981.63</v>
      </c>
      <c r="D65" s="17">
        <v>-714.86300000000006</v>
      </c>
      <c r="E65" s="17">
        <v>47.144000000000027</v>
      </c>
      <c r="F65" s="17">
        <v>2.2730000000000001</v>
      </c>
      <c r="G65" s="17">
        <v>-665.44600000000003</v>
      </c>
      <c r="H65" s="17">
        <v>14665.439</v>
      </c>
      <c r="J65" s="13">
        <f t="shared" si="1"/>
        <v>-0.66544599999999987</v>
      </c>
      <c r="K65" s="21">
        <f t="shared" si="0"/>
        <v>-1</v>
      </c>
      <c r="P65" s="21"/>
      <c r="T65" s="21"/>
      <c r="U65" s="21"/>
    </row>
    <row r="66" spans="1:21" ht="15" customHeight="1" x14ac:dyDescent="0.3">
      <c r="A66" s="22">
        <v>2018</v>
      </c>
      <c r="B66" s="17">
        <v>3329.9070000000002</v>
      </c>
      <c r="C66" s="17">
        <v>4109.0450000000001</v>
      </c>
      <c r="D66" s="17">
        <v>-785.31299999999999</v>
      </c>
      <c r="E66" s="17">
        <v>4.7099999999999547</v>
      </c>
      <c r="F66" s="17">
        <v>1.4650000000000001</v>
      </c>
      <c r="G66" s="17">
        <v>-779.13800000000003</v>
      </c>
      <c r="H66" s="17">
        <v>15749.566999999999</v>
      </c>
      <c r="J66" s="13">
        <f t="shared" si="1"/>
        <v>-0.77913799999999989</v>
      </c>
      <c r="K66" s="21">
        <f t="shared" si="0"/>
        <v>-1</v>
      </c>
      <c r="P66" s="21"/>
      <c r="T66" s="21"/>
      <c r="U66" s="21"/>
    </row>
    <row r="67" spans="1:21" ht="15" customHeight="1" x14ac:dyDescent="0.3">
      <c r="A67" s="22">
        <v>2019</v>
      </c>
      <c r="B67" s="17">
        <v>3463.364</v>
      </c>
      <c r="C67" s="17">
        <v>4446.9560000000001</v>
      </c>
      <c r="D67" s="17">
        <v>-991.27800000000002</v>
      </c>
      <c r="E67" s="17">
        <v>6.5830000000000357</v>
      </c>
      <c r="F67" s="17">
        <v>1.103</v>
      </c>
      <c r="G67" s="17">
        <v>-983.59199999999998</v>
      </c>
      <c r="H67" s="17">
        <v>16800.7</v>
      </c>
      <c r="J67" s="13">
        <f t="shared" si="1"/>
        <v>-0.98359200000000013</v>
      </c>
      <c r="K67" s="21">
        <f t="shared" si="0"/>
        <v>-1</v>
      </c>
      <c r="T67" s="21"/>
      <c r="U67" s="21"/>
    </row>
    <row r="68" spans="1:21" ht="15" customHeight="1" x14ac:dyDescent="0.3">
      <c r="A68" s="22">
        <v>2020</v>
      </c>
      <c r="B68" s="17">
        <v>3421.1640000000002</v>
      </c>
      <c r="C68" s="17">
        <v>6553.6030000000001</v>
      </c>
      <c r="D68" s="17">
        <v>-3142.2849999999999</v>
      </c>
      <c r="E68" s="17">
        <v>7.4430000000000032</v>
      </c>
      <c r="F68" s="17">
        <v>2.403</v>
      </c>
      <c r="G68" s="17">
        <v>-3132.4389999999999</v>
      </c>
      <c r="H68" s="17">
        <v>21016.669000000002</v>
      </c>
      <c r="J68" s="13">
        <f t="shared" si="1"/>
        <v>-3.1324389999999998</v>
      </c>
      <c r="K68" s="21">
        <f t="shared" si="0"/>
        <v>-1</v>
      </c>
      <c r="T68" s="21"/>
      <c r="U68" s="21"/>
    </row>
    <row r="69" spans="1:21" ht="15" customHeight="1" x14ac:dyDescent="0.3">
      <c r="A69" s="22">
        <v>2021</v>
      </c>
      <c r="B69" s="17">
        <v>4047.1120000000001</v>
      </c>
      <c r="C69" s="17">
        <v>6822.4489999999996</v>
      </c>
      <c r="D69" s="17">
        <v>-2723.8130000000001</v>
      </c>
      <c r="E69" s="17">
        <v>-54.257999999999889</v>
      </c>
      <c r="F69" s="17">
        <v>2.734</v>
      </c>
      <c r="G69" s="17">
        <v>-2775.337</v>
      </c>
      <c r="H69" s="17">
        <v>22284.026000000002</v>
      </c>
      <c r="J69" s="13">
        <f t="shared" si="1"/>
        <v>-2.7753369999999995</v>
      </c>
      <c r="K69" s="21">
        <f t="shared" si="0"/>
        <v>-1</v>
      </c>
      <c r="T69" s="21"/>
      <c r="U69" s="21"/>
    </row>
    <row r="70" spans="1:21" ht="15" customHeight="1" x14ac:dyDescent="0.3">
      <c r="A70" s="23">
        <v>2022</v>
      </c>
      <c r="B70" s="18">
        <v>4896.1189999999997</v>
      </c>
      <c r="C70" s="18">
        <v>6271.5079999999998</v>
      </c>
      <c r="D70" s="18">
        <v>-1357.5409999999999</v>
      </c>
      <c r="E70" s="18">
        <v>-18.264000000000184</v>
      </c>
      <c r="F70" s="18">
        <v>0.41599999999999998</v>
      </c>
      <c r="G70" s="18">
        <v>-1375.3890000000001</v>
      </c>
      <c r="H70" s="18">
        <v>24256.834999999999</v>
      </c>
      <c r="J70" s="13">
        <f t="shared" si="1"/>
        <v>-1.3753890000000002</v>
      </c>
      <c r="K70" s="21">
        <f t="shared" si="0"/>
        <v>-1</v>
      </c>
      <c r="T70" s="21"/>
      <c r="U70" s="21"/>
    </row>
    <row r="71" spans="1:21" ht="15" customHeight="1" x14ac:dyDescent="0.3">
      <c r="A71" s="24"/>
      <c r="B71" s="17"/>
      <c r="C71" s="17"/>
      <c r="D71" s="17"/>
      <c r="E71" s="17"/>
      <c r="F71" s="17"/>
      <c r="G71" s="17"/>
      <c r="H71" s="17"/>
    </row>
    <row r="72" spans="1:21" ht="15" customHeight="1" x14ac:dyDescent="0.3">
      <c r="A72" s="78" t="s">
        <v>13</v>
      </c>
      <c r="B72" s="79"/>
      <c r="C72" s="79"/>
      <c r="D72" s="79"/>
      <c r="E72" s="79"/>
      <c r="F72" s="79"/>
      <c r="G72" s="79"/>
      <c r="H72" s="79"/>
    </row>
    <row r="73" spans="1:21" ht="28.15" customHeight="1" x14ac:dyDescent="0.3">
      <c r="A73" s="78" t="s">
        <v>14</v>
      </c>
      <c r="B73" s="78"/>
      <c r="C73" s="78"/>
      <c r="D73" s="78"/>
      <c r="E73" s="78"/>
      <c r="F73" s="78"/>
      <c r="G73" s="78"/>
      <c r="H73" s="78"/>
    </row>
    <row r="74" spans="1:21" ht="28.15" customHeight="1" x14ac:dyDescent="0.3">
      <c r="A74" s="78" t="s">
        <v>15</v>
      </c>
      <c r="B74" s="78"/>
      <c r="C74" s="78"/>
      <c r="D74" s="78"/>
      <c r="E74" s="78"/>
      <c r="F74" s="78"/>
      <c r="G74" s="78"/>
      <c r="H74" s="78"/>
    </row>
    <row r="75" spans="1:21" ht="15" customHeight="1" x14ac:dyDescent="0.3">
      <c r="A75" s="11"/>
      <c r="B75" s="23"/>
      <c r="C75" s="25"/>
      <c r="D75" s="25"/>
      <c r="E75" s="25"/>
      <c r="F75" s="25"/>
      <c r="G75" s="25"/>
      <c r="H75" s="25"/>
    </row>
    <row r="77" spans="1:21" ht="15" customHeight="1" x14ac:dyDescent="0.3">
      <c r="A77" s="26" t="s">
        <v>16</v>
      </c>
    </row>
  </sheetData>
  <mergeCells count="5">
    <mergeCell ref="A5:H5"/>
    <mergeCell ref="D8:G8"/>
    <mergeCell ref="A72:H72"/>
    <mergeCell ref="A73:H73"/>
    <mergeCell ref="A74:H74"/>
  </mergeCells>
  <hyperlinks>
    <hyperlink ref="A2:D2" r:id="rId1" display="www.cbo.gov/publication/50724" xr:uid="{79D28C3D-CB79-4B23-8A72-1061EE3CA3DA}"/>
    <hyperlink ref="A2:G2" r:id="rId2" display="http://www.cbo.gov/publication/57950" xr:uid="{CD39B2CC-D434-465B-8149-CC4FAAC430D7}"/>
    <hyperlink ref="A77" location="Contents!A1" display="Back to Table of Contents" xr:uid="{6B9ED1B7-63B7-4A9C-BF0D-D56A4B9CF655}"/>
    <hyperlink ref="A2" r:id="rId3" xr:uid="{96840058-C56D-466E-906A-F471AAC423F8}"/>
  </hyperlinks>
  <pageMargins left="0.75" right="0.75" top="1" bottom="1" header="0.5" footer="0.5"/>
  <pageSetup scale="61" orientation="portrait" r:id="rId4"/>
  <headerFooter alignWithMargins="0"/>
  <rowBreaks count="1" manualBreakCount="1">
    <brk id="66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747-43CD-418B-9C9F-8FCED4A86964}">
  <dimension ref="A1:AD74"/>
  <sheetViews>
    <sheetView zoomScaleNormal="100" workbookViewId="0">
      <pane ySplit="8" topLeftCell="A43" activePane="bottomLeft" state="frozen"/>
      <selection pane="bottomLeft" activeCell="I69" sqref="I69"/>
    </sheetView>
  </sheetViews>
  <sheetFormatPr defaultColWidth="9.26953125" defaultRowHeight="15" customHeight="1" x14ac:dyDescent="0.3"/>
  <cols>
    <col min="1" max="1" width="9.54296875" style="27" customWidth="1"/>
    <col min="2" max="9" width="19.453125" style="28" customWidth="1"/>
    <col min="10" max="16384" width="9.26953125" style="27"/>
  </cols>
  <sheetData>
    <row r="1" spans="1:30" ht="15" customHeight="1" x14ac:dyDescent="0.35">
      <c r="A1" s="1" t="s">
        <v>0</v>
      </c>
      <c r="B1" s="2"/>
      <c r="C1" s="2"/>
      <c r="D1" s="2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" customHeight="1" x14ac:dyDescent="0.3">
      <c r="A2" s="6" t="s">
        <v>1</v>
      </c>
      <c r="B2" s="6"/>
      <c r="C2" s="6"/>
      <c r="D2" s="6"/>
      <c r="E2" s="6"/>
      <c r="F2" s="6"/>
      <c r="G2" s="6"/>
      <c r="H2" s="4"/>
      <c r="I2" s="4"/>
      <c r="J2" s="4"/>
      <c r="K2" s="4"/>
      <c r="L2" s="4"/>
      <c r="M2" s="4"/>
      <c r="N2" s="4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5" spans="1:30" s="29" customFormat="1" ht="15" customHeight="1" x14ac:dyDescent="0.3">
      <c r="A5" s="80" t="s">
        <v>17</v>
      </c>
      <c r="B5" s="80"/>
      <c r="C5" s="80"/>
      <c r="D5" s="80"/>
      <c r="E5" s="80"/>
      <c r="F5" s="80"/>
      <c r="G5" s="80"/>
      <c r="H5" s="80"/>
      <c r="I5" s="80"/>
    </row>
    <row r="6" spans="1:30" ht="15" customHeight="1" x14ac:dyDescent="0.3">
      <c r="A6" s="30" t="s">
        <v>3</v>
      </c>
      <c r="B6" s="30"/>
      <c r="C6" s="30"/>
      <c r="D6" s="30"/>
      <c r="E6" s="30"/>
      <c r="F6" s="30"/>
      <c r="G6" s="30"/>
      <c r="H6" s="30"/>
      <c r="I6" s="31"/>
    </row>
    <row r="7" spans="1:30" ht="15" customHeight="1" x14ac:dyDescent="0.3">
      <c r="A7" s="32"/>
      <c r="B7" s="32"/>
      <c r="C7" s="32"/>
      <c r="D7" s="32"/>
      <c r="E7" s="32"/>
      <c r="F7" s="32"/>
      <c r="G7" s="32"/>
      <c r="H7" s="32"/>
      <c r="I7" s="33"/>
    </row>
    <row r="8" spans="1:30" s="36" customFormat="1" ht="28" x14ac:dyDescent="0.3">
      <c r="A8" s="34"/>
      <c r="B8" s="35" t="s">
        <v>18</v>
      </c>
      <c r="C8" s="35" t="s">
        <v>19</v>
      </c>
      <c r="D8" s="35" t="s">
        <v>20</v>
      </c>
      <c r="E8" s="35" t="s">
        <v>21</v>
      </c>
      <c r="F8" s="35" t="s">
        <v>22</v>
      </c>
      <c r="G8" s="35" t="s">
        <v>23</v>
      </c>
      <c r="H8" s="35" t="s">
        <v>24</v>
      </c>
      <c r="I8" s="35" t="s">
        <v>10</v>
      </c>
    </row>
    <row r="9" spans="1:30" ht="15" customHeight="1" x14ac:dyDescent="0.3">
      <c r="A9" s="37">
        <v>1962</v>
      </c>
      <c r="B9" s="38">
        <v>45.570999999999998</v>
      </c>
      <c r="C9" s="38">
        <v>17.045999999999999</v>
      </c>
      <c r="D9" s="38">
        <v>20.523</v>
      </c>
      <c r="E9" s="38">
        <v>12.534000000000001</v>
      </c>
      <c r="F9" s="38">
        <v>2.016</v>
      </c>
      <c r="G9" s="38">
        <v>1.1419999999999999</v>
      </c>
      <c r="H9" s="38">
        <v>0.84399999999999997</v>
      </c>
      <c r="I9" s="38">
        <v>99.676000000000002</v>
      </c>
      <c r="R9" s="39"/>
      <c r="S9" s="39"/>
      <c r="T9" s="39"/>
      <c r="U9" s="39"/>
      <c r="V9" s="39"/>
      <c r="W9" s="39"/>
    </row>
    <row r="10" spans="1:30" ht="15" customHeight="1" x14ac:dyDescent="0.3">
      <c r="A10" s="37">
        <v>1963</v>
      </c>
      <c r="B10" s="38">
        <v>47.588000000000001</v>
      </c>
      <c r="C10" s="38">
        <v>19.803999999999998</v>
      </c>
      <c r="D10" s="38">
        <v>21.579000000000001</v>
      </c>
      <c r="E10" s="38">
        <v>13.194000000000001</v>
      </c>
      <c r="F10" s="38">
        <v>2.1669999999999998</v>
      </c>
      <c r="G10" s="38">
        <v>1.2050000000000001</v>
      </c>
      <c r="H10" s="38">
        <v>1.0229999999999999</v>
      </c>
      <c r="I10" s="38">
        <v>106.56</v>
      </c>
      <c r="R10" s="39"/>
      <c r="S10" s="39"/>
      <c r="T10" s="39"/>
      <c r="U10" s="39"/>
      <c r="V10" s="39"/>
      <c r="W10" s="39"/>
    </row>
    <row r="11" spans="1:30" ht="15" customHeight="1" x14ac:dyDescent="0.3">
      <c r="A11" s="37">
        <v>1964</v>
      </c>
      <c r="B11" s="38">
        <v>48.697000000000003</v>
      </c>
      <c r="C11" s="38">
        <v>21.963000000000001</v>
      </c>
      <c r="D11" s="38">
        <v>23.492999999999999</v>
      </c>
      <c r="E11" s="38">
        <v>13.731</v>
      </c>
      <c r="F11" s="38">
        <v>2.3940000000000001</v>
      </c>
      <c r="G11" s="38">
        <v>1.252</v>
      </c>
      <c r="H11" s="38">
        <v>1.083</v>
      </c>
      <c r="I11" s="38">
        <v>112.613</v>
      </c>
      <c r="R11" s="39"/>
      <c r="S11" s="39"/>
      <c r="T11" s="39"/>
      <c r="U11" s="39"/>
      <c r="V11" s="39"/>
      <c r="W11" s="39"/>
    </row>
    <row r="12" spans="1:30" ht="15" customHeight="1" x14ac:dyDescent="0.3">
      <c r="A12" s="37">
        <v>1965</v>
      </c>
      <c r="B12" s="38">
        <v>48.792000000000002</v>
      </c>
      <c r="C12" s="38">
        <v>22.242000000000001</v>
      </c>
      <c r="D12" s="38">
        <v>25.460999999999999</v>
      </c>
      <c r="E12" s="38">
        <v>14.57</v>
      </c>
      <c r="F12" s="38">
        <v>2.7160000000000002</v>
      </c>
      <c r="G12" s="38">
        <v>1.4419999999999999</v>
      </c>
      <c r="H12" s="38">
        <v>1.5940000000000001</v>
      </c>
      <c r="I12" s="38">
        <v>116.81699999999999</v>
      </c>
      <c r="R12" s="39"/>
      <c r="S12" s="39"/>
      <c r="T12" s="39"/>
      <c r="U12" s="39"/>
      <c r="V12" s="39"/>
      <c r="W12" s="39"/>
    </row>
    <row r="13" spans="1:30" ht="15" customHeight="1" x14ac:dyDescent="0.3">
      <c r="A13" s="37">
        <v>1966</v>
      </c>
      <c r="B13" s="38">
        <v>55.445999999999998</v>
      </c>
      <c r="C13" s="38">
        <v>25.545999999999999</v>
      </c>
      <c r="D13" s="38">
        <v>30.073</v>
      </c>
      <c r="E13" s="38">
        <v>13.061999999999999</v>
      </c>
      <c r="F13" s="38">
        <v>3.0659999999999998</v>
      </c>
      <c r="G13" s="38">
        <v>1.7669999999999999</v>
      </c>
      <c r="H13" s="38">
        <v>1.875</v>
      </c>
      <c r="I13" s="38">
        <v>130.83500000000001</v>
      </c>
      <c r="R13" s="39"/>
      <c r="S13" s="39"/>
      <c r="T13" s="39"/>
      <c r="U13" s="39"/>
      <c r="V13" s="39"/>
      <c r="W13" s="39"/>
    </row>
    <row r="14" spans="1:30" ht="15" customHeight="1" x14ac:dyDescent="0.3">
      <c r="A14" s="37">
        <v>1967</v>
      </c>
      <c r="B14" s="38">
        <v>61.526000000000003</v>
      </c>
      <c r="C14" s="38">
        <v>32.619</v>
      </c>
      <c r="D14" s="38">
        <v>33.970999999999997</v>
      </c>
      <c r="E14" s="38">
        <v>13.718999999999999</v>
      </c>
      <c r="F14" s="38">
        <v>2.9780000000000002</v>
      </c>
      <c r="G14" s="38">
        <v>1.901</v>
      </c>
      <c r="H14" s="38">
        <v>2.1080000000000001</v>
      </c>
      <c r="I14" s="38">
        <v>148.822</v>
      </c>
      <c r="R14" s="39"/>
      <c r="S14" s="39"/>
      <c r="T14" s="39"/>
      <c r="U14" s="39"/>
      <c r="V14" s="39"/>
      <c r="W14" s="39"/>
    </row>
    <row r="15" spans="1:30" ht="15" customHeight="1" x14ac:dyDescent="0.3">
      <c r="A15" s="37">
        <v>1968</v>
      </c>
      <c r="B15" s="38">
        <v>68.725999999999999</v>
      </c>
      <c r="C15" s="38">
        <v>33.923000000000002</v>
      </c>
      <c r="D15" s="38">
        <v>28.664999999999999</v>
      </c>
      <c r="E15" s="38">
        <v>14.079000000000001</v>
      </c>
      <c r="F15" s="38">
        <v>3.0510000000000002</v>
      </c>
      <c r="G15" s="38">
        <v>2.0379999999999998</v>
      </c>
      <c r="H15" s="38">
        <v>2.4910000000000001</v>
      </c>
      <c r="I15" s="38">
        <v>152.97300000000001</v>
      </c>
      <c r="R15" s="39"/>
      <c r="S15" s="39"/>
      <c r="T15" s="39"/>
      <c r="U15" s="39"/>
      <c r="V15" s="39"/>
      <c r="W15" s="39"/>
    </row>
    <row r="16" spans="1:30" ht="15" customHeight="1" x14ac:dyDescent="0.3">
      <c r="A16" s="40">
        <v>1969</v>
      </c>
      <c r="B16" s="38">
        <v>87.248999999999995</v>
      </c>
      <c r="C16" s="38">
        <v>39.015000000000001</v>
      </c>
      <c r="D16" s="38">
        <v>36.677999999999997</v>
      </c>
      <c r="E16" s="38">
        <v>15.222</v>
      </c>
      <c r="F16" s="38">
        <v>3.4910000000000001</v>
      </c>
      <c r="G16" s="38">
        <v>2.319</v>
      </c>
      <c r="H16" s="38">
        <v>2.9079999999999999</v>
      </c>
      <c r="I16" s="38">
        <v>186.88200000000001</v>
      </c>
      <c r="R16" s="39"/>
      <c r="S16" s="39"/>
      <c r="T16" s="39"/>
      <c r="U16" s="39"/>
      <c r="V16" s="39"/>
      <c r="W16" s="39"/>
    </row>
    <row r="17" spans="1:23" ht="15" customHeight="1" x14ac:dyDescent="0.3">
      <c r="A17" s="40">
        <v>1970</v>
      </c>
      <c r="B17" s="38">
        <v>90.412000000000006</v>
      </c>
      <c r="C17" s="38">
        <v>44.362000000000002</v>
      </c>
      <c r="D17" s="38">
        <v>32.829000000000001</v>
      </c>
      <c r="E17" s="38">
        <v>15.705</v>
      </c>
      <c r="F17" s="38">
        <v>3.6440000000000001</v>
      </c>
      <c r="G17" s="38">
        <v>2.4300000000000002</v>
      </c>
      <c r="H17" s="38">
        <v>3.4249999999999998</v>
      </c>
      <c r="I17" s="38">
        <v>192.80699999999999</v>
      </c>
      <c r="R17" s="39"/>
      <c r="S17" s="39"/>
      <c r="T17" s="39"/>
      <c r="U17" s="39"/>
      <c r="V17" s="39"/>
      <c r="W17" s="39"/>
    </row>
    <row r="18" spans="1:23" ht="15" customHeight="1" x14ac:dyDescent="0.3">
      <c r="A18" s="41">
        <v>1971</v>
      </c>
      <c r="B18" s="38">
        <v>86.23</v>
      </c>
      <c r="C18" s="38">
        <v>47.325000000000003</v>
      </c>
      <c r="D18" s="38">
        <v>26.785</v>
      </c>
      <c r="E18" s="38">
        <v>16.614000000000001</v>
      </c>
      <c r="F18" s="38">
        <v>3.7349999999999999</v>
      </c>
      <c r="G18" s="38">
        <v>2.5910000000000002</v>
      </c>
      <c r="H18" s="38">
        <v>3.859</v>
      </c>
      <c r="I18" s="38">
        <v>187.13900000000001</v>
      </c>
      <c r="R18" s="39"/>
      <c r="S18" s="39"/>
      <c r="T18" s="39"/>
      <c r="U18" s="39"/>
      <c r="V18" s="39"/>
      <c r="W18" s="39"/>
    </row>
    <row r="19" spans="1:23" ht="15" customHeight="1" x14ac:dyDescent="0.3">
      <c r="A19" s="40">
        <v>1972</v>
      </c>
      <c r="B19" s="38">
        <v>94.736999999999995</v>
      </c>
      <c r="C19" s="38">
        <v>52.573999999999998</v>
      </c>
      <c r="D19" s="38">
        <v>32.165999999999997</v>
      </c>
      <c r="E19" s="38">
        <v>15.477</v>
      </c>
      <c r="F19" s="38">
        <v>5.4359999999999999</v>
      </c>
      <c r="G19" s="38">
        <v>3.2869999999999999</v>
      </c>
      <c r="H19" s="38">
        <v>3.6320000000000001</v>
      </c>
      <c r="I19" s="38">
        <v>207.309</v>
      </c>
      <c r="R19" s="39"/>
      <c r="S19" s="39"/>
      <c r="T19" s="39"/>
      <c r="U19" s="39"/>
      <c r="V19" s="39"/>
      <c r="W19" s="39"/>
    </row>
    <row r="20" spans="1:23" ht="15" customHeight="1" x14ac:dyDescent="0.3">
      <c r="A20" s="40">
        <v>1973</v>
      </c>
      <c r="B20" s="38">
        <v>103.246</v>
      </c>
      <c r="C20" s="38">
        <v>63.115000000000002</v>
      </c>
      <c r="D20" s="38">
        <v>36.152999999999999</v>
      </c>
      <c r="E20" s="38">
        <v>16.260000000000002</v>
      </c>
      <c r="F20" s="38">
        <v>4.9169999999999998</v>
      </c>
      <c r="G20" s="38">
        <v>3.1880000000000002</v>
      </c>
      <c r="H20" s="38">
        <v>3.92</v>
      </c>
      <c r="I20" s="38">
        <v>230.79900000000001</v>
      </c>
      <c r="R20" s="39"/>
      <c r="S20" s="39"/>
      <c r="T20" s="39"/>
      <c r="U20" s="39"/>
      <c r="V20" s="39"/>
      <c r="W20" s="39"/>
    </row>
    <row r="21" spans="1:23" ht="15" customHeight="1" x14ac:dyDescent="0.3">
      <c r="A21" s="40">
        <v>1974</v>
      </c>
      <c r="B21" s="38">
        <v>118.952</v>
      </c>
      <c r="C21" s="38">
        <v>75.070999999999998</v>
      </c>
      <c r="D21" s="38">
        <v>38.619999999999997</v>
      </c>
      <c r="E21" s="38">
        <v>16.844000000000001</v>
      </c>
      <c r="F21" s="38">
        <v>5.0350000000000001</v>
      </c>
      <c r="G21" s="38">
        <v>3.3340000000000001</v>
      </c>
      <c r="H21" s="38">
        <v>5.3680000000000003</v>
      </c>
      <c r="I21" s="38">
        <v>263.22399999999999</v>
      </c>
      <c r="R21" s="39"/>
      <c r="S21" s="39"/>
      <c r="T21" s="39"/>
      <c r="U21" s="39"/>
      <c r="V21" s="39"/>
      <c r="W21" s="39"/>
    </row>
    <row r="22" spans="1:23" ht="15" customHeight="1" x14ac:dyDescent="0.3">
      <c r="A22" s="40">
        <v>1975</v>
      </c>
      <c r="B22" s="38">
        <v>122.386</v>
      </c>
      <c r="C22" s="38">
        <v>84.534000000000006</v>
      </c>
      <c r="D22" s="38">
        <v>40.621000000000002</v>
      </c>
      <c r="E22" s="38">
        <v>16.550999999999998</v>
      </c>
      <c r="F22" s="38">
        <v>4.6109999999999998</v>
      </c>
      <c r="G22" s="38">
        <v>3.6760000000000002</v>
      </c>
      <c r="H22" s="38">
        <v>6.7110000000000003</v>
      </c>
      <c r="I22" s="38">
        <v>279.08999999999997</v>
      </c>
      <c r="R22" s="39"/>
      <c r="S22" s="39"/>
      <c r="T22" s="39"/>
      <c r="U22" s="39"/>
      <c r="V22" s="39"/>
      <c r="W22" s="39"/>
    </row>
    <row r="23" spans="1:23" ht="15" customHeight="1" x14ac:dyDescent="0.3">
      <c r="A23" s="40">
        <v>1976</v>
      </c>
      <c r="B23" s="38">
        <v>131.60300000000001</v>
      </c>
      <c r="C23" s="38">
        <v>90.769000000000005</v>
      </c>
      <c r="D23" s="38">
        <v>41.408999999999999</v>
      </c>
      <c r="E23" s="38">
        <v>16.963000000000001</v>
      </c>
      <c r="F23" s="38">
        <v>5.2160000000000002</v>
      </c>
      <c r="G23" s="38">
        <v>4.0739999999999998</v>
      </c>
      <c r="H23" s="38">
        <v>8.0259999999999998</v>
      </c>
      <c r="I23" s="38">
        <v>298.06</v>
      </c>
      <c r="R23" s="39"/>
      <c r="S23" s="39"/>
      <c r="T23" s="39"/>
      <c r="U23" s="39"/>
      <c r="V23" s="39"/>
      <c r="W23" s="39"/>
    </row>
    <row r="24" spans="1:23" ht="15" customHeight="1" x14ac:dyDescent="0.3">
      <c r="A24" s="37">
        <v>1977</v>
      </c>
      <c r="B24" s="38">
        <v>157.626</v>
      </c>
      <c r="C24" s="38">
        <v>106.485</v>
      </c>
      <c r="D24" s="38">
        <v>54.892000000000003</v>
      </c>
      <c r="E24" s="38">
        <v>17.547999999999998</v>
      </c>
      <c r="F24" s="38">
        <v>7.327</v>
      </c>
      <c r="G24" s="38">
        <v>5.15</v>
      </c>
      <c r="H24" s="38">
        <v>6.5309999999999997</v>
      </c>
      <c r="I24" s="38">
        <v>355.55900000000003</v>
      </c>
      <c r="R24" s="39"/>
      <c r="S24" s="39"/>
      <c r="T24" s="39"/>
      <c r="U24" s="39"/>
      <c r="V24" s="39"/>
      <c r="W24" s="39"/>
    </row>
    <row r="25" spans="1:23" ht="15" customHeight="1" x14ac:dyDescent="0.3">
      <c r="A25" s="37">
        <v>1978</v>
      </c>
      <c r="B25" s="38">
        <v>180.988</v>
      </c>
      <c r="C25" s="38">
        <v>120.967</v>
      </c>
      <c r="D25" s="38">
        <v>59.951999999999998</v>
      </c>
      <c r="E25" s="38">
        <v>18.376000000000001</v>
      </c>
      <c r="F25" s="38">
        <v>5.2850000000000001</v>
      </c>
      <c r="G25" s="38">
        <v>6.5730000000000004</v>
      </c>
      <c r="H25" s="38">
        <v>7.42</v>
      </c>
      <c r="I25" s="38">
        <v>399.56099999999998</v>
      </c>
      <c r="R25" s="39"/>
      <c r="S25" s="39"/>
      <c r="T25" s="39"/>
      <c r="U25" s="39"/>
      <c r="V25" s="39"/>
      <c r="W25" s="39"/>
    </row>
    <row r="26" spans="1:23" ht="15" customHeight="1" x14ac:dyDescent="0.3">
      <c r="A26" s="37">
        <v>1979</v>
      </c>
      <c r="B26" s="38">
        <v>217.84100000000001</v>
      </c>
      <c r="C26" s="38">
        <v>138.93899999999999</v>
      </c>
      <c r="D26" s="38">
        <v>65.677000000000007</v>
      </c>
      <c r="E26" s="38">
        <v>18.745000000000001</v>
      </c>
      <c r="F26" s="38">
        <v>5.4109999999999996</v>
      </c>
      <c r="G26" s="38">
        <v>7.4390000000000001</v>
      </c>
      <c r="H26" s="38">
        <v>9.25</v>
      </c>
      <c r="I26" s="38">
        <v>463.30200000000002</v>
      </c>
      <c r="R26" s="39"/>
      <c r="S26" s="39"/>
      <c r="T26" s="39"/>
      <c r="U26" s="39"/>
      <c r="V26" s="39"/>
      <c r="W26" s="39"/>
    </row>
    <row r="27" spans="1:23" ht="15" customHeight="1" x14ac:dyDescent="0.3">
      <c r="A27" s="37">
        <v>1980</v>
      </c>
      <c r="B27" s="38">
        <v>244.06899999999999</v>
      </c>
      <c r="C27" s="38">
        <v>157.803</v>
      </c>
      <c r="D27" s="38">
        <v>64.599999999999994</v>
      </c>
      <c r="E27" s="38">
        <v>24.329000000000001</v>
      </c>
      <c r="F27" s="38">
        <v>6.3890000000000002</v>
      </c>
      <c r="G27" s="38">
        <v>7.1740000000000004</v>
      </c>
      <c r="H27" s="38">
        <v>12.747999999999999</v>
      </c>
      <c r="I27" s="38">
        <v>517.11199999999997</v>
      </c>
      <c r="R27" s="39"/>
      <c r="S27" s="39"/>
      <c r="T27" s="39"/>
      <c r="U27" s="39"/>
      <c r="V27" s="39"/>
      <c r="W27" s="39"/>
    </row>
    <row r="28" spans="1:23" ht="15" customHeight="1" x14ac:dyDescent="0.3">
      <c r="A28" s="41">
        <v>1981</v>
      </c>
      <c r="B28" s="38">
        <v>285.91699999999997</v>
      </c>
      <c r="C28" s="38">
        <v>182.72</v>
      </c>
      <c r="D28" s="38">
        <v>61.137</v>
      </c>
      <c r="E28" s="38">
        <v>40.838999999999999</v>
      </c>
      <c r="F28" s="38">
        <v>6.7869999999999999</v>
      </c>
      <c r="G28" s="38">
        <v>8.0830000000000002</v>
      </c>
      <c r="H28" s="38">
        <v>13.789</v>
      </c>
      <c r="I28" s="38">
        <v>599.27200000000005</v>
      </c>
      <c r="R28" s="39"/>
      <c r="S28" s="39"/>
      <c r="T28" s="39"/>
      <c r="U28" s="39"/>
      <c r="V28" s="39"/>
      <c r="W28" s="39"/>
    </row>
    <row r="29" spans="1:23" ht="15" customHeight="1" x14ac:dyDescent="0.3">
      <c r="A29" s="37">
        <v>1982</v>
      </c>
      <c r="B29" s="38">
        <v>297.74400000000003</v>
      </c>
      <c r="C29" s="38">
        <v>201.49799999999999</v>
      </c>
      <c r="D29" s="38">
        <v>49.207000000000001</v>
      </c>
      <c r="E29" s="38">
        <v>36.311</v>
      </c>
      <c r="F29" s="38">
        <v>7.9909999999999997</v>
      </c>
      <c r="G29" s="38">
        <v>8.8539999999999992</v>
      </c>
      <c r="H29" s="38">
        <v>16.161000000000001</v>
      </c>
      <c r="I29" s="38">
        <v>617.76599999999996</v>
      </c>
      <c r="R29" s="39"/>
      <c r="S29" s="39"/>
      <c r="T29" s="39"/>
      <c r="U29" s="39"/>
      <c r="V29" s="39"/>
      <c r="W29" s="39"/>
    </row>
    <row r="30" spans="1:23" ht="15" customHeight="1" x14ac:dyDescent="0.3">
      <c r="A30" s="37">
        <v>1983</v>
      </c>
      <c r="B30" s="38">
        <v>288.93799999999999</v>
      </c>
      <c r="C30" s="38">
        <v>208.994</v>
      </c>
      <c r="D30" s="38">
        <v>37.021999999999998</v>
      </c>
      <c r="E30" s="38">
        <v>35.299999999999997</v>
      </c>
      <c r="F30" s="38">
        <v>6.0529999999999999</v>
      </c>
      <c r="G30" s="38">
        <v>8.6549999999999994</v>
      </c>
      <c r="H30" s="38">
        <v>15.6</v>
      </c>
      <c r="I30" s="38">
        <v>600.56200000000001</v>
      </c>
      <c r="R30" s="39"/>
      <c r="S30" s="39"/>
      <c r="T30" s="39"/>
      <c r="U30" s="39"/>
      <c r="V30" s="39"/>
      <c r="W30" s="39"/>
    </row>
    <row r="31" spans="1:23" ht="15" customHeight="1" x14ac:dyDescent="0.3">
      <c r="A31" s="37">
        <v>1984</v>
      </c>
      <c r="B31" s="38">
        <v>298.41500000000002</v>
      </c>
      <c r="C31" s="38">
        <v>239.376</v>
      </c>
      <c r="D31" s="38">
        <v>56.893000000000001</v>
      </c>
      <c r="E31" s="38">
        <v>37.360999999999997</v>
      </c>
      <c r="F31" s="38">
        <v>6.01</v>
      </c>
      <c r="G31" s="38">
        <v>11.37</v>
      </c>
      <c r="H31" s="38">
        <v>17.013000000000002</v>
      </c>
      <c r="I31" s="38">
        <v>666.43799999999999</v>
      </c>
      <c r="R31" s="39"/>
      <c r="S31" s="39"/>
      <c r="T31" s="39"/>
      <c r="U31" s="39"/>
      <c r="V31" s="39"/>
      <c r="W31" s="39"/>
    </row>
    <row r="32" spans="1:23" ht="15" customHeight="1" x14ac:dyDescent="0.3">
      <c r="A32" s="37">
        <v>1985</v>
      </c>
      <c r="B32" s="38">
        <v>334.53100000000001</v>
      </c>
      <c r="C32" s="38">
        <v>265.16300000000001</v>
      </c>
      <c r="D32" s="38">
        <v>61.331000000000003</v>
      </c>
      <c r="E32" s="38">
        <v>35.991999999999997</v>
      </c>
      <c r="F32" s="38">
        <v>6.4219999999999997</v>
      </c>
      <c r="G32" s="38">
        <v>12.079000000000001</v>
      </c>
      <c r="H32" s="38">
        <v>18.518999999999998</v>
      </c>
      <c r="I32" s="38">
        <v>734.03700000000003</v>
      </c>
      <c r="R32" s="39"/>
      <c r="S32" s="39"/>
      <c r="T32" s="39"/>
      <c r="U32" s="39"/>
      <c r="V32" s="39"/>
      <c r="W32" s="39"/>
    </row>
    <row r="33" spans="1:23" ht="15" customHeight="1" x14ac:dyDescent="0.3">
      <c r="A33" s="37">
        <v>1986</v>
      </c>
      <c r="B33" s="38">
        <v>348.959</v>
      </c>
      <c r="C33" s="38">
        <v>283.90100000000001</v>
      </c>
      <c r="D33" s="38">
        <v>63.143000000000001</v>
      </c>
      <c r="E33" s="38">
        <v>32.918999999999997</v>
      </c>
      <c r="F33" s="38">
        <v>6.9580000000000002</v>
      </c>
      <c r="G33" s="38">
        <v>13.327</v>
      </c>
      <c r="H33" s="38">
        <v>19.948</v>
      </c>
      <c r="I33" s="38">
        <v>769.15499999999997</v>
      </c>
      <c r="R33" s="39"/>
      <c r="S33" s="39"/>
      <c r="T33" s="39"/>
      <c r="U33" s="39"/>
      <c r="V33" s="39"/>
      <c r="W33" s="39"/>
    </row>
    <row r="34" spans="1:23" ht="15" customHeight="1" x14ac:dyDescent="0.3">
      <c r="A34" s="37">
        <v>1987</v>
      </c>
      <c r="B34" s="38">
        <v>392.55700000000002</v>
      </c>
      <c r="C34" s="38">
        <v>303.31799999999998</v>
      </c>
      <c r="D34" s="38">
        <v>83.926000000000002</v>
      </c>
      <c r="E34" s="38">
        <v>32.457000000000001</v>
      </c>
      <c r="F34" s="38">
        <v>7.4930000000000003</v>
      </c>
      <c r="G34" s="38">
        <v>15.085000000000001</v>
      </c>
      <c r="H34" s="38">
        <v>19.451000000000001</v>
      </c>
      <c r="I34" s="38">
        <v>854.28700000000003</v>
      </c>
      <c r="R34" s="39"/>
      <c r="S34" s="39"/>
      <c r="T34" s="39"/>
      <c r="U34" s="39"/>
      <c r="V34" s="39"/>
      <c r="W34" s="39"/>
    </row>
    <row r="35" spans="1:23" ht="15" customHeight="1" x14ac:dyDescent="0.3">
      <c r="A35" s="37">
        <v>1988</v>
      </c>
      <c r="B35" s="38">
        <v>401.18099999999998</v>
      </c>
      <c r="C35" s="38">
        <v>334.33499999999998</v>
      </c>
      <c r="D35" s="38">
        <v>94.507999999999996</v>
      </c>
      <c r="E35" s="38">
        <v>35.226999999999997</v>
      </c>
      <c r="F35" s="38">
        <v>7.5940000000000003</v>
      </c>
      <c r="G35" s="38">
        <v>16.198</v>
      </c>
      <c r="H35" s="38">
        <v>20.195</v>
      </c>
      <c r="I35" s="38">
        <v>909.23800000000006</v>
      </c>
      <c r="R35" s="39"/>
      <c r="S35" s="39"/>
      <c r="T35" s="39"/>
      <c r="U35" s="39"/>
      <c r="V35" s="39"/>
      <c r="W35" s="39"/>
    </row>
    <row r="36" spans="1:23" ht="15" customHeight="1" x14ac:dyDescent="0.3">
      <c r="A36" s="37">
        <v>1989</v>
      </c>
      <c r="B36" s="38">
        <v>445.69</v>
      </c>
      <c r="C36" s="38">
        <v>359.416</v>
      </c>
      <c r="D36" s="38">
        <v>103.291</v>
      </c>
      <c r="E36" s="38">
        <v>34.386000000000003</v>
      </c>
      <c r="F36" s="38">
        <v>8.7449999999999992</v>
      </c>
      <c r="G36" s="38">
        <v>16.334</v>
      </c>
      <c r="H36" s="38">
        <v>23.242000000000001</v>
      </c>
      <c r="I36" s="38">
        <v>991.10400000000004</v>
      </c>
      <c r="R36" s="39"/>
      <c r="S36" s="39"/>
      <c r="T36" s="39"/>
      <c r="U36" s="39"/>
      <c r="V36" s="39"/>
      <c r="W36" s="39"/>
    </row>
    <row r="37" spans="1:23" ht="15" customHeight="1" x14ac:dyDescent="0.3">
      <c r="A37" s="37">
        <v>1990</v>
      </c>
      <c r="B37" s="38">
        <v>466.88400000000001</v>
      </c>
      <c r="C37" s="38">
        <v>380.04700000000003</v>
      </c>
      <c r="D37" s="38">
        <v>93.507000000000005</v>
      </c>
      <c r="E37" s="38">
        <v>35.344999999999999</v>
      </c>
      <c r="F37" s="38">
        <v>11.5</v>
      </c>
      <c r="G37" s="38">
        <v>16.707000000000001</v>
      </c>
      <c r="H37" s="38">
        <v>27.968</v>
      </c>
      <c r="I37" s="38">
        <v>1031.9580000000001</v>
      </c>
      <c r="R37" s="39"/>
      <c r="S37" s="39"/>
      <c r="T37" s="39"/>
      <c r="U37" s="39"/>
      <c r="V37" s="39"/>
      <c r="W37" s="39"/>
    </row>
    <row r="38" spans="1:23" ht="15" customHeight="1" x14ac:dyDescent="0.3">
      <c r="A38" s="41">
        <v>1991</v>
      </c>
      <c r="B38" s="38">
        <v>467.827</v>
      </c>
      <c r="C38" s="38">
        <v>396.01499999999999</v>
      </c>
      <c r="D38" s="38">
        <v>98.085999999999999</v>
      </c>
      <c r="E38" s="38">
        <v>42.402000000000001</v>
      </c>
      <c r="F38" s="38">
        <v>11.138</v>
      </c>
      <c r="G38" s="38">
        <v>15.949</v>
      </c>
      <c r="H38" s="38">
        <v>23.571000000000002</v>
      </c>
      <c r="I38" s="38">
        <v>1054.9880000000001</v>
      </c>
      <c r="R38" s="39"/>
      <c r="S38" s="39"/>
      <c r="T38" s="39"/>
      <c r="U38" s="39"/>
      <c r="V38" s="39"/>
      <c r="W38" s="39"/>
    </row>
    <row r="39" spans="1:23" ht="15" customHeight="1" x14ac:dyDescent="0.3">
      <c r="A39" s="37">
        <v>1992</v>
      </c>
      <c r="B39" s="38">
        <v>475.964</v>
      </c>
      <c r="C39" s="38">
        <v>413.68799999999999</v>
      </c>
      <c r="D39" s="38">
        <v>100.27</v>
      </c>
      <c r="E39" s="38">
        <v>45.569000000000003</v>
      </c>
      <c r="F39" s="38">
        <v>11.143000000000001</v>
      </c>
      <c r="G39" s="38">
        <v>17.359000000000002</v>
      </c>
      <c r="H39" s="38">
        <v>27.215</v>
      </c>
      <c r="I39" s="38">
        <v>1091.2080000000001</v>
      </c>
      <c r="R39" s="39"/>
      <c r="S39" s="39"/>
      <c r="T39" s="39"/>
      <c r="U39" s="39"/>
      <c r="V39" s="39"/>
      <c r="W39" s="39"/>
    </row>
    <row r="40" spans="1:23" ht="15" customHeight="1" x14ac:dyDescent="0.3">
      <c r="A40" s="37">
        <v>1993</v>
      </c>
      <c r="B40" s="38">
        <v>509.68</v>
      </c>
      <c r="C40" s="38">
        <v>428.29899999999998</v>
      </c>
      <c r="D40" s="38">
        <v>117.52</v>
      </c>
      <c r="E40" s="38">
        <v>48.057000000000002</v>
      </c>
      <c r="F40" s="38">
        <v>12.577</v>
      </c>
      <c r="G40" s="38">
        <v>18.802</v>
      </c>
      <c r="H40" s="38">
        <v>19.399000000000001</v>
      </c>
      <c r="I40" s="38">
        <v>1154.3340000000001</v>
      </c>
      <c r="R40" s="39"/>
      <c r="S40" s="39"/>
      <c r="T40" s="39"/>
      <c r="U40" s="39"/>
      <c r="V40" s="39"/>
      <c r="W40" s="39"/>
    </row>
    <row r="41" spans="1:23" ht="15" customHeight="1" x14ac:dyDescent="0.3">
      <c r="A41" s="37">
        <v>1994</v>
      </c>
      <c r="B41" s="38">
        <v>543.05499999999995</v>
      </c>
      <c r="C41" s="38">
        <v>461.47500000000002</v>
      </c>
      <c r="D41" s="38">
        <v>140.38499999999999</v>
      </c>
      <c r="E41" s="38">
        <v>55.225000000000001</v>
      </c>
      <c r="F41" s="38">
        <v>15.225</v>
      </c>
      <c r="G41" s="38">
        <v>20.099</v>
      </c>
      <c r="H41" s="38">
        <v>23.102</v>
      </c>
      <c r="I41" s="38">
        <v>1258.566</v>
      </c>
      <c r="R41" s="39"/>
      <c r="S41" s="39"/>
      <c r="T41" s="39"/>
      <c r="U41" s="39"/>
      <c r="V41" s="39"/>
      <c r="W41" s="39"/>
    </row>
    <row r="42" spans="1:23" ht="15" customHeight="1" x14ac:dyDescent="0.3">
      <c r="A42" s="37">
        <v>1995</v>
      </c>
      <c r="B42" s="38">
        <v>590.24400000000003</v>
      </c>
      <c r="C42" s="38">
        <v>484.47300000000001</v>
      </c>
      <c r="D42" s="38">
        <v>157.00399999999999</v>
      </c>
      <c r="E42" s="38">
        <v>57.484000000000002</v>
      </c>
      <c r="F42" s="38">
        <v>14.763</v>
      </c>
      <c r="G42" s="38">
        <v>19.300999999999998</v>
      </c>
      <c r="H42" s="38">
        <v>28.521000000000001</v>
      </c>
      <c r="I42" s="38">
        <v>1351.79</v>
      </c>
      <c r="R42" s="39"/>
      <c r="S42" s="39"/>
      <c r="T42" s="39"/>
      <c r="U42" s="39"/>
      <c r="V42" s="39"/>
      <c r="W42" s="39"/>
    </row>
    <row r="43" spans="1:23" ht="15" customHeight="1" x14ac:dyDescent="0.3">
      <c r="A43" s="37">
        <v>1996</v>
      </c>
      <c r="B43" s="38">
        <v>656.41700000000003</v>
      </c>
      <c r="C43" s="38">
        <v>509.41399999999999</v>
      </c>
      <c r="D43" s="38">
        <v>171.82400000000001</v>
      </c>
      <c r="E43" s="38">
        <v>54.014000000000003</v>
      </c>
      <c r="F43" s="38">
        <v>17.189</v>
      </c>
      <c r="G43" s="38">
        <v>18.670000000000002</v>
      </c>
      <c r="H43" s="38">
        <v>25.524999999999999</v>
      </c>
      <c r="I43" s="38">
        <v>1453.0530000000001</v>
      </c>
      <c r="R43" s="39"/>
      <c r="S43" s="39"/>
      <c r="T43" s="39"/>
      <c r="U43" s="39"/>
      <c r="V43" s="39"/>
      <c r="W43" s="39"/>
    </row>
    <row r="44" spans="1:23" ht="15" customHeight="1" x14ac:dyDescent="0.3">
      <c r="A44" s="37">
        <v>1997</v>
      </c>
      <c r="B44" s="38">
        <v>737.46600000000001</v>
      </c>
      <c r="C44" s="38">
        <v>539.37099999999998</v>
      </c>
      <c r="D44" s="38">
        <v>182.29300000000001</v>
      </c>
      <c r="E44" s="38">
        <v>56.923999999999999</v>
      </c>
      <c r="F44" s="38">
        <v>19.844999999999999</v>
      </c>
      <c r="G44" s="38">
        <v>17.928000000000001</v>
      </c>
      <c r="H44" s="38">
        <v>25.405000000000001</v>
      </c>
      <c r="I44" s="38">
        <v>1579.232</v>
      </c>
      <c r="R44" s="39"/>
      <c r="S44" s="39"/>
      <c r="T44" s="39"/>
      <c r="U44" s="39"/>
      <c r="V44" s="39"/>
      <c r="W44" s="39"/>
    </row>
    <row r="45" spans="1:23" ht="15" customHeight="1" x14ac:dyDescent="0.3">
      <c r="A45" s="37">
        <v>1998</v>
      </c>
      <c r="B45" s="38">
        <v>828.58600000000001</v>
      </c>
      <c r="C45" s="38">
        <v>571.83100000000002</v>
      </c>
      <c r="D45" s="38">
        <v>188.67699999999999</v>
      </c>
      <c r="E45" s="38">
        <v>57.673000000000002</v>
      </c>
      <c r="F45" s="38">
        <v>24.076000000000001</v>
      </c>
      <c r="G45" s="38">
        <v>18.297000000000001</v>
      </c>
      <c r="H45" s="38">
        <v>32.588000000000001</v>
      </c>
      <c r="I45" s="38">
        <v>1721.7280000000001</v>
      </c>
      <c r="R45" s="39"/>
      <c r="S45" s="39"/>
      <c r="T45" s="39"/>
      <c r="U45" s="39"/>
      <c r="V45" s="39"/>
      <c r="W45" s="39"/>
    </row>
    <row r="46" spans="1:23" ht="15" customHeight="1" x14ac:dyDescent="0.3">
      <c r="A46" s="37">
        <v>1999</v>
      </c>
      <c r="B46" s="38">
        <v>879.48</v>
      </c>
      <c r="C46" s="38">
        <v>611.83299999999997</v>
      </c>
      <c r="D46" s="38">
        <v>184.68</v>
      </c>
      <c r="E46" s="38">
        <v>70.414000000000001</v>
      </c>
      <c r="F46" s="38">
        <v>27.782</v>
      </c>
      <c r="G46" s="38">
        <v>18.335999999999999</v>
      </c>
      <c r="H46" s="38">
        <v>34.927</v>
      </c>
      <c r="I46" s="38">
        <v>1827.452</v>
      </c>
      <c r="R46" s="39"/>
      <c r="S46" s="39"/>
      <c r="T46" s="39"/>
      <c r="U46" s="39"/>
      <c r="V46" s="39"/>
      <c r="W46" s="39"/>
    </row>
    <row r="47" spans="1:23" ht="15" customHeight="1" x14ac:dyDescent="0.3">
      <c r="A47" s="37">
        <v>2000</v>
      </c>
      <c r="B47" s="38">
        <v>1004.462</v>
      </c>
      <c r="C47" s="38">
        <v>652.85199999999998</v>
      </c>
      <c r="D47" s="38">
        <v>207.28899999999999</v>
      </c>
      <c r="E47" s="38">
        <v>68.864999999999995</v>
      </c>
      <c r="F47" s="38">
        <v>29.01</v>
      </c>
      <c r="G47" s="38">
        <v>19.914000000000001</v>
      </c>
      <c r="H47" s="38">
        <v>42.798999999999999</v>
      </c>
      <c r="I47" s="38">
        <v>2025.191</v>
      </c>
      <c r="R47" s="39"/>
      <c r="S47" s="39"/>
      <c r="T47" s="39"/>
      <c r="U47" s="39"/>
      <c r="V47" s="39"/>
      <c r="W47" s="39"/>
    </row>
    <row r="48" spans="1:23" ht="15" customHeight="1" x14ac:dyDescent="0.3">
      <c r="A48" s="41">
        <v>2001</v>
      </c>
      <c r="B48" s="38">
        <v>994.33900000000006</v>
      </c>
      <c r="C48" s="38">
        <v>693.96699999999998</v>
      </c>
      <c r="D48" s="38">
        <v>151.07499999999999</v>
      </c>
      <c r="E48" s="38">
        <v>66.231999999999999</v>
      </c>
      <c r="F48" s="38">
        <v>28.4</v>
      </c>
      <c r="G48" s="38">
        <v>19.369</v>
      </c>
      <c r="H48" s="38">
        <v>37.700000000000003</v>
      </c>
      <c r="I48" s="38">
        <v>1991.0820000000001</v>
      </c>
      <c r="R48" s="39"/>
      <c r="S48" s="39"/>
      <c r="T48" s="39"/>
      <c r="U48" s="39"/>
      <c r="V48" s="39"/>
      <c r="W48" s="39"/>
    </row>
    <row r="49" spans="1:23" ht="15" customHeight="1" x14ac:dyDescent="0.3">
      <c r="A49" s="37">
        <v>2002</v>
      </c>
      <c r="B49" s="38">
        <v>858.34500000000003</v>
      </c>
      <c r="C49" s="38">
        <v>700.76</v>
      </c>
      <c r="D49" s="38">
        <v>148.04400000000001</v>
      </c>
      <c r="E49" s="38">
        <v>66.989000000000004</v>
      </c>
      <c r="F49" s="38">
        <v>26.507000000000001</v>
      </c>
      <c r="G49" s="38">
        <v>18.602</v>
      </c>
      <c r="H49" s="38">
        <v>33.889000000000003</v>
      </c>
      <c r="I49" s="38">
        <v>1853.136</v>
      </c>
      <c r="R49" s="39"/>
      <c r="S49" s="39"/>
      <c r="T49" s="39"/>
      <c r="U49" s="39"/>
      <c r="V49" s="39"/>
      <c r="W49" s="39"/>
    </row>
    <row r="50" spans="1:23" ht="15" customHeight="1" x14ac:dyDescent="0.3">
      <c r="A50" s="37">
        <v>2003</v>
      </c>
      <c r="B50" s="38">
        <v>793.69899999999996</v>
      </c>
      <c r="C50" s="38">
        <v>712.97799999999995</v>
      </c>
      <c r="D50" s="38">
        <v>131.77799999999999</v>
      </c>
      <c r="E50" s="38">
        <v>67.524000000000001</v>
      </c>
      <c r="F50" s="38">
        <v>21.959</v>
      </c>
      <c r="G50" s="38">
        <v>19.861999999999998</v>
      </c>
      <c r="H50" s="38">
        <v>34.514000000000003</v>
      </c>
      <c r="I50" s="38">
        <v>1782.3140000000001</v>
      </c>
      <c r="R50" s="39"/>
      <c r="S50" s="39"/>
      <c r="T50" s="39"/>
      <c r="U50" s="39"/>
      <c r="V50" s="39"/>
      <c r="W50" s="39"/>
    </row>
    <row r="51" spans="1:23" ht="15" customHeight="1" x14ac:dyDescent="0.3">
      <c r="A51" s="37">
        <v>2004</v>
      </c>
      <c r="B51" s="38">
        <v>808.95899999999995</v>
      </c>
      <c r="C51" s="38">
        <v>733.40700000000004</v>
      </c>
      <c r="D51" s="38">
        <v>189.37100000000001</v>
      </c>
      <c r="E51" s="38">
        <v>69.855000000000004</v>
      </c>
      <c r="F51" s="38">
        <v>24.831</v>
      </c>
      <c r="G51" s="38">
        <v>21.082999999999998</v>
      </c>
      <c r="H51" s="38">
        <v>32.607999999999997</v>
      </c>
      <c r="I51" s="38">
        <v>1880.114</v>
      </c>
      <c r="R51" s="39"/>
      <c r="S51" s="39"/>
      <c r="T51" s="39"/>
      <c r="U51" s="39"/>
      <c r="V51" s="39"/>
      <c r="W51" s="39"/>
    </row>
    <row r="52" spans="1:23" ht="15" customHeight="1" x14ac:dyDescent="0.3">
      <c r="A52" s="37">
        <v>2005</v>
      </c>
      <c r="B52" s="38">
        <v>927.22199999999998</v>
      </c>
      <c r="C52" s="38">
        <v>794.125</v>
      </c>
      <c r="D52" s="38">
        <v>278.28199999999998</v>
      </c>
      <c r="E52" s="38">
        <v>73.093999999999994</v>
      </c>
      <c r="F52" s="38">
        <v>24.763999999999999</v>
      </c>
      <c r="G52" s="38">
        <v>23.379000000000001</v>
      </c>
      <c r="H52" s="38">
        <v>32.744999999999997</v>
      </c>
      <c r="I52" s="38">
        <v>2153.6109999999999</v>
      </c>
      <c r="R52" s="39"/>
      <c r="S52" s="39"/>
      <c r="T52" s="39"/>
      <c r="U52" s="39"/>
      <c r="V52" s="39"/>
      <c r="W52" s="39"/>
    </row>
    <row r="53" spans="1:23" ht="15" customHeight="1" x14ac:dyDescent="0.3">
      <c r="A53" s="37">
        <v>2006</v>
      </c>
      <c r="B53" s="38">
        <v>1043.9079999999999</v>
      </c>
      <c r="C53" s="38">
        <v>837.82100000000003</v>
      </c>
      <c r="D53" s="38">
        <v>353.91500000000002</v>
      </c>
      <c r="E53" s="38">
        <v>73.960999999999999</v>
      </c>
      <c r="F53" s="38">
        <v>27.876999999999999</v>
      </c>
      <c r="G53" s="38">
        <v>24.81</v>
      </c>
      <c r="H53" s="38">
        <v>44.576999999999998</v>
      </c>
      <c r="I53" s="38">
        <v>2406.8690000000001</v>
      </c>
      <c r="R53" s="39"/>
      <c r="S53" s="39"/>
      <c r="T53" s="39"/>
      <c r="U53" s="39"/>
      <c r="V53" s="39"/>
      <c r="W53" s="39"/>
    </row>
    <row r="54" spans="1:23" ht="15" customHeight="1" x14ac:dyDescent="0.3">
      <c r="A54" s="37">
        <v>2007</v>
      </c>
      <c r="B54" s="38">
        <v>1163.472</v>
      </c>
      <c r="C54" s="38">
        <v>869.60699999999997</v>
      </c>
      <c r="D54" s="38">
        <v>370.24299999999999</v>
      </c>
      <c r="E54" s="38">
        <v>65.069000000000003</v>
      </c>
      <c r="F54" s="38">
        <v>26.044</v>
      </c>
      <c r="G54" s="38">
        <v>26.01</v>
      </c>
      <c r="H54" s="38">
        <v>47.54</v>
      </c>
      <c r="I54" s="38">
        <v>2567.9850000000001</v>
      </c>
      <c r="R54" s="39"/>
      <c r="S54" s="39"/>
      <c r="T54" s="39"/>
      <c r="U54" s="39"/>
      <c r="V54" s="39"/>
      <c r="W54" s="39"/>
    </row>
    <row r="55" spans="1:23" ht="15" customHeight="1" x14ac:dyDescent="0.3">
      <c r="A55" s="37">
        <v>2008</v>
      </c>
      <c r="B55" s="38">
        <v>1145.7470000000001</v>
      </c>
      <c r="C55" s="38">
        <v>900.15499999999997</v>
      </c>
      <c r="D55" s="38">
        <v>304.346</v>
      </c>
      <c r="E55" s="38">
        <v>67.334000000000003</v>
      </c>
      <c r="F55" s="38">
        <v>28.844000000000001</v>
      </c>
      <c r="G55" s="38">
        <v>27.568000000000001</v>
      </c>
      <c r="H55" s="38">
        <v>49.997</v>
      </c>
      <c r="I55" s="38">
        <v>2523.991</v>
      </c>
      <c r="R55" s="39"/>
      <c r="S55" s="39"/>
      <c r="T55" s="39"/>
      <c r="U55" s="39"/>
      <c r="V55" s="39"/>
      <c r="W55" s="39"/>
    </row>
    <row r="56" spans="1:23" ht="15" customHeight="1" x14ac:dyDescent="0.3">
      <c r="A56" s="37">
        <v>2009</v>
      </c>
      <c r="B56" s="38">
        <v>915.30799999999999</v>
      </c>
      <c r="C56" s="38">
        <v>890.91700000000003</v>
      </c>
      <c r="D56" s="38">
        <v>138.22900000000001</v>
      </c>
      <c r="E56" s="38">
        <v>62.482999999999997</v>
      </c>
      <c r="F56" s="38">
        <v>23.481999999999999</v>
      </c>
      <c r="G56" s="38">
        <v>22.452999999999999</v>
      </c>
      <c r="H56" s="38">
        <v>52.116999999999997</v>
      </c>
      <c r="I56" s="38">
        <v>2104.989</v>
      </c>
      <c r="R56" s="39"/>
      <c r="S56" s="39"/>
      <c r="T56" s="39"/>
      <c r="U56" s="39"/>
      <c r="V56" s="39"/>
      <c r="W56" s="39"/>
    </row>
    <row r="57" spans="1:23" ht="15" customHeight="1" x14ac:dyDescent="0.3">
      <c r="A57" s="37">
        <v>2010</v>
      </c>
      <c r="B57" s="38">
        <v>898.54899999999998</v>
      </c>
      <c r="C57" s="38">
        <v>864.81399999999996</v>
      </c>
      <c r="D57" s="38">
        <v>191.43700000000001</v>
      </c>
      <c r="E57" s="38">
        <v>66.909000000000006</v>
      </c>
      <c r="F57" s="38">
        <v>18.885000000000002</v>
      </c>
      <c r="G57" s="38">
        <v>25.297999999999998</v>
      </c>
      <c r="H57" s="38">
        <v>96.813999999999993</v>
      </c>
      <c r="I57" s="38">
        <v>2162.7060000000001</v>
      </c>
      <c r="R57" s="39"/>
      <c r="S57" s="39"/>
      <c r="T57" s="39"/>
      <c r="U57" s="39"/>
      <c r="V57" s="39"/>
      <c r="W57" s="39"/>
    </row>
    <row r="58" spans="1:23" ht="15" customHeight="1" x14ac:dyDescent="0.3">
      <c r="A58" s="41">
        <v>2011</v>
      </c>
      <c r="B58" s="38">
        <v>1091.473</v>
      </c>
      <c r="C58" s="38">
        <v>818.79200000000003</v>
      </c>
      <c r="D58" s="38">
        <v>181.08500000000001</v>
      </c>
      <c r="E58" s="38">
        <v>72.381</v>
      </c>
      <c r="F58" s="38">
        <v>7.399</v>
      </c>
      <c r="G58" s="38">
        <v>29.518999999999998</v>
      </c>
      <c r="H58" s="38">
        <v>102.81699999999999</v>
      </c>
      <c r="I58" s="38">
        <v>2303.4659999999999</v>
      </c>
      <c r="R58" s="39"/>
      <c r="S58" s="39"/>
      <c r="T58" s="39"/>
      <c r="U58" s="39"/>
      <c r="V58" s="39"/>
      <c r="W58" s="39"/>
    </row>
    <row r="59" spans="1:23" ht="15" customHeight="1" x14ac:dyDescent="0.3">
      <c r="A59" s="37">
        <v>2012</v>
      </c>
      <c r="B59" s="38">
        <v>1132.2059999999999</v>
      </c>
      <c r="C59" s="38">
        <v>845.31399999999996</v>
      </c>
      <c r="D59" s="38">
        <v>242.28899999999999</v>
      </c>
      <c r="E59" s="38">
        <v>79.061000000000007</v>
      </c>
      <c r="F59" s="38">
        <v>13.973000000000001</v>
      </c>
      <c r="G59" s="38">
        <v>30.306999999999999</v>
      </c>
      <c r="H59" s="38">
        <v>106.84</v>
      </c>
      <c r="I59" s="38">
        <v>2449.9899999999998</v>
      </c>
      <c r="R59" s="39"/>
      <c r="S59" s="39"/>
      <c r="T59" s="39"/>
      <c r="U59" s="39"/>
      <c r="V59" s="39"/>
      <c r="W59" s="39"/>
    </row>
    <row r="60" spans="1:23" ht="15" customHeight="1" x14ac:dyDescent="0.3">
      <c r="A60" s="37">
        <v>2013</v>
      </c>
      <c r="B60" s="38">
        <v>1316.405</v>
      </c>
      <c r="C60" s="38">
        <v>947.82</v>
      </c>
      <c r="D60" s="38">
        <v>273.50599999999997</v>
      </c>
      <c r="E60" s="38">
        <v>84.007000000000005</v>
      </c>
      <c r="F60" s="38">
        <v>18.911999999999999</v>
      </c>
      <c r="G60" s="38">
        <v>31.815000000000001</v>
      </c>
      <c r="H60" s="38">
        <v>102.64100000000001</v>
      </c>
      <c r="I60" s="38">
        <v>2775.1060000000002</v>
      </c>
      <c r="R60" s="39"/>
      <c r="S60" s="39"/>
      <c r="T60" s="39"/>
      <c r="U60" s="39"/>
      <c r="V60" s="39"/>
      <c r="W60" s="39"/>
    </row>
    <row r="61" spans="1:23" ht="15" customHeight="1" x14ac:dyDescent="0.3">
      <c r="A61" s="37">
        <v>2014</v>
      </c>
      <c r="B61" s="38">
        <v>1394.568</v>
      </c>
      <c r="C61" s="38">
        <v>1023.458</v>
      </c>
      <c r="D61" s="38">
        <v>320.73099999999999</v>
      </c>
      <c r="E61" s="38">
        <v>93.367999999999995</v>
      </c>
      <c r="F61" s="38">
        <v>19.3</v>
      </c>
      <c r="G61" s="38">
        <v>33.926000000000002</v>
      </c>
      <c r="H61" s="38">
        <v>136.13999999999999</v>
      </c>
      <c r="I61" s="38">
        <v>3021.491</v>
      </c>
      <c r="R61" s="39"/>
      <c r="S61" s="39"/>
      <c r="T61" s="39"/>
      <c r="U61" s="39"/>
      <c r="V61" s="39"/>
      <c r="W61" s="39"/>
    </row>
    <row r="62" spans="1:23" ht="15" customHeight="1" x14ac:dyDescent="0.3">
      <c r="A62" s="37">
        <v>2015</v>
      </c>
      <c r="B62" s="38">
        <v>1540.8019999999999</v>
      </c>
      <c r="C62" s="38">
        <v>1065.2570000000001</v>
      </c>
      <c r="D62" s="38">
        <v>343.79700000000003</v>
      </c>
      <c r="E62" s="38">
        <v>98.278999999999996</v>
      </c>
      <c r="F62" s="38">
        <v>19.231999999999999</v>
      </c>
      <c r="G62" s="38">
        <v>35.040999999999997</v>
      </c>
      <c r="H62" s="38">
        <v>147.482</v>
      </c>
      <c r="I62" s="38">
        <v>3249.89</v>
      </c>
      <c r="R62" s="39"/>
      <c r="S62" s="39"/>
      <c r="T62" s="39"/>
      <c r="U62" s="39"/>
      <c r="V62" s="39"/>
      <c r="W62" s="39"/>
    </row>
    <row r="63" spans="1:23" ht="15" customHeight="1" x14ac:dyDescent="0.3">
      <c r="A63" s="37">
        <v>2016</v>
      </c>
      <c r="B63" s="38">
        <v>1546.075</v>
      </c>
      <c r="C63" s="38">
        <v>1115.0650000000001</v>
      </c>
      <c r="D63" s="38">
        <v>299.57100000000003</v>
      </c>
      <c r="E63" s="38">
        <v>95.025999999999996</v>
      </c>
      <c r="F63" s="38">
        <v>21.353999999999999</v>
      </c>
      <c r="G63" s="38">
        <v>34.838000000000001</v>
      </c>
      <c r="H63" s="38">
        <v>156.036</v>
      </c>
      <c r="I63" s="38">
        <v>3267.9650000000001</v>
      </c>
      <c r="R63" s="39"/>
      <c r="S63" s="39"/>
      <c r="T63" s="39"/>
      <c r="U63" s="39"/>
      <c r="V63" s="39"/>
      <c r="W63" s="39"/>
    </row>
    <row r="64" spans="1:23" ht="15" customHeight="1" x14ac:dyDescent="0.3">
      <c r="A64" s="37">
        <v>2017</v>
      </c>
      <c r="B64" s="38">
        <v>1587.12</v>
      </c>
      <c r="C64" s="38">
        <v>1161.8969999999999</v>
      </c>
      <c r="D64" s="38">
        <v>297.048</v>
      </c>
      <c r="E64" s="38">
        <v>83.822999999999993</v>
      </c>
      <c r="F64" s="38">
        <v>22.768000000000001</v>
      </c>
      <c r="G64" s="38">
        <v>34.573999999999998</v>
      </c>
      <c r="H64" s="38">
        <v>128.95400000000001</v>
      </c>
      <c r="I64" s="38">
        <v>3316.1840000000002</v>
      </c>
      <c r="R64" s="39"/>
      <c r="S64" s="39"/>
      <c r="T64" s="39"/>
      <c r="U64" s="39"/>
      <c r="V64" s="39"/>
      <c r="W64" s="39"/>
    </row>
    <row r="65" spans="1:23" ht="15" customHeight="1" x14ac:dyDescent="0.3">
      <c r="A65" s="37">
        <v>2018</v>
      </c>
      <c r="B65" s="38">
        <v>1683.538</v>
      </c>
      <c r="C65" s="38">
        <v>1170.701</v>
      </c>
      <c r="D65" s="38">
        <v>204.733</v>
      </c>
      <c r="E65" s="38">
        <v>94.986000000000004</v>
      </c>
      <c r="F65" s="38">
        <v>22.983000000000001</v>
      </c>
      <c r="G65" s="38">
        <v>41.298999999999999</v>
      </c>
      <c r="H65" s="38">
        <v>111.667</v>
      </c>
      <c r="I65" s="38">
        <v>3329.9070000000002</v>
      </c>
      <c r="R65" s="39"/>
      <c r="S65" s="39"/>
      <c r="T65" s="39"/>
      <c r="U65" s="39"/>
      <c r="V65" s="39"/>
      <c r="W65" s="39"/>
    </row>
    <row r="66" spans="1:23" ht="15" customHeight="1" x14ac:dyDescent="0.3">
      <c r="A66" s="37">
        <v>2019</v>
      </c>
      <c r="B66" s="38">
        <v>1717.857</v>
      </c>
      <c r="C66" s="38">
        <v>1243.1130000000001</v>
      </c>
      <c r="D66" s="38">
        <v>230.245</v>
      </c>
      <c r="E66" s="38">
        <v>98.914000000000001</v>
      </c>
      <c r="F66" s="38">
        <v>16.672000000000001</v>
      </c>
      <c r="G66" s="38">
        <v>70.784000000000006</v>
      </c>
      <c r="H66" s="38">
        <v>85.778999999999996</v>
      </c>
      <c r="I66" s="38">
        <v>3463.364</v>
      </c>
      <c r="R66" s="39"/>
      <c r="S66" s="39"/>
      <c r="T66" s="39"/>
      <c r="U66" s="39"/>
      <c r="V66" s="39"/>
      <c r="W66" s="39"/>
    </row>
    <row r="67" spans="1:23" ht="15" customHeight="1" x14ac:dyDescent="0.3">
      <c r="A67" s="37">
        <v>2020</v>
      </c>
      <c r="B67" s="38">
        <v>1608.663</v>
      </c>
      <c r="C67" s="38">
        <v>1309.9549999999999</v>
      </c>
      <c r="D67" s="38">
        <v>211.845</v>
      </c>
      <c r="E67" s="38">
        <v>86.78</v>
      </c>
      <c r="F67" s="38">
        <v>17.623999999999999</v>
      </c>
      <c r="G67" s="38">
        <v>68.551000000000002</v>
      </c>
      <c r="H67" s="38">
        <v>117.746</v>
      </c>
      <c r="I67" s="38">
        <v>3421.1640000000002</v>
      </c>
      <c r="R67" s="39"/>
      <c r="S67" s="39"/>
      <c r="T67" s="39"/>
      <c r="U67" s="39"/>
      <c r="V67" s="39"/>
      <c r="W67" s="39"/>
    </row>
    <row r="68" spans="1:23" ht="15" customHeight="1" x14ac:dyDescent="0.3">
      <c r="A68" s="37">
        <v>2021</v>
      </c>
      <c r="B68" s="38">
        <v>2044.377</v>
      </c>
      <c r="C68" s="38">
        <v>1314.088</v>
      </c>
      <c r="D68" s="38">
        <v>371.83100000000002</v>
      </c>
      <c r="E68" s="38">
        <v>75.274000000000001</v>
      </c>
      <c r="F68" s="38">
        <v>27.14</v>
      </c>
      <c r="G68" s="38">
        <v>79.984999999999999</v>
      </c>
      <c r="H68" s="38">
        <v>134.417</v>
      </c>
      <c r="I68" s="38">
        <v>4047.1120000000001</v>
      </c>
      <c r="R68" s="39"/>
      <c r="S68" s="39"/>
      <c r="T68" s="39"/>
      <c r="U68" s="39"/>
      <c r="V68" s="39"/>
      <c r="W68" s="39"/>
    </row>
    <row r="69" spans="1:23" ht="15" customHeight="1" x14ac:dyDescent="0.3">
      <c r="A69" s="42">
        <v>2022</v>
      </c>
      <c r="B69" s="43">
        <v>2632.145</v>
      </c>
      <c r="C69" s="43">
        <v>1483.5260000000001</v>
      </c>
      <c r="D69" s="43">
        <v>424.86700000000002</v>
      </c>
      <c r="E69" s="43">
        <v>87.725999999999999</v>
      </c>
      <c r="F69" s="43">
        <v>32.549999999999997</v>
      </c>
      <c r="G69" s="43">
        <v>99.908000000000001</v>
      </c>
      <c r="H69" s="43">
        <v>135.39699999999999</v>
      </c>
      <c r="I69" s="43">
        <v>4896.1189999999997</v>
      </c>
      <c r="R69" s="39"/>
      <c r="S69" s="39"/>
      <c r="T69" s="39"/>
      <c r="U69" s="39"/>
      <c r="V69" s="39"/>
      <c r="W69" s="39"/>
    </row>
    <row r="70" spans="1:23" ht="15" customHeight="1" x14ac:dyDescent="0.3">
      <c r="A70" s="44"/>
      <c r="B70" s="45"/>
      <c r="C70" s="45"/>
      <c r="D70" s="45"/>
      <c r="E70" s="45"/>
      <c r="F70" s="45"/>
      <c r="G70" s="45"/>
      <c r="H70" s="45"/>
      <c r="I70" s="45"/>
    </row>
    <row r="71" spans="1:23" ht="15" customHeight="1" x14ac:dyDescent="0.3">
      <c r="A71" s="81" t="s">
        <v>13</v>
      </c>
      <c r="B71" s="82"/>
      <c r="C71" s="82"/>
      <c r="D71" s="82"/>
      <c r="E71" s="82"/>
      <c r="F71" s="82"/>
      <c r="G71" s="82"/>
      <c r="H71" s="82"/>
      <c r="I71" s="27"/>
    </row>
    <row r="72" spans="1:23" ht="15" customHeight="1" x14ac:dyDescent="0.3">
      <c r="A72" s="47"/>
      <c r="B72" s="31"/>
      <c r="C72" s="31"/>
      <c r="D72" s="31"/>
      <c r="E72" s="31"/>
      <c r="F72" s="31"/>
      <c r="G72" s="31"/>
      <c r="H72" s="31"/>
      <c r="I72" s="31"/>
    </row>
    <row r="74" spans="1:23" ht="15" customHeight="1" x14ac:dyDescent="0.3">
      <c r="A74" s="26" t="s">
        <v>16</v>
      </c>
    </row>
  </sheetData>
  <mergeCells count="2">
    <mergeCell ref="A5:I5"/>
    <mergeCell ref="A71:H71"/>
  </mergeCells>
  <hyperlinks>
    <hyperlink ref="A74" location="Contents!A1" display="Back to Table of Contents" xr:uid="{C7E7CF60-3F9E-47EF-93BB-F78F3887B1E4}"/>
    <hyperlink ref="A2" r:id="rId1" xr:uid="{300D2593-6B70-4F96-9222-51ECB3D59027}"/>
  </hyperlinks>
  <pageMargins left="0.75" right="0.75" top="1" bottom="1" header="0.5" footer="0.5"/>
  <pageSetup scale="54" orientation="portrait" r:id="rId2"/>
  <headerFooter alignWithMargins="0"/>
  <rowBreaks count="1" manualBreakCount="1">
    <brk id="6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04C1-ED56-4B1A-9B1A-5E137705C300}">
  <sheetPr>
    <pageSetUpPr fitToPage="1"/>
  </sheetPr>
  <dimension ref="A1:W77"/>
  <sheetViews>
    <sheetView zoomScaleNormal="100" workbookViewId="0">
      <pane ySplit="9" topLeftCell="A44" activePane="bottomLeft" state="frozen"/>
      <selection pane="bottomLeft" activeCell="F48" sqref="F48"/>
    </sheetView>
  </sheetViews>
  <sheetFormatPr defaultColWidth="9.26953125" defaultRowHeight="15" customHeight="1" x14ac:dyDescent="0.3"/>
  <cols>
    <col min="1" max="1" width="10" style="27" customWidth="1"/>
    <col min="2" max="6" width="23.453125" style="28" customWidth="1"/>
    <col min="7" max="16384" width="9.26953125" style="27"/>
  </cols>
  <sheetData>
    <row r="1" spans="1:23" ht="15" customHeight="1" x14ac:dyDescent="0.35">
      <c r="A1" s="1" t="s">
        <v>0</v>
      </c>
      <c r="B1" s="2"/>
      <c r="C1" s="2"/>
      <c r="D1" s="2"/>
      <c r="E1" s="2"/>
      <c r="F1" s="3"/>
      <c r="G1" s="3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 x14ac:dyDescent="0.3">
      <c r="A2" s="6" t="s">
        <v>1</v>
      </c>
      <c r="B2" s="6"/>
      <c r="C2" s="6"/>
      <c r="D2" s="6"/>
      <c r="E2" s="6"/>
      <c r="F2" s="6"/>
      <c r="G2" s="6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5" spans="1:23" s="29" customFormat="1" ht="15" customHeight="1" x14ac:dyDescent="0.3">
      <c r="A5" s="83" t="s">
        <v>25</v>
      </c>
      <c r="B5" s="83"/>
      <c r="C5" s="83"/>
      <c r="D5" s="83"/>
      <c r="E5" s="83"/>
      <c r="F5" s="83"/>
    </row>
    <row r="6" spans="1:23" ht="15" customHeight="1" x14ac:dyDescent="0.3">
      <c r="A6" s="30" t="s">
        <v>3</v>
      </c>
      <c r="B6" s="48"/>
      <c r="C6" s="48"/>
      <c r="D6" s="48"/>
      <c r="E6" s="48"/>
      <c r="F6" s="31"/>
    </row>
    <row r="7" spans="1:23" ht="15" customHeight="1" x14ac:dyDescent="0.3">
      <c r="A7" s="32"/>
      <c r="B7" s="27"/>
      <c r="C7" s="27"/>
      <c r="D7" s="27"/>
      <c r="E7" s="27"/>
      <c r="F7" s="33"/>
    </row>
    <row r="8" spans="1:23" ht="15" customHeight="1" x14ac:dyDescent="0.3">
      <c r="A8" s="40"/>
      <c r="B8" s="33"/>
      <c r="C8" s="84" t="s">
        <v>26</v>
      </c>
      <c r="D8" s="85"/>
      <c r="E8" s="33"/>
      <c r="F8" s="33"/>
    </row>
    <row r="9" spans="1:23" ht="15" customHeight="1" x14ac:dyDescent="0.3">
      <c r="A9" s="49"/>
      <c r="B9" s="31" t="s">
        <v>27</v>
      </c>
      <c r="C9" s="31" t="s">
        <v>28</v>
      </c>
      <c r="D9" s="31" t="s">
        <v>29</v>
      </c>
      <c r="E9" s="31" t="s">
        <v>30</v>
      </c>
      <c r="F9" s="31" t="s">
        <v>10</v>
      </c>
    </row>
    <row r="10" spans="1:23" ht="15" customHeight="1" x14ac:dyDescent="0.3">
      <c r="A10" s="40">
        <v>1962</v>
      </c>
      <c r="B10" s="33">
        <v>72.075000000000003</v>
      </c>
      <c r="C10" s="33">
        <v>34.686999999999998</v>
      </c>
      <c r="D10" s="33">
        <v>-6.83</v>
      </c>
      <c r="E10" s="33">
        <v>6.8890000000000002</v>
      </c>
      <c r="F10" s="33">
        <v>106.821</v>
      </c>
      <c r="H10" s="50"/>
      <c r="I10" s="50"/>
    </row>
    <row r="11" spans="1:23" ht="15" customHeight="1" x14ac:dyDescent="0.3">
      <c r="A11" s="40">
        <v>1963</v>
      </c>
      <c r="B11" s="33">
        <v>75.293999999999997</v>
      </c>
      <c r="C11" s="33">
        <v>36.158000000000001</v>
      </c>
      <c r="D11" s="33">
        <v>-7.8760000000000003</v>
      </c>
      <c r="E11" s="33">
        <v>7.74</v>
      </c>
      <c r="F11" s="33">
        <v>111.316</v>
      </c>
      <c r="H11" s="50"/>
      <c r="I11" s="50"/>
    </row>
    <row r="12" spans="1:23" ht="15" customHeight="1" x14ac:dyDescent="0.3">
      <c r="A12" s="40">
        <v>1964</v>
      </c>
      <c r="B12" s="33">
        <v>79.135999999999996</v>
      </c>
      <c r="C12" s="33">
        <v>38.874000000000009</v>
      </c>
      <c r="D12" s="33">
        <v>-7.681</v>
      </c>
      <c r="E12" s="33">
        <v>8.1989999999999998</v>
      </c>
      <c r="F12" s="33">
        <v>118.52800000000001</v>
      </c>
      <c r="H12" s="50"/>
      <c r="I12" s="50"/>
    </row>
    <row r="13" spans="1:23" ht="15" customHeight="1" x14ac:dyDescent="0.3">
      <c r="A13" s="51">
        <v>1965</v>
      </c>
      <c r="B13" s="33">
        <v>77.793000000000006</v>
      </c>
      <c r="C13" s="33">
        <v>39.699999999999989</v>
      </c>
      <c r="D13" s="33">
        <v>-7.8559999999999999</v>
      </c>
      <c r="E13" s="33">
        <v>8.5909999999999993</v>
      </c>
      <c r="F13" s="33">
        <v>118.22799999999999</v>
      </c>
      <c r="H13" s="50"/>
      <c r="I13" s="50"/>
    </row>
    <row r="14" spans="1:23" ht="15" customHeight="1" x14ac:dyDescent="0.3">
      <c r="A14" s="51">
        <v>1966</v>
      </c>
      <c r="B14" s="33">
        <v>90.143000000000001</v>
      </c>
      <c r="C14" s="33">
        <v>43.387000000000015</v>
      </c>
      <c r="D14" s="33">
        <v>-8.3840000000000003</v>
      </c>
      <c r="E14" s="33">
        <v>9.3859999999999992</v>
      </c>
      <c r="F14" s="33">
        <v>134.53200000000001</v>
      </c>
      <c r="H14" s="50"/>
      <c r="I14" s="50"/>
    </row>
    <row r="15" spans="1:23" ht="15" customHeight="1" x14ac:dyDescent="0.3">
      <c r="A15" s="51">
        <v>1967</v>
      </c>
      <c r="B15" s="33">
        <v>106.473</v>
      </c>
      <c r="C15" s="33">
        <v>50.911000000000001</v>
      </c>
      <c r="D15" s="33">
        <v>-10.188000000000001</v>
      </c>
      <c r="E15" s="33">
        <v>10.268000000000001</v>
      </c>
      <c r="F15" s="33">
        <v>157.464</v>
      </c>
      <c r="H15" s="50"/>
      <c r="I15" s="50"/>
    </row>
    <row r="16" spans="1:23" ht="15" customHeight="1" x14ac:dyDescent="0.3">
      <c r="A16" s="51">
        <v>1968</v>
      </c>
      <c r="B16" s="33">
        <v>117.97799999999999</v>
      </c>
      <c r="C16" s="33">
        <v>59.687999999999988</v>
      </c>
      <c r="D16" s="33">
        <v>-10.622</v>
      </c>
      <c r="E16" s="33">
        <v>11.09</v>
      </c>
      <c r="F16" s="33">
        <v>178.13399999999999</v>
      </c>
      <c r="H16" s="50"/>
      <c r="I16" s="50"/>
    </row>
    <row r="17" spans="1:9" ht="15" customHeight="1" x14ac:dyDescent="0.3">
      <c r="A17" s="40">
        <v>1969</v>
      </c>
      <c r="B17" s="33">
        <v>117.318</v>
      </c>
      <c r="C17" s="33">
        <v>64.62299999999999</v>
      </c>
      <c r="D17" s="33">
        <v>-11</v>
      </c>
      <c r="E17" s="33">
        <v>12.699</v>
      </c>
      <c r="F17" s="33">
        <v>183.64</v>
      </c>
      <c r="G17" s="52"/>
      <c r="H17" s="50"/>
      <c r="I17" s="50"/>
    </row>
    <row r="18" spans="1:9" ht="15" customHeight="1" x14ac:dyDescent="0.3">
      <c r="A18" s="40">
        <v>1970</v>
      </c>
      <c r="B18" s="33">
        <v>120.254</v>
      </c>
      <c r="C18" s="33">
        <v>72.506</v>
      </c>
      <c r="D18" s="33">
        <v>-11.491</v>
      </c>
      <c r="E18" s="33">
        <v>14.38</v>
      </c>
      <c r="F18" s="33">
        <v>195.649</v>
      </c>
      <c r="G18" s="52"/>
      <c r="H18" s="50"/>
      <c r="I18" s="50"/>
    </row>
    <row r="19" spans="1:9" ht="15" customHeight="1" x14ac:dyDescent="0.3">
      <c r="A19" s="41">
        <v>1971</v>
      </c>
      <c r="B19" s="33">
        <v>122.53100000000001</v>
      </c>
      <c r="C19" s="33">
        <v>86.875</v>
      </c>
      <c r="D19" s="33">
        <v>-14.074999999999999</v>
      </c>
      <c r="E19" s="33">
        <v>14.840999999999999</v>
      </c>
      <c r="F19" s="33">
        <v>210.172</v>
      </c>
      <c r="G19" s="52"/>
      <c r="H19" s="50"/>
      <c r="I19" s="50"/>
    </row>
    <row r="20" spans="1:9" ht="15" customHeight="1" x14ac:dyDescent="0.3">
      <c r="A20" s="40">
        <v>1972</v>
      </c>
      <c r="B20" s="33">
        <v>128.54400000000001</v>
      </c>
      <c r="C20" s="33">
        <v>100.77500000000001</v>
      </c>
      <c r="D20" s="33">
        <v>-14.116</v>
      </c>
      <c r="E20" s="33">
        <v>15.478</v>
      </c>
      <c r="F20" s="33">
        <v>230.68100000000001</v>
      </c>
      <c r="G20" s="52"/>
      <c r="H20" s="50"/>
      <c r="I20" s="50"/>
    </row>
    <row r="21" spans="1:9" ht="15" customHeight="1" x14ac:dyDescent="0.3">
      <c r="A21" s="40">
        <v>1973</v>
      </c>
      <c r="B21" s="33">
        <v>130.39400000000001</v>
      </c>
      <c r="C21" s="33">
        <v>115.97999999999999</v>
      </c>
      <c r="D21" s="33">
        <v>-18.015999999999998</v>
      </c>
      <c r="E21" s="33">
        <v>17.349</v>
      </c>
      <c r="F21" s="33">
        <v>245.70699999999999</v>
      </c>
      <c r="G21" s="52"/>
      <c r="H21" s="50"/>
      <c r="I21" s="50"/>
    </row>
    <row r="22" spans="1:9" ht="15" customHeight="1" x14ac:dyDescent="0.3">
      <c r="A22" s="40">
        <v>1974</v>
      </c>
      <c r="B22" s="53">
        <v>138.20699999999999</v>
      </c>
      <c r="C22" s="33">
        <v>130.85299999999998</v>
      </c>
      <c r="D22" s="33">
        <v>-21.15</v>
      </c>
      <c r="E22" s="33">
        <v>21.449000000000002</v>
      </c>
      <c r="F22" s="33">
        <v>269.35899999999998</v>
      </c>
      <c r="G22" s="52"/>
      <c r="H22" s="50"/>
      <c r="I22" s="50"/>
    </row>
    <row r="23" spans="1:9" ht="15" customHeight="1" x14ac:dyDescent="0.3">
      <c r="A23" s="40">
        <v>1975</v>
      </c>
      <c r="B23" s="53">
        <v>157.965</v>
      </c>
      <c r="C23" s="33">
        <v>169.441</v>
      </c>
      <c r="D23" s="33">
        <v>-18.318000000000001</v>
      </c>
      <c r="E23" s="33">
        <v>23.244</v>
      </c>
      <c r="F23" s="33">
        <v>332.33199999999999</v>
      </c>
      <c r="G23" s="52"/>
      <c r="H23" s="50"/>
      <c r="I23" s="50"/>
    </row>
    <row r="24" spans="1:9" ht="15" customHeight="1" x14ac:dyDescent="0.3">
      <c r="A24" s="40">
        <v>1976</v>
      </c>
      <c r="B24" s="53">
        <v>175.577</v>
      </c>
      <c r="C24" s="33">
        <v>189.09099999999998</v>
      </c>
      <c r="D24" s="33">
        <v>-19.603000000000002</v>
      </c>
      <c r="E24" s="33">
        <v>26.727</v>
      </c>
      <c r="F24" s="33">
        <v>371.79199999999997</v>
      </c>
      <c r="G24" s="52"/>
      <c r="H24" s="50"/>
      <c r="I24" s="50"/>
    </row>
    <row r="25" spans="1:9" ht="15" customHeight="1" x14ac:dyDescent="0.3">
      <c r="A25" s="40">
        <v>1977</v>
      </c>
      <c r="B25" s="53">
        <v>197.07300000000001</v>
      </c>
      <c r="C25" s="33">
        <v>203.73599999999999</v>
      </c>
      <c r="D25" s="33">
        <v>-21.492000000000001</v>
      </c>
      <c r="E25" s="33">
        <v>29.901</v>
      </c>
      <c r="F25" s="33">
        <v>409.21800000000002</v>
      </c>
      <c r="H25" s="50"/>
      <c r="I25" s="50"/>
    </row>
    <row r="26" spans="1:9" ht="15" customHeight="1" x14ac:dyDescent="0.3">
      <c r="A26" s="40">
        <v>1978</v>
      </c>
      <c r="B26" s="53">
        <v>218.71</v>
      </c>
      <c r="C26" s="33">
        <v>227.41199999999998</v>
      </c>
      <c r="D26" s="33">
        <v>-22.834</v>
      </c>
      <c r="E26" s="33">
        <v>35.457999999999998</v>
      </c>
      <c r="F26" s="33">
        <v>458.74599999999998</v>
      </c>
      <c r="H26" s="50"/>
      <c r="I26" s="50"/>
    </row>
    <row r="27" spans="1:9" ht="15" customHeight="1" x14ac:dyDescent="0.3">
      <c r="A27" s="40">
        <v>1979</v>
      </c>
      <c r="B27" s="53">
        <v>239.99799999999999</v>
      </c>
      <c r="C27" s="33">
        <v>246.98700000000002</v>
      </c>
      <c r="D27" s="33">
        <v>-25.59</v>
      </c>
      <c r="E27" s="33">
        <v>42.633000000000003</v>
      </c>
      <c r="F27" s="33">
        <v>504.02800000000002</v>
      </c>
      <c r="H27" s="50"/>
      <c r="I27" s="50"/>
    </row>
    <row r="28" spans="1:9" ht="15" customHeight="1" x14ac:dyDescent="0.3">
      <c r="A28" s="40">
        <v>1980</v>
      </c>
      <c r="B28" s="53">
        <v>276.32400000000001</v>
      </c>
      <c r="C28" s="33">
        <v>291.23399999999998</v>
      </c>
      <c r="D28" s="33">
        <v>-29.15</v>
      </c>
      <c r="E28" s="33">
        <v>52.533000000000001</v>
      </c>
      <c r="F28" s="33">
        <v>590.94100000000003</v>
      </c>
      <c r="H28" s="50"/>
      <c r="I28" s="50"/>
    </row>
    <row r="29" spans="1:9" ht="15" customHeight="1" x14ac:dyDescent="0.3">
      <c r="A29" s="41">
        <v>1981</v>
      </c>
      <c r="B29" s="53">
        <v>307.91300000000001</v>
      </c>
      <c r="C29" s="33">
        <v>339.41199999999998</v>
      </c>
      <c r="D29" s="33">
        <v>-37.85</v>
      </c>
      <c r="E29" s="33">
        <v>68.766000000000005</v>
      </c>
      <c r="F29" s="33">
        <v>678.24099999999999</v>
      </c>
      <c r="H29" s="50"/>
      <c r="I29" s="50"/>
    </row>
    <row r="30" spans="1:9" ht="15" customHeight="1" x14ac:dyDescent="0.3">
      <c r="A30" s="40">
        <v>1982</v>
      </c>
      <c r="B30" s="53">
        <v>325.952</v>
      </c>
      <c r="C30" s="33">
        <v>370.7890000000001</v>
      </c>
      <c r="D30" s="33">
        <v>-36.03</v>
      </c>
      <c r="E30" s="33">
        <v>85.031999999999996</v>
      </c>
      <c r="F30" s="33">
        <v>745.74300000000005</v>
      </c>
      <c r="H30" s="50"/>
      <c r="I30" s="50"/>
    </row>
    <row r="31" spans="1:9" ht="15" customHeight="1" x14ac:dyDescent="0.3">
      <c r="A31" s="40">
        <v>1983</v>
      </c>
      <c r="B31" s="53">
        <v>353.31</v>
      </c>
      <c r="C31" s="33">
        <v>410.56900000000002</v>
      </c>
      <c r="D31" s="33">
        <v>-45.323</v>
      </c>
      <c r="E31" s="33">
        <v>89.808000000000007</v>
      </c>
      <c r="F31" s="33">
        <v>808.36400000000003</v>
      </c>
      <c r="H31" s="50"/>
      <c r="I31" s="50"/>
    </row>
    <row r="32" spans="1:9" ht="15" customHeight="1" x14ac:dyDescent="0.3">
      <c r="A32" s="40">
        <v>1984</v>
      </c>
      <c r="B32" s="53">
        <v>379.447</v>
      </c>
      <c r="C32" s="33">
        <v>405.50299999999999</v>
      </c>
      <c r="D32" s="33">
        <v>-44.247</v>
      </c>
      <c r="E32" s="33">
        <v>111.102</v>
      </c>
      <c r="F32" s="33">
        <v>851.80499999999995</v>
      </c>
      <c r="H32" s="50"/>
      <c r="I32" s="50"/>
    </row>
    <row r="33" spans="1:9" ht="15" customHeight="1" x14ac:dyDescent="0.3">
      <c r="A33" s="40">
        <v>1985</v>
      </c>
      <c r="B33" s="53">
        <v>415.79300000000001</v>
      </c>
      <c r="C33" s="33">
        <v>448.19400000000002</v>
      </c>
      <c r="D33" s="33">
        <v>-47.121000000000002</v>
      </c>
      <c r="E33" s="33">
        <v>129.47800000000001</v>
      </c>
      <c r="F33" s="33">
        <v>946.34400000000005</v>
      </c>
      <c r="H33" s="50"/>
      <c r="I33" s="50"/>
    </row>
    <row r="34" spans="1:9" ht="15" customHeight="1" x14ac:dyDescent="0.3">
      <c r="A34" s="40">
        <v>1986</v>
      </c>
      <c r="B34" s="53">
        <v>438.52</v>
      </c>
      <c r="C34" s="33">
        <v>461.72299999999996</v>
      </c>
      <c r="D34" s="33">
        <v>-45.878</v>
      </c>
      <c r="E34" s="33">
        <v>136.017</v>
      </c>
      <c r="F34" s="33">
        <v>990.38199999999995</v>
      </c>
      <c r="H34" s="50"/>
      <c r="I34" s="50"/>
    </row>
    <row r="35" spans="1:9" ht="15" customHeight="1" x14ac:dyDescent="0.3">
      <c r="A35" s="40">
        <v>1987</v>
      </c>
      <c r="B35" s="53">
        <v>444.161</v>
      </c>
      <c r="C35" s="33">
        <v>474.18299999999999</v>
      </c>
      <c r="D35" s="33">
        <v>-52.937999999999995</v>
      </c>
      <c r="E35" s="33">
        <v>138.61099999999999</v>
      </c>
      <c r="F35" s="33">
        <v>1004.0170000000001</v>
      </c>
      <c r="H35" s="50"/>
      <c r="I35" s="50"/>
    </row>
    <row r="36" spans="1:9" ht="15" customHeight="1" x14ac:dyDescent="0.3">
      <c r="A36" s="40">
        <v>1988</v>
      </c>
      <c r="B36" s="53">
        <v>464.41800000000001</v>
      </c>
      <c r="C36" s="33">
        <v>505.02899999999994</v>
      </c>
      <c r="D36" s="33">
        <v>-56.834000000000003</v>
      </c>
      <c r="E36" s="33">
        <v>151.803</v>
      </c>
      <c r="F36" s="33">
        <v>1064.4159999999999</v>
      </c>
      <c r="H36" s="50"/>
      <c r="I36" s="50"/>
    </row>
    <row r="37" spans="1:9" ht="15" customHeight="1" x14ac:dyDescent="0.3">
      <c r="A37" s="40">
        <v>1989</v>
      </c>
      <c r="B37" s="53">
        <v>488.83199999999999</v>
      </c>
      <c r="C37" s="33">
        <v>546.07499999999993</v>
      </c>
      <c r="D37" s="33">
        <v>-60.145000000000003</v>
      </c>
      <c r="E37" s="33">
        <v>168.98099999999999</v>
      </c>
      <c r="F37" s="33">
        <v>1143.7429999999999</v>
      </c>
      <c r="H37" s="50"/>
      <c r="I37" s="50"/>
    </row>
    <row r="38" spans="1:9" ht="15" customHeight="1" x14ac:dyDescent="0.3">
      <c r="A38" s="40">
        <v>1990</v>
      </c>
      <c r="B38" s="53">
        <v>500.57799999999997</v>
      </c>
      <c r="C38" s="33">
        <v>625.60599999999999</v>
      </c>
      <c r="D38" s="33">
        <v>-57.537999999999997</v>
      </c>
      <c r="E38" s="33">
        <v>184.34700000000001</v>
      </c>
      <c r="F38" s="33">
        <v>1252.9929999999999</v>
      </c>
      <c r="H38" s="50"/>
      <c r="I38" s="50"/>
    </row>
    <row r="39" spans="1:9" ht="15" customHeight="1" x14ac:dyDescent="0.3">
      <c r="A39" s="41">
        <v>1991</v>
      </c>
      <c r="B39" s="53">
        <v>533.27800000000002</v>
      </c>
      <c r="C39" s="33">
        <v>701.95700000000011</v>
      </c>
      <c r="D39" s="33">
        <v>-105.45699999999999</v>
      </c>
      <c r="E39" s="33">
        <v>194.44800000000001</v>
      </c>
      <c r="F39" s="33">
        <v>1324.2260000000001</v>
      </c>
      <c r="H39" s="50"/>
      <c r="I39" s="50"/>
    </row>
    <row r="40" spans="1:9" ht="15" customHeight="1" x14ac:dyDescent="0.3">
      <c r="A40" s="40">
        <v>1992</v>
      </c>
      <c r="B40" s="53">
        <v>533.803</v>
      </c>
      <c r="C40" s="33">
        <v>717.69</v>
      </c>
      <c r="D40" s="33">
        <v>-69.308000000000007</v>
      </c>
      <c r="E40" s="33">
        <v>199.34399999999999</v>
      </c>
      <c r="F40" s="33">
        <v>1381.529</v>
      </c>
      <c r="H40" s="50"/>
      <c r="I40" s="50"/>
    </row>
    <row r="41" spans="1:9" ht="15" customHeight="1" x14ac:dyDescent="0.3">
      <c r="A41" s="40">
        <v>1993</v>
      </c>
      <c r="B41" s="53">
        <v>539.75300000000004</v>
      </c>
      <c r="C41" s="33">
        <v>736.81799999999998</v>
      </c>
      <c r="D41" s="33">
        <v>-65.897999999999996</v>
      </c>
      <c r="E41" s="33">
        <v>198.71299999999999</v>
      </c>
      <c r="F41" s="33">
        <v>1409.386</v>
      </c>
      <c r="H41" s="50"/>
      <c r="I41" s="50"/>
    </row>
    <row r="42" spans="1:9" ht="15" customHeight="1" x14ac:dyDescent="0.3">
      <c r="A42" s="40">
        <v>1994</v>
      </c>
      <c r="B42" s="53">
        <v>541.34</v>
      </c>
      <c r="C42" s="33">
        <v>785.98199999999986</v>
      </c>
      <c r="D42" s="33">
        <v>-68.501999999999995</v>
      </c>
      <c r="E42" s="33">
        <v>202.93199999999999</v>
      </c>
      <c r="F42" s="33">
        <v>1461.752</v>
      </c>
      <c r="H42" s="50"/>
      <c r="I42" s="50"/>
    </row>
    <row r="43" spans="1:9" ht="15" customHeight="1" x14ac:dyDescent="0.3">
      <c r="A43" s="40">
        <v>1995</v>
      </c>
      <c r="B43" s="53">
        <v>544.76099999999997</v>
      </c>
      <c r="C43" s="33">
        <v>817.50699999999995</v>
      </c>
      <c r="D43" s="33">
        <v>-78.66</v>
      </c>
      <c r="E43" s="33">
        <v>232.13399999999999</v>
      </c>
      <c r="F43" s="33">
        <v>1515.742</v>
      </c>
      <c r="H43" s="50"/>
      <c r="I43" s="50"/>
    </row>
    <row r="44" spans="1:9" ht="15" customHeight="1" x14ac:dyDescent="0.3">
      <c r="A44" s="40">
        <v>1996</v>
      </c>
      <c r="B44" s="53">
        <v>532.73299999999995</v>
      </c>
      <c r="C44" s="33">
        <v>857.66699999999992</v>
      </c>
      <c r="D44" s="33">
        <v>-70.968999999999994</v>
      </c>
      <c r="E44" s="33">
        <v>241.053</v>
      </c>
      <c r="F44" s="33">
        <v>1560.4839999999999</v>
      </c>
      <c r="H44" s="50"/>
      <c r="I44" s="50"/>
    </row>
    <row r="45" spans="1:9" ht="15" customHeight="1" x14ac:dyDescent="0.3">
      <c r="A45" s="40">
        <v>1997</v>
      </c>
      <c r="B45" s="53">
        <v>547.03700000000003</v>
      </c>
      <c r="C45" s="33">
        <v>895.52299999999991</v>
      </c>
      <c r="D45" s="33">
        <v>-85.427999999999997</v>
      </c>
      <c r="E45" s="33">
        <v>243.98400000000001</v>
      </c>
      <c r="F45" s="33">
        <v>1601.116</v>
      </c>
      <c r="H45" s="50"/>
      <c r="I45" s="50"/>
    </row>
    <row r="46" spans="1:9" ht="15" customHeight="1" x14ac:dyDescent="0.3">
      <c r="A46" s="40">
        <v>1998</v>
      </c>
      <c r="B46" s="53">
        <v>551.995</v>
      </c>
      <c r="C46" s="33">
        <v>942.89200000000028</v>
      </c>
      <c r="D46" s="33">
        <v>-83.546999999999997</v>
      </c>
      <c r="E46" s="33">
        <v>241.11799999999999</v>
      </c>
      <c r="F46" s="33">
        <v>1652.4580000000001</v>
      </c>
      <c r="H46" s="50"/>
      <c r="I46" s="50"/>
    </row>
    <row r="47" spans="1:9" ht="15" customHeight="1" x14ac:dyDescent="0.3">
      <c r="A47" s="40">
        <v>1999</v>
      </c>
      <c r="B47" s="53">
        <v>572.11300000000006</v>
      </c>
      <c r="C47" s="33">
        <v>979.48400000000004</v>
      </c>
      <c r="D47" s="33">
        <v>-79.510000000000005</v>
      </c>
      <c r="E47" s="33">
        <v>229.755</v>
      </c>
      <c r="F47" s="33">
        <v>1701.8420000000001</v>
      </c>
      <c r="H47" s="50"/>
      <c r="I47" s="50"/>
    </row>
    <row r="48" spans="1:9" ht="15" customHeight="1" x14ac:dyDescent="0.3">
      <c r="A48" s="40">
        <v>2000</v>
      </c>
      <c r="B48" s="53">
        <v>614.62599999999998</v>
      </c>
      <c r="C48" s="33">
        <v>1032.489</v>
      </c>
      <c r="D48" s="33">
        <v>-81.114000000000004</v>
      </c>
      <c r="E48" s="33">
        <v>222.94900000000001</v>
      </c>
      <c r="F48" s="33">
        <v>1788.95</v>
      </c>
      <c r="H48" s="50"/>
      <c r="I48" s="50"/>
    </row>
    <row r="49" spans="1:9" ht="15" customHeight="1" x14ac:dyDescent="0.3">
      <c r="A49" s="41">
        <v>2001</v>
      </c>
      <c r="B49" s="53">
        <v>649.04100000000005</v>
      </c>
      <c r="C49" s="33">
        <v>1096.9719999999998</v>
      </c>
      <c r="D49" s="33">
        <v>-89.334000000000003</v>
      </c>
      <c r="E49" s="33">
        <v>206.167</v>
      </c>
      <c r="F49" s="33">
        <v>1862.846</v>
      </c>
      <c r="H49" s="50"/>
      <c r="I49" s="50"/>
    </row>
    <row r="50" spans="1:9" ht="15" customHeight="1" x14ac:dyDescent="0.3">
      <c r="A50" s="40">
        <v>2002</v>
      </c>
      <c r="B50" s="53">
        <v>733.95</v>
      </c>
      <c r="C50" s="33">
        <v>1196.4189999999999</v>
      </c>
      <c r="D50" s="33">
        <v>-90.424000000000007</v>
      </c>
      <c r="E50" s="33">
        <v>170.94900000000001</v>
      </c>
      <c r="F50" s="33">
        <v>2010.894</v>
      </c>
      <c r="H50" s="50"/>
      <c r="I50" s="50"/>
    </row>
    <row r="51" spans="1:9" ht="15" customHeight="1" x14ac:dyDescent="0.3">
      <c r="A51" s="40">
        <v>2003</v>
      </c>
      <c r="B51" s="53">
        <v>824.33900000000006</v>
      </c>
      <c r="C51" s="33">
        <v>1283.4749999999999</v>
      </c>
      <c r="D51" s="33">
        <v>-100.988</v>
      </c>
      <c r="E51" s="33">
        <v>153.07300000000001</v>
      </c>
      <c r="F51" s="33">
        <v>2159.8989999999999</v>
      </c>
      <c r="H51" s="50"/>
      <c r="I51" s="50"/>
    </row>
    <row r="52" spans="1:9" ht="15" customHeight="1" x14ac:dyDescent="0.3">
      <c r="A52" s="40">
        <v>2004</v>
      </c>
      <c r="B52" s="53">
        <v>895.06500000000005</v>
      </c>
      <c r="C52" s="33">
        <v>1346.443</v>
      </c>
      <c r="D52" s="33">
        <v>-108.91200000000001</v>
      </c>
      <c r="E52" s="33">
        <v>160.245</v>
      </c>
      <c r="F52" s="33">
        <v>2292.8409999999999</v>
      </c>
      <c r="H52" s="50"/>
      <c r="I52" s="50"/>
    </row>
    <row r="53" spans="1:9" ht="15" customHeight="1" x14ac:dyDescent="0.3">
      <c r="A53" s="40">
        <v>2005</v>
      </c>
      <c r="B53" s="53">
        <v>968.54100000000005</v>
      </c>
      <c r="C53" s="33">
        <v>1448.1019999999999</v>
      </c>
      <c r="D53" s="33">
        <v>-128.672</v>
      </c>
      <c r="E53" s="33">
        <v>183.98599999999999</v>
      </c>
      <c r="F53" s="33">
        <v>2471.9569999999999</v>
      </c>
      <c r="H53" s="50"/>
      <c r="I53" s="50"/>
    </row>
    <row r="54" spans="1:9" ht="15" customHeight="1" x14ac:dyDescent="0.3">
      <c r="A54" s="40">
        <v>2006</v>
      </c>
      <c r="B54" s="53">
        <v>1016.624</v>
      </c>
      <c r="C54" s="33">
        <v>1556.134</v>
      </c>
      <c r="D54" s="33">
        <v>-144.31100000000001</v>
      </c>
      <c r="E54" s="33">
        <v>226.60300000000001</v>
      </c>
      <c r="F54" s="33">
        <v>2655.05</v>
      </c>
      <c r="H54" s="50"/>
      <c r="I54" s="50"/>
    </row>
    <row r="55" spans="1:9" ht="15" customHeight="1" x14ac:dyDescent="0.3">
      <c r="A55" s="40">
        <v>2007</v>
      </c>
      <c r="B55" s="53">
        <v>1041.5899999999999</v>
      </c>
      <c r="C55" s="33">
        <v>1627.9210000000003</v>
      </c>
      <c r="D55" s="33">
        <v>-177.934</v>
      </c>
      <c r="E55" s="33">
        <v>237.10900000000001</v>
      </c>
      <c r="F55" s="33">
        <v>2728.6860000000001</v>
      </c>
      <c r="H55" s="50"/>
      <c r="I55" s="50"/>
    </row>
    <row r="56" spans="1:9" ht="15" customHeight="1" x14ac:dyDescent="0.3">
      <c r="A56" s="40">
        <v>2008</v>
      </c>
      <c r="B56" s="53">
        <v>1134.884</v>
      </c>
      <c r="C56" s="33">
        <v>1780.3299999999997</v>
      </c>
      <c r="D56" s="33">
        <v>-185.42699999999999</v>
      </c>
      <c r="E56" s="33">
        <v>252.75700000000001</v>
      </c>
      <c r="F56" s="33">
        <v>2982.5439999999999</v>
      </c>
      <c r="H56" s="50"/>
      <c r="I56" s="50"/>
    </row>
    <row r="57" spans="1:9" ht="15" customHeight="1" x14ac:dyDescent="0.3">
      <c r="A57" s="40">
        <v>2009</v>
      </c>
      <c r="B57" s="53">
        <v>1237.5360000000001</v>
      </c>
      <c r="C57" s="33">
        <v>2287.8180000000002</v>
      </c>
      <c r="D57" s="33">
        <v>-194.57900000000001</v>
      </c>
      <c r="E57" s="33">
        <v>186.90199999999999</v>
      </c>
      <c r="F57" s="33">
        <v>3517.6770000000001</v>
      </c>
      <c r="H57" s="50"/>
      <c r="I57" s="50"/>
    </row>
    <row r="58" spans="1:9" ht="15" customHeight="1" x14ac:dyDescent="0.3">
      <c r="A58" s="40">
        <v>2010</v>
      </c>
      <c r="B58" s="53">
        <v>1347.1659999999999</v>
      </c>
      <c r="C58" s="33">
        <v>2110.1970000000006</v>
      </c>
      <c r="D58" s="33">
        <v>-196.47800000000001</v>
      </c>
      <c r="E58" s="33">
        <v>196.19399999999999</v>
      </c>
      <c r="F58" s="33">
        <v>3457.0790000000002</v>
      </c>
      <c r="H58" s="50"/>
      <c r="I58" s="50"/>
    </row>
    <row r="59" spans="1:9" ht="15" customHeight="1" x14ac:dyDescent="0.3">
      <c r="A59" s="41">
        <v>2011</v>
      </c>
      <c r="B59" s="53">
        <v>1347.1369999999999</v>
      </c>
      <c r="C59" s="33">
        <v>2234.8449999999998</v>
      </c>
      <c r="D59" s="33">
        <v>-208.87899999999999</v>
      </c>
      <c r="E59" s="33">
        <v>229.96199999999999</v>
      </c>
      <c r="F59" s="33">
        <v>3603.0650000000001</v>
      </c>
      <c r="H59" s="50"/>
      <c r="I59" s="50"/>
    </row>
    <row r="60" spans="1:9" ht="15" customHeight="1" x14ac:dyDescent="0.3">
      <c r="A60" s="40">
        <v>2012</v>
      </c>
      <c r="B60" s="53">
        <v>1275.7049999999999</v>
      </c>
      <c r="C60" s="33">
        <v>2258.7170000000001</v>
      </c>
      <c r="D60" s="33">
        <v>-228.267</v>
      </c>
      <c r="E60" s="33">
        <v>220.40799999999999</v>
      </c>
      <c r="F60" s="33">
        <v>3526.5630000000001</v>
      </c>
      <c r="H60" s="50"/>
      <c r="I60" s="50"/>
    </row>
    <row r="61" spans="1:9" ht="15" customHeight="1" x14ac:dyDescent="0.3">
      <c r="A61" s="40">
        <v>2013</v>
      </c>
      <c r="B61" s="53">
        <v>1202.3620000000001</v>
      </c>
      <c r="C61" s="33">
        <v>2336.3409999999999</v>
      </c>
      <c r="D61" s="33">
        <v>-304.70699999999999</v>
      </c>
      <c r="E61" s="33">
        <v>220.88499999999999</v>
      </c>
      <c r="F61" s="33">
        <v>3454.8809999999999</v>
      </c>
      <c r="H61" s="50"/>
      <c r="I61" s="50"/>
    </row>
    <row r="62" spans="1:9" ht="15" customHeight="1" x14ac:dyDescent="0.3">
      <c r="A62" s="40">
        <v>2014</v>
      </c>
      <c r="B62" s="53">
        <v>1178.867</v>
      </c>
      <c r="C62" s="33">
        <v>2375.7960000000003</v>
      </c>
      <c r="D62" s="33">
        <v>-277.33499999999998</v>
      </c>
      <c r="E62" s="33">
        <v>228.95599999999999</v>
      </c>
      <c r="F62" s="33">
        <v>3506.2840000000001</v>
      </c>
      <c r="H62" s="50"/>
      <c r="I62" s="50"/>
    </row>
    <row r="63" spans="1:9" ht="15" customHeight="1" x14ac:dyDescent="0.3">
      <c r="A63" s="40">
        <v>2015</v>
      </c>
      <c r="B63" s="53">
        <v>1172.1410000000001</v>
      </c>
      <c r="C63" s="33">
        <v>2554.91</v>
      </c>
      <c r="D63" s="33">
        <v>-258.38200000000001</v>
      </c>
      <c r="E63" s="33">
        <v>223.18100000000001</v>
      </c>
      <c r="F63" s="33">
        <v>3691.85</v>
      </c>
      <c r="H63" s="50"/>
      <c r="I63" s="50"/>
    </row>
    <row r="64" spans="1:9" ht="15" customHeight="1" x14ac:dyDescent="0.3">
      <c r="A64" s="40">
        <v>2016</v>
      </c>
      <c r="B64" s="53">
        <v>1185.2550000000001</v>
      </c>
      <c r="C64" s="33">
        <v>2664.9429999999998</v>
      </c>
      <c r="D64" s="33">
        <v>-237.61600000000001</v>
      </c>
      <c r="E64" s="33">
        <v>240.03299999999999</v>
      </c>
      <c r="F64" s="33">
        <v>3852.6149999999998</v>
      </c>
      <c r="H64" s="50"/>
      <c r="I64" s="50"/>
    </row>
    <row r="65" spans="1:9" ht="15" customHeight="1" x14ac:dyDescent="0.3">
      <c r="A65" s="40">
        <v>2017</v>
      </c>
      <c r="B65" s="53">
        <v>1200.31</v>
      </c>
      <c r="C65" s="33">
        <v>2772.239</v>
      </c>
      <c r="D65" s="33">
        <v>-253.47</v>
      </c>
      <c r="E65" s="33">
        <v>262.55099999999999</v>
      </c>
      <c r="F65" s="33">
        <v>3981.63</v>
      </c>
      <c r="H65" s="50"/>
      <c r="I65" s="50"/>
    </row>
    <row r="66" spans="1:9" ht="15" customHeight="1" x14ac:dyDescent="0.3">
      <c r="A66" s="40">
        <v>2018</v>
      </c>
      <c r="B66" s="53">
        <v>1261.636</v>
      </c>
      <c r="C66" s="33">
        <v>2782.0750000000003</v>
      </c>
      <c r="D66" s="33">
        <v>-259.64100000000002</v>
      </c>
      <c r="E66" s="33">
        <v>324.97500000000002</v>
      </c>
      <c r="F66" s="33">
        <v>4109.0450000000001</v>
      </c>
      <c r="H66" s="50"/>
      <c r="I66" s="50"/>
    </row>
    <row r="67" spans="1:9" ht="15" customHeight="1" x14ac:dyDescent="0.3">
      <c r="A67" s="40">
        <v>2019</v>
      </c>
      <c r="B67" s="53">
        <v>1337.704</v>
      </c>
      <c r="C67" s="33">
        <v>3009.6860000000006</v>
      </c>
      <c r="D67" s="33">
        <v>-275.59199999999998</v>
      </c>
      <c r="E67" s="33">
        <v>375.15800000000002</v>
      </c>
      <c r="F67" s="33">
        <v>4446.9560000000001</v>
      </c>
      <c r="H67" s="50"/>
      <c r="I67" s="50"/>
    </row>
    <row r="68" spans="1:9" ht="15" customHeight="1" x14ac:dyDescent="0.3">
      <c r="A68" s="40">
        <v>2020</v>
      </c>
      <c r="B68" s="53">
        <v>1627.818</v>
      </c>
      <c r="C68" s="33">
        <v>4857.799</v>
      </c>
      <c r="D68" s="33">
        <v>-277.48399999999998</v>
      </c>
      <c r="E68" s="33">
        <v>345.47</v>
      </c>
      <c r="F68" s="33">
        <v>6553.6030000000001</v>
      </c>
      <c r="H68" s="50"/>
      <c r="I68" s="50"/>
    </row>
    <row r="69" spans="1:9" ht="15" customHeight="1" x14ac:dyDescent="0.3">
      <c r="A69" s="40">
        <v>2021</v>
      </c>
      <c r="B69" s="53">
        <v>1636.39</v>
      </c>
      <c r="C69" s="33">
        <v>5167.1059999999998</v>
      </c>
      <c r="D69" s="33">
        <v>-333.38499999999999</v>
      </c>
      <c r="E69" s="33">
        <v>352.33800000000002</v>
      </c>
      <c r="F69" s="33">
        <v>6822.4489999999996</v>
      </c>
      <c r="H69" s="50"/>
      <c r="I69" s="50"/>
    </row>
    <row r="70" spans="1:9" ht="15" customHeight="1" x14ac:dyDescent="0.3">
      <c r="A70" s="49">
        <v>2022</v>
      </c>
      <c r="B70" s="54">
        <v>1661.654</v>
      </c>
      <c r="C70" s="31">
        <v>4639.4299999999985</v>
      </c>
      <c r="D70" s="31">
        <v>-504.70299999999997</v>
      </c>
      <c r="E70" s="31">
        <v>475.12700000000001</v>
      </c>
      <c r="F70" s="31">
        <v>6271.5079999999998</v>
      </c>
      <c r="H70" s="50"/>
      <c r="I70" s="50"/>
    </row>
    <row r="71" spans="1:9" ht="15" customHeight="1" x14ac:dyDescent="0.3">
      <c r="A71" s="44"/>
      <c r="B71" s="45"/>
      <c r="C71" s="45"/>
      <c r="D71" s="45"/>
      <c r="E71" s="45"/>
      <c r="F71" s="45"/>
    </row>
    <row r="72" spans="1:9" ht="15" customHeight="1" x14ac:dyDescent="0.3">
      <c r="A72" s="81" t="s">
        <v>13</v>
      </c>
      <c r="B72" s="82"/>
      <c r="C72" s="82"/>
      <c r="D72" s="82"/>
      <c r="E72" s="82"/>
      <c r="F72" s="82"/>
      <c r="G72" s="82"/>
    </row>
    <row r="73" spans="1:9" ht="28.15" customHeight="1" x14ac:dyDescent="0.3">
      <c r="A73" s="81" t="s">
        <v>31</v>
      </c>
      <c r="B73" s="81"/>
      <c r="C73" s="81"/>
      <c r="D73" s="81"/>
      <c r="E73" s="81"/>
      <c r="F73" s="81"/>
    </row>
    <row r="74" spans="1:9" ht="15" customHeight="1" x14ac:dyDescent="0.3">
      <c r="A74" s="48"/>
      <c r="B74" s="31"/>
      <c r="C74" s="31"/>
      <c r="D74" s="31"/>
      <c r="E74" s="31"/>
      <c r="F74" s="31"/>
    </row>
    <row r="75" spans="1:9" ht="15" customHeight="1" x14ac:dyDescent="0.3">
      <c r="A75" s="46"/>
      <c r="B75" s="33"/>
      <c r="C75" s="33"/>
      <c r="D75" s="33"/>
      <c r="E75" s="33"/>
      <c r="F75" s="33"/>
    </row>
    <row r="76" spans="1:9" ht="15" customHeight="1" x14ac:dyDescent="0.3">
      <c r="A76" s="26" t="s">
        <v>16</v>
      </c>
      <c r="B76" s="55"/>
      <c r="C76" s="55"/>
      <c r="D76" s="55"/>
      <c r="E76" s="55"/>
      <c r="F76" s="55"/>
    </row>
    <row r="77" spans="1:9" ht="15" customHeight="1" x14ac:dyDescent="0.3">
      <c r="A77" s="46"/>
      <c r="B77" s="33"/>
      <c r="C77" s="33"/>
      <c r="D77" s="33"/>
      <c r="E77" s="33"/>
      <c r="F77" s="33"/>
    </row>
  </sheetData>
  <mergeCells count="4">
    <mergeCell ref="A5:F5"/>
    <mergeCell ref="C8:D8"/>
    <mergeCell ref="A72:G72"/>
    <mergeCell ref="A73:F73"/>
  </mergeCells>
  <hyperlinks>
    <hyperlink ref="A76" location="Contents!A1" display="Back to Table of Contents" xr:uid="{FD616BD8-D89C-42E8-96B4-0CD73E912B7D}"/>
    <hyperlink ref="A2" r:id="rId1" xr:uid="{C7B88BCF-2068-4CBA-8390-F374B2E62798}"/>
  </hyperlinks>
  <pageMargins left="0.75" right="0.75" top="1" bottom="1" header="0.5" footer="0.5"/>
  <pageSetup scale="71" fitToHeight="0" orientation="portrait" r:id="rId2"/>
  <headerFooter alignWithMargins="0"/>
  <rowBreaks count="1" manualBreakCount="1"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75B6-89CC-47C0-A9A7-3140130D8F0D}">
  <dimension ref="A1:F54"/>
  <sheetViews>
    <sheetView topLeftCell="A18" workbookViewId="0">
      <selection activeCell="B25" sqref="B25"/>
    </sheetView>
  </sheetViews>
  <sheetFormatPr defaultRowHeight="14.5" x14ac:dyDescent="0.35"/>
  <cols>
    <col min="1" max="1" width="20.7265625" customWidth="1"/>
    <col min="2" max="2" width="14.26953125" customWidth="1"/>
    <col min="3" max="3" width="13.90625" customWidth="1"/>
    <col min="6" max="6" width="9.08984375" bestFit="1" customWidth="1"/>
  </cols>
  <sheetData>
    <row r="1" spans="1:6" x14ac:dyDescent="0.35">
      <c r="A1" t="s">
        <v>32</v>
      </c>
    </row>
    <row r="2" spans="1:6" x14ac:dyDescent="0.35">
      <c r="A2" t="s">
        <v>33</v>
      </c>
    </row>
    <row r="3" spans="1:6" x14ac:dyDescent="0.35">
      <c r="A3" t="s">
        <v>34</v>
      </c>
    </row>
    <row r="4" spans="1:6" x14ac:dyDescent="0.35">
      <c r="A4" t="s">
        <v>35</v>
      </c>
    </row>
    <row r="5" spans="1:6" x14ac:dyDescent="0.35">
      <c r="A5" t="s">
        <v>36</v>
      </c>
    </row>
    <row r="6" spans="1:6" x14ac:dyDescent="0.35">
      <c r="A6" t="s">
        <v>37</v>
      </c>
    </row>
    <row r="8" spans="1:6" x14ac:dyDescent="0.35">
      <c r="A8" t="s">
        <v>38</v>
      </c>
      <c r="B8" t="s">
        <v>39</v>
      </c>
    </row>
    <row r="10" spans="1:6" x14ac:dyDescent="0.35">
      <c r="A10" t="s">
        <v>40</v>
      </c>
    </row>
    <row r="11" spans="1:6" x14ac:dyDescent="0.35">
      <c r="A11" t="s">
        <v>41</v>
      </c>
      <c r="B11" t="s">
        <v>346</v>
      </c>
      <c r="D11" t="s">
        <v>162</v>
      </c>
    </row>
    <row r="12" spans="1:6" x14ac:dyDescent="0.35">
      <c r="A12" s="69">
        <v>30317</v>
      </c>
      <c r="B12" s="58">
        <v>667.88400000000001</v>
      </c>
      <c r="D12">
        <v>1983</v>
      </c>
      <c r="F12">
        <f>1.03^20</f>
        <v>1.8061112346694133</v>
      </c>
    </row>
    <row r="13" spans="1:6" x14ac:dyDescent="0.35">
      <c r="A13" s="69">
        <v>30682</v>
      </c>
      <c r="B13" s="58">
        <v>775.30799999999999</v>
      </c>
      <c r="D13">
        <v>1984</v>
      </c>
      <c r="F13" s="72">
        <f>B12*F12</f>
        <v>1206.2727958559465</v>
      </c>
    </row>
    <row r="14" spans="1:6" x14ac:dyDescent="0.35">
      <c r="A14" s="69">
        <v>31048</v>
      </c>
      <c r="B14" s="58">
        <v>854.96799999999996</v>
      </c>
      <c r="D14">
        <v>1985</v>
      </c>
    </row>
    <row r="15" spans="1:6" x14ac:dyDescent="0.35">
      <c r="A15" s="69">
        <v>31413</v>
      </c>
      <c r="B15" s="58">
        <v>896.81600000000003</v>
      </c>
      <c r="D15">
        <v>1986</v>
      </c>
    </row>
    <row r="16" spans="1:6" x14ac:dyDescent="0.35">
      <c r="A16" s="69">
        <v>31778</v>
      </c>
      <c r="B16" s="58">
        <v>929.26</v>
      </c>
      <c r="D16">
        <v>1987</v>
      </c>
    </row>
    <row r="17" spans="1:4" x14ac:dyDescent="0.35">
      <c r="A17" s="69">
        <v>32143</v>
      </c>
      <c r="B17" s="58">
        <v>991.66</v>
      </c>
      <c r="D17">
        <v>1988</v>
      </c>
    </row>
    <row r="18" spans="1:4" x14ac:dyDescent="0.35">
      <c r="A18" s="69">
        <v>32509</v>
      </c>
      <c r="B18" s="58">
        <v>1078.6400000000001</v>
      </c>
      <c r="D18">
        <v>1989</v>
      </c>
    </row>
    <row r="19" spans="1:4" x14ac:dyDescent="0.35">
      <c r="A19" s="69">
        <v>32874</v>
      </c>
      <c r="B19" s="58">
        <v>1156.184</v>
      </c>
      <c r="D19">
        <v>1990</v>
      </c>
    </row>
    <row r="20" spans="1:4" x14ac:dyDescent="0.35">
      <c r="A20" s="69">
        <v>33239</v>
      </c>
      <c r="B20" s="58">
        <v>1217.432</v>
      </c>
      <c r="D20">
        <v>1991</v>
      </c>
    </row>
    <row r="21" spans="1:4" x14ac:dyDescent="0.35">
      <c r="A21" s="69">
        <v>33604</v>
      </c>
      <c r="B21" s="58">
        <v>1227.548</v>
      </c>
      <c r="D21">
        <v>1992</v>
      </c>
    </row>
    <row r="22" spans="1:4" x14ac:dyDescent="0.35">
      <c r="A22" s="69">
        <v>33970</v>
      </c>
      <c r="B22" s="58">
        <v>1245.7560000000001</v>
      </c>
      <c r="D22">
        <v>1993</v>
      </c>
    </row>
    <row r="23" spans="1:4" x14ac:dyDescent="0.35">
      <c r="A23" s="69">
        <v>34335</v>
      </c>
      <c r="B23" s="58">
        <v>1283.3599999999999</v>
      </c>
      <c r="D23">
        <v>1994</v>
      </c>
    </row>
    <row r="24" spans="1:4" x14ac:dyDescent="0.35">
      <c r="A24" s="69">
        <v>34700</v>
      </c>
      <c r="B24" s="58">
        <v>1409.3040000000001</v>
      </c>
      <c r="D24">
        <v>1995</v>
      </c>
    </row>
    <row r="25" spans="1:4" x14ac:dyDescent="0.35">
      <c r="A25" s="69">
        <v>35065</v>
      </c>
      <c r="B25" s="58">
        <v>1439.952</v>
      </c>
      <c r="D25">
        <v>1996</v>
      </c>
    </row>
    <row r="26" spans="1:4" x14ac:dyDescent="0.35">
      <c r="A26" s="69">
        <v>35431</v>
      </c>
      <c r="B26" s="58">
        <v>1462.4</v>
      </c>
      <c r="D26">
        <v>1997</v>
      </c>
    </row>
    <row r="27" spans="1:4" x14ac:dyDescent="0.35">
      <c r="A27" s="69">
        <v>35796</v>
      </c>
      <c r="B27" s="58">
        <v>1462.2760000000001</v>
      </c>
      <c r="D27">
        <v>1998</v>
      </c>
    </row>
    <row r="28" spans="1:4" x14ac:dyDescent="0.35">
      <c r="A28" s="69">
        <v>36161</v>
      </c>
      <c r="B28" s="58">
        <v>1408.7349999999999</v>
      </c>
      <c r="D28">
        <v>1999</v>
      </c>
    </row>
    <row r="29" spans="1:4" x14ac:dyDescent="0.35">
      <c r="A29" s="69">
        <v>36526</v>
      </c>
      <c r="B29" s="58">
        <v>1414.913</v>
      </c>
      <c r="D29">
        <v>2000</v>
      </c>
    </row>
    <row r="30" spans="1:4" x14ac:dyDescent="0.35">
      <c r="A30" s="69">
        <v>36892</v>
      </c>
      <c r="B30" s="58">
        <v>1324.902</v>
      </c>
      <c r="D30">
        <v>2001</v>
      </c>
    </row>
    <row r="31" spans="1:4" x14ac:dyDescent="0.35">
      <c r="A31" s="69">
        <v>37257</v>
      </c>
      <c r="B31" s="58">
        <v>1205.085</v>
      </c>
      <c r="D31">
        <v>2002</v>
      </c>
    </row>
    <row r="32" spans="1:4" x14ac:dyDescent="0.35">
      <c r="A32" s="69">
        <v>37622</v>
      </c>
      <c r="B32" s="58">
        <v>1166.883</v>
      </c>
      <c r="D32">
        <v>2003</v>
      </c>
    </row>
    <row r="33" spans="1:4" x14ac:dyDescent="0.35">
      <c r="A33" s="69">
        <v>37987</v>
      </c>
      <c r="B33" s="58">
        <v>1224.088</v>
      </c>
      <c r="D33">
        <v>2004</v>
      </c>
    </row>
    <row r="34" spans="1:4" x14ac:dyDescent="0.35">
      <c r="A34" s="69">
        <v>38353</v>
      </c>
      <c r="B34" s="58">
        <v>1377.499</v>
      </c>
      <c r="D34">
        <v>2005</v>
      </c>
    </row>
    <row r="35" spans="1:4" x14ac:dyDescent="0.35">
      <c r="A35" s="69">
        <v>38718</v>
      </c>
      <c r="B35" s="58">
        <v>1488.848</v>
      </c>
      <c r="D35">
        <v>2006</v>
      </c>
    </row>
    <row r="36" spans="1:4" x14ac:dyDescent="0.35">
      <c r="A36" s="69">
        <v>39083</v>
      </c>
      <c r="B36" s="58">
        <v>1631.912</v>
      </c>
      <c r="D36">
        <v>2007</v>
      </c>
    </row>
    <row r="37" spans="1:4" x14ac:dyDescent="0.35">
      <c r="A37" s="69">
        <v>39448</v>
      </c>
      <c r="B37" s="58">
        <v>1553.59</v>
      </c>
      <c r="D37">
        <v>2008</v>
      </c>
    </row>
    <row r="38" spans="1:4" x14ac:dyDescent="0.35">
      <c r="A38" s="69">
        <v>39814</v>
      </c>
      <c r="B38" s="58">
        <v>1418.1310000000001</v>
      </c>
      <c r="D38">
        <v>2009</v>
      </c>
    </row>
    <row r="39" spans="1:4" x14ac:dyDescent="0.35">
      <c r="A39" s="69">
        <v>40179</v>
      </c>
      <c r="B39" s="58">
        <v>1525.9490000000001</v>
      </c>
      <c r="D39">
        <v>2010</v>
      </c>
    </row>
    <row r="40" spans="1:4" x14ac:dyDescent="0.35">
      <c r="A40" s="69">
        <v>40544</v>
      </c>
      <c r="B40" s="58">
        <v>1701.7670000000001</v>
      </c>
      <c r="D40">
        <v>2011</v>
      </c>
    </row>
    <row r="41" spans="1:4" x14ac:dyDescent="0.35">
      <c r="A41" s="69">
        <v>40909</v>
      </c>
      <c r="B41" s="58">
        <v>1690.4960000000001</v>
      </c>
      <c r="D41">
        <v>2012</v>
      </c>
    </row>
    <row r="42" spans="1:4" x14ac:dyDescent="0.35">
      <c r="A42" s="69">
        <v>41275</v>
      </c>
      <c r="B42" s="58">
        <v>1665.3030000000001</v>
      </c>
      <c r="D42">
        <v>2013</v>
      </c>
    </row>
    <row r="43" spans="1:4" x14ac:dyDescent="0.35">
      <c r="A43" s="69">
        <v>41640</v>
      </c>
      <c r="B43" s="58">
        <v>1756.3689999999999</v>
      </c>
      <c r="D43">
        <v>2014</v>
      </c>
    </row>
    <row r="44" spans="1:4" x14ac:dyDescent="0.35">
      <c r="A44" s="69">
        <v>42005</v>
      </c>
      <c r="B44" s="58">
        <v>1717.1289999999999</v>
      </c>
      <c r="D44">
        <v>2015</v>
      </c>
    </row>
    <row r="45" spans="1:4" x14ac:dyDescent="0.35">
      <c r="A45" s="69">
        <v>42370</v>
      </c>
      <c r="B45" s="58">
        <v>1817.2139999999999</v>
      </c>
      <c r="D45">
        <v>2016</v>
      </c>
    </row>
    <row r="46" spans="1:4" x14ac:dyDescent="0.35">
      <c r="A46" s="69">
        <v>42736</v>
      </c>
      <c r="B46" s="58">
        <v>1906.7809999999999</v>
      </c>
      <c r="D46">
        <v>2017</v>
      </c>
    </row>
    <row r="47" spans="1:4" x14ac:dyDescent="0.35">
      <c r="A47" s="69">
        <v>43101</v>
      </c>
      <c r="B47" s="58">
        <v>2166.587</v>
      </c>
      <c r="D47">
        <v>2018</v>
      </c>
    </row>
    <row r="48" spans="1:4" x14ac:dyDescent="0.35">
      <c r="A48" s="69">
        <v>43466</v>
      </c>
      <c r="B48" s="58">
        <v>2329.1559999999999</v>
      </c>
      <c r="D48">
        <v>2019</v>
      </c>
    </row>
    <row r="49" spans="1:4" x14ac:dyDescent="0.35">
      <c r="A49" s="69">
        <v>43831</v>
      </c>
      <c r="B49" s="58">
        <v>2114.453</v>
      </c>
      <c r="D49">
        <v>2020</v>
      </c>
    </row>
    <row r="50" spans="1:4" x14ac:dyDescent="0.35">
      <c r="A50" s="69">
        <v>44197</v>
      </c>
      <c r="B50" s="58">
        <v>2318.1280000000002</v>
      </c>
      <c r="D50">
        <v>2021</v>
      </c>
    </row>
    <row r="51" spans="1:4" x14ac:dyDescent="0.35">
      <c r="A51" s="69">
        <v>44562</v>
      </c>
      <c r="B51" s="58">
        <v>2841.0859999999998</v>
      </c>
      <c r="D51">
        <v>2022</v>
      </c>
    </row>
    <row r="53" spans="1:4" x14ac:dyDescent="0.35">
      <c r="A53" t="s">
        <v>347</v>
      </c>
      <c r="B53" s="71">
        <f>(B31/B12)^(1/20)-1</f>
        <v>2.9949265111088641E-2</v>
      </c>
    </row>
    <row r="54" spans="1:4" x14ac:dyDescent="0.35">
      <c r="B54" s="71">
        <f>(B51/B32)^(1/20)-1</f>
        <v>4.5497150206396553E-2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CD13-5B77-4D64-9D10-0E7354023741}">
  <dimension ref="A1:L235"/>
  <sheetViews>
    <sheetView topLeftCell="F1" workbookViewId="0">
      <selection activeCell="L2" sqref="L2"/>
    </sheetView>
  </sheetViews>
  <sheetFormatPr defaultRowHeight="14.5" x14ac:dyDescent="0.35"/>
  <cols>
    <col min="1" max="1" width="11" bestFit="1" customWidth="1"/>
    <col min="2" max="2" width="22.90625" bestFit="1" customWidth="1"/>
    <col min="12" max="12" width="10.08984375" bestFit="1" customWidth="1"/>
  </cols>
  <sheetData>
    <row r="1" spans="1:12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K1" t="s">
        <v>162</v>
      </c>
      <c r="L1" t="s">
        <v>163</v>
      </c>
    </row>
    <row r="2" spans="1:12" x14ac:dyDescent="0.35">
      <c r="A2" s="56">
        <v>44834</v>
      </c>
      <c r="B2" s="58">
        <v>30928911613306.699</v>
      </c>
      <c r="C2">
        <v>1</v>
      </c>
      <c r="D2">
        <v>2022</v>
      </c>
      <c r="E2">
        <v>4</v>
      </c>
      <c r="F2">
        <v>2022</v>
      </c>
      <c r="G2">
        <v>3</v>
      </c>
      <c r="H2">
        <v>9</v>
      </c>
      <c r="I2">
        <v>30</v>
      </c>
      <c r="K2">
        <f>D2</f>
        <v>2022</v>
      </c>
      <c r="L2" s="59">
        <f>B2/1000000000000</f>
        <v>30.928911613306699</v>
      </c>
    </row>
    <row r="3" spans="1:12" x14ac:dyDescent="0.35">
      <c r="A3" s="56">
        <v>44469</v>
      </c>
      <c r="B3" s="58">
        <v>28428918570048.602</v>
      </c>
      <c r="C3">
        <v>1</v>
      </c>
      <c r="D3">
        <v>2021</v>
      </c>
      <c r="E3">
        <v>4</v>
      </c>
      <c r="F3">
        <v>2021</v>
      </c>
      <c r="G3">
        <v>3</v>
      </c>
      <c r="H3">
        <v>9</v>
      </c>
      <c r="I3">
        <v>30</v>
      </c>
      <c r="K3">
        <f t="shared" ref="K3:K41" si="0">D3</f>
        <v>2021</v>
      </c>
      <c r="L3" s="59">
        <f t="shared" ref="L3:L41" si="1">B3/1000000000000</f>
        <v>28.428918570048602</v>
      </c>
    </row>
    <row r="4" spans="1:12" x14ac:dyDescent="0.35">
      <c r="A4" s="56">
        <v>44104</v>
      </c>
      <c r="B4" s="58">
        <v>26945391194615.102</v>
      </c>
      <c r="C4">
        <v>1</v>
      </c>
      <c r="D4">
        <v>2020</v>
      </c>
      <c r="E4">
        <v>4</v>
      </c>
      <c r="F4">
        <v>2020</v>
      </c>
      <c r="G4">
        <v>3</v>
      </c>
      <c r="H4">
        <v>9</v>
      </c>
      <c r="I4">
        <v>30</v>
      </c>
      <c r="K4">
        <f t="shared" si="0"/>
        <v>2020</v>
      </c>
      <c r="L4" s="59">
        <f t="shared" si="1"/>
        <v>26.945391194615102</v>
      </c>
    </row>
    <row r="5" spans="1:12" x14ac:dyDescent="0.35">
      <c r="A5" s="56">
        <v>43738</v>
      </c>
      <c r="B5" s="58">
        <v>22719401753433.699</v>
      </c>
      <c r="C5">
        <v>1</v>
      </c>
      <c r="D5">
        <v>2019</v>
      </c>
      <c r="E5">
        <v>4</v>
      </c>
      <c r="F5">
        <v>2019</v>
      </c>
      <c r="G5">
        <v>3</v>
      </c>
      <c r="H5">
        <v>9</v>
      </c>
      <c r="I5">
        <v>30</v>
      </c>
      <c r="K5">
        <f t="shared" si="0"/>
        <v>2019</v>
      </c>
      <c r="L5" s="59">
        <f t="shared" si="1"/>
        <v>22.719401753433701</v>
      </c>
    </row>
    <row r="6" spans="1:12" x14ac:dyDescent="0.35">
      <c r="A6" s="56">
        <v>43373</v>
      </c>
      <c r="B6" s="58">
        <v>21516058183180.199</v>
      </c>
      <c r="C6">
        <v>1</v>
      </c>
      <c r="D6">
        <v>2018</v>
      </c>
      <c r="E6">
        <v>4</v>
      </c>
      <c r="F6">
        <v>2018</v>
      </c>
      <c r="G6">
        <v>3</v>
      </c>
      <c r="H6">
        <v>9</v>
      </c>
      <c r="I6">
        <v>30</v>
      </c>
      <c r="K6">
        <f t="shared" si="0"/>
        <v>2018</v>
      </c>
      <c r="L6" s="59">
        <f t="shared" si="1"/>
        <v>21.516058183180199</v>
      </c>
    </row>
    <row r="7" spans="1:12" x14ac:dyDescent="0.35">
      <c r="A7" s="56">
        <v>43008</v>
      </c>
      <c r="B7" s="58">
        <v>20244900016053.5</v>
      </c>
      <c r="C7">
        <v>1</v>
      </c>
      <c r="D7">
        <v>2017</v>
      </c>
      <c r="E7">
        <v>4</v>
      </c>
      <c r="F7">
        <v>2017</v>
      </c>
      <c r="G7">
        <v>3</v>
      </c>
      <c r="H7">
        <v>9</v>
      </c>
      <c r="I7">
        <v>30</v>
      </c>
      <c r="K7">
        <f t="shared" si="0"/>
        <v>2017</v>
      </c>
      <c r="L7" s="59">
        <f t="shared" si="1"/>
        <v>20.244900016053499</v>
      </c>
    </row>
    <row r="8" spans="1:12" x14ac:dyDescent="0.35">
      <c r="A8" s="56">
        <v>42643</v>
      </c>
      <c r="B8" s="58">
        <v>19573444713936.699</v>
      </c>
      <c r="C8">
        <v>1</v>
      </c>
      <c r="D8">
        <v>2016</v>
      </c>
      <c r="E8">
        <v>4</v>
      </c>
      <c r="F8">
        <v>2016</v>
      </c>
      <c r="G8">
        <v>3</v>
      </c>
      <c r="H8">
        <v>9</v>
      </c>
      <c r="I8">
        <v>30</v>
      </c>
      <c r="K8">
        <f t="shared" si="0"/>
        <v>2016</v>
      </c>
      <c r="L8" s="59">
        <f t="shared" si="1"/>
        <v>19.573444713936698</v>
      </c>
    </row>
    <row r="9" spans="1:12" x14ac:dyDescent="0.35">
      <c r="A9" s="56">
        <v>42277</v>
      </c>
      <c r="B9" s="58">
        <v>18150617666484.301</v>
      </c>
      <c r="C9">
        <v>1</v>
      </c>
      <c r="D9">
        <v>2015</v>
      </c>
      <c r="E9">
        <v>4</v>
      </c>
      <c r="F9">
        <v>2015</v>
      </c>
      <c r="G9">
        <v>3</v>
      </c>
      <c r="H9">
        <v>9</v>
      </c>
      <c r="I9">
        <v>30</v>
      </c>
      <c r="K9">
        <f t="shared" si="0"/>
        <v>2015</v>
      </c>
      <c r="L9" s="59">
        <f t="shared" si="1"/>
        <v>18.150617666484301</v>
      </c>
    </row>
    <row r="10" spans="1:12" x14ac:dyDescent="0.35">
      <c r="A10" s="56">
        <v>41912</v>
      </c>
      <c r="B10" s="58">
        <v>17824071380733.801</v>
      </c>
      <c r="C10">
        <v>1</v>
      </c>
      <c r="D10">
        <v>2014</v>
      </c>
      <c r="E10">
        <v>4</v>
      </c>
      <c r="F10">
        <v>2014</v>
      </c>
      <c r="G10">
        <v>3</v>
      </c>
      <c r="H10">
        <v>9</v>
      </c>
      <c r="I10">
        <v>30</v>
      </c>
      <c r="K10">
        <f t="shared" si="0"/>
        <v>2014</v>
      </c>
      <c r="L10" s="59">
        <f t="shared" si="1"/>
        <v>17.824071380733802</v>
      </c>
    </row>
    <row r="11" spans="1:12" x14ac:dyDescent="0.35">
      <c r="A11" s="56">
        <v>41547</v>
      </c>
      <c r="B11" s="58">
        <v>16738183526697.301</v>
      </c>
      <c r="C11">
        <v>1</v>
      </c>
      <c r="D11">
        <v>2013</v>
      </c>
      <c r="E11">
        <v>4</v>
      </c>
      <c r="F11">
        <v>2013</v>
      </c>
      <c r="G11">
        <v>3</v>
      </c>
      <c r="H11">
        <v>9</v>
      </c>
      <c r="I11">
        <v>30</v>
      </c>
      <c r="K11">
        <f t="shared" si="0"/>
        <v>2013</v>
      </c>
      <c r="L11" s="59">
        <f t="shared" si="1"/>
        <v>16.738183526697302</v>
      </c>
    </row>
    <row r="12" spans="1:12" x14ac:dyDescent="0.35">
      <c r="A12" s="56">
        <v>41182</v>
      </c>
      <c r="B12" s="58">
        <v>16066241407385.801</v>
      </c>
      <c r="C12">
        <v>1</v>
      </c>
      <c r="D12">
        <v>2012</v>
      </c>
      <c r="E12">
        <v>4</v>
      </c>
      <c r="F12">
        <v>2012</v>
      </c>
      <c r="G12">
        <v>3</v>
      </c>
      <c r="H12">
        <v>9</v>
      </c>
      <c r="I12">
        <v>30</v>
      </c>
      <c r="K12">
        <f t="shared" si="0"/>
        <v>2012</v>
      </c>
      <c r="L12" s="59">
        <f t="shared" si="1"/>
        <v>16.0662414073858</v>
      </c>
    </row>
    <row r="13" spans="1:12" x14ac:dyDescent="0.35">
      <c r="A13" s="56">
        <v>40816</v>
      </c>
      <c r="B13" s="58">
        <v>14790340328557.1</v>
      </c>
      <c r="C13">
        <v>1</v>
      </c>
      <c r="D13">
        <v>2011</v>
      </c>
      <c r="E13">
        <v>4</v>
      </c>
      <c r="F13">
        <v>2011</v>
      </c>
      <c r="G13">
        <v>3</v>
      </c>
      <c r="H13">
        <v>9</v>
      </c>
      <c r="I13">
        <v>30</v>
      </c>
      <c r="K13">
        <f t="shared" si="0"/>
        <v>2011</v>
      </c>
      <c r="L13" s="59">
        <f t="shared" si="1"/>
        <v>14.7903403285571</v>
      </c>
    </row>
    <row r="14" spans="1:12" x14ac:dyDescent="0.35">
      <c r="A14" s="56">
        <v>40451</v>
      </c>
      <c r="B14" s="58">
        <v>13561623030891.699</v>
      </c>
      <c r="C14">
        <v>1</v>
      </c>
      <c r="D14">
        <v>2010</v>
      </c>
      <c r="E14">
        <v>4</v>
      </c>
      <c r="F14">
        <v>2010</v>
      </c>
      <c r="G14">
        <v>3</v>
      </c>
      <c r="H14">
        <v>9</v>
      </c>
      <c r="I14">
        <v>30</v>
      </c>
      <c r="K14">
        <f t="shared" si="0"/>
        <v>2010</v>
      </c>
      <c r="L14" s="59">
        <f t="shared" si="1"/>
        <v>13.561623030891699</v>
      </c>
    </row>
    <row r="15" spans="1:12" x14ac:dyDescent="0.35">
      <c r="A15" s="56">
        <v>40086</v>
      </c>
      <c r="B15" s="58">
        <v>11909829003511.699</v>
      </c>
      <c r="C15">
        <v>1</v>
      </c>
      <c r="D15">
        <v>2009</v>
      </c>
      <c r="E15">
        <v>4</v>
      </c>
      <c r="F15">
        <v>2009</v>
      </c>
      <c r="G15">
        <v>3</v>
      </c>
      <c r="H15">
        <v>9</v>
      </c>
      <c r="I15">
        <v>30</v>
      </c>
      <c r="K15">
        <f t="shared" si="0"/>
        <v>2009</v>
      </c>
      <c r="L15" s="59">
        <f t="shared" si="1"/>
        <v>11.9098290035117</v>
      </c>
    </row>
    <row r="16" spans="1:12" x14ac:dyDescent="0.35">
      <c r="A16" s="56">
        <v>39721</v>
      </c>
      <c r="B16" s="58">
        <v>10024724896912.4</v>
      </c>
      <c r="C16">
        <v>1</v>
      </c>
      <c r="D16">
        <v>2008</v>
      </c>
      <c r="E16">
        <v>4</v>
      </c>
      <c r="F16">
        <v>2008</v>
      </c>
      <c r="G16">
        <v>3</v>
      </c>
      <c r="H16">
        <v>9</v>
      </c>
      <c r="I16">
        <v>30</v>
      </c>
      <c r="K16">
        <f t="shared" si="0"/>
        <v>2008</v>
      </c>
      <c r="L16" s="59">
        <f t="shared" si="1"/>
        <v>10.024724896912401</v>
      </c>
    </row>
    <row r="17" spans="1:12" x14ac:dyDescent="0.35">
      <c r="A17" s="56">
        <v>39355</v>
      </c>
      <c r="B17" s="58">
        <v>9007653372262.4805</v>
      </c>
      <c r="C17">
        <v>1</v>
      </c>
      <c r="D17">
        <v>2007</v>
      </c>
      <c r="E17">
        <v>4</v>
      </c>
      <c r="F17">
        <v>2007</v>
      </c>
      <c r="G17">
        <v>3</v>
      </c>
      <c r="H17">
        <v>9</v>
      </c>
      <c r="I17">
        <v>30</v>
      </c>
      <c r="K17">
        <f t="shared" si="0"/>
        <v>2007</v>
      </c>
      <c r="L17" s="59">
        <f t="shared" si="1"/>
        <v>9.0076533722624799</v>
      </c>
    </row>
    <row r="18" spans="1:12" x14ac:dyDescent="0.35">
      <c r="A18" s="56">
        <v>38990</v>
      </c>
      <c r="B18" s="58">
        <v>8506973899215.2305</v>
      </c>
      <c r="C18">
        <v>1</v>
      </c>
      <c r="D18">
        <v>2006</v>
      </c>
      <c r="E18">
        <v>4</v>
      </c>
      <c r="F18">
        <v>2006</v>
      </c>
      <c r="G18">
        <v>3</v>
      </c>
      <c r="H18">
        <v>9</v>
      </c>
      <c r="I18">
        <v>30</v>
      </c>
      <c r="K18">
        <f t="shared" si="0"/>
        <v>2006</v>
      </c>
      <c r="L18" s="59">
        <f t="shared" si="1"/>
        <v>8.5069738992152306</v>
      </c>
    </row>
    <row r="19" spans="1:12" x14ac:dyDescent="0.35">
      <c r="A19" s="56">
        <v>38625</v>
      </c>
      <c r="B19" s="58">
        <v>7932709661723.5</v>
      </c>
      <c r="C19">
        <v>1</v>
      </c>
      <c r="D19">
        <v>2005</v>
      </c>
      <c r="E19">
        <v>4</v>
      </c>
      <c r="F19">
        <v>2005</v>
      </c>
      <c r="G19">
        <v>3</v>
      </c>
      <c r="H19">
        <v>9</v>
      </c>
      <c r="I19">
        <v>30</v>
      </c>
      <c r="K19">
        <f t="shared" si="0"/>
        <v>2005</v>
      </c>
      <c r="L19" s="59">
        <f t="shared" si="1"/>
        <v>7.9327096617235</v>
      </c>
    </row>
    <row r="20" spans="1:12" x14ac:dyDescent="0.35">
      <c r="A20" s="56">
        <v>38260</v>
      </c>
      <c r="B20" s="58">
        <v>7379052696330.3203</v>
      </c>
      <c r="C20">
        <v>1</v>
      </c>
      <c r="D20">
        <v>2004</v>
      </c>
      <c r="E20">
        <v>4</v>
      </c>
      <c r="F20">
        <v>2004</v>
      </c>
      <c r="G20">
        <v>3</v>
      </c>
      <c r="H20">
        <v>9</v>
      </c>
      <c r="I20">
        <v>30</v>
      </c>
      <c r="K20">
        <f t="shared" si="0"/>
        <v>2004</v>
      </c>
      <c r="L20" s="59">
        <f t="shared" si="1"/>
        <v>7.3790526963303202</v>
      </c>
    </row>
    <row r="21" spans="1:12" x14ac:dyDescent="0.35">
      <c r="A21" s="56">
        <v>37894</v>
      </c>
      <c r="B21" s="58">
        <v>6783231062743.6201</v>
      </c>
      <c r="C21">
        <v>1</v>
      </c>
      <c r="D21">
        <v>2003</v>
      </c>
      <c r="E21">
        <v>4</v>
      </c>
      <c r="F21">
        <v>2003</v>
      </c>
      <c r="G21">
        <v>3</v>
      </c>
      <c r="H21">
        <v>9</v>
      </c>
      <c r="I21">
        <v>30</v>
      </c>
      <c r="K21">
        <f t="shared" si="0"/>
        <v>2003</v>
      </c>
      <c r="L21" s="59">
        <f t="shared" si="1"/>
        <v>6.7832310627436199</v>
      </c>
    </row>
    <row r="22" spans="1:12" x14ac:dyDescent="0.35">
      <c r="A22" s="56">
        <v>37529</v>
      </c>
      <c r="B22" s="58">
        <v>6228235965597.1602</v>
      </c>
      <c r="C22">
        <v>1</v>
      </c>
      <c r="D22">
        <v>2002</v>
      </c>
      <c r="E22">
        <v>4</v>
      </c>
      <c r="F22">
        <v>2002</v>
      </c>
      <c r="G22">
        <v>3</v>
      </c>
      <c r="H22">
        <v>9</v>
      </c>
      <c r="I22">
        <v>30</v>
      </c>
      <c r="K22">
        <f t="shared" si="0"/>
        <v>2002</v>
      </c>
      <c r="L22" s="59">
        <f t="shared" si="1"/>
        <v>6.2282359655971602</v>
      </c>
    </row>
    <row r="23" spans="1:12" x14ac:dyDescent="0.35">
      <c r="A23" s="56">
        <v>37164</v>
      </c>
      <c r="B23" s="58">
        <v>5807463412200.0596</v>
      </c>
      <c r="C23">
        <v>1</v>
      </c>
      <c r="D23">
        <v>2001</v>
      </c>
      <c r="E23">
        <v>4</v>
      </c>
      <c r="F23">
        <v>2001</v>
      </c>
      <c r="G23">
        <v>3</v>
      </c>
      <c r="H23">
        <v>9</v>
      </c>
      <c r="I23">
        <v>30</v>
      </c>
      <c r="K23">
        <f t="shared" si="0"/>
        <v>2001</v>
      </c>
      <c r="L23" s="59">
        <f t="shared" si="1"/>
        <v>5.8074634122000592</v>
      </c>
    </row>
    <row r="24" spans="1:12" x14ac:dyDescent="0.35">
      <c r="A24" s="56">
        <v>36799</v>
      </c>
      <c r="B24" s="58">
        <v>5674178209886.8604</v>
      </c>
      <c r="C24">
        <v>1</v>
      </c>
      <c r="D24">
        <v>2000</v>
      </c>
      <c r="E24">
        <v>4</v>
      </c>
      <c r="F24">
        <v>2000</v>
      </c>
      <c r="G24">
        <v>3</v>
      </c>
      <c r="H24">
        <v>9</v>
      </c>
      <c r="I24">
        <v>30</v>
      </c>
      <c r="K24">
        <f t="shared" si="0"/>
        <v>2000</v>
      </c>
      <c r="L24" s="59">
        <f t="shared" si="1"/>
        <v>5.6741782098868603</v>
      </c>
    </row>
    <row r="25" spans="1:12" x14ac:dyDescent="0.35">
      <c r="A25" s="56">
        <v>36433</v>
      </c>
      <c r="B25" s="58">
        <v>5656270901615.4297</v>
      </c>
      <c r="C25">
        <v>1</v>
      </c>
      <c r="D25">
        <v>1999</v>
      </c>
      <c r="E25">
        <v>4</v>
      </c>
      <c r="F25">
        <v>1999</v>
      </c>
      <c r="G25">
        <v>3</v>
      </c>
      <c r="H25">
        <v>9</v>
      </c>
      <c r="I25">
        <v>30</v>
      </c>
      <c r="K25">
        <f t="shared" si="0"/>
        <v>1999</v>
      </c>
      <c r="L25" s="59">
        <f t="shared" si="1"/>
        <v>5.6562709016154296</v>
      </c>
    </row>
    <row r="26" spans="1:12" x14ac:dyDescent="0.35">
      <c r="A26" s="56">
        <v>36068</v>
      </c>
      <c r="B26" s="58">
        <v>5526193008897.6201</v>
      </c>
      <c r="C26">
        <v>1</v>
      </c>
      <c r="D26">
        <v>1998</v>
      </c>
      <c r="E26">
        <v>4</v>
      </c>
      <c r="F26">
        <v>1998</v>
      </c>
      <c r="G26">
        <v>3</v>
      </c>
      <c r="H26">
        <v>9</v>
      </c>
      <c r="I26">
        <v>30</v>
      </c>
      <c r="K26">
        <f t="shared" si="0"/>
        <v>1998</v>
      </c>
      <c r="L26" s="59">
        <f t="shared" si="1"/>
        <v>5.5261930088976206</v>
      </c>
    </row>
    <row r="27" spans="1:12" x14ac:dyDescent="0.35">
      <c r="A27" s="56">
        <v>35703</v>
      </c>
      <c r="B27" s="58">
        <v>5413146011397.3398</v>
      </c>
      <c r="C27">
        <v>1</v>
      </c>
      <c r="D27">
        <v>1997</v>
      </c>
      <c r="E27">
        <v>4</v>
      </c>
      <c r="F27">
        <v>1997</v>
      </c>
      <c r="G27">
        <v>3</v>
      </c>
      <c r="H27">
        <v>9</v>
      </c>
      <c r="I27">
        <v>30</v>
      </c>
      <c r="K27">
        <f t="shared" si="0"/>
        <v>1997</v>
      </c>
      <c r="L27" s="59">
        <f t="shared" si="1"/>
        <v>5.4131460113973402</v>
      </c>
    </row>
    <row r="28" spans="1:12" x14ac:dyDescent="0.35">
      <c r="A28" s="56">
        <v>35338</v>
      </c>
      <c r="B28" s="58">
        <v>5224810939135.7305</v>
      </c>
      <c r="C28">
        <v>1</v>
      </c>
      <c r="D28">
        <v>1996</v>
      </c>
      <c r="E28">
        <v>4</v>
      </c>
      <c r="F28">
        <v>1996</v>
      </c>
      <c r="G28">
        <v>3</v>
      </c>
      <c r="H28">
        <v>9</v>
      </c>
      <c r="I28">
        <v>30</v>
      </c>
      <c r="K28">
        <f t="shared" si="0"/>
        <v>1996</v>
      </c>
      <c r="L28" s="59">
        <f t="shared" si="1"/>
        <v>5.2248109391357307</v>
      </c>
    </row>
    <row r="29" spans="1:12" x14ac:dyDescent="0.35">
      <c r="A29" s="56">
        <v>34971</v>
      </c>
      <c r="B29" s="58">
        <v>4973982900709.3896</v>
      </c>
      <c r="C29">
        <v>1</v>
      </c>
      <c r="D29">
        <v>1995</v>
      </c>
      <c r="E29">
        <v>4</v>
      </c>
      <c r="F29">
        <v>1995</v>
      </c>
      <c r="G29">
        <v>3</v>
      </c>
      <c r="H29">
        <v>9</v>
      </c>
      <c r="I29">
        <v>29</v>
      </c>
      <c r="K29">
        <f t="shared" si="0"/>
        <v>1995</v>
      </c>
      <c r="L29" s="59">
        <f t="shared" si="1"/>
        <v>4.9739829007093901</v>
      </c>
    </row>
    <row r="30" spans="1:12" x14ac:dyDescent="0.35">
      <c r="A30" s="56">
        <v>34607</v>
      </c>
      <c r="B30" s="58">
        <v>4692749910013.3203</v>
      </c>
      <c r="C30">
        <v>1</v>
      </c>
      <c r="D30">
        <v>1994</v>
      </c>
      <c r="E30">
        <v>4</v>
      </c>
      <c r="F30">
        <v>1994</v>
      </c>
      <c r="G30">
        <v>3</v>
      </c>
      <c r="H30">
        <v>9</v>
      </c>
      <c r="I30">
        <v>30</v>
      </c>
      <c r="K30">
        <f t="shared" si="0"/>
        <v>1994</v>
      </c>
      <c r="L30" s="59">
        <f t="shared" si="1"/>
        <v>4.6927499100133199</v>
      </c>
    </row>
    <row r="31" spans="1:12" x14ac:dyDescent="0.35">
      <c r="A31" s="56">
        <v>34242</v>
      </c>
      <c r="B31" s="58">
        <v>4411488883139.3799</v>
      </c>
      <c r="C31">
        <v>1</v>
      </c>
      <c r="D31">
        <v>1993</v>
      </c>
      <c r="E31">
        <v>4</v>
      </c>
      <c r="F31">
        <v>1993</v>
      </c>
      <c r="G31">
        <v>3</v>
      </c>
      <c r="H31">
        <v>9</v>
      </c>
      <c r="I31">
        <v>30</v>
      </c>
      <c r="K31">
        <f t="shared" si="0"/>
        <v>1993</v>
      </c>
      <c r="L31" s="59">
        <f t="shared" si="1"/>
        <v>4.4114888831393797</v>
      </c>
    </row>
    <row r="32" spans="1:12" x14ac:dyDescent="0.35">
      <c r="A32" s="56">
        <v>33877</v>
      </c>
      <c r="B32" s="58">
        <v>4064620655521.6602</v>
      </c>
      <c r="C32">
        <v>1</v>
      </c>
      <c r="D32">
        <v>1992</v>
      </c>
      <c r="E32">
        <v>4</v>
      </c>
      <c r="F32">
        <v>1992</v>
      </c>
      <c r="G32">
        <v>3</v>
      </c>
      <c r="H32">
        <v>9</v>
      </c>
      <c r="I32">
        <v>30</v>
      </c>
      <c r="K32">
        <f t="shared" si="0"/>
        <v>1992</v>
      </c>
      <c r="L32" s="59">
        <f t="shared" si="1"/>
        <v>4.0646206555216597</v>
      </c>
    </row>
    <row r="33" spans="1:12" x14ac:dyDescent="0.35">
      <c r="A33" s="56">
        <v>33511</v>
      </c>
      <c r="B33" s="58">
        <v>3665303351697.0298</v>
      </c>
      <c r="C33">
        <v>1</v>
      </c>
      <c r="D33">
        <v>1991</v>
      </c>
      <c r="E33">
        <v>4</v>
      </c>
      <c r="F33">
        <v>1991</v>
      </c>
      <c r="G33">
        <v>3</v>
      </c>
      <c r="H33">
        <v>9</v>
      </c>
      <c r="I33">
        <v>30</v>
      </c>
      <c r="K33">
        <f t="shared" si="0"/>
        <v>1991</v>
      </c>
      <c r="L33" s="59">
        <f t="shared" si="1"/>
        <v>3.6653033516970299</v>
      </c>
    </row>
    <row r="34" spans="1:12" x14ac:dyDescent="0.35">
      <c r="A34" s="56">
        <v>33144</v>
      </c>
      <c r="B34" s="58">
        <v>3233313451777.25</v>
      </c>
      <c r="C34">
        <v>1</v>
      </c>
      <c r="D34">
        <v>1990</v>
      </c>
      <c r="E34">
        <v>4</v>
      </c>
      <c r="F34">
        <v>1990</v>
      </c>
      <c r="G34">
        <v>3</v>
      </c>
      <c r="H34">
        <v>9</v>
      </c>
      <c r="I34">
        <v>28</v>
      </c>
      <c r="K34">
        <f t="shared" si="0"/>
        <v>1990</v>
      </c>
      <c r="L34" s="59">
        <f t="shared" si="1"/>
        <v>3.2333134517772502</v>
      </c>
    </row>
    <row r="35" spans="1:12" x14ac:dyDescent="0.35">
      <c r="A35" s="56">
        <v>32780</v>
      </c>
      <c r="B35" s="58">
        <v>2857430960187.3198</v>
      </c>
      <c r="C35">
        <v>1</v>
      </c>
      <c r="D35">
        <v>1989</v>
      </c>
      <c r="E35">
        <v>4</v>
      </c>
      <c r="F35">
        <v>1989</v>
      </c>
      <c r="G35">
        <v>3</v>
      </c>
      <c r="H35">
        <v>9</v>
      </c>
      <c r="I35">
        <v>29</v>
      </c>
      <c r="K35">
        <f t="shared" si="0"/>
        <v>1989</v>
      </c>
      <c r="L35" s="59">
        <f t="shared" si="1"/>
        <v>2.8574309601873198</v>
      </c>
    </row>
    <row r="36" spans="1:12" x14ac:dyDescent="0.35">
      <c r="A36" s="56">
        <v>32416</v>
      </c>
      <c r="B36" s="58">
        <v>2602337712041.1602</v>
      </c>
      <c r="C36">
        <v>1</v>
      </c>
      <c r="D36">
        <v>1988</v>
      </c>
      <c r="E36">
        <v>4</v>
      </c>
      <c r="F36">
        <v>1988</v>
      </c>
      <c r="G36">
        <v>3</v>
      </c>
      <c r="H36">
        <v>9</v>
      </c>
      <c r="I36">
        <v>30</v>
      </c>
      <c r="K36">
        <f t="shared" si="0"/>
        <v>1988</v>
      </c>
      <c r="L36" s="59">
        <f t="shared" si="1"/>
        <v>2.6023377120411602</v>
      </c>
    </row>
    <row r="37" spans="1:12" x14ac:dyDescent="0.35">
      <c r="A37" s="56">
        <v>32050</v>
      </c>
      <c r="B37" s="58">
        <v>2350276890953</v>
      </c>
      <c r="C37">
        <v>1</v>
      </c>
      <c r="D37">
        <v>1987</v>
      </c>
      <c r="E37">
        <v>4</v>
      </c>
      <c r="F37">
        <v>1987</v>
      </c>
      <c r="G37">
        <v>3</v>
      </c>
      <c r="H37">
        <v>9</v>
      </c>
      <c r="I37">
        <v>30</v>
      </c>
      <c r="K37">
        <f t="shared" si="0"/>
        <v>1987</v>
      </c>
      <c r="L37" s="59">
        <f t="shared" si="1"/>
        <v>2.3502768909529999</v>
      </c>
    </row>
    <row r="38" spans="1:12" x14ac:dyDescent="0.35">
      <c r="A38" s="56">
        <v>31685</v>
      </c>
      <c r="B38" s="58">
        <v>2125302616658.4199</v>
      </c>
      <c r="C38">
        <v>1</v>
      </c>
      <c r="D38">
        <v>1986</v>
      </c>
      <c r="E38">
        <v>4</v>
      </c>
      <c r="F38">
        <v>1986</v>
      </c>
      <c r="G38">
        <v>3</v>
      </c>
      <c r="H38">
        <v>9</v>
      </c>
      <c r="I38">
        <v>30</v>
      </c>
      <c r="K38">
        <f t="shared" si="0"/>
        <v>1986</v>
      </c>
      <c r="L38" s="59">
        <f t="shared" si="1"/>
        <v>2.1253026166584199</v>
      </c>
    </row>
    <row r="39" spans="1:12" x14ac:dyDescent="0.35">
      <c r="A39" s="56">
        <v>31320</v>
      </c>
      <c r="B39" s="58">
        <v>1823103000000</v>
      </c>
      <c r="C39">
        <v>1</v>
      </c>
      <c r="D39">
        <v>1985</v>
      </c>
      <c r="E39">
        <v>4</v>
      </c>
      <c r="F39">
        <v>1985</v>
      </c>
      <c r="G39">
        <v>3</v>
      </c>
      <c r="H39">
        <v>9</v>
      </c>
      <c r="I39">
        <v>30</v>
      </c>
      <c r="K39">
        <f t="shared" si="0"/>
        <v>1985</v>
      </c>
      <c r="L39" s="59">
        <f t="shared" si="1"/>
        <v>1.8231029999999999</v>
      </c>
    </row>
    <row r="40" spans="1:12" x14ac:dyDescent="0.35">
      <c r="A40" s="56">
        <v>30955</v>
      </c>
      <c r="B40" s="58">
        <v>1572266000000</v>
      </c>
      <c r="C40">
        <v>1</v>
      </c>
      <c r="D40">
        <v>1984</v>
      </c>
      <c r="E40">
        <v>4</v>
      </c>
      <c r="F40">
        <v>1984</v>
      </c>
      <c r="G40">
        <v>3</v>
      </c>
      <c r="H40">
        <v>9</v>
      </c>
      <c r="I40">
        <v>30</v>
      </c>
      <c r="K40">
        <f t="shared" si="0"/>
        <v>1984</v>
      </c>
      <c r="L40" s="59">
        <f t="shared" si="1"/>
        <v>1.5722659999999999</v>
      </c>
    </row>
    <row r="41" spans="1:12" x14ac:dyDescent="0.35">
      <c r="A41" s="56">
        <v>30589</v>
      </c>
      <c r="B41" s="58">
        <v>1377210000000</v>
      </c>
      <c r="C41">
        <v>1</v>
      </c>
      <c r="D41">
        <v>1983</v>
      </c>
      <c r="E41">
        <v>4</v>
      </c>
      <c r="F41">
        <v>1983</v>
      </c>
      <c r="G41">
        <v>3</v>
      </c>
      <c r="H41">
        <v>9</v>
      </c>
      <c r="I41">
        <v>30</v>
      </c>
      <c r="K41">
        <f t="shared" si="0"/>
        <v>1983</v>
      </c>
      <c r="L41" s="59">
        <f t="shared" si="1"/>
        <v>1.37721</v>
      </c>
    </row>
    <row r="42" spans="1:12" x14ac:dyDescent="0.35">
      <c r="A42" s="56">
        <v>30224</v>
      </c>
      <c r="B42" s="58">
        <v>1142034000000</v>
      </c>
      <c r="C42">
        <v>1</v>
      </c>
      <c r="D42">
        <v>1982</v>
      </c>
      <c r="E42">
        <v>4</v>
      </c>
      <c r="F42">
        <v>1982</v>
      </c>
      <c r="G42">
        <v>3</v>
      </c>
      <c r="H42">
        <v>9</v>
      </c>
      <c r="I42">
        <v>30</v>
      </c>
      <c r="L42" s="59"/>
    </row>
    <row r="43" spans="1:12" x14ac:dyDescent="0.35">
      <c r="A43" s="56">
        <v>29859</v>
      </c>
      <c r="B43" s="58">
        <v>997855000000</v>
      </c>
      <c r="C43">
        <v>1</v>
      </c>
      <c r="D43">
        <v>1981</v>
      </c>
      <c r="E43">
        <v>4</v>
      </c>
      <c r="F43">
        <v>1981</v>
      </c>
      <c r="G43">
        <v>3</v>
      </c>
      <c r="H43">
        <v>9</v>
      </c>
      <c r="I43">
        <v>30</v>
      </c>
      <c r="L43" s="59"/>
    </row>
    <row r="44" spans="1:12" x14ac:dyDescent="0.35">
      <c r="A44" s="56">
        <v>29494</v>
      </c>
      <c r="B44" s="58">
        <v>907701000000</v>
      </c>
      <c r="C44">
        <v>1</v>
      </c>
      <c r="D44">
        <v>1980</v>
      </c>
      <c r="E44">
        <v>4</v>
      </c>
      <c r="F44">
        <v>1980</v>
      </c>
      <c r="G44">
        <v>3</v>
      </c>
      <c r="H44">
        <v>9</v>
      </c>
      <c r="I44">
        <v>30</v>
      </c>
      <c r="L44" s="59"/>
    </row>
    <row r="45" spans="1:12" x14ac:dyDescent="0.35">
      <c r="A45" s="56">
        <v>29128</v>
      </c>
      <c r="B45" s="58">
        <v>826519000000</v>
      </c>
      <c r="C45">
        <v>1</v>
      </c>
      <c r="D45">
        <v>1979</v>
      </c>
      <c r="E45">
        <v>4</v>
      </c>
      <c r="F45">
        <v>1979</v>
      </c>
      <c r="G45">
        <v>3</v>
      </c>
      <c r="H45">
        <v>9</v>
      </c>
      <c r="I45">
        <v>30</v>
      </c>
      <c r="L45" s="59"/>
    </row>
    <row r="46" spans="1:12" x14ac:dyDescent="0.35">
      <c r="A46" s="56">
        <v>28763</v>
      </c>
      <c r="B46" s="58">
        <v>771544000000</v>
      </c>
      <c r="C46">
        <v>1</v>
      </c>
      <c r="D46">
        <v>1978</v>
      </c>
      <c r="E46">
        <v>4</v>
      </c>
      <c r="F46">
        <v>1978</v>
      </c>
      <c r="G46">
        <v>3</v>
      </c>
      <c r="H46">
        <v>9</v>
      </c>
      <c r="I46">
        <v>30</v>
      </c>
      <c r="L46" s="59"/>
    </row>
    <row r="47" spans="1:12" x14ac:dyDescent="0.35">
      <c r="A47" s="56">
        <v>28398</v>
      </c>
      <c r="B47" s="58">
        <v>698840000000</v>
      </c>
      <c r="C47">
        <v>1</v>
      </c>
      <c r="D47">
        <v>1977</v>
      </c>
      <c r="E47">
        <v>4</v>
      </c>
      <c r="F47">
        <v>1977</v>
      </c>
      <c r="G47">
        <v>3</v>
      </c>
      <c r="H47">
        <v>9</v>
      </c>
      <c r="I47">
        <v>30</v>
      </c>
      <c r="L47" s="59"/>
    </row>
    <row r="48" spans="1:12" x14ac:dyDescent="0.35">
      <c r="A48" s="56">
        <v>27941</v>
      </c>
      <c r="B48" s="58">
        <v>620433000000</v>
      </c>
      <c r="C48">
        <v>1</v>
      </c>
      <c r="D48">
        <v>1976</v>
      </c>
      <c r="E48">
        <v>3</v>
      </c>
      <c r="F48">
        <v>1976</v>
      </c>
      <c r="G48">
        <v>2</v>
      </c>
      <c r="H48">
        <v>6</v>
      </c>
      <c r="I48">
        <v>30</v>
      </c>
      <c r="L48" s="59"/>
    </row>
    <row r="49" spans="1:12" x14ac:dyDescent="0.35">
      <c r="A49" s="56">
        <v>27575</v>
      </c>
      <c r="B49" s="58">
        <v>533189000000</v>
      </c>
      <c r="C49">
        <v>1</v>
      </c>
      <c r="D49">
        <v>1975</v>
      </c>
      <c r="E49">
        <v>3</v>
      </c>
      <c r="F49">
        <v>1975</v>
      </c>
      <c r="G49">
        <v>2</v>
      </c>
      <c r="H49">
        <v>6</v>
      </c>
      <c r="I49">
        <v>30</v>
      </c>
      <c r="L49" s="59"/>
    </row>
    <row r="50" spans="1:12" x14ac:dyDescent="0.35">
      <c r="A50" s="56">
        <v>27210</v>
      </c>
      <c r="B50" s="58">
        <v>475059815731.54999</v>
      </c>
      <c r="C50">
        <v>1</v>
      </c>
      <c r="D50">
        <v>1974</v>
      </c>
      <c r="E50">
        <v>3</v>
      </c>
      <c r="F50">
        <v>1974</v>
      </c>
      <c r="G50">
        <v>2</v>
      </c>
      <c r="H50">
        <v>6</v>
      </c>
      <c r="I50">
        <v>30</v>
      </c>
      <c r="L50" s="59"/>
    </row>
    <row r="51" spans="1:12" x14ac:dyDescent="0.35">
      <c r="A51" s="56">
        <v>26845</v>
      </c>
      <c r="B51" s="58">
        <v>458141605312.09003</v>
      </c>
      <c r="C51">
        <v>1</v>
      </c>
      <c r="D51">
        <v>1973</v>
      </c>
      <c r="E51">
        <v>3</v>
      </c>
      <c r="F51">
        <v>1973</v>
      </c>
      <c r="G51">
        <v>2</v>
      </c>
      <c r="H51">
        <v>6</v>
      </c>
      <c r="I51">
        <v>30</v>
      </c>
      <c r="L51" s="59"/>
    </row>
    <row r="52" spans="1:12" x14ac:dyDescent="0.35">
      <c r="A52" s="56">
        <v>26480</v>
      </c>
      <c r="B52" s="58">
        <v>427260460940.5</v>
      </c>
      <c r="C52">
        <v>1</v>
      </c>
      <c r="D52">
        <v>1972</v>
      </c>
      <c r="E52">
        <v>3</v>
      </c>
      <c r="F52">
        <v>1972</v>
      </c>
      <c r="G52">
        <v>2</v>
      </c>
      <c r="H52">
        <v>6</v>
      </c>
      <c r="I52">
        <v>30</v>
      </c>
      <c r="L52" s="59"/>
    </row>
    <row r="53" spans="1:12" x14ac:dyDescent="0.35">
      <c r="A53" s="56">
        <v>26114</v>
      </c>
      <c r="B53" s="58">
        <v>398129744455.53998</v>
      </c>
      <c r="C53">
        <v>1</v>
      </c>
      <c r="D53">
        <v>1971</v>
      </c>
      <c r="E53">
        <v>3</v>
      </c>
      <c r="F53">
        <v>1971</v>
      </c>
      <c r="G53">
        <v>2</v>
      </c>
      <c r="H53">
        <v>6</v>
      </c>
      <c r="I53">
        <v>30</v>
      </c>
      <c r="L53" s="59"/>
    </row>
    <row r="54" spans="1:12" x14ac:dyDescent="0.35">
      <c r="A54" s="56">
        <v>25749</v>
      </c>
      <c r="B54" s="58">
        <v>370918706949.92999</v>
      </c>
      <c r="C54">
        <v>1</v>
      </c>
      <c r="D54">
        <v>1970</v>
      </c>
      <c r="E54">
        <v>3</v>
      </c>
      <c r="F54">
        <v>1970</v>
      </c>
      <c r="G54">
        <v>2</v>
      </c>
      <c r="H54">
        <v>6</v>
      </c>
      <c r="I54">
        <v>30</v>
      </c>
      <c r="L54" s="59"/>
    </row>
    <row r="55" spans="1:12" x14ac:dyDescent="0.35">
      <c r="A55" s="56">
        <v>25384</v>
      </c>
      <c r="B55" s="58">
        <v>353720253841.40997</v>
      </c>
      <c r="C55">
        <v>1</v>
      </c>
      <c r="D55">
        <v>1969</v>
      </c>
      <c r="E55">
        <v>3</v>
      </c>
      <c r="F55">
        <v>1969</v>
      </c>
      <c r="G55">
        <v>2</v>
      </c>
      <c r="H55">
        <v>6</v>
      </c>
      <c r="I55">
        <v>30</v>
      </c>
      <c r="L55" s="59"/>
    </row>
    <row r="56" spans="1:12" x14ac:dyDescent="0.35">
      <c r="A56" s="56">
        <v>25019</v>
      </c>
      <c r="B56" s="58">
        <v>347578406425.88</v>
      </c>
      <c r="C56">
        <v>1</v>
      </c>
      <c r="D56">
        <v>1968</v>
      </c>
      <c r="E56">
        <v>3</v>
      </c>
      <c r="F56">
        <v>1968</v>
      </c>
      <c r="G56">
        <v>2</v>
      </c>
      <c r="H56">
        <v>6</v>
      </c>
      <c r="I56">
        <v>30</v>
      </c>
      <c r="L56" s="59"/>
    </row>
    <row r="57" spans="1:12" x14ac:dyDescent="0.35">
      <c r="A57" s="56">
        <v>24653</v>
      </c>
      <c r="B57" s="58">
        <v>326220937794.53998</v>
      </c>
      <c r="C57">
        <v>1</v>
      </c>
      <c r="D57">
        <v>1967</v>
      </c>
      <c r="E57">
        <v>3</v>
      </c>
      <c r="F57">
        <v>1967</v>
      </c>
      <c r="G57">
        <v>2</v>
      </c>
      <c r="H57">
        <v>6</v>
      </c>
      <c r="I57">
        <v>30</v>
      </c>
      <c r="L57" s="59"/>
    </row>
    <row r="58" spans="1:12" x14ac:dyDescent="0.35">
      <c r="A58" s="56">
        <v>24288</v>
      </c>
      <c r="B58" s="58">
        <v>319907087795.47998</v>
      </c>
      <c r="C58">
        <v>1</v>
      </c>
      <c r="D58">
        <v>1966</v>
      </c>
      <c r="E58">
        <v>3</v>
      </c>
      <c r="F58">
        <v>1966</v>
      </c>
      <c r="G58">
        <v>2</v>
      </c>
      <c r="H58">
        <v>6</v>
      </c>
      <c r="I58">
        <v>30</v>
      </c>
      <c r="L58" s="59"/>
    </row>
    <row r="59" spans="1:12" x14ac:dyDescent="0.35">
      <c r="A59" s="56">
        <v>23923</v>
      </c>
      <c r="B59" s="58">
        <v>317273898983.64001</v>
      </c>
      <c r="C59">
        <v>1</v>
      </c>
      <c r="D59">
        <v>1965</v>
      </c>
      <c r="E59">
        <v>3</v>
      </c>
      <c r="F59">
        <v>1965</v>
      </c>
      <c r="G59">
        <v>2</v>
      </c>
      <c r="H59">
        <v>6</v>
      </c>
      <c r="I59">
        <v>30</v>
      </c>
      <c r="L59" s="59"/>
    </row>
    <row r="60" spans="1:12" x14ac:dyDescent="0.35">
      <c r="A60" s="56">
        <v>23558</v>
      </c>
      <c r="B60" s="58">
        <v>311712899257.29999</v>
      </c>
      <c r="C60">
        <v>1</v>
      </c>
      <c r="D60">
        <v>1964</v>
      </c>
      <c r="E60">
        <v>3</v>
      </c>
      <c r="F60">
        <v>1964</v>
      </c>
      <c r="G60">
        <v>2</v>
      </c>
      <c r="H60">
        <v>6</v>
      </c>
      <c r="I60">
        <v>30</v>
      </c>
      <c r="L60" s="59"/>
    </row>
    <row r="61" spans="1:12" x14ac:dyDescent="0.35">
      <c r="A61" s="56">
        <v>23192</v>
      </c>
      <c r="B61" s="58">
        <v>305859632996.40997</v>
      </c>
      <c r="C61">
        <v>1</v>
      </c>
      <c r="D61">
        <v>1963</v>
      </c>
      <c r="E61">
        <v>3</v>
      </c>
      <c r="F61">
        <v>1963</v>
      </c>
      <c r="G61">
        <v>2</v>
      </c>
      <c r="H61">
        <v>6</v>
      </c>
      <c r="I61">
        <v>30</v>
      </c>
      <c r="L61" s="59"/>
    </row>
    <row r="62" spans="1:12" x14ac:dyDescent="0.35">
      <c r="A62" s="56">
        <v>22827</v>
      </c>
      <c r="B62" s="58">
        <v>298200822720.87</v>
      </c>
      <c r="C62">
        <v>1</v>
      </c>
      <c r="D62">
        <v>1962</v>
      </c>
      <c r="E62">
        <v>3</v>
      </c>
      <c r="F62">
        <v>1962</v>
      </c>
      <c r="G62">
        <v>2</v>
      </c>
      <c r="H62">
        <v>6</v>
      </c>
      <c r="I62">
        <v>30</v>
      </c>
      <c r="L62" s="59"/>
    </row>
    <row r="63" spans="1:12" x14ac:dyDescent="0.35">
      <c r="A63" s="56">
        <v>22462</v>
      </c>
      <c r="B63" s="58">
        <v>288970938610.04999</v>
      </c>
      <c r="C63">
        <v>1</v>
      </c>
      <c r="D63">
        <v>1961</v>
      </c>
      <c r="E63">
        <v>3</v>
      </c>
      <c r="F63">
        <v>1961</v>
      </c>
      <c r="G63">
        <v>2</v>
      </c>
      <c r="H63">
        <v>6</v>
      </c>
      <c r="I63">
        <v>30</v>
      </c>
      <c r="L63" s="59"/>
    </row>
    <row r="64" spans="1:12" x14ac:dyDescent="0.35">
      <c r="A64" s="56">
        <v>22097</v>
      </c>
      <c r="B64" s="58">
        <v>286330760848.37</v>
      </c>
      <c r="C64">
        <v>1</v>
      </c>
      <c r="D64">
        <v>1960</v>
      </c>
      <c r="E64">
        <v>3</v>
      </c>
      <c r="F64">
        <v>1960</v>
      </c>
      <c r="G64">
        <v>2</v>
      </c>
      <c r="H64">
        <v>6</v>
      </c>
      <c r="I64">
        <v>30</v>
      </c>
      <c r="L64" s="59"/>
    </row>
    <row r="65" spans="1:12" x14ac:dyDescent="0.35">
      <c r="A65" s="56">
        <v>21731</v>
      </c>
      <c r="B65" s="58">
        <v>284705907078.21997</v>
      </c>
      <c r="C65">
        <v>1</v>
      </c>
      <c r="D65">
        <v>1959</v>
      </c>
      <c r="E65">
        <v>3</v>
      </c>
      <c r="F65">
        <v>1959</v>
      </c>
      <c r="G65">
        <v>2</v>
      </c>
      <c r="H65">
        <v>6</v>
      </c>
      <c r="I65">
        <v>30</v>
      </c>
      <c r="L65" s="59"/>
    </row>
    <row r="66" spans="1:12" x14ac:dyDescent="0.35">
      <c r="A66" s="56">
        <v>21366</v>
      </c>
      <c r="B66" s="58">
        <v>276343217745.81</v>
      </c>
      <c r="C66">
        <v>1</v>
      </c>
      <c r="D66">
        <v>1958</v>
      </c>
      <c r="E66">
        <v>3</v>
      </c>
      <c r="F66">
        <v>1958</v>
      </c>
      <c r="G66">
        <v>2</v>
      </c>
      <c r="H66">
        <v>6</v>
      </c>
      <c r="I66">
        <v>30</v>
      </c>
      <c r="L66" s="59"/>
    </row>
    <row r="67" spans="1:12" x14ac:dyDescent="0.35">
      <c r="A67" s="56">
        <v>21001</v>
      </c>
      <c r="B67" s="58">
        <v>270527171896.42999</v>
      </c>
      <c r="C67">
        <v>1</v>
      </c>
      <c r="D67">
        <v>1957</v>
      </c>
      <c r="E67">
        <v>3</v>
      </c>
      <c r="F67">
        <v>1957</v>
      </c>
      <c r="G67">
        <v>2</v>
      </c>
      <c r="H67">
        <v>6</v>
      </c>
      <c r="I67">
        <v>30</v>
      </c>
      <c r="L67" s="59"/>
    </row>
    <row r="68" spans="1:12" x14ac:dyDescent="0.35">
      <c r="A68" s="56">
        <v>20636</v>
      </c>
      <c r="B68" s="58">
        <v>272750813649.32001</v>
      </c>
      <c r="C68">
        <v>1</v>
      </c>
      <c r="D68">
        <v>1956</v>
      </c>
      <c r="E68">
        <v>3</v>
      </c>
      <c r="F68">
        <v>1956</v>
      </c>
      <c r="G68">
        <v>2</v>
      </c>
      <c r="H68">
        <v>6</v>
      </c>
      <c r="I68">
        <v>30</v>
      </c>
      <c r="L68" s="59"/>
    </row>
    <row r="69" spans="1:12" x14ac:dyDescent="0.35">
      <c r="A69" s="56">
        <v>20270</v>
      </c>
      <c r="B69" s="58">
        <v>274374222802.62</v>
      </c>
      <c r="C69">
        <v>1</v>
      </c>
      <c r="D69">
        <v>1955</v>
      </c>
      <c r="E69">
        <v>3</v>
      </c>
      <c r="F69">
        <v>1955</v>
      </c>
      <c r="G69">
        <v>2</v>
      </c>
      <c r="H69">
        <v>6</v>
      </c>
      <c r="I69">
        <v>30</v>
      </c>
      <c r="L69" s="59"/>
    </row>
    <row r="70" spans="1:12" x14ac:dyDescent="0.35">
      <c r="A70" s="56">
        <v>19905</v>
      </c>
      <c r="B70" s="58">
        <v>271259599108.45999</v>
      </c>
      <c r="C70">
        <v>1</v>
      </c>
      <c r="D70">
        <v>1954</v>
      </c>
      <c r="E70">
        <v>3</v>
      </c>
      <c r="F70">
        <v>1954</v>
      </c>
      <c r="G70">
        <v>2</v>
      </c>
      <c r="H70">
        <v>6</v>
      </c>
      <c r="I70">
        <v>30</v>
      </c>
      <c r="L70" s="59"/>
    </row>
    <row r="71" spans="1:12" x14ac:dyDescent="0.35">
      <c r="A71" s="56">
        <v>19540</v>
      </c>
      <c r="B71" s="58">
        <v>266071061638.57001</v>
      </c>
      <c r="C71">
        <v>1</v>
      </c>
      <c r="D71">
        <v>1953</v>
      </c>
      <c r="E71">
        <v>3</v>
      </c>
      <c r="F71">
        <v>1953</v>
      </c>
      <c r="G71">
        <v>2</v>
      </c>
      <c r="H71">
        <v>6</v>
      </c>
      <c r="I71">
        <v>30</v>
      </c>
      <c r="L71" s="59"/>
    </row>
    <row r="72" spans="1:12" x14ac:dyDescent="0.35">
      <c r="A72" s="56">
        <v>19175</v>
      </c>
      <c r="B72" s="58">
        <v>259105178785.42999</v>
      </c>
      <c r="C72">
        <v>1</v>
      </c>
      <c r="D72">
        <v>1952</v>
      </c>
      <c r="E72">
        <v>3</v>
      </c>
      <c r="F72">
        <v>1952</v>
      </c>
      <c r="G72">
        <v>2</v>
      </c>
      <c r="H72">
        <v>6</v>
      </c>
      <c r="I72">
        <v>30</v>
      </c>
      <c r="L72" s="59"/>
    </row>
    <row r="73" spans="1:12" x14ac:dyDescent="0.35">
      <c r="A73" s="56">
        <v>18808</v>
      </c>
      <c r="B73" s="58">
        <v>255221976814.92999</v>
      </c>
      <c r="C73">
        <v>1</v>
      </c>
      <c r="D73">
        <v>1951</v>
      </c>
      <c r="E73">
        <v>3</v>
      </c>
      <c r="F73">
        <v>1951</v>
      </c>
      <c r="G73">
        <v>2</v>
      </c>
      <c r="H73">
        <v>6</v>
      </c>
      <c r="I73">
        <v>29</v>
      </c>
      <c r="L73" s="59"/>
    </row>
    <row r="74" spans="1:12" x14ac:dyDescent="0.35">
      <c r="A74" s="56">
        <v>18444</v>
      </c>
      <c r="B74" s="58">
        <v>257357352351.04001</v>
      </c>
      <c r="C74">
        <v>1</v>
      </c>
      <c r="D74">
        <v>1950</v>
      </c>
      <c r="E74">
        <v>3</v>
      </c>
      <c r="F74">
        <v>1950</v>
      </c>
      <c r="G74">
        <v>2</v>
      </c>
      <c r="H74">
        <v>6</v>
      </c>
      <c r="I74">
        <v>30</v>
      </c>
      <c r="L74" s="59"/>
    </row>
    <row r="75" spans="1:12" x14ac:dyDescent="0.35">
      <c r="A75" s="56">
        <v>18079</v>
      </c>
      <c r="B75" s="58">
        <v>252770359860.32999</v>
      </c>
      <c r="C75">
        <v>1</v>
      </c>
      <c r="D75">
        <v>1949</v>
      </c>
      <c r="E75">
        <v>3</v>
      </c>
      <c r="F75">
        <v>1949</v>
      </c>
      <c r="G75">
        <v>2</v>
      </c>
      <c r="H75">
        <v>6</v>
      </c>
      <c r="I75">
        <v>30</v>
      </c>
      <c r="L75" s="59"/>
    </row>
    <row r="76" spans="1:12" x14ac:dyDescent="0.35">
      <c r="A76" s="56">
        <v>17714</v>
      </c>
      <c r="B76" s="58">
        <v>252292246512.98999</v>
      </c>
      <c r="C76">
        <v>1</v>
      </c>
      <c r="D76">
        <v>1948</v>
      </c>
      <c r="E76">
        <v>3</v>
      </c>
      <c r="F76">
        <v>1948</v>
      </c>
      <c r="G76">
        <v>2</v>
      </c>
      <c r="H76">
        <v>6</v>
      </c>
      <c r="I76">
        <v>30</v>
      </c>
      <c r="L76" s="59"/>
    </row>
    <row r="77" spans="1:12" x14ac:dyDescent="0.35">
      <c r="A77" s="56">
        <v>17348</v>
      </c>
      <c r="B77" s="58">
        <v>258286383108.67001</v>
      </c>
      <c r="C77">
        <v>1</v>
      </c>
      <c r="D77">
        <v>1947</v>
      </c>
      <c r="E77">
        <v>3</v>
      </c>
      <c r="F77">
        <v>1947</v>
      </c>
      <c r="G77">
        <v>2</v>
      </c>
      <c r="H77">
        <v>6</v>
      </c>
      <c r="I77">
        <v>30</v>
      </c>
      <c r="L77" s="59"/>
    </row>
    <row r="78" spans="1:12" x14ac:dyDescent="0.35">
      <c r="A78" s="56">
        <v>16981</v>
      </c>
      <c r="B78" s="58">
        <v>269422099173.26001</v>
      </c>
      <c r="C78">
        <v>1</v>
      </c>
      <c r="D78">
        <v>1946</v>
      </c>
      <c r="E78">
        <v>3</v>
      </c>
      <c r="F78">
        <v>1946</v>
      </c>
      <c r="G78">
        <v>2</v>
      </c>
      <c r="H78">
        <v>6</v>
      </c>
      <c r="I78">
        <v>28</v>
      </c>
      <c r="L78" s="59"/>
    </row>
    <row r="79" spans="1:12" x14ac:dyDescent="0.35">
      <c r="A79" s="56">
        <v>16618</v>
      </c>
      <c r="B79" s="58">
        <v>258682187409.92999</v>
      </c>
      <c r="C79">
        <v>1</v>
      </c>
      <c r="D79">
        <v>1945</v>
      </c>
      <c r="E79">
        <v>3</v>
      </c>
      <c r="F79">
        <v>1945</v>
      </c>
      <c r="G79">
        <v>2</v>
      </c>
      <c r="H79">
        <v>6</v>
      </c>
      <c r="I79">
        <v>30</v>
      </c>
      <c r="L79" s="59"/>
    </row>
    <row r="80" spans="1:12" x14ac:dyDescent="0.35">
      <c r="A80" s="56">
        <v>16253</v>
      </c>
      <c r="B80" s="58">
        <v>201003387221.13</v>
      </c>
      <c r="C80">
        <v>1</v>
      </c>
      <c r="D80">
        <v>1944</v>
      </c>
      <c r="E80">
        <v>3</v>
      </c>
      <c r="F80">
        <v>1944</v>
      </c>
      <c r="G80">
        <v>2</v>
      </c>
      <c r="H80">
        <v>6</v>
      </c>
      <c r="I80">
        <v>30</v>
      </c>
      <c r="L80" s="59"/>
    </row>
    <row r="81" spans="1:12" x14ac:dyDescent="0.35">
      <c r="A81" s="56">
        <v>15887</v>
      </c>
      <c r="B81" s="58">
        <v>136696090329.89999</v>
      </c>
      <c r="C81">
        <v>1</v>
      </c>
      <c r="D81">
        <v>1943</v>
      </c>
      <c r="E81">
        <v>3</v>
      </c>
      <c r="F81">
        <v>1943</v>
      </c>
      <c r="G81">
        <v>2</v>
      </c>
      <c r="H81">
        <v>6</v>
      </c>
      <c r="I81">
        <v>30</v>
      </c>
      <c r="L81" s="59"/>
    </row>
    <row r="82" spans="1:12" x14ac:dyDescent="0.35">
      <c r="A82" s="56">
        <v>15522</v>
      </c>
      <c r="B82" s="58">
        <v>72422445116.220001</v>
      </c>
      <c r="C82">
        <v>1</v>
      </c>
      <c r="D82">
        <v>1942</v>
      </c>
      <c r="E82">
        <v>3</v>
      </c>
      <c r="F82">
        <v>1942</v>
      </c>
      <c r="G82">
        <v>2</v>
      </c>
      <c r="H82">
        <v>6</v>
      </c>
      <c r="I82">
        <v>30</v>
      </c>
      <c r="L82" s="59"/>
    </row>
    <row r="83" spans="1:12" x14ac:dyDescent="0.35">
      <c r="A83" s="56">
        <v>15157</v>
      </c>
      <c r="B83" s="58">
        <v>48961443535.709999</v>
      </c>
      <c r="C83">
        <v>1</v>
      </c>
      <c r="D83">
        <v>1941</v>
      </c>
      <c r="E83">
        <v>3</v>
      </c>
      <c r="F83">
        <v>1941</v>
      </c>
      <c r="G83">
        <v>2</v>
      </c>
      <c r="H83">
        <v>6</v>
      </c>
      <c r="I83">
        <v>30</v>
      </c>
      <c r="L83" s="59"/>
    </row>
    <row r="84" spans="1:12" x14ac:dyDescent="0.35">
      <c r="A84" s="56">
        <v>14791</v>
      </c>
      <c r="B84" s="58">
        <v>42967531037.68</v>
      </c>
      <c r="C84">
        <v>1</v>
      </c>
      <c r="D84">
        <v>1940</v>
      </c>
      <c r="E84">
        <v>3</v>
      </c>
      <c r="F84">
        <v>1940</v>
      </c>
      <c r="G84">
        <v>2</v>
      </c>
      <c r="H84">
        <v>6</v>
      </c>
      <c r="I84">
        <v>29</v>
      </c>
      <c r="L84" s="59"/>
    </row>
    <row r="85" spans="1:12" x14ac:dyDescent="0.35">
      <c r="A85" s="56">
        <v>14426</v>
      </c>
      <c r="B85" s="58">
        <v>40439532411.110001</v>
      </c>
      <c r="C85">
        <v>1</v>
      </c>
      <c r="D85">
        <v>1939</v>
      </c>
      <c r="E85">
        <v>3</v>
      </c>
      <c r="F85">
        <v>1939</v>
      </c>
      <c r="G85">
        <v>2</v>
      </c>
      <c r="H85">
        <v>6</v>
      </c>
      <c r="I85">
        <v>30</v>
      </c>
      <c r="L85" s="59"/>
    </row>
    <row r="86" spans="1:12" x14ac:dyDescent="0.35">
      <c r="A86" s="56">
        <v>14061</v>
      </c>
      <c r="B86" s="58">
        <v>37164740315.449997</v>
      </c>
      <c r="C86">
        <v>1</v>
      </c>
      <c r="D86">
        <v>1938</v>
      </c>
      <c r="E86">
        <v>3</v>
      </c>
      <c r="F86">
        <v>1938</v>
      </c>
      <c r="G86">
        <v>2</v>
      </c>
      <c r="H86">
        <v>6</v>
      </c>
      <c r="I86">
        <v>30</v>
      </c>
      <c r="L86" s="59"/>
    </row>
    <row r="87" spans="1:12" x14ac:dyDescent="0.35">
      <c r="A87" s="56">
        <v>13696</v>
      </c>
      <c r="B87" s="58">
        <v>36424613732.290001</v>
      </c>
      <c r="C87">
        <v>1</v>
      </c>
      <c r="D87">
        <v>1937</v>
      </c>
      <c r="E87">
        <v>3</v>
      </c>
      <c r="F87">
        <v>1937</v>
      </c>
      <c r="G87">
        <v>2</v>
      </c>
      <c r="H87">
        <v>6</v>
      </c>
      <c r="I87">
        <v>30</v>
      </c>
      <c r="L87" s="59"/>
    </row>
    <row r="88" spans="1:12" x14ac:dyDescent="0.35">
      <c r="A88" s="56">
        <v>13331</v>
      </c>
      <c r="B88" s="58">
        <v>33778543493.73</v>
      </c>
      <c r="C88">
        <v>1</v>
      </c>
      <c r="D88">
        <v>1936</v>
      </c>
      <c r="E88">
        <v>3</v>
      </c>
      <c r="F88">
        <v>1936</v>
      </c>
      <c r="G88">
        <v>2</v>
      </c>
      <c r="H88">
        <v>6</v>
      </c>
      <c r="I88">
        <v>30</v>
      </c>
      <c r="L88" s="59"/>
    </row>
    <row r="89" spans="1:12" x14ac:dyDescent="0.35">
      <c r="A89" s="56">
        <v>12964</v>
      </c>
      <c r="B89" s="58">
        <v>28700892624.529999</v>
      </c>
      <c r="C89">
        <v>1</v>
      </c>
      <c r="D89">
        <v>1935</v>
      </c>
      <c r="E89">
        <v>3</v>
      </c>
      <c r="F89">
        <v>1935</v>
      </c>
      <c r="G89">
        <v>2</v>
      </c>
      <c r="H89">
        <v>6</v>
      </c>
      <c r="I89">
        <v>29</v>
      </c>
      <c r="L89" s="59"/>
    </row>
    <row r="90" spans="1:12" x14ac:dyDescent="0.35">
      <c r="A90" s="56">
        <v>12600</v>
      </c>
      <c r="B90" s="58">
        <v>27053141414.48</v>
      </c>
      <c r="C90">
        <v>1</v>
      </c>
      <c r="D90">
        <v>1934</v>
      </c>
      <c r="E90">
        <v>3</v>
      </c>
      <c r="F90">
        <v>1934</v>
      </c>
      <c r="G90">
        <v>2</v>
      </c>
      <c r="H90">
        <v>6</v>
      </c>
      <c r="I90">
        <v>30</v>
      </c>
      <c r="L90" s="59"/>
    </row>
    <row r="91" spans="1:12" x14ac:dyDescent="0.35">
      <c r="A91" s="56">
        <v>12235</v>
      </c>
      <c r="B91" s="58">
        <v>22538672560.150002</v>
      </c>
      <c r="C91">
        <v>1</v>
      </c>
      <c r="D91">
        <v>1933</v>
      </c>
      <c r="E91">
        <v>3</v>
      </c>
      <c r="F91">
        <v>1933</v>
      </c>
      <c r="G91">
        <v>2</v>
      </c>
      <c r="H91">
        <v>6</v>
      </c>
      <c r="I91">
        <v>30</v>
      </c>
      <c r="L91" s="59"/>
    </row>
    <row r="92" spans="1:12" x14ac:dyDescent="0.35">
      <c r="A92" s="56">
        <v>11870</v>
      </c>
      <c r="B92" s="58">
        <v>19487002444.130001</v>
      </c>
      <c r="C92">
        <v>1</v>
      </c>
      <c r="D92">
        <v>1932</v>
      </c>
      <c r="E92">
        <v>3</v>
      </c>
      <c r="F92">
        <v>1932</v>
      </c>
      <c r="G92">
        <v>2</v>
      </c>
      <c r="H92">
        <v>6</v>
      </c>
      <c r="I92">
        <v>30</v>
      </c>
      <c r="L92" s="59"/>
    </row>
    <row r="93" spans="1:12" x14ac:dyDescent="0.35">
      <c r="A93" s="56">
        <v>11504</v>
      </c>
      <c r="B93" s="58">
        <v>16801281491.709999</v>
      </c>
      <c r="C93">
        <v>1</v>
      </c>
      <c r="D93">
        <v>1931</v>
      </c>
      <c r="E93">
        <v>3</v>
      </c>
      <c r="F93">
        <v>1931</v>
      </c>
      <c r="G93">
        <v>2</v>
      </c>
      <c r="H93">
        <v>6</v>
      </c>
      <c r="I93">
        <v>30</v>
      </c>
      <c r="L93" s="59"/>
    </row>
    <row r="94" spans="1:12" x14ac:dyDescent="0.35">
      <c r="A94" s="56">
        <v>11139</v>
      </c>
      <c r="B94" s="58">
        <v>16185309831.43</v>
      </c>
      <c r="C94">
        <v>1</v>
      </c>
      <c r="D94">
        <v>1930</v>
      </c>
      <c r="E94">
        <v>3</v>
      </c>
      <c r="F94">
        <v>1930</v>
      </c>
      <c r="G94">
        <v>2</v>
      </c>
      <c r="H94">
        <v>6</v>
      </c>
      <c r="I94">
        <v>30</v>
      </c>
      <c r="L94" s="59"/>
    </row>
    <row r="95" spans="1:12" x14ac:dyDescent="0.35">
      <c r="A95" s="56">
        <v>10773</v>
      </c>
      <c r="B95" s="58">
        <v>16931088484.1</v>
      </c>
      <c r="C95">
        <v>1</v>
      </c>
      <c r="D95">
        <v>1929</v>
      </c>
      <c r="E95">
        <v>3</v>
      </c>
      <c r="F95">
        <v>1929</v>
      </c>
      <c r="G95">
        <v>2</v>
      </c>
      <c r="H95">
        <v>6</v>
      </c>
      <c r="I95">
        <v>29</v>
      </c>
      <c r="L95" s="59"/>
    </row>
    <row r="96" spans="1:12" x14ac:dyDescent="0.35">
      <c r="A96" s="56">
        <v>10409</v>
      </c>
      <c r="B96" s="58">
        <v>17604293201.43</v>
      </c>
      <c r="C96">
        <v>1</v>
      </c>
      <c r="D96">
        <v>1928</v>
      </c>
      <c r="E96">
        <v>3</v>
      </c>
      <c r="F96">
        <v>1928</v>
      </c>
      <c r="G96">
        <v>2</v>
      </c>
      <c r="H96">
        <v>6</v>
      </c>
      <c r="I96">
        <v>30</v>
      </c>
      <c r="L96" s="59"/>
    </row>
    <row r="97" spans="1:12" x14ac:dyDescent="0.35">
      <c r="A97" s="56">
        <v>10043</v>
      </c>
      <c r="B97" s="58">
        <v>18511906931.849998</v>
      </c>
      <c r="C97">
        <v>1</v>
      </c>
      <c r="D97">
        <v>1927</v>
      </c>
      <c r="E97">
        <v>3</v>
      </c>
      <c r="F97">
        <v>1927</v>
      </c>
      <c r="G97">
        <v>2</v>
      </c>
      <c r="H97">
        <v>6</v>
      </c>
      <c r="I97">
        <v>30</v>
      </c>
      <c r="L97" s="59"/>
    </row>
    <row r="98" spans="1:12" x14ac:dyDescent="0.35">
      <c r="A98" s="56">
        <v>9678</v>
      </c>
      <c r="B98" s="58">
        <v>19643216315.189999</v>
      </c>
      <c r="C98">
        <v>1</v>
      </c>
      <c r="D98">
        <v>1926</v>
      </c>
      <c r="E98">
        <v>3</v>
      </c>
      <c r="F98">
        <v>1926</v>
      </c>
      <c r="G98">
        <v>2</v>
      </c>
      <c r="H98">
        <v>6</v>
      </c>
      <c r="I98">
        <v>30</v>
      </c>
      <c r="L98" s="59"/>
    </row>
    <row r="99" spans="1:12" x14ac:dyDescent="0.35">
      <c r="A99" s="56">
        <v>9313</v>
      </c>
      <c r="B99" s="58">
        <v>20516193887.900002</v>
      </c>
      <c r="C99">
        <v>1</v>
      </c>
      <c r="D99">
        <v>1925</v>
      </c>
      <c r="E99">
        <v>3</v>
      </c>
      <c r="F99">
        <v>1925</v>
      </c>
      <c r="G99">
        <v>2</v>
      </c>
      <c r="H99">
        <v>6</v>
      </c>
      <c r="I99">
        <v>30</v>
      </c>
      <c r="L99" s="59"/>
    </row>
    <row r="100" spans="1:12" x14ac:dyDescent="0.35">
      <c r="A100" s="56">
        <v>8948</v>
      </c>
      <c r="B100" s="58">
        <v>21250812989.490002</v>
      </c>
      <c r="C100">
        <v>1</v>
      </c>
      <c r="D100">
        <v>1924</v>
      </c>
      <c r="E100">
        <v>3</v>
      </c>
      <c r="F100">
        <v>1924</v>
      </c>
      <c r="G100">
        <v>2</v>
      </c>
      <c r="H100">
        <v>6</v>
      </c>
      <c r="I100">
        <v>30</v>
      </c>
      <c r="L100" s="59"/>
    </row>
    <row r="101" spans="1:12" x14ac:dyDescent="0.35">
      <c r="A101" s="56">
        <v>8582</v>
      </c>
      <c r="B101" s="58">
        <v>22349707365.360001</v>
      </c>
      <c r="C101">
        <v>1</v>
      </c>
      <c r="D101">
        <v>1923</v>
      </c>
      <c r="E101">
        <v>3</v>
      </c>
      <c r="F101">
        <v>1923</v>
      </c>
      <c r="G101">
        <v>2</v>
      </c>
      <c r="H101">
        <v>6</v>
      </c>
      <c r="I101">
        <v>30</v>
      </c>
      <c r="L101" s="59"/>
    </row>
    <row r="102" spans="1:12" x14ac:dyDescent="0.35">
      <c r="A102" s="56">
        <v>8217</v>
      </c>
      <c r="B102" s="58">
        <v>22963381708.310001</v>
      </c>
      <c r="C102">
        <v>1</v>
      </c>
      <c r="D102">
        <v>1922</v>
      </c>
      <c r="E102">
        <v>3</v>
      </c>
      <c r="F102">
        <v>1922</v>
      </c>
      <c r="G102">
        <v>2</v>
      </c>
      <c r="H102">
        <v>6</v>
      </c>
      <c r="I102">
        <v>30</v>
      </c>
      <c r="L102" s="59"/>
    </row>
    <row r="103" spans="1:12" x14ac:dyDescent="0.35">
      <c r="A103" s="56">
        <v>7852</v>
      </c>
      <c r="B103" s="58">
        <v>23977450552.540001</v>
      </c>
      <c r="C103">
        <v>1</v>
      </c>
      <c r="D103">
        <v>1921</v>
      </c>
      <c r="E103">
        <v>3</v>
      </c>
      <c r="F103">
        <v>1921</v>
      </c>
      <c r="G103">
        <v>2</v>
      </c>
      <c r="H103">
        <v>6</v>
      </c>
      <c r="I103">
        <v>30</v>
      </c>
      <c r="L103" s="59"/>
    </row>
    <row r="104" spans="1:12" x14ac:dyDescent="0.35">
      <c r="A104" s="56">
        <v>7488</v>
      </c>
      <c r="B104" s="58">
        <v>25952456406.16</v>
      </c>
      <c r="C104">
        <v>1</v>
      </c>
      <c r="D104">
        <v>1920</v>
      </c>
      <c r="E104">
        <v>4</v>
      </c>
      <c r="F104">
        <v>1920</v>
      </c>
      <c r="G104">
        <v>3</v>
      </c>
      <c r="H104">
        <v>7</v>
      </c>
      <c r="I104">
        <v>1</v>
      </c>
      <c r="L104" s="59"/>
    </row>
    <row r="105" spans="1:12" x14ac:dyDescent="0.35">
      <c r="A105" s="56">
        <v>7122</v>
      </c>
      <c r="B105" s="58">
        <v>27390970113.119999</v>
      </c>
      <c r="C105">
        <v>1</v>
      </c>
      <c r="D105">
        <v>1919</v>
      </c>
      <c r="E105">
        <v>4</v>
      </c>
      <c r="F105">
        <v>1919</v>
      </c>
      <c r="G105">
        <v>3</v>
      </c>
      <c r="H105">
        <v>7</v>
      </c>
      <c r="I105">
        <v>1</v>
      </c>
      <c r="L105" s="59"/>
    </row>
    <row r="106" spans="1:12" x14ac:dyDescent="0.35">
      <c r="A106" s="56">
        <v>6757</v>
      </c>
      <c r="B106" s="58">
        <v>14592161414</v>
      </c>
      <c r="C106">
        <v>1</v>
      </c>
      <c r="D106">
        <v>1918</v>
      </c>
      <c r="E106">
        <v>4</v>
      </c>
      <c r="F106">
        <v>1918</v>
      </c>
      <c r="G106">
        <v>3</v>
      </c>
      <c r="H106">
        <v>7</v>
      </c>
      <c r="I106">
        <v>1</v>
      </c>
      <c r="L106" s="59"/>
    </row>
    <row r="107" spans="1:12" x14ac:dyDescent="0.35">
      <c r="A107" s="56">
        <v>6392</v>
      </c>
      <c r="B107" s="58">
        <v>5717770279.5200005</v>
      </c>
      <c r="C107">
        <v>1</v>
      </c>
      <c r="D107">
        <v>1917</v>
      </c>
      <c r="E107">
        <v>4</v>
      </c>
      <c r="F107">
        <v>1917</v>
      </c>
      <c r="G107">
        <v>3</v>
      </c>
      <c r="H107">
        <v>7</v>
      </c>
      <c r="I107">
        <v>1</v>
      </c>
      <c r="L107" s="59"/>
    </row>
    <row r="108" spans="1:12" x14ac:dyDescent="0.35">
      <c r="A108" s="56">
        <v>6027</v>
      </c>
      <c r="B108" s="58">
        <v>3609244262.1599998</v>
      </c>
      <c r="C108">
        <v>1</v>
      </c>
      <c r="D108">
        <v>1916</v>
      </c>
      <c r="E108">
        <v>4</v>
      </c>
      <c r="F108">
        <v>1916</v>
      </c>
      <c r="G108">
        <v>3</v>
      </c>
      <c r="H108">
        <v>7</v>
      </c>
      <c r="I108">
        <v>1</v>
      </c>
      <c r="L108" s="59"/>
    </row>
    <row r="109" spans="1:12" x14ac:dyDescent="0.35">
      <c r="A109" s="56">
        <v>5661</v>
      </c>
      <c r="B109" s="58">
        <v>3058136873.1599998</v>
      </c>
      <c r="C109">
        <v>1</v>
      </c>
      <c r="D109">
        <v>1915</v>
      </c>
      <c r="E109">
        <v>4</v>
      </c>
      <c r="F109">
        <v>1915</v>
      </c>
      <c r="G109">
        <v>3</v>
      </c>
      <c r="H109">
        <v>7</v>
      </c>
      <c r="I109">
        <v>1</v>
      </c>
      <c r="L109" s="59"/>
    </row>
    <row r="110" spans="1:12" x14ac:dyDescent="0.35">
      <c r="A110" s="56">
        <v>5296</v>
      </c>
      <c r="B110" s="58">
        <v>2912499269.1599998</v>
      </c>
      <c r="C110">
        <v>1</v>
      </c>
      <c r="D110">
        <v>1914</v>
      </c>
      <c r="E110">
        <v>4</v>
      </c>
      <c r="F110">
        <v>1914</v>
      </c>
      <c r="G110">
        <v>3</v>
      </c>
      <c r="H110">
        <v>7</v>
      </c>
      <c r="I110">
        <v>1</v>
      </c>
      <c r="L110" s="59"/>
    </row>
    <row r="111" spans="1:12" x14ac:dyDescent="0.35">
      <c r="A111" s="56">
        <v>4931</v>
      </c>
      <c r="B111" s="58">
        <v>2916204913.6599998</v>
      </c>
      <c r="C111">
        <v>1</v>
      </c>
      <c r="D111">
        <v>1913</v>
      </c>
      <c r="E111">
        <v>4</v>
      </c>
      <c r="F111">
        <v>1913</v>
      </c>
      <c r="G111">
        <v>3</v>
      </c>
      <c r="H111">
        <v>7</v>
      </c>
      <c r="I111">
        <v>1</v>
      </c>
      <c r="L111" s="59"/>
    </row>
    <row r="112" spans="1:12" x14ac:dyDescent="0.35">
      <c r="A112" s="56">
        <v>4566</v>
      </c>
      <c r="B112" s="58">
        <v>2868373874.1599998</v>
      </c>
      <c r="C112">
        <v>1</v>
      </c>
      <c r="D112">
        <v>1912</v>
      </c>
      <c r="E112">
        <v>4</v>
      </c>
      <c r="F112">
        <v>1912</v>
      </c>
      <c r="G112">
        <v>3</v>
      </c>
      <c r="H112">
        <v>7</v>
      </c>
      <c r="I112">
        <v>1</v>
      </c>
      <c r="L112" s="59"/>
    </row>
    <row r="113" spans="1:12" x14ac:dyDescent="0.35">
      <c r="A113" s="56">
        <v>4200</v>
      </c>
      <c r="B113" s="58">
        <v>2765600606.6900001</v>
      </c>
      <c r="C113">
        <v>1</v>
      </c>
      <c r="D113">
        <v>1911</v>
      </c>
      <c r="E113">
        <v>4</v>
      </c>
      <c r="F113">
        <v>1911</v>
      </c>
      <c r="G113">
        <v>3</v>
      </c>
      <c r="H113">
        <v>7</v>
      </c>
      <c r="I113">
        <v>1</v>
      </c>
      <c r="L113" s="59"/>
    </row>
    <row r="114" spans="1:12" x14ac:dyDescent="0.35">
      <c r="A114" s="56">
        <v>3835</v>
      </c>
      <c r="B114" s="58">
        <v>2652665838.04</v>
      </c>
      <c r="C114">
        <v>1</v>
      </c>
      <c r="D114">
        <v>1910</v>
      </c>
      <c r="E114">
        <v>4</v>
      </c>
      <c r="F114">
        <v>1910</v>
      </c>
      <c r="G114">
        <v>3</v>
      </c>
      <c r="H114">
        <v>7</v>
      </c>
      <c r="I114">
        <v>1</v>
      </c>
      <c r="L114" s="59"/>
    </row>
    <row r="115" spans="1:12" x14ac:dyDescent="0.35">
      <c r="A115" s="56">
        <v>3470</v>
      </c>
      <c r="B115" s="58">
        <v>2639546241.04</v>
      </c>
      <c r="C115">
        <v>1</v>
      </c>
      <c r="D115">
        <v>1909</v>
      </c>
      <c r="E115">
        <v>4</v>
      </c>
      <c r="F115">
        <v>1909</v>
      </c>
      <c r="G115">
        <v>3</v>
      </c>
      <c r="H115">
        <v>7</v>
      </c>
      <c r="I115">
        <v>1</v>
      </c>
      <c r="L115" s="59"/>
    </row>
    <row r="116" spans="1:12" x14ac:dyDescent="0.35">
      <c r="A116" s="56">
        <v>3105</v>
      </c>
      <c r="B116" s="58">
        <v>2626806271.54</v>
      </c>
      <c r="C116">
        <v>1</v>
      </c>
      <c r="D116">
        <v>1908</v>
      </c>
      <c r="E116">
        <v>4</v>
      </c>
      <c r="F116">
        <v>1908</v>
      </c>
      <c r="G116">
        <v>3</v>
      </c>
      <c r="H116">
        <v>7</v>
      </c>
      <c r="I116">
        <v>1</v>
      </c>
      <c r="L116" s="59"/>
    </row>
    <row r="117" spans="1:12" x14ac:dyDescent="0.35">
      <c r="A117" s="56">
        <v>2739</v>
      </c>
      <c r="B117" s="58">
        <v>2457188061.54</v>
      </c>
      <c r="C117">
        <v>1</v>
      </c>
      <c r="D117">
        <v>1907</v>
      </c>
      <c r="E117">
        <v>4</v>
      </c>
      <c r="F117">
        <v>1907</v>
      </c>
      <c r="G117">
        <v>3</v>
      </c>
      <c r="H117">
        <v>7</v>
      </c>
      <c r="I117">
        <v>1</v>
      </c>
      <c r="L117" s="59"/>
    </row>
    <row r="118" spans="1:12" x14ac:dyDescent="0.35">
      <c r="A118" s="56">
        <v>2374</v>
      </c>
      <c r="B118" s="58">
        <v>2337161839.04</v>
      </c>
      <c r="C118">
        <v>1</v>
      </c>
      <c r="D118">
        <v>1906</v>
      </c>
      <c r="E118">
        <v>4</v>
      </c>
      <c r="F118">
        <v>1906</v>
      </c>
      <c r="G118">
        <v>3</v>
      </c>
      <c r="H118">
        <v>7</v>
      </c>
      <c r="I118">
        <v>1</v>
      </c>
      <c r="L118" s="59"/>
    </row>
    <row r="119" spans="1:12" x14ac:dyDescent="0.35">
      <c r="A119" s="56">
        <v>2009</v>
      </c>
      <c r="B119" s="58">
        <v>2274615063.8400002</v>
      </c>
      <c r="C119">
        <v>1</v>
      </c>
      <c r="D119">
        <v>1905</v>
      </c>
      <c r="E119">
        <v>4</v>
      </c>
      <c r="F119">
        <v>1905</v>
      </c>
      <c r="G119">
        <v>3</v>
      </c>
      <c r="H119">
        <v>7</v>
      </c>
      <c r="I119">
        <v>1</v>
      </c>
      <c r="L119" s="59"/>
    </row>
    <row r="120" spans="1:12" x14ac:dyDescent="0.35">
      <c r="A120" s="56">
        <v>1644</v>
      </c>
      <c r="B120" s="58">
        <v>2264003585.1399999</v>
      </c>
      <c r="C120">
        <v>1</v>
      </c>
      <c r="D120">
        <v>1904</v>
      </c>
      <c r="E120">
        <v>4</v>
      </c>
      <c r="F120">
        <v>1904</v>
      </c>
      <c r="G120">
        <v>3</v>
      </c>
      <c r="H120">
        <v>7</v>
      </c>
      <c r="I120">
        <v>1</v>
      </c>
      <c r="L120" s="59"/>
    </row>
    <row r="121" spans="1:12" x14ac:dyDescent="0.35">
      <c r="A121" s="56">
        <v>1278</v>
      </c>
      <c r="B121" s="58">
        <v>2202464781.8899999</v>
      </c>
      <c r="C121">
        <v>1</v>
      </c>
      <c r="D121">
        <v>1903</v>
      </c>
      <c r="E121">
        <v>4</v>
      </c>
      <c r="F121">
        <v>1903</v>
      </c>
      <c r="G121">
        <v>3</v>
      </c>
      <c r="H121">
        <v>7</v>
      </c>
      <c r="I121">
        <v>1</v>
      </c>
      <c r="L121" s="59"/>
    </row>
    <row r="122" spans="1:12" x14ac:dyDescent="0.35">
      <c r="A122" s="56">
        <v>913</v>
      </c>
      <c r="B122" s="58">
        <v>2158610445.8899999</v>
      </c>
      <c r="C122">
        <v>1</v>
      </c>
      <c r="D122">
        <v>1902</v>
      </c>
      <c r="E122">
        <v>4</v>
      </c>
      <c r="F122">
        <v>1902</v>
      </c>
      <c r="G122">
        <v>3</v>
      </c>
      <c r="H122">
        <v>7</v>
      </c>
      <c r="I122">
        <v>1</v>
      </c>
      <c r="L122" s="59"/>
    </row>
    <row r="123" spans="1:12" x14ac:dyDescent="0.35">
      <c r="A123" s="56">
        <v>548</v>
      </c>
      <c r="B123" s="58">
        <v>2143326933.8900001</v>
      </c>
      <c r="C123">
        <v>1</v>
      </c>
      <c r="D123">
        <v>1901</v>
      </c>
      <c r="E123">
        <v>4</v>
      </c>
      <c r="F123">
        <v>1901</v>
      </c>
      <c r="G123">
        <v>3</v>
      </c>
      <c r="H123">
        <v>7</v>
      </c>
      <c r="I123">
        <v>1</v>
      </c>
      <c r="L123" s="59"/>
    </row>
    <row r="124" spans="1:12" x14ac:dyDescent="0.35">
      <c r="A124" s="56">
        <v>183</v>
      </c>
      <c r="B124" s="58">
        <v>2136961091.6700001</v>
      </c>
      <c r="C124">
        <v>1</v>
      </c>
      <c r="D124">
        <v>1900</v>
      </c>
      <c r="E124">
        <v>4</v>
      </c>
      <c r="F124">
        <v>1900</v>
      </c>
      <c r="G124">
        <v>3</v>
      </c>
      <c r="H124">
        <v>7</v>
      </c>
      <c r="I124">
        <v>1</v>
      </c>
      <c r="L124" s="59"/>
    </row>
    <row r="125" spans="1:12" x14ac:dyDescent="0.35">
      <c r="A125" t="s">
        <v>51</v>
      </c>
      <c r="B125" s="58">
        <v>1991927306.9200001</v>
      </c>
      <c r="C125">
        <v>1</v>
      </c>
      <c r="D125">
        <v>1899</v>
      </c>
      <c r="E125">
        <v>4</v>
      </c>
      <c r="F125">
        <v>1899</v>
      </c>
      <c r="G125">
        <v>3</v>
      </c>
      <c r="H125">
        <v>7</v>
      </c>
      <c r="I125">
        <v>1</v>
      </c>
      <c r="L125" s="59"/>
    </row>
    <row r="126" spans="1:12" x14ac:dyDescent="0.35">
      <c r="A126" t="s">
        <v>52</v>
      </c>
      <c r="B126" s="58">
        <v>1796531995.9000001</v>
      </c>
      <c r="C126">
        <v>1</v>
      </c>
      <c r="D126">
        <v>1898</v>
      </c>
      <c r="E126">
        <v>4</v>
      </c>
      <c r="F126">
        <v>1898</v>
      </c>
      <c r="G126">
        <v>3</v>
      </c>
      <c r="H126">
        <v>7</v>
      </c>
      <c r="I126">
        <v>1</v>
      </c>
      <c r="L126" s="59"/>
    </row>
    <row r="127" spans="1:12" x14ac:dyDescent="0.35">
      <c r="A127" t="s">
        <v>53</v>
      </c>
      <c r="B127" s="58">
        <v>1817672665.9000001</v>
      </c>
      <c r="C127">
        <v>1</v>
      </c>
      <c r="D127">
        <v>1897</v>
      </c>
      <c r="E127">
        <v>4</v>
      </c>
      <c r="F127">
        <v>1897</v>
      </c>
      <c r="G127">
        <v>3</v>
      </c>
      <c r="H127">
        <v>7</v>
      </c>
      <c r="I127">
        <v>1</v>
      </c>
      <c r="L127" s="59"/>
    </row>
    <row r="128" spans="1:12" x14ac:dyDescent="0.35">
      <c r="A128" t="s">
        <v>54</v>
      </c>
      <c r="B128" s="58">
        <v>1769840323.4000001</v>
      </c>
      <c r="C128">
        <v>1</v>
      </c>
      <c r="D128">
        <v>1896</v>
      </c>
      <c r="E128">
        <v>4</v>
      </c>
      <c r="F128">
        <v>1896</v>
      </c>
      <c r="G128">
        <v>3</v>
      </c>
      <c r="H128">
        <v>7</v>
      </c>
      <c r="I128">
        <v>1</v>
      </c>
      <c r="L128" s="59"/>
    </row>
    <row r="129" spans="1:12" x14ac:dyDescent="0.35">
      <c r="A129" t="s">
        <v>55</v>
      </c>
      <c r="B129" s="58">
        <v>1676120983.25</v>
      </c>
      <c r="C129">
        <v>1</v>
      </c>
      <c r="D129">
        <v>1895</v>
      </c>
      <c r="E129">
        <v>4</v>
      </c>
      <c r="F129">
        <v>1895</v>
      </c>
      <c r="G129">
        <v>3</v>
      </c>
      <c r="H129">
        <v>7</v>
      </c>
      <c r="I129">
        <v>1</v>
      </c>
      <c r="L129" s="59"/>
    </row>
    <row r="130" spans="1:12" x14ac:dyDescent="0.35">
      <c r="A130" t="s">
        <v>56</v>
      </c>
      <c r="B130" s="58">
        <v>1632253636.6800001</v>
      </c>
      <c r="C130">
        <v>1</v>
      </c>
      <c r="D130">
        <v>1894</v>
      </c>
      <c r="E130">
        <v>4</v>
      </c>
      <c r="F130">
        <v>1894</v>
      </c>
      <c r="G130">
        <v>3</v>
      </c>
      <c r="H130">
        <v>7</v>
      </c>
      <c r="I130">
        <v>1</v>
      </c>
      <c r="L130" s="59"/>
    </row>
    <row r="131" spans="1:12" x14ac:dyDescent="0.35">
      <c r="A131" t="s">
        <v>57</v>
      </c>
      <c r="B131" s="58">
        <v>1545985686.1300001</v>
      </c>
      <c r="C131">
        <v>1</v>
      </c>
      <c r="D131">
        <v>1893</v>
      </c>
      <c r="E131">
        <v>4</v>
      </c>
      <c r="F131">
        <v>1893</v>
      </c>
      <c r="G131">
        <v>3</v>
      </c>
      <c r="H131">
        <v>7</v>
      </c>
      <c r="I131">
        <v>1</v>
      </c>
      <c r="L131" s="59"/>
    </row>
    <row r="132" spans="1:12" x14ac:dyDescent="0.35">
      <c r="A132" t="s">
        <v>58</v>
      </c>
      <c r="B132" s="58">
        <v>1588464144.6300001</v>
      </c>
      <c r="C132">
        <v>1</v>
      </c>
      <c r="D132">
        <v>1892</v>
      </c>
      <c r="E132">
        <v>4</v>
      </c>
      <c r="F132">
        <v>1892</v>
      </c>
      <c r="G132">
        <v>3</v>
      </c>
      <c r="H132">
        <v>7</v>
      </c>
      <c r="I132">
        <v>1</v>
      </c>
      <c r="L132" s="59"/>
    </row>
    <row r="133" spans="1:12" x14ac:dyDescent="0.35">
      <c r="A133" t="s">
        <v>59</v>
      </c>
      <c r="B133" s="58">
        <v>1545996591.6099999</v>
      </c>
      <c r="C133">
        <v>1</v>
      </c>
      <c r="D133">
        <v>1891</v>
      </c>
      <c r="E133">
        <v>4</v>
      </c>
      <c r="F133">
        <v>1891</v>
      </c>
      <c r="G133">
        <v>3</v>
      </c>
      <c r="H133">
        <v>7</v>
      </c>
      <c r="I133">
        <v>1</v>
      </c>
      <c r="L133" s="59"/>
    </row>
    <row r="134" spans="1:12" x14ac:dyDescent="0.35">
      <c r="A134" t="s">
        <v>60</v>
      </c>
      <c r="B134" s="58">
        <v>1552140204.73</v>
      </c>
      <c r="C134">
        <v>1</v>
      </c>
      <c r="D134">
        <v>1890</v>
      </c>
      <c r="E134">
        <v>4</v>
      </c>
      <c r="F134">
        <v>1890</v>
      </c>
      <c r="G134">
        <v>3</v>
      </c>
      <c r="H134">
        <v>7</v>
      </c>
      <c r="I134">
        <v>1</v>
      </c>
      <c r="L134" s="59"/>
    </row>
    <row r="135" spans="1:12" x14ac:dyDescent="0.35">
      <c r="A135" t="s">
        <v>61</v>
      </c>
      <c r="B135" s="58">
        <v>1619052922.23</v>
      </c>
      <c r="C135">
        <v>1</v>
      </c>
      <c r="D135">
        <v>1889</v>
      </c>
      <c r="E135">
        <v>4</v>
      </c>
      <c r="F135">
        <v>1889</v>
      </c>
      <c r="G135">
        <v>3</v>
      </c>
      <c r="H135">
        <v>7</v>
      </c>
      <c r="I135">
        <v>1</v>
      </c>
      <c r="L135" s="59"/>
    </row>
    <row r="136" spans="1:12" x14ac:dyDescent="0.35">
      <c r="A136" t="s">
        <v>62</v>
      </c>
      <c r="B136" s="58">
        <v>1692858984.5799999</v>
      </c>
      <c r="C136">
        <v>1</v>
      </c>
      <c r="D136">
        <v>1888</v>
      </c>
      <c r="E136">
        <v>4</v>
      </c>
      <c r="F136">
        <v>1888</v>
      </c>
      <c r="G136">
        <v>3</v>
      </c>
      <c r="H136">
        <v>7</v>
      </c>
      <c r="I136">
        <v>1</v>
      </c>
      <c r="L136" s="59"/>
    </row>
    <row r="137" spans="1:12" x14ac:dyDescent="0.35">
      <c r="A137" t="s">
        <v>63</v>
      </c>
      <c r="B137" s="58">
        <v>1657602592.6300001</v>
      </c>
      <c r="C137">
        <v>1</v>
      </c>
      <c r="D137">
        <v>1887</v>
      </c>
      <c r="E137">
        <v>4</v>
      </c>
      <c r="F137">
        <v>1887</v>
      </c>
      <c r="G137">
        <v>3</v>
      </c>
      <c r="H137">
        <v>7</v>
      </c>
      <c r="I137">
        <v>1</v>
      </c>
      <c r="L137" s="59"/>
    </row>
    <row r="138" spans="1:12" x14ac:dyDescent="0.35">
      <c r="A138" t="s">
        <v>64</v>
      </c>
      <c r="B138" s="58">
        <v>1775063013.78</v>
      </c>
      <c r="C138">
        <v>1</v>
      </c>
      <c r="D138">
        <v>1886</v>
      </c>
      <c r="E138">
        <v>4</v>
      </c>
      <c r="F138">
        <v>1886</v>
      </c>
      <c r="G138">
        <v>3</v>
      </c>
      <c r="H138">
        <v>7</v>
      </c>
      <c r="I138">
        <v>1</v>
      </c>
      <c r="L138" s="59"/>
    </row>
    <row r="139" spans="1:12" x14ac:dyDescent="0.35">
      <c r="A139" t="s">
        <v>65</v>
      </c>
      <c r="B139" s="58">
        <v>1863964873.1400001</v>
      </c>
      <c r="C139">
        <v>1</v>
      </c>
      <c r="D139">
        <v>1885</v>
      </c>
      <c r="E139">
        <v>4</v>
      </c>
      <c r="F139">
        <v>1885</v>
      </c>
      <c r="G139">
        <v>3</v>
      </c>
      <c r="H139">
        <v>7</v>
      </c>
      <c r="I139">
        <v>1</v>
      </c>
      <c r="L139" s="59"/>
    </row>
    <row r="140" spans="1:12" x14ac:dyDescent="0.35">
      <c r="A140" t="s">
        <v>66</v>
      </c>
      <c r="B140" s="58">
        <v>1830528923.5699999</v>
      </c>
      <c r="C140">
        <v>1</v>
      </c>
      <c r="D140">
        <v>1884</v>
      </c>
      <c r="E140">
        <v>4</v>
      </c>
      <c r="F140">
        <v>1884</v>
      </c>
      <c r="G140">
        <v>3</v>
      </c>
      <c r="H140">
        <v>7</v>
      </c>
      <c r="I140">
        <v>1</v>
      </c>
      <c r="L140" s="59"/>
    </row>
    <row r="141" spans="1:12" x14ac:dyDescent="0.35">
      <c r="A141" t="s">
        <v>67</v>
      </c>
      <c r="B141" s="58">
        <v>1884171728.0699999</v>
      </c>
      <c r="C141">
        <v>1</v>
      </c>
      <c r="D141">
        <v>1883</v>
      </c>
      <c r="E141">
        <v>4</v>
      </c>
      <c r="F141">
        <v>1883</v>
      </c>
      <c r="G141">
        <v>3</v>
      </c>
      <c r="H141">
        <v>7</v>
      </c>
      <c r="I141">
        <v>1</v>
      </c>
      <c r="L141" s="59"/>
    </row>
    <row r="142" spans="1:12" x14ac:dyDescent="0.35">
      <c r="A142" t="s">
        <v>68</v>
      </c>
      <c r="B142" s="58">
        <v>1918312994.03</v>
      </c>
      <c r="C142">
        <v>1</v>
      </c>
      <c r="D142">
        <v>1882</v>
      </c>
      <c r="E142">
        <v>4</v>
      </c>
      <c r="F142">
        <v>1882</v>
      </c>
      <c r="G142">
        <v>3</v>
      </c>
      <c r="H142">
        <v>7</v>
      </c>
      <c r="I142">
        <v>1</v>
      </c>
      <c r="L142" s="59"/>
    </row>
    <row r="143" spans="1:12" x14ac:dyDescent="0.35">
      <c r="A143" t="s">
        <v>69</v>
      </c>
      <c r="B143" s="58">
        <v>2069013569.5799999</v>
      </c>
      <c r="C143">
        <v>1</v>
      </c>
      <c r="D143">
        <v>1881</v>
      </c>
      <c r="E143">
        <v>4</v>
      </c>
      <c r="F143">
        <v>1881</v>
      </c>
      <c r="G143">
        <v>3</v>
      </c>
      <c r="H143">
        <v>7</v>
      </c>
      <c r="I143">
        <v>1</v>
      </c>
      <c r="L143" s="59"/>
    </row>
    <row r="144" spans="1:12" x14ac:dyDescent="0.35">
      <c r="A144" t="s">
        <v>70</v>
      </c>
      <c r="B144" s="58">
        <v>2120415370.6300001</v>
      </c>
      <c r="C144">
        <v>1</v>
      </c>
      <c r="D144">
        <v>1880</v>
      </c>
      <c r="E144">
        <v>4</v>
      </c>
      <c r="F144">
        <v>1880</v>
      </c>
      <c r="G144">
        <v>3</v>
      </c>
      <c r="H144">
        <v>7</v>
      </c>
      <c r="I144">
        <v>1</v>
      </c>
      <c r="L144" s="59"/>
    </row>
    <row r="145" spans="1:12" x14ac:dyDescent="0.35">
      <c r="A145" t="s">
        <v>71</v>
      </c>
      <c r="B145" s="58">
        <v>2349567482.04</v>
      </c>
      <c r="C145">
        <v>1</v>
      </c>
      <c r="D145">
        <v>1879</v>
      </c>
      <c r="E145">
        <v>4</v>
      </c>
      <c r="F145">
        <v>1879</v>
      </c>
      <c r="G145">
        <v>3</v>
      </c>
      <c r="H145">
        <v>7</v>
      </c>
      <c r="I145">
        <v>1</v>
      </c>
      <c r="L145" s="59"/>
    </row>
    <row r="146" spans="1:12" x14ac:dyDescent="0.35">
      <c r="A146" t="s">
        <v>72</v>
      </c>
      <c r="B146" s="58">
        <v>2256205892.5300002</v>
      </c>
      <c r="C146">
        <v>1</v>
      </c>
      <c r="D146">
        <v>1878</v>
      </c>
      <c r="E146">
        <v>4</v>
      </c>
      <c r="F146">
        <v>1878</v>
      </c>
      <c r="G146">
        <v>3</v>
      </c>
      <c r="H146">
        <v>7</v>
      </c>
      <c r="I146">
        <v>1</v>
      </c>
      <c r="L146" s="59"/>
    </row>
    <row r="147" spans="1:12" x14ac:dyDescent="0.35">
      <c r="A147" t="s">
        <v>73</v>
      </c>
      <c r="B147" s="58">
        <v>2205301392.0999999</v>
      </c>
      <c r="C147">
        <v>1</v>
      </c>
      <c r="D147">
        <v>1877</v>
      </c>
      <c r="E147">
        <v>4</v>
      </c>
      <c r="F147">
        <v>1877</v>
      </c>
      <c r="G147">
        <v>3</v>
      </c>
      <c r="H147">
        <v>7</v>
      </c>
      <c r="I147">
        <v>1</v>
      </c>
      <c r="L147" s="59"/>
    </row>
    <row r="148" spans="1:12" x14ac:dyDescent="0.35">
      <c r="A148" t="s">
        <v>74</v>
      </c>
      <c r="B148" s="58">
        <v>2180395067.1500001</v>
      </c>
      <c r="C148">
        <v>1</v>
      </c>
      <c r="D148">
        <v>1876</v>
      </c>
      <c r="E148">
        <v>4</v>
      </c>
      <c r="F148">
        <v>1876</v>
      </c>
      <c r="G148">
        <v>3</v>
      </c>
      <c r="H148">
        <v>7</v>
      </c>
      <c r="I148">
        <v>1</v>
      </c>
      <c r="L148" s="59"/>
    </row>
    <row r="149" spans="1:12" x14ac:dyDescent="0.35">
      <c r="A149" t="s">
        <v>75</v>
      </c>
      <c r="B149" s="58">
        <v>2232284531.9499998</v>
      </c>
      <c r="C149">
        <v>1</v>
      </c>
      <c r="D149">
        <v>1875</v>
      </c>
      <c r="E149">
        <v>4</v>
      </c>
      <c r="F149">
        <v>1875</v>
      </c>
      <c r="G149">
        <v>3</v>
      </c>
      <c r="H149">
        <v>7</v>
      </c>
      <c r="I149">
        <v>1</v>
      </c>
      <c r="L149" s="59"/>
    </row>
    <row r="150" spans="1:12" x14ac:dyDescent="0.35">
      <c r="A150" t="s">
        <v>76</v>
      </c>
      <c r="B150" s="58">
        <v>2251690468.4299998</v>
      </c>
      <c r="C150">
        <v>1</v>
      </c>
      <c r="D150">
        <v>1874</v>
      </c>
      <c r="E150">
        <v>4</v>
      </c>
      <c r="F150">
        <v>1874</v>
      </c>
      <c r="G150">
        <v>3</v>
      </c>
      <c r="H150">
        <v>7</v>
      </c>
      <c r="I150">
        <v>1</v>
      </c>
      <c r="L150" s="59"/>
    </row>
    <row r="151" spans="1:12" x14ac:dyDescent="0.35">
      <c r="A151" t="s">
        <v>77</v>
      </c>
      <c r="B151" s="58">
        <v>2234482993.1999998</v>
      </c>
      <c r="C151">
        <v>1</v>
      </c>
      <c r="D151">
        <v>1873</v>
      </c>
      <c r="E151">
        <v>4</v>
      </c>
      <c r="F151">
        <v>1873</v>
      </c>
      <c r="G151">
        <v>3</v>
      </c>
      <c r="H151">
        <v>7</v>
      </c>
      <c r="I151">
        <v>1</v>
      </c>
      <c r="L151" s="59"/>
    </row>
    <row r="152" spans="1:12" x14ac:dyDescent="0.35">
      <c r="A152" t="s">
        <v>78</v>
      </c>
      <c r="B152" s="58">
        <v>2253251328.7800002</v>
      </c>
      <c r="C152">
        <v>1</v>
      </c>
      <c r="D152">
        <v>1872</v>
      </c>
      <c r="E152">
        <v>4</v>
      </c>
      <c r="F152">
        <v>1872</v>
      </c>
      <c r="G152">
        <v>3</v>
      </c>
      <c r="H152">
        <v>7</v>
      </c>
      <c r="I152">
        <v>1</v>
      </c>
      <c r="L152" s="59"/>
    </row>
    <row r="153" spans="1:12" x14ac:dyDescent="0.35">
      <c r="A153" t="s">
        <v>79</v>
      </c>
      <c r="B153" s="58">
        <v>2353211332.3200002</v>
      </c>
      <c r="C153">
        <v>1</v>
      </c>
      <c r="D153">
        <v>1871</v>
      </c>
      <c r="E153">
        <v>4</v>
      </c>
      <c r="F153">
        <v>1871</v>
      </c>
      <c r="G153">
        <v>3</v>
      </c>
      <c r="H153">
        <v>7</v>
      </c>
      <c r="I153">
        <v>1</v>
      </c>
      <c r="L153" s="59"/>
    </row>
    <row r="154" spans="1:12" x14ac:dyDescent="0.35">
      <c r="A154" t="s">
        <v>80</v>
      </c>
      <c r="B154" s="58">
        <v>2480672427.8099999</v>
      </c>
      <c r="C154">
        <v>1</v>
      </c>
      <c r="D154">
        <v>1870</v>
      </c>
      <c r="E154">
        <v>4</v>
      </c>
      <c r="F154">
        <v>1870</v>
      </c>
      <c r="G154">
        <v>3</v>
      </c>
      <c r="H154">
        <v>7</v>
      </c>
      <c r="I154">
        <v>1</v>
      </c>
      <c r="L154" s="59"/>
    </row>
    <row r="155" spans="1:12" x14ac:dyDescent="0.35">
      <c r="A155" t="s">
        <v>81</v>
      </c>
      <c r="B155" s="58">
        <v>2588452213.9400001</v>
      </c>
      <c r="C155">
        <v>1</v>
      </c>
      <c r="D155">
        <v>1869</v>
      </c>
      <c r="E155">
        <v>4</v>
      </c>
      <c r="F155">
        <v>1869</v>
      </c>
      <c r="G155">
        <v>3</v>
      </c>
      <c r="H155">
        <v>7</v>
      </c>
      <c r="I155">
        <v>1</v>
      </c>
      <c r="L155" s="59"/>
    </row>
    <row r="156" spans="1:12" x14ac:dyDescent="0.35">
      <c r="A156" t="s">
        <v>82</v>
      </c>
      <c r="B156" s="58">
        <v>2611687851.1900001</v>
      </c>
      <c r="C156">
        <v>1</v>
      </c>
      <c r="D156">
        <v>1868</v>
      </c>
      <c r="E156">
        <v>4</v>
      </c>
      <c r="F156">
        <v>1868</v>
      </c>
      <c r="G156">
        <v>3</v>
      </c>
      <c r="H156">
        <v>7</v>
      </c>
      <c r="I156">
        <v>1</v>
      </c>
      <c r="L156" s="59"/>
    </row>
    <row r="157" spans="1:12" x14ac:dyDescent="0.35">
      <c r="A157" t="s">
        <v>83</v>
      </c>
      <c r="B157" s="58">
        <v>2678126103.8699999</v>
      </c>
      <c r="C157">
        <v>1</v>
      </c>
      <c r="D157">
        <v>1867</v>
      </c>
      <c r="E157">
        <v>4</v>
      </c>
      <c r="F157">
        <v>1867</v>
      </c>
      <c r="G157">
        <v>3</v>
      </c>
      <c r="H157">
        <v>7</v>
      </c>
      <c r="I157">
        <v>1</v>
      </c>
      <c r="L157" s="59"/>
    </row>
    <row r="158" spans="1:12" x14ac:dyDescent="0.35">
      <c r="A158" t="s">
        <v>84</v>
      </c>
      <c r="B158" s="58">
        <v>2773236173.6900001</v>
      </c>
      <c r="C158">
        <v>1</v>
      </c>
      <c r="D158">
        <v>1866</v>
      </c>
      <c r="E158">
        <v>4</v>
      </c>
      <c r="F158">
        <v>1866</v>
      </c>
      <c r="G158">
        <v>3</v>
      </c>
      <c r="H158">
        <v>7</v>
      </c>
      <c r="I158">
        <v>1</v>
      </c>
      <c r="L158" s="59"/>
    </row>
    <row r="159" spans="1:12" x14ac:dyDescent="0.35">
      <c r="A159" t="s">
        <v>85</v>
      </c>
      <c r="B159" s="58">
        <v>2680647869.7399998</v>
      </c>
      <c r="C159">
        <v>1</v>
      </c>
      <c r="D159">
        <v>1865</v>
      </c>
      <c r="E159">
        <v>4</v>
      </c>
      <c r="F159">
        <v>1865</v>
      </c>
      <c r="G159">
        <v>3</v>
      </c>
      <c r="H159">
        <v>7</v>
      </c>
      <c r="I159">
        <v>1</v>
      </c>
      <c r="L159" s="59"/>
    </row>
    <row r="160" spans="1:12" x14ac:dyDescent="0.35">
      <c r="A160" t="s">
        <v>86</v>
      </c>
      <c r="B160" s="58">
        <v>1815784370.5699999</v>
      </c>
      <c r="C160">
        <v>1</v>
      </c>
      <c r="D160">
        <v>1864</v>
      </c>
      <c r="E160">
        <v>4</v>
      </c>
      <c r="F160">
        <v>1864</v>
      </c>
      <c r="G160">
        <v>3</v>
      </c>
      <c r="H160">
        <v>7</v>
      </c>
      <c r="I160">
        <v>1</v>
      </c>
      <c r="L160" s="59"/>
    </row>
    <row r="161" spans="1:12" x14ac:dyDescent="0.35">
      <c r="A161" t="s">
        <v>87</v>
      </c>
      <c r="B161" s="58">
        <v>1119772138.6300001</v>
      </c>
      <c r="C161">
        <v>1</v>
      </c>
      <c r="D161">
        <v>1863</v>
      </c>
      <c r="E161">
        <v>4</v>
      </c>
      <c r="F161">
        <v>1863</v>
      </c>
      <c r="G161">
        <v>3</v>
      </c>
      <c r="H161">
        <v>7</v>
      </c>
      <c r="I161">
        <v>1</v>
      </c>
      <c r="L161" s="59"/>
    </row>
    <row r="162" spans="1:12" x14ac:dyDescent="0.35">
      <c r="A162" t="s">
        <v>88</v>
      </c>
      <c r="B162" s="58">
        <v>524176412.13</v>
      </c>
      <c r="C162">
        <v>1</v>
      </c>
      <c r="D162">
        <v>1862</v>
      </c>
      <c r="E162">
        <v>4</v>
      </c>
      <c r="F162">
        <v>1862</v>
      </c>
      <c r="G162">
        <v>3</v>
      </c>
      <c r="H162">
        <v>7</v>
      </c>
      <c r="I162">
        <v>1</v>
      </c>
      <c r="L162" s="59"/>
    </row>
    <row r="163" spans="1:12" x14ac:dyDescent="0.35">
      <c r="A163" t="s">
        <v>89</v>
      </c>
      <c r="B163" s="58">
        <v>90580873.719999999</v>
      </c>
      <c r="C163">
        <v>1</v>
      </c>
      <c r="D163">
        <v>1861</v>
      </c>
      <c r="E163">
        <v>4</v>
      </c>
      <c r="F163">
        <v>1861</v>
      </c>
      <c r="G163">
        <v>3</v>
      </c>
      <c r="H163">
        <v>7</v>
      </c>
      <c r="I163">
        <v>1</v>
      </c>
      <c r="L163" s="59"/>
    </row>
    <row r="164" spans="1:12" x14ac:dyDescent="0.35">
      <c r="A164" t="s">
        <v>90</v>
      </c>
      <c r="B164" s="58">
        <v>64842287.880000003</v>
      </c>
      <c r="C164">
        <v>1</v>
      </c>
      <c r="D164">
        <v>1860</v>
      </c>
      <c r="E164">
        <v>4</v>
      </c>
      <c r="F164">
        <v>1860</v>
      </c>
      <c r="G164">
        <v>3</v>
      </c>
      <c r="H164">
        <v>7</v>
      </c>
      <c r="I164">
        <v>1</v>
      </c>
      <c r="L164" s="59"/>
    </row>
    <row r="165" spans="1:12" x14ac:dyDescent="0.35">
      <c r="A165" t="s">
        <v>91</v>
      </c>
      <c r="B165" s="58">
        <v>58496837.880000003</v>
      </c>
      <c r="C165">
        <v>1</v>
      </c>
      <c r="D165">
        <v>1859</v>
      </c>
      <c r="E165">
        <v>4</v>
      </c>
      <c r="F165">
        <v>1859</v>
      </c>
      <c r="G165">
        <v>3</v>
      </c>
      <c r="H165">
        <v>7</v>
      </c>
      <c r="I165">
        <v>1</v>
      </c>
      <c r="L165" s="59"/>
    </row>
    <row r="166" spans="1:12" x14ac:dyDescent="0.35">
      <c r="A166" t="s">
        <v>92</v>
      </c>
      <c r="B166" s="58">
        <v>44911881.030000001</v>
      </c>
      <c r="C166">
        <v>1</v>
      </c>
      <c r="D166">
        <v>1858</v>
      </c>
      <c r="E166">
        <v>4</v>
      </c>
      <c r="F166">
        <v>1858</v>
      </c>
      <c r="G166">
        <v>3</v>
      </c>
      <c r="H166">
        <v>7</v>
      </c>
      <c r="I166">
        <v>1</v>
      </c>
      <c r="L166" s="59"/>
    </row>
    <row r="167" spans="1:12" x14ac:dyDescent="0.35">
      <c r="A167" t="s">
        <v>93</v>
      </c>
      <c r="B167" s="58">
        <v>28699831.850000001</v>
      </c>
      <c r="C167">
        <v>1</v>
      </c>
      <c r="D167">
        <v>1857</v>
      </c>
      <c r="E167">
        <v>4</v>
      </c>
      <c r="F167">
        <v>1857</v>
      </c>
      <c r="G167">
        <v>3</v>
      </c>
      <c r="H167">
        <v>7</v>
      </c>
      <c r="I167">
        <v>1</v>
      </c>
      <c r="L167" s="59"/>
    </row>
    <row r="168" spans="1:12" x14ac:dyDescent="0.35">
      <c r="A168" t="s">
        <v>94</v>
      </c>
      <c r="B168" s="58">
        <v>31972537.899999999</v>
      </c>
      <c r="C168">
        <v>1</v>
      </c>
      <c r="D168">
        <v>1856</v>
      </c>
      <c r="E168">
        <v>4</v>
      </c>
      <c r="F168">
        <v>1856</v>
      </c>
      <c r="G168">
        <v>3</v>
      </c>
      <c r="H168">
        <v>7</v>
      </c>
      <c r="I168">
        <v>1</v>
      </c>
      <c r="L168" s="59"/>
    </row>
    <row r="169" spans="1:12" x14ac:dyDescent="0.35">
      <c r="A169" t="s">
        <v>95</v>
      </c>
      <c r="B169" s="58">
        <v>35586956.560000002</v>
      </c>
      <c r="C169">
        <v>1</v>
      </c>
      <c r="D169">
        <v>1855</v>
      </c>
      <c r="E169">
        <v>4</v>
      </c>
      <c r="F169">
        <v>1855</v>
      </c>
      <c r="G169">
        <v>3</v>
      </c>
      <c r="H169">
        <v>7</v>
      </c>
      <c r="I169">
        <v>1</v>
      </c>
      <c r="L169" s="59"/>
    </row>
    <row r="170" spans="1:12" x14ac:dyDescent="0.35">
      <c r="A170" t="s">
        <v>96</v>
      </c>
      <c r="B170" s="58">
        <v>42242222.420000002</v>
      </c>
      <c r="C170">
        <v>1</v>
      </c>
      <c r="D170">
        <v>1854</v>
      </c>
      <c r="E170">
        <v>4</v>
      </c>
      <c r="F170">
        <v>1854</v>
      </c>
      <c r="G170">
        <v>3</v>
      </c>
      <c r="H170">
        <v>7</v>
      </c>
      <c r="I170">
        <v>1</v>
      </c>
      <c r="L170" s="59"/>
    </row>
    <row r="171" spans="1:12" x14ac:dyDescent="0.35">
      <c r="A171" t="s">
        <v>97</v>
      </c>
      <c r="B171" s="58">
        <v>59803117.700000003</v>
      </c>
      <c r="C171">
        <v>1</v>
      </c>
      <c r="D171">
        <v>1853</v>
      </c>
      <c r="E171">
        <v>4</v>
      </c>
      <c r="F171">
        <v>1853</v>
      </c>
      <c r="G171">
        <v>3</v>
      </c>
      <c r="H171">
        <v>7</v>
      </c>
      <c r="I171">
        <v>1</v>
      </c>
      <c r="L171" s="59"/>
    </row>
    <row r="172" spans="1:12" x14ac:dyDescent="0.35">
      <c r="A172" t="s">
        <v>98</v>
      </c>
      <c r="B172" s="58">
        <v>66199341.710000001</v>
      </c>
      <c r="C172">
        <v>1</v>
      </c>
      <c r="D172">
        <v>1852</v>
      </c>
      <c r="E172">
        <v>4</v>
      </c>
      <c r="F172">
        <v>1852</v>
      </c>
      <c r="G172">
        <v>3</v>
      </c>
      <c r="H172">
        <v>7</v>
      </c>
      <c r="I172">
        <v>1</v>
      </c>
      <c r="L172" s="59"/>
    </row>
    <row r="173" spans="1:12" x14ac:dyDescent="0.35">
      <c r="A173" t="s">
        <v>99</v>
      </c>
      <c r="B173" s="58">
        <v>68304796.019999996</v>
      </c>
      <c r="C173">
        <v>1</v>
      </c>
      <c r="D173">
        <v>1851</v>
      </c>
      <c r="E173">
        <v>4</v>
      </c>
      <c r="F173">
        <v>1851</v>
      </c>
      <c r="G173">
        <v>3</v>
      </c>
      <c r="H173">
        <v>7</v>
      </c>
      <c r="I173">
        <v>1</v>
      </c>
      <c r="L173" s="59"/>
    </row>
    <row r="174" spans="1:12" x14ac:dyDescent="0.35">
      <c r="A174" t="s">
        <v>100</v>
      </c>
      <c r="B174" s="58">
        <v>63452773.549999997</v>
      </c>
      <c r="C174">
        <v>1</v>
      </c>
      <c r="D174">
        <v>1850</v>
      </c>
      <c r="E174">
        <v>4</v>
      </c>
      <c r="F174">
        <v>1850</v>
      </c>
      <c r="G174">
        <v>3</v>
      </c>
      <c r="H174">
        <v>7</v>
      </c>
      <c r="I174">
        <v>1</v>
      </c>
      <c r="L174" s="59"/>
    </row>
    <row r="175" spans="1:12" x14ac:dyDescent="0.35">
      <c r="A175" t="s">
        <v>101</v>
      </c>
      <c r="B175" s="58">
        <v>63061858.689999998</v>
      </c>
      <c r="C175">
        <v>1</v>
      </c>
      <c r="D175">
        <v>1849</v>
      </c>
      <c r="E175">
        <v>4</v>
      </c>
      <c r="F175">
        <v>1849</v>
      </c>
      <c r="G175">
        <v>3</v>
      </c>
      <c r="H175">
        <v>7</v>
      </c>
      <c r="I175">
        <v>1</v>
      </c>
      <c r="L175" s="59"/>
    </row>
    <row r="176" spans="1:12" x14ac:dyDescent="0.35">
      <c r="A176" t="s">
        <v>102</v>
      </c>
      <c r="B176" s="58">
        <v>47044862.229999997</v>
      </c>
      <c r="C176">
        <v>1</v>
      </c>
      <c r="D176">
        <v>1848</v>
      </c>
      <c r="E176">
        <v>4</v>
      </c>
      <c r="F176">
        <v>1848</v>
      </c>
      <c r="G176">
        <v>3</v>
      </c>
      <c r="H176">
        <v>7</v>
      </c>
      <c r="I176">
        <v>1</v>
      </c>
      <c r="L176" s="59"/>
    </row>
    <row r="177" spans="1:12" x14ac:dyDescent="0.35">
      <c r="A177" t="s">
        <v>103</v>
      </c>
      <c r="B177" s="58">
        <v>38826534.770000003</v>
      </c>
      <c r="C177">
        <v>1</v>
      </c>
      <c r="D177">
        <v>1847</v>
      </c>
      <c r="E177">
        <v>4</v>
      </c>
      <c r="F177">
        <v>1847</v>
      </c>
      <c r="G177">
        <v>3</v>
      </c>
      <c r="H177">
        <v>7</v>
      </c>
      <c r="I177">
        <v>1</v>
      </c>
      <c r="L177" s="59"/>
    </row>
    <row r="178" spans="1:12" x14ac:dyDescent="0.35">
      <c r="A178" t="s">
        <v>104</v>
      </c>
      <c r="B178" s="58">
        <v>15550202.970000001</v>
      </c>
      <c r="C178">
        <v>1</v>
      </c>
      <c r="D178">
        <v>1846</v>
      </c>
      <c r="E178">
        <v>4</v>
      </c>
      <c r="F178">
        <v>1846</v>
      </c>
      <c r="G178">
        <v>3</v>
      </c>
      <c r="H178">
        <v>7</v>
      </c>
      <c r="I178">
        <v>1</v>
      </c>
      <c r="L178" s="59"/>
    </row>
    <row r="179" spans="1:12" x14ac:dyDescent="0.35">
      <c r="A179" t="s">
        <v>105</v>
      </c>
      <c r="B179" s="58">
        <v>15925303.01</v>
      </c>
      <c r="C179">
        <v>1</v>
      </c>
      <c r="D179">
        <v>1845</v>
      </c>
      <c r="E179">
        <v>4</v>
      </c>
      <c r="F179">
        <v>1845</v>
      </c>
      <c r="G179">
        <v>3</v>
      </c>
      <c r="H179">
        <v>7</v>
      </c>
      <c r="I179">
        <v>1</v>
      </c>
      <c r="L179" s="59"/>
    </row>
    <row r="180" spans="1:12" x14ac:dyDescent="0.35">
      <c r="A180" t="s">
        <v>106</v>
      </c>
      <c r="B180" s="58">
        <v>23461652.5</v>
      </c>
      <c r="C180">
        <v>1</v>
      </c>
      <c r="D180">
        <v>1844</v>
      </c>
      <c r="E180">
        <v>4</v>
      </c>
      <c r="F180">
        <v>1844</v>
      </c>
      <c r="G180">
        <v>3</v>
      </c>
      <c r="H180">
        <v>7</v>
      </c>
      <c r="I180">
        <v>1</v>
      </c>
      <c r="L180" s="59"/>
    </row>
    <row r="181" spans="1:12" x14ac:dyDescent="0.35">
      <c r="A181" t="s">
        <v>107</v>
      </c>
      <c r="B181" s="58">
        <v>32742922</v>
      </c>
      <c r="C181">
        <v>1</v>
      </c>
      <c r="D181">
        <v>1843</v>
      </c>
      <c r="E181">
        <v>4</v>
      </c>
      <c r="F181">
        <v>1843</v>
      </c>
      <c r="G181">
        <v>3</v>
      </c>
      <c r="H181">
        <v>7</v>
      </c>
      <c r="I181">
        <v>1</v>
      </c>
      <c r="L181" s="59"/>
    </row>
    <row r="182" spans="1:12" x14ac:dyDescent="0.35">
      <c r="A182" t="s">
        <v>108</v>
      </c>
      <c r="B182" s="58">
        <v>20201226.27</v>
      </c>
      <c r="C182">
        <v>1</v>
      </c>
      <c r="D182">
        <v>1843</v>
      </c>
      <c r="E182">
        <v>2</v>
      </c>
      <c r="F182">
        <v>1843</v>
      </c>
      <c r="G182">
        <v>1</v>
      </c>
      <c r="H182">
        <v>1</v>
      </c>
      <c r="I182">
        <v>1</v>
      </c>
      <c r="L182" s="59"/>
    </row>
    <row r="183" spans="1:12" x14ac:dyDescent="0.35">
      <c r="A183" t="s">
        <v>109</v>
      </c>
      <c r="B183" s="58">
        <v>13594480.73</v>
      </c>
      <c r="C183">
        <v>1</v>
      </c>
      <c r="D183">
        <v>1842</v>
      </c>
      <c r="E183">
        <v>2</v>
      </c>
      <c r="F183">
        <v>1842</v>
      </c>
      <c r="G183">
        <v>1</v>
      </c>
      <c r="H183">
        <v>1</v>
      </c>
      <c r="I183">
        <v>1</v>
      </c>
      <c r="L183" s="59"/>
    </row>
    <row r="184" spans="1:12" x14ac:dyDescent="0.35">
      <c r="A184" t="s">
        <v>110</v>
      </c>
      <c r="B184" s="58">
        <v>5250875.54</v>
      </c>
      <c r="C184">
        <v>1</v>
      </c>
      <c r="D184">
        <v>1841</v>
      </c>
      <c r="E184">
        <v>2</v>
      </c>
      <c r="F184">
        <v>1841</v>
      </c>
      <c r="G184">
        <v>1</v>
      </c>
      <c r="H184">
        <v>1</v>
      </c>
      <c r="I184">
        <v>1</v>
      </c>
      <c r="L184" s="59"/>
    </row>
    <row r="185" spans="1:12" x14ac:dyDescent="0.35">
      <c r="A185" t="s">
        <v>111</v>
      </c>
      <c r="B185" s="58">
        <v>3573343.82</v>
      </c>
      <c r="C185">
        <v>1</v>
      </c>
      <c r="D185">
        <v>1840</v>
      </c>
      <c r="E185">
        <v>2</v>
      </c>
      <c r="F185">
        <v>1840</v>
      </c>
      <c r="G185">
        <v>1</v>
      </c>
      <c r="H185">
        <v>1</v>
      </c>
      <c r="I185">
        <v>1</v>
      </c>
      <c r="L185" s="59"/>
    </row>
    <row r="186" spans="1:12" x14ac:dyDescent="0.35">
      <c r="A186" t="s">
        <v>112</v>
      </c>
      <c r="B186" s="58">
        <v>10434221.140000001</v>
      </c>
      <c r="C186">
        <v>1</v>
      </c>
      <c r="D186">
        <v>1839</v>
      </c>
      <c r="E186">
        <v>2</v>
      </c>
      <c r="F186">
        <v>1839</v>
      </c>
      <c r="G186">
        <v>1</v>
      </c>
      <c r="H186">
        <v>1</v>
      </c>
      <c r="I186">
        <v>1</v>
      </c>
      <c r="L186" s="59"/>
    </row>
    <row r="187" spans="1:12" x14ac:dyDescent="0.35">
      <c r="A187" t="s">
        <v>113</v>
      </c>
      <c r="B187" s="58">
        <v>3308124.07</v>
      </c>
      <c r="C187">
        <v>1</v>
      </c>
      <c r="D187">
        <v>1838</v>
      </c>
      <c r="E187">
        <v>2</v>
      </c>
      <c r="F187">
        <v>1838</v>
      </c>
      <c r="G187">
        <v>1</v>
      </c>
      <c r="H187">
        <v>1</v>
      </c>
      <c r="I187">
        <v>1</v>
      </c>
      <c r="L187" s="59"/>
    </row>
    <row r="188" spans="1:12" x14ac:dyDescent="0.35">
      <c r="A188" t="s">
        <v>114</v>
      </c>
      <c r="B188" s="58">
        <v>336957.83</v>
      </c>
      <c r="C188">
        <v>1</v>
      </c>
      <c r="D188">
        <v>1837</v>
      </c>
      <c r="E188">
        <v>2</v>
      </c>
      <c r="F188">
        <v>1837</v>
      </c>
      <c r="G188">
        <v>1</v>
      </c>
      <c r="H188">
        <v>1</v>
      </c>
      <c r="I188">
        <v>1</v>
      </c>
      <c r="L188" s="59"/>
    </row>
    <row r="189" spans="1:12" x14ac:dyDescent="0.35">
      <c r="A189" t="s">
        <v>115</v>
      </c>
      <c r="B189" s="58">
        <v>37513.050000000003</v>
      </c>
      <c r="C189">
        <v>1</v>
      </c>
      <c r="D189">
        <v>1836</v>
      </c>
      <c r="E189">
        <v>2</v>
      </c>
      <c r="F189">
        <v>1836</v>
      </c>
      <c r="G189">
        <v>1</v>
      </c>
      <c r="H189">
        <v>1</v>
      </c>
      <c r="I189">
        <v>1</v>
      </c>
      <c r="L189" s="59"/>
    </row>
    <row r="190" spans="1:12" x14ac:dyDescent="0.35">
      <c r="A190" t="s">
        <v>116</v>
      </c>
      <c r="B190" s="58">
        <v>33733.050000000003</v>
      </c>
      <c r="C190">
        <v>1</v>
      </c>
      <c r="D190">
        <v>1835</v>
      </c>
      <c r="E190">
        <v>2</v>
      </c>
      <c r="F190">
        <v>1835</v>
      </c>
      <c r="G190">
        <v>1</v>
      </c>
      <c r="H190">
        <v>1</v>
      </c>
      <c r="I190">
        <v>1</v>
      </c>
      <c r="L190" s="59"/>
    </row>
    <row r="191" spans="1:12" x14ac:dyDescent="0.35">
      <c r="A191" t="s">
        <v>117</v>
      </c>
      <c r="B191" s="58">
        <v>4760082.08</v>
      </c>
      <c r="C191">
        <v>1</v>
      </c>
      <c r="D191">
        <v>1834</v>
      </c>
      <c r="E191">
        <v>2</v>
      </c>
      <c r="F191">
        <v>1834</v>
      </c>
      <c r="G191">
        <v>1</v>
      </c>
      <c r="H191">
        <v>1</v>
      </c>
      <c r="I191">
        <v>1</v>
      </c>
      <c r="L191" s="59"/>
    </row>
    <row r="192" spans="1:12" x14ac:dyDescent="0.35">
      <c r="A192" t="s">
        <v>118</v>
      </c>
      <c r="B192" s="58">
        <v>7001698.8300000001</v>
      </c>
      <c r="C192">
        <v>1</v>
      </c>
      <c r="D192">
        <v>1833</v>
      </c>
      <c r="E192">
        <v>2</v>
      </c>
      <c r="F192">
        <v>1833</v>
      </c>
      <c r="G192">
        <v>1</v>
      </c>
      <c r="H192">
        <v>1</v>
      </c>
      <c r="I192">
        <v>1</v>
      </c>
      <c r="L192" s="59"/>
    </row>
    <row r="193" spans="1:12" x14ac:dyDescent="0.35">
      <c r="A193" t="s">
        <v>119</v>
      </c>
      <c r="B193" s="58">
        <v>24322235.18</v>
      </c>
      <c r="C193">
        <v>1</v>
      </c>
      <c r="D193">
        <v>1832</v>
      </c>
      <c r="E193">
        <v>2</v>
      </c>
      <c r="F193">
        <v>1832</v>
      </c>
      <c r="G193">
        <v>1</v>
      </c>
      <c r="H193">
        <v>1</v>
      </c>
      <c r="I193">
        <v>1</v>
      </c>
      <c r="L193" s="59"/>
    </row>
    <row r="194" spans="1:12" x14ac:dyDescent="0.35">
      <c r="A194" t="s">
        <v>120</v>
      </c>
      <c r="B194" s="58">
        <v>39123191.68</v>
      </c>
      <c r="C194">
        <v>1</v>
      </c>
      <c r="D194">
        <v>1831</v>
      </c>
      <c r="E194">
        <v>2</v>
      </c>
      <c r="F194">
        <v>1831</v>
      </c>
      <c r="G194">
        <v>1</v>
      </c>
      <c r="H194">
        <v>1</v>
      </c>
      <c r="I194">
        <v>1</v>
      </c>
      <c r="L194" s="59"/>
    </row>
    <row r="195" spans="1:12" x14ac:dyDescent="0.35">
      <c r="A195" t="s">
        <v>121</v>
      </c>
      <c r="B195" s="58">
        <v>48565406.5</v>
      </c>
      <c r="C195">
        <v>1</v>
      </c>
      <c r="D195">
        <v>1830</v>
      </c>
      <c r="E195">
        <v>2</v>
      </c>
      <c r="F195">
        <v>1830</v>
      </c>
      <c r="G195">
        <v>1</v>
      </c>
      <c r="H195">
        <v>1</v>
      </c>
      <c r="I195">
        <v>1</v>
      </c>
      <c r="L195" s="59"/>
    </row>
    <row r="196" spans="1:12" x14ac:dyDescent="0.35">
      <c r="A196" t="s">
        <v>122</v>
      </c>
      <c r="B196" s="58">
        <v>58421413.670000002</v>
      </c>
      <c r="C196">
        <v>1</v>
      </c>
      <c r="D196">
        <v>1829</v>
      </c>
      <c r="E196">
        <v>2</v>
      </c>
      <c r="F196">
        <v>1829</v>
      </c>
      <c r="G196">
        <v>1</v>
      </c>
      <c r="H196">
        <v>1</v>
      </c>
      <c r="I196">
        <v>1</v>
      </c>
      <c r="L196" s="59"/>
    </row>
    <row r="197" spans="1:12" x14ac:dyDescent="0.35">
      <c r="A197" t="s">
        <v>123</v>
      </c>
      <c r="B197" s="58">
        <v>67475043.870000005</v>
      </c>
      <c r="C197">
        <v>1</v>
      </c>
      <c r="D197">
        <v>1828</v>
      </c>
      <c r="E197">
        <v>2</v>
      </c>
      <c r="F197">
        <v>1828</v>
      </c>
      <c r="G197">
        <v>1</v>
      </c>
      <c r="H197">
        <v>1</v>
      </c>
      <c r="I197">
        <v>1</v>
      </c>
      <c r="L197" s="59"/>
    </row>
    <row r="198" spans="1:12" x14ac:dyDescent="0.35">
      <c r="A198" t="s">
        <v>124</v>
      </c>
      <c r="B198" s="58">
        <v>73987357.200000003</v>
      </c>
      <c r="C198">
        <v>1</v>
      </c>
      <c r="D198">
        <v>1827</v>
      </c>
      <c r="E198">
        <v>2</v>
      </c>
      <c r="F198">
        <v>1827</v>
      </c>
      <c r="G198">
        <v>1</v>
      </c>
      <c r="H198">
        <v>1</v>
      </c>
      <c r="I198">
        <v>1</v>
      </c>
      <c r="L198" s="59"/>
    </row>
    <row r="199" spans="1:12" x14ac:dyDescent="0.35">
      <c r="A199" t="s">
        <v>125</v>
      </c>
      <c r="B199" s="58">
        <v>81054059.989999995</v>
      </c>
      <c r="C199">
        <v>1</v>
      </c>
      <c r="D199">
        <v>1826</v>
      </c>
      <c r="E199">
        <v>2</v>
      </c>
      <c r="F199">
        <v>1826</v>
      </c>
      <c r="G199">
        <v>1</v>
      </c>
      <c r="H199">
        <v>1</v>
      </c>
      <c r="I199">
        <v>1</v>
      </c>
      <c r="L199" s="59"/>
    </row>
    <row r="200" spans="1:12" x14ac:dyDescent="0.35">
      <c r="A200" t="s">
        <v>126</v>
      </c>
      <c r="B200" s="58">
        <v>83788432.709999993</v>
      </c>
      <c r="C200">
        <v>1</v>
      </c>
      <c r="D200">
        <v>1825</v>
      </c>
      <c r="E200">
        <v>2</v>
      </c>
      <c r="F200">
        <v>1825</v>
      </c>
      <c r="G200">
        <v>1</v>
      </c>
      <c r="H200">
        <v>1</v>
      </c>
      <c r="I200">
        <v>1</v>
      </c>
      <c r="L200" s="59"/>
    </row>
    <row r="201" spans="1:12" x14ac:dyDescent="0.35">
      <c r="A201" t="s">
        <v>127</v>
      </c>
      <c r="B201" s="58">
        <v>90269777.769999996</v>
      </c>
      <c r="C201">
        <v>1</v>
      </c>
      <c r="D201">
        <v>1824</v>
      </c>
      <c r="E201">
        <v>2</v>
      </c>
      <c r="F201">
        <v>1824</v>
      </c>
      <c r="G201">
        <v>1</v>
      </c>
      <c r="H201">
        <v>1</v>
      </c>
      <c r="I201">
        <v>1</v>
      </c>
      <c r="L201" s="59"/>
    </row>
    <row r="202" spans="1:12" x14ac:dyDescent="0.35">
      <c r="A202" t="s">
        <v>128</v>
      </c>
      <c r="B202" s="58">
        <v>90875877.280000001</v>
      </c>
      <c r="C202">
        <v>1</v>
      </c>
      <c r="D202">
        <v>1823</v>
      </c>
      <c r="E202">
        <v>2</v>
      </c>
      <c r="F202">
        <v>1823</v>
      </c>
      <c r="G202">
        <v>1</v>
      </c>
      <c r="H202">
        <v>1</v>
      </c>
      <c r="I202">
        <v>1</v>
      </c>
      <c r="L202" s="59"/>
    </row>
    <row r="203" spans="1:12" x14ac:dyDescent="0.35">
      <c r="A203" t="s">
        <v>129</v>
      </c>
      <c r="B203" s="58">
        <v>93546676.980000004</v>
      </c>
      <c r="C203">
        <v>1</v>
      </c>
      <c r="D203">
        <v>1822</v>
      </c>
      <c r="E203">
        <v>2</v>
      </c>
      <c r="F203">
        <v>1822</v>
      </c>
      <c r="G203">
        <v>1</v>
      </c>
      <c r="H203">
        <v>1</v>
      </c>
      <c r="I203">
        <v>1</v>
      </c>
      <c r="L203" s="59"/>
    </row>
    <row r="204" spans="1:12" x14ac:dyDescent="0.35">
      <c r="A204" t="s">
        <v>130</v>
      </c>
      <c r="B204" s="58">
        <v>89987427.659999996</v>
      </c>
      <c r="C204">
        <v>1</v>
      </c>
      <c r="D204">
        <v>1821</v>
      </c>
      <c r="E204">
        <v>2</v>
      </c>
      <c r="F204">
        <v>1821</v>
      </c>
      <c r="G204">
        <v>1</v>
      </c>
      <c r="H204">
        <v>1</v>
      </c>
      <c r="I204">
        <v>1</v>
      </c>
      <c r="L204" s="59"/>
    </row>
    <row r="205" spans="1:12" x14ac:dyDescent="0.35">
      <c r="A205" t="s">
        <v>131</v>
      </c>
      <c r="B205" s="58">
        <v>91015566.150000006</v>
      </c>
      <c r="C205">
        <v>1</v>
      </c>
      <c r="D205">
        <v>1820</v>
      </c>
      <c r="E205">
        <v>2</v>
      </c>
      <c r="F205">
        <v>1820</v>
      </c>
      <c r="G205">
        <v>1</v>
      </c>
      <c r="H205">
        <v>1</v>
      </c>
      <c r="I205">
        <v>1</v>
      </c>
      <c r="L205" s="59"/>
    </row>
    <row r="206" spans="1:12" x14ac:dyDescent="0.35">
      <c r="A206" t="s">
        <v>132</v>
      </c>
      <c r="B206" s="58">
        <v>95529648.280000001</v>
      </c>
      <c r="C206">
        <v>1</v>
      </c>
      <c r="D206">
        <v>1819</v>
      </c>
      <c r="E206">
        <v>2</v>
      </c>
      <c r="F206">
        <v>1819</v>
      </c>
      <c r="G206">
        <v>1</v>
      </c>
      <c r="H206">
        <v>1</v>
      </c>
      <c r="I206">
        <v>1</v>
      </c>
      <c r="L206" s="59"/>
    </row>
    <row r="207" spans="1:12" x14ac:dyDescent="0.35">
      <c r="A207" t="s">
        <v>133</v>
      </c>
      <c r="B207" s="58">
        <v>103466633.83</v>
      </c>
      <c r="C207">
        <v>1</v>
      </c>
      <c r="D207">
        <v>1818</v>
      </c>
      <c r="E207">
        <v>2</v>
      </c>
      <c r="F207">
        <v>1818</v>
      </c>
      <c r="G207">
        <v>1</v>
      </c>
      <c r="H207">
        <v>1</v>
      </c>
      <c r="I207">
        <v>1</v>
      </c>
      <c r="L207" s="59"/>
    </row>
    <row r="208" spans="1:12" x14ac:dyDescent="0.35">
      <c r="A208" t="s">
        <v>134</v>
      </c>
      <c r="B208" s="58">
        <v>123491965.16</v>
      </c>
      <c r="C208">
        <v>1</v>
      </c>
      <c r="D208">
        <v>1817</v>
      </c>
      <c r="E208">
        <v>2</v>
      </c>
      <c r="F208">
        <v>1817</v>
      </c>
      <c r="G208">
        <v>1</v>
      </c>
      <c r="H208">
        <v>1</v>
      </c>
      <c r="I208">
        <v>1</v>
      </c>
      <c r="L208" s="59"/>
    </row>
    <row r="209" spans="1:12" x14ac:dyDescent="0.35">
      <c r="A209" t="s">
        <v>135</v>
      </c>
      <c r="B209" s="58">
        <v>127334933.73999999</v>
      </c>
      <c r="C209">
        <v>1</v>
      </c>
      <c r="D209">
        <v>1816</v>
      </c>
      <c r="E209">
        <v>2</v>
      </c>
      <c r="F209">
        <v>1816</v>
      </c>
      <c r="G209">
        <v>1</v>
      </c>
      <c r="H209">
        <v>1</v>
      </c>
      <c r="I209">
        <v>1</v>
      </c>
      <c r="L209" s="59"/>
    </row>
    <row r="210" spans="1:12" x14ac:dyDescent="0.35">
      <c r="A210" t="s">
        <v>136</v>
      </c>
      <c r="B210" s="58">
        <v>99833660.150000006</v>
      </c>
      <c r="C210">
        <v>1</v>
      </c>
      <c r="D210">
        <v>1815</v>
      </c>
      <c r="E210">
        <v>2</v>
      </c>
      <c r="F210">
        <v>1815</v>
      </c>
      <c r="G210">
        <v>1</v>
      </c>
      <c r="H210">
        <v>1</v>
      </c>
      <c r="I210">
        <v>1</v>
      </c>
      <c r="L210" s="59"/>
    </row>
    <row r="211" spans="1:12" x14ac:dyDescent="0.35">
      <c r="A211" t="s">
        <v>137</v>
      </c>
      <c r="B211" s="58">
        <v>81487846.239999995</v>
      </c>
      <c r="C211">
        <v>1</v>
      </c>
      <c r="D211">
        <v>1814</v>
      </c>
      <c r="E211">
        <v>2</v>
      </c>
      <c r="F211">
        <v>1814</v>
      </c>
      <c r="G211">
        <v>1</v>
      </c>
      <c r="H211">
        <v>1</v>
      </c>
      <c r="I211">
        <v>1</v>
      </c>
      <c r="L211" s="59"/>
    </row>
    <row r="212" spans="1:12" x14ac:dyDescent="0.35">
      <c r="A212" t="s">
        <v>138</v>
      </c>
      <c r="B212" s="58">
        <v>55962827.57</v>
      </c>
      <c r="C212">
        <v>1</v>
      </c>
      <c r="D212">
        <v>1813</v>
      </c>
      <c r="E212">
        <v>2</v>
      </c>
      <c r="F212">
        <v>1813</v>
      </c>
      <c r="G212">
        <v>1</v>
      </c>
      <c r="H212">
        <v>1</v>
      </c>
      <c r="I212">
        <v>1</v>
      </c>
      <c r="L212" s="59"/>
    </row>
    <row r="213" spans="1:12" x14ac:dyDescent="0.35">
      <c r="A213" t="s">
        <v>139</v>
      </c>
      <c r="B213" s="58">
        <v>45209737.899999999</v>
      </c>
      <c r="C213">
        <v>1</v>
      </c>
      <c r="D213">
        <v>1812</v>
      </c>
      <c r="E213">
        <v>2</v>
      </c>
      <c r="F213">
        <v>1812</v>
      </c>
      <c r="G213">
        <v>1</v>
      </c>
      <c r="H213">
        <v>1</v>
      </c>
      <c r="I213">
        <v>1</v>
      </c>
      <c r="L213" s="59"/>
    </row>
    <row r="214" spans="1:12" x14ac:dyDescent="0.35">
      <c r="A214" t="s">
        <v>140</v>
      </c>
      <c r="B214" s="58">
        <v>48005587.759999998</v>
      </c>
      <c r="C214">
        <v>1</v>
      </c>
      <c r="D214">
        <v>1811</v>
      </c>
      <c r="E214">
        <v>2</v>
      </c>
      <c r="F214">
        <v>1811</v>
      </c>
      <c r="G214">
        <v>1</v>
      </c>
      <c r="H214">
        <v>1</v>
      </c>
      <c r="I214">
        <v>1</v>
      </c>
      <c r="L214" s="59"/>
    </row>
    <row r="215" spans="1:12" x14ac:dyDescent="0.35">
      <c r="A215" t="s">
        <v>141</v>
      </c>
      <c r="B215" s="58">
        <v>53173217.520000003</v>
      </c>
      <c r="C215">
        <v>1</v>
      </c>
      <c r="D215">
        <v>1810</v>
      </c>
      <c r="E215">
        <v>2</v>
      </c>
      <c r="F215">
        <v>1810</v>
      </c>
      <c r="G215">
        <v>1</v>
      </c>
      <c r="H215">
        <v>1</v>
      </c>
      <c r="I215">
        <v>1</v>
      </c>
      <c r="L215" s="59"/>
    </row>
    <row r="216" spans="1:12" x14ac:dyDescent="0.35">
      <c r="A216" t="s">
        <v>142</v>
      </c>
      <c r="B216" s="58">
        <v>57023192.090000004</v>
      </c>
      <c r="C216">
        <v>1</v>
      </c>
      <c r="D216">
        <v>1809</v>
      </c>
      <c r="E216">
        <v>2</v>
      </c>
      <c r="F216">
        <v>1809</v>
      </c>
      <c r="G216">
        <v>1</v>
      </c>
      <c r="H216">
        <v>1</v>
      </c>
      <c r="I216">
        <v>1</v>
      </c>
      <c r="L216" s="59"/>
    </row>
    <row r="217" spans="1:12" x14ac:dyDescent="0.35">
      <c r="A217" t="s">
        <v>143</v>
      </c>
      <c r="B217" s="58">
        <v>65196317.969999999</v>
      </c>
      <c r="C217">
        <v>1</v>
      </c>
      <c r="D217">
        <v>1808</v>
      </c>
      <c r="E217">
        <v>2</v>
      </c>
      <c r="F217">
        <v>1808</v>
      </c>
      <c r="G217">
        <v>1</v>
      </c>
      <c r="H217">
        <v>1</v>
      </c>
      <c r="I217">
        <v>1</v>
      </c>
      <c r="L217" s="59"/>
    </row>
    <row r="218" spans="1:12" x14ac:dyDescent="0.35">
      <c r="A218" t="s">
        <v>144</v>
      </c>
      <c r="B218" s="58">
        <v>69218398.640000001</v>
      </c>
      <c r="C218">
        <v>1</v>
      </c>
      <c r="D218">
        <v>1807</v>
      </c>
      <c r="E218">
        <v>2</v>
      </c>
      <c r="F218">
        <v>1807</v>
      </c>
      <c r="G218">
        <v>1</v>
      </c>
      <c r="H218">
        <v>1</v>
      </c>
      <c r="I218">
        <v>1</v>
      </c>
      <c r="L218" s="59"/>
    </row>
    <row r="219" spans="1:12" x14ac:dyDescent="0.35">
      <c r="A219" t="s">
        <v>145</v>
      </c>
      <c r="B219" s="58">
        <v>75723270.659999996</v>
      </c>
      <c r="C219">
        <v>1</v>
      </c>
      <c r="D219">
        <v>1806</v>
      </c>
      <c r="E219">
        <v>2</v>
      </c>
      <c r="F219">
        <v>1806</v>
      </c>
      <c r="G219">
        <v>1</v>
      </c>
      <c r="H219">
        <v>1</v>
      </c>
      <c r="I219">
        <v>1</v>
      </c>
      <c r="L219" s="59"/>
    </row>
    <row r="220" spans="1:12" x14ac:dyDescent="0.35">
      <c r="A220" t="s">
        <v>146</v>
      </c>
      <c r="B220" s="58">
        <v>82312150.5</v>
      </c>
      <c r="C220">
        <v>1</v>
      </c>
      <c r="D220">
        <v>1805</v>
      </c>
      <c r="E220">
        <v>2</v>
      </c>
      <c r="F220">
        <v>1805</v>
      </c>
      <c r="G220">
        <v>1</v>
      </c>
      <c r="H220">
        <v>1</v>
      </c>
      <c r="I220">
        <v>1</v>
      </c>
      <c r="L220" s="59"/>
    </row>
    <row r="221" spans="1:12" x14ac:dyDescent="0.35">
      <c r="A221" t="s">
        <v>147</v>
      </c>
      <c r="B221" s="58">
        <v>86427120.879999995</v>
      </c>
      <c r="C221">
        <v>1</v>
      </c>
      <c r="D221">
        <v>1804</v>
      </c>
      <c r="E221">
        <v>2</v>
      </c>
      <c r="F221">
        <v>1804</v>
      </c>
      <c r="G221">
        <v>1</v>
      </c>
      <c r="H221">
        <v>1</v>
      </c>
      <c r="I221">
        <v>1</v>
      </c>
      <c r="L221" s="59"/>
    </row>
    <row r="222" spans="1:12" x14ac:dyDescent="0.35">
      <c r="A222" t="s">
        <v>148</v>
      </c>
      <c r="B222" s="58">
        <v>77054686.400000006</v>
      </c>
      <c r="C222">
        <v>1</v>
      </c>
      <c r="D222">
        <v>1803</v>
      </c>
      <c r="E222">
        <v>2</v>
      </c>
      <c r="F222">
        <v>1803</v>
      </c>
      <c r="G222">
        <v>1</v>
      </c>
      <c r="H222">
        <v>1</v>
      </c>
      <c r="I222">
        <v>1</v>
      </c>
      <c r="L222" s="59"/>
    </row>
    <row r="223" spans="1:12" x14ac:dyDescent="0.35">
      <c r="A223" t="s">
        <v>149</v>
      </c>
      <c r="B223" s="58">
        <v>80712632.25</v>
      </c>
      <c r="C223">
        <v>1</v>
      </c>
      <c r="D223">
        <v>1802</v>
      </c>
      <c r="E223">
        <v>2</v>
      </c>
      <c r="F223">
        <v>1802</v>
      </c>
      <c r="G223">
        <v>1</v>
      </c>
      <c r="H223">
        <v>1</v>
      </c>
      <c r="I223">
        <v>1</v>
      </c>
      <c r="L223" s="59"/>
    </row>
    <row r="224" spans="1:12" x14ac:dyDescent="0.35">
      <c r="A224" t="s">
        <v>150</v>
      </c>
      <c r="B224" s="58">
        <v>83038050.799999997</v>
      </c>
      <c r="C224">
        <v>1</v>
      </c>
      <c r="D224">
        <v>1801</v>
      </c>
      <c r="E224">
        <v>2</v>
      </c>
      <c r="F224">
        <v>1801</v>
      </c>
      <c r="G224">
        <v>1</v>
      </c>
      <c r="H224">
        <v>1</v>
      </c>
      <c r="I224">
        <v>1</v>
      </c>
      <c r="L224" s="59"/>
    </row>
    <row r="225" spans="1:12" x14ac:dyDescent="0.35">
      <c r="A225" t="s">
        <v>151</v>
      </c>
      <c r="B225" s="58">
        <v>82976294.349999994</v>
      </c>
      <c r="C225">
        <v>1</v>
      </c>
      <c r="D225">
        <v>1800</v>
      </c>
      <c r="E225">
        <v>2</v>
      </c>
      <c r="F225">
        <v>1800</v>
      </c>
      <c r="G225">
        <v>1</v>
      </c>
      <c r="H225">
        <v>1</v>
      </c>
      <c r="I225">
        <v>1</v>
      </c>
      <c r="L225" s="59"/>
    </row>
    <row r="226" spans="1:12" x14ac:dyDescent="0.35">
      <c r="A226" t="s">
        <v>152</v>
      </c>
      <c r="B226" s="58">
        <v>78408669.769999996</v>
      </c>
      <c r="C226">
        <v>1</v>
      </c>
      <c r="D226">
        <v>1799</v>
      </c>
      <c r="E226">
        <v>2</v>
      </c>
      <c r="F226">
        <v>1799</v>
      </c>
      <c r="G226">
        <v>1</v>
      </c>
      <c r="H226">
        <v>1</v>
      </c>
      <c r="I226">
        <v>1</v>
      </c>
      <c r="L226" s="59"/>
    </row>
    <row r="227" spans="1:12" x14ac:dyDescent="0.35">
      <c r="A227" t="s">
        <v>153</v>
      </c>
      <c r="B227" s="58">
        <v>79228529.120000005</v>
      </c>
      <c r="C227">
        <v>1</v>
      </c>
      <c r="D227">
        <v>1798</v>
      </c>
      <c r="E227">
        <v>2</v>
      </c>
      <c r="F227">
        <v>1798</v>
      </c>
      <c r="G227">
        <v>1</v>
      </c>
      <c r="H227">
        <v>1</v>
      </c>
      <c r="I227">
        <v>1</v>
      </c>
      <c r="L227" s="59"/>
    </row>
    <row r="228" spans="1:12" x14ac:dyDescent="0.35">
      <c r="A228" t="s">
        <v>154</v>
      </c>
      <c r="B228" s="58">
        <v>82064479.329999998</v>
      </c>
      <c r="C228">
        <v>1</v>
      </c>
      <c r="D228">
        <v>1797</v>
      </c>
      <c r="E228">
        <v>2</v>
      </c>
      <c r="F228">
        <v>1797</v>
      </c>
      <c r="G228">
        <v>1</v>
      </c>
      <c r="H228">
        <v>1</v>
      </c>
      <c r="I228">
        <v>1</v>
      </c>
      <c r="L228" s="59"/>
    </row>
    <row r="229" spans="1:12" x14ac:dyDescent="0.35">
      <c r="A229" t="s">
        <v>155</v>
      </c>
      <c r="B229" s="58">
        <v>83762172.069999993</v>
      </c>
      <c r="C229">
        <v>1</v>
      </c>
      <c r="D229">
        <v>1796</v>
      </c>
      <c r="E229">
        <v>2</v>
      </c>
      <c r="F229">
        <v>1796</v>
      </c>
      <c r="G229">
        <v>1</v>
      </c>
      <c r="H229">
        <v>1</v>
      </c>
      <c r="I229">
        <v>1</v>
      </c>
      <c r="L229" s="59"/>
    </row>
    <row r="230" spans="1:12" x14ac:dyDescent="0.35">
      <c r="A230" t="s">
        <v>156</v>
      </c>
      <c r="B230" s="58">
        <v>80747587.390000001</v>
      </c>
      <c r="C230">
        <v>1</v>
      </c>
      <c r="D230">
        <v>1795</v>
      </c>
      <c r="E230">
        <v>2</v>
      </c>
      <c r="F230">
        <v>1795</v>
      </c>
      <c r="G230">
        <v>1</v>
      </c>
      <c r="H230">
        <v>1</v>
      </c>
      <c r="I230">
        <v>1</v>
      </c>
      <c r="L230" s="59"/>
    </row>
    <row r="231" spans="1:12" x14ac:dyDescent="0.35">
      <c r="A231" t="s">
        <v>157</v>
      </c>
      <c r="B231" s="58">
        <v>78427404.769999996</v>
      </c>
      <c r="C231">
        <v>1</v>
      </c>
      <c r="D231">
        <v>1794</v>
      </c>
      <c r="E231">
        <v>2</v>
      </c>
      <c r="F231">
        <v>1794</v>
      </c>
      <c r="G231">
        <v>1</v>
      </c>
      <c r="H231">
        <v>1</v>
      </c>
      <c r="I231">
        <v>1</v>
      </c>
      <c r="L231" s="59"/>
    </row>
    <row r="232" spans="1:12" x14ac:dyDescent="0.35">
      <c r="A232" t="s">
        <v>158</v>
      </c>
      <c r="B232" s="58">
        <v>80358634.040000007</v>
      </c>
      <c r="C232">
        <v>1</v>
      </c>
      <c r="D232">
        <v>1793</v>
      </c>
      <c r="E232">
        <v>2</v>
      </c>
      <c r="F232">
        <v>1793</v>
      </c>
      <c r="G232">
        <v>1</v>
      </c>
      <c r="H232">
        <v>1</v>
      </c>
      <c r="I232">
        <v>1</v>
      </c>
      <c r="L232" s="59"/>
    </row>
    <row r="233" spans="1:12" x14ac:dyDescent="0.35">
      <c r="A233" t="s">
        <v>159</v>
      </c>
      <c r="B233" s="58">
        <v>77227924.659999996</v>
      </c>
      <c r="C233">
        <v>1</v>
      </c>
      <c r="D233">
        <v>1792</v>
      </c>
      <c r="E233">
        <v>2</v>
      </c>
      <c r="F233">
        <v>1792</v>
      </c>
      <c r="G233">
        <v>1</v>
      </c>
      <c r="H233">
        <v>1</v>
      </c>
      <c r="I233">
        <v>1</v>
      </c>
      <c r="L233" s="59"/>
    </row>
    <row r="234" spans="1:12" x14ac:dyDescent="0.35">
      <c r="A234" t="s">
        <v>160</v>
      </c>
      <c r="B234" s="58">
        <v>75463476.519999996</v>
      </c>
      <c r="C234">
        <v>1</v>
      </c>
      <c r="D234">
        <v>1791</v>
      </c>
      <c r="E234">
        <v>2</v>
      </c>
      <c r="F234">
        <v>1791</v>
      </c>
      <c r="G234">
        <v>1</v>
      </c>
      <c r="H234">
        <v>1</v>
      </c>
      <c r="I234">
        <v>1</v>
      </c>
      <c r="L234" s="59"/>
    </row>
    <row r="235" spans="1:12" x14ac:dyDescent="0.35">
      <c r="A235" t="s">
        <v>161</v>
      </c>
      <c r="B235" s="58">
        <v>71060508.5</v>
      </c>
      <c r="C235">
        <v>1</v>
      </c>
      <c r="D235">
        <v>1790</v>
      </c>
      <c r="E235">
        <v>2</v>
      </c>
      <c r="F235">
        <v>1790</v>
      </c>
      <c r="G235">
        <v>1</v>
      </c>
      <c r="H235">
        <v>1</v>
      </c>
      <c r="I235">
        <v>1</v>
      </c>
      <c r="L235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073-6185-4708-B6ED-412E237111C7}">
  <dimension ref="A1:G80"/>
  <sheetViews>
    <sheetView workbookViewId="0">
      <selection activeCell="A80" sqref="A80"/>
    </sheetView>
  </sheetViews>
  <sheetFormatPr defaultRowHeight="14.5" x14ac:dyDescent="0.35"/>
  <cols>
    <col min="1" max="4" width="20.26953125" customWidth="1"/>
  </cols>
  <sheetData>
    <row r="1" spans="1:4" x14ac:dyDescent="0.35">
      <c r="A1" t="s">
        <v>164</v>
      </c>
    </row>
    <row r="3" spans="1:4" x14ac:dyDescent="0.35">
      <c r="A3" t="s">
        <v>165</v>
      </c>
    </row>
    <row r="6" spans="1:4" x14ac:dyDescent="0.35">
      <c r="A6" t="s">
        <v>166</v>
      </c>
    </row>
    <row r="7" spans="1:4" x14ac:dyDescent="0.35">
      <c r="A7" t="s">
        <v>167</v>
      </c>
    </row>
    <row r="8" spans="1:4" x14ac:dyDescent="0.35">
      <c r="A8" t="s">
        <v>168</v>
      </c>
    </row>
    <row r="9" spans="1:4" x14ac:dyDescent="0.35">
      <c r="A9" t="s">
        <v>169</v>
      </c>
    </row>
    <row r="12" spans="1:4" x14ac:dyDescent="0.35">
      <c r="A12" t="s">
        <v>170</v>
      </c>
    </row>
    <row r="13" spans="1:4" x14ac:dyDescent="0.35">
      <c r="A13" t="s">
        <v>171</v>
      </c>
    </row>
    <row r="16" spans="1:4" x14ac:dyDescent="0.35">
      <c r="B16" t="s">
        <v>172</v>
      </c>
      <c r="C16" t="s">
        <v>173</v>
      </c>
      <c r="D16" t="s">
        <v>174</v>
      </c>
    </row>
    <row r="17" spans="1:5" x14ac:dyDescent="0.35">
      <c r="A17" t="s">
        <v>175</v>
      </c>
      <c r="B17" t="s">
        <v>176</v>
      </c>
      <c r="C17" t="s">
        <v>177</v>
      </c>
      <c r="D17" t="s">
        <v>178</v>
      </c>
      <c r="E17" t="s">
        <v>162</v>
      </c>
    </row>
    <row r="18" spans="1:5" x14ac:dyDescent="0.35">
      <c r="A18" s="56">
        <v>22281</v>
      </c>
      <c r="B18">
        <v>543.29999999999995</v>
      </c>
      <c r="C18">
        <v>3007.1233999999999</v>
      </c>
      <c r="E18">
        <f>YEAR(A18)</f>
        <v>1960</v>
      </c>
    </row>
    <row r="19" spans="1:5" x14ac:dyDescent="0.35">
      <c r="A19" s="56">
        <v>22646</v>
      </c>
      <c r="B19">
        <v>563.29999999999995</v>
      </c>
      <c r="C19">
        <v>3066.5628999999999</v>
      </c>
      <c r="D19">
        <v>2.2999999999999998</v>
      </c>
      <c r="E19">
        <f t="shared" ref="E19:E79" si="0">YEAR(A19)</f>
        <v>1961</v>
      </c>
    </row>
    <row r="20" spans="1:5" x14ac:dyDescent="0.35">
      <c r="A20" s="56">
        <v>23011</v>
      </c>
      <c r="B20">
        <v>605.1</v>
      </c>
      <c r="C20">
        <v>3243.8431</v>
      </c>
      <c r="D20">
        <v>6.1</v>
      </c>
      <c r="E20">
        <f t="shared" si="0"/>
        <v>1962</v>
      </c>
    </row>
    <row r="21" spans="1:5" x14ac:dyDescent="0.35">
      <c r="A21" s="56">
        <v>23376</v>
      </c>
      <c r="B21">
        <v>638.6</v>
      </c>
      <c r="C21">
        <v>3374.5151999999998</v>
      </c>
      <c r="D21">
        <v>4.4000000000000004</v>
      </c>
      <c r="E21">
        <f t="shared" si="0"/>
        <v>1963</v>
      </c>
    </row>
    <row r="22" spans="1:5" x14ac:dyDescent="0.35">
      <c r="A22" s="56">
        <v>23742</v>
      </c>
      <c r="B22">
        <v>685.8</v>
      </c>
      <c r="C22">
        <v>3573.9412000000002</v>
      </c>
      <c r="D22">
        <v>5.8</v>
      </c>
      <c r="E22">
        <f t="shared" si="0"/>
        <v>1964</v>
      </c>
    </row>
    <row r="23" spans="1:5" x14ac:dyDescent="0.35">
      <c r="A23" s="56">
        <v>24107</v>
      </c>
      <c r="B23">
        <v>743.7</v>
      </c>
      <c r="C23">
        <v>3827.5270999999998</v>
      </c>
      <c r="D23">
        <v>6.4</v>
      </c>
      <c r="E23">
        <f t="shared" si="0"/>
        <v>1965</v>
      </c>
    </row>
    <row r="24" spans="1:5" x14ac:dyDescent="0.35">
      <c r="A24" s="56">
        <v>24472</v>
      </c>
      <c r="B24">
        <v>815</v>
      </c>
      <c r="C24">
        <v>4146.3166000000001</v>
      </c>
      <c r="D24">
        <v>6.5</v>
      </c>
      <c r="E24">
        <f t="shared" si="0"/>
        <v>1966</v>
      </c>
    </row>
    <row r="25" spans="1:5" x14ac:dyDescent="0.35">
      <c r="A25" s="56">
        <v>24837</v>
      </c>
      <c r="B25">
        <v>861.7</v>
      </c>
      <c r="C25">
        <v>4336.4265999999998</v>
      </c>
      <c r="D25">
        <v>2.5</v>
      </c>
      <c r="E25">
        <f t="shared" si="0"/>
        <v>1967</v>
      </c>
    </row>
    <row r="26" spans="1:5" x14ac:dyDescent="0.35">
      <c r="A26" s="56">
        <v>25203</v>
      </c>
      <c r="B26">
        <v>942.5</v>
      </c>
      <c r="C26">
        <v>4695.9233999999997</v>
      </c>
      <c r="D26">
        <v>4.8</v>
      </c>
      <c r="E26">
        <f t="shared" si="0"/>
        <v>1968</v>
      </c>
    </row>
    <row r="27" spans="1:5" x14ac:dyDescent="0.35">
      <c r="A27" s="56">
        <v>25568</v>
      </c>
      <c r="B27">
        <v>1019.9</v>
      </c>
      <c r="C27">
        <v>5032.1446999999998</v>
      </c>
      <c r="D27">
        <v>3.1</v>
      </c>
      <c r="E27">
        <f t="shared" si="0"/>
        <v>1969</v>
      </c>
    </row>
    <row r="28" spans="1:5" x14ac:dyDescent="0.35">
      <c r="A28" s="56">
        <v>25933</v>
      </c>
      <c r="B28">
        <v>1073.3030000000001</v>
      </c>
      <c r="C28">
        <v>5234.2966999999999</v>
      </c>
      <c r="D28">
        <v>-0.28349999999999997</v>
      </c>
      <c r="E28">
        <f t="shared" si="0"/>
        <v>1970</v>
      </c>
    </row>
    <row r="29" spans="1:5" x14ac:dyDescent="0.35">
      <c r="A29" s="56">
        <v>26298</v>
      </c>
      <c r="B29">
        <v>1164.8499999999999</v>
      </c>
      <c r="C29">
        <v>5609.3825999999999</v>
      </c>
      <c r="D29">
        <v>3.2934000000000001</v>
      </c>
      <c r="E29">
        <f t="shared" si="0"/>
        <v>1971</v>
      </c>
    </row>
    <row r="30" spans="1:5" x14ac:dyDescent="0.35">
      <c r="A30" s="56">
        <v>26664</v>
      </c>
      <c r="B30">
        <v>1279.1099999999999</v>
      </c>
      <c r="C30">
        <v>6094.018</v>
      </c>
      <c r="D30">
        <v>5.2588999999999997</v>
      </c>
      <c r="E30">
        <f t="shared" si="0"/>
        <v>1972</v>
      </c>
    </row>
    <row r="31" spans="1:5" x14ac:dyDescent="0.35">
      <c r="A31" s="56">
        <v>27029</v>
      </c>
      <c r="B31">
        <v>1425.376</v>
      </c>
      <c r="C31">
        <v>6726.3590000000004</v>
      </c>
      <c r="D31">
        <v>5.6456999999999997</v>
      </c>
      <c r="E31">
        <f t="shared" si="0"/>
        <v>1973</v>
      </c>
    </row>
    <row r="32" spans="1:5" x14ac:dyDescent="0.35">
      <c r="A32" s="56">
        <v>27394</v>
      </c>
      <c r="B32">
        <v>1545.2429999999999</v>
      </c>
      <c r="C32">
        <v>7225.6913999999997</v>
      </c>
      <c r="D32">
        <v>-0.54059999999999997</v>
      </c>
      <c r="E32">
        <f t="shared" si="0"/>
        <v>1974</v>
      </c>
    </row>
    <row r="33" spans="1:5" x14ac:dyDescent="0.35">
      <c r="A33" s="56">
        <v>27759</v>
      </c>
      <c r="B33">
        <v>1684.904</v>
      </c>
      <c r="C33">
        <v>7801.4566999999997</v>
      </c>
      <c r="D33">
        <v>-0.20549999999999999</v>
      </c>
      <c r="E33">
        <f t="shared" si="0"/>
        <v>1975</v>
      </c>
    </row>
    <row r="34" spans="1:5" x14ac:dyDescent="0.35">
      <c r="A34" s="56">
        <v>28125</v>
      </c>
      <c r="B34">
        <v>1873.412</v>
      </c>
      <c r="C34">
        <v>8592.2535000000007</v>
      </c>
      <c r="D34">
        <v>5.3880999999999997</v>
      </c>
      <c r="E34">
        <f t="shared" si="0"/>
        <v>1976</v>
      </c>
    </row>
    <row r="35" spans="1:5" x14ac:dyDescent="0.35">
      <c r="A35" s="56">
        <v>28490</v>
      </c>
      <c r="B35">
        <v>2081.826</v>
      </c>
      <c r="C35">
        <v>9452.5764999999992</v>
      </c>
      <c r="D35">
        <v>4.6242000000000001</v>
      </c>
      <c r="E35">
        <f t="shared" si="0"/>
        <v>1977</v>
      </c>
    </row>
    <row r="36" spans="1:5" x14ac:dyDescent="0.35">
      <c r="A36" s="56">
        <v>28855</v>
      </c>
      <c r="B36">
        <v>2351.5990000000002</v>
      </c>
      <c r="C36">
        <v>10564.948200000001</v>
      </c>
      <c r="D36">
        <v>5.5353000000000003</v>
      </c>
      <c r="E36">
        <f t="shared" si="0"/>
        <v>1978</v>
      </c>
    </row>
    <row r="37" spans="1:5" x14ac:dyDescent="0.35">
      <c r="A37" s="56">
        <v>29220</v>
      </c>
      <c r="B37">
        <v>2627.3330000000001</v>
      </c>
      <c r="C37">
        <v>11674.1819</v>
      </c>
      <c r="D37">
        <v>3.1661000000000001</v>
      </c>
      <c r="E37">
        <f t="shared" si="0"/>
        <v>1979</v>
      </c>
    </row>
    <row r="38" spans="1:5" x14ac:dyDescent="0.35">
      <c r="A38" s="56">
        <v>29586</v>
      </c>
      <c r="B38">
        <v>2857.3069999999998</v>
      </c>
      <c r="C38">
        <v>12574.791499999999</v>
      </c>
      <c r="D38">
        <v>-0.25669999999999998</v>
      </c>
      <c r="E38">
        <f t="shared" si="0"/>
        <v>1980</v>
      </c>
    </row>
    <row r="39" spans="1:5" x14ac:dyDescent="0.35">
      <c r="A39" s="56">
        <v>29951</v>
      </c>
      <c r="B39">
        <v>3207.0410000000002</v>
      </c>
      <c r="C39">
        <v>13976.1054</v>
      </c>
      <c r="D39">
        <v>2.5377000000000001</v>
      </c>
      <c r="E39">
        <f t="shared" si="0"/>
        <v>1981</v>
      </c>
    </row>
    <row r="40" spans="1:5" x14ac:dyDescent="0.35">
      <c r="A40" s="56">
        <v>30316</v>
      </c>
      <c r="B40">
        <v>3343.7890000000002</v>
      </c>
      <c r="C40">
        <v>14433.787700000001</v>
      </c>
      <c r="D40">
        <v>-1.8028999999999999</v>
      </c>
      <c r="E40">
        <f t="shared" si="0"/>
        <v>1982</v>
      </c>
    </row>
    <row r="41" spans="1:5" x14ac:dyDescent="0.35">
      <c r="A41" s="56">
        <v>30681</v>
      </c>
      <c r="B41">
        <v>3634.038</v>
      </c>
      <c r="C41">
        <v>15543.893700000001</v>
      </c>
      <c r="D41">
        <v>4.5838999999999999</v>
      </c>
      <c r="E41">
        <f t="shared" si="0"/>
        <v>1983</v>
      </c>
    </row>
    <row r="42" spans="1:5" x14ac:dyDescent="0.35">
      <c r="A42" s="56">
        <v>31047</v>
      </c>
      <c r="B42">
        <v>4037.6129999999998</v>
      </c>
      <c r="C42">
        <v>17121.2255</v>
      </c>
      <c r="D42">
        <v>7.2366000000000001</v>
      </c>
      <c r="E42">
        <f t="shared" si="0"/>
        <v>1984</v>
      </c>
    </row>
    <row r="43" spans="1:5" x14ac:dyDescent="0.35">
      <c r="A43" s="56">
        <v>31412</v>
      </c>
      <c r="B43">
        <v>4338.9790000000003</v>
      </c>
      <c r="C43">
        <v>18236.827700000002</v>
      </c>
      <c r="D43">
        <v>4.1696999999999997</v>
      </c>
      <c r="E43">
        <f t="shared" si="0"/>
        <v>1985</v>
      </c>
    </row>
    <row r="44" spans="1:5" x14ac:dyDescent="0.35">
      <c r="A44" s="56">
        <v>31777</v>
      </c>
      <c r="B44">
        <v>4579.6310000000003</v>
      </c>
      <c r="C44">
        <v>19071.227200000001</v>
      </c>
      <c r="D44">
        <v>3.4626000000000001</v>
      </c>
      <c r="E44">
        <f t="shared" si="0"/>
        <v>1986</v>
      </c>
    </row>
    <row r="45" spans="1:5" x14ac:dyDescent="0.35">
      <c r="A45" s="56">
        <v>32142</v>
      </c>
      <c r="B45">
        <v>4855.2150000000001</v>
      </c>
      <c r="C45">
        <v>20038.9411</v>
      </c>
      <c r="D45">
        <v>3.4592999999999998</v>
      </c>
      <c r="E45">
        <f t="shared" si="0"/>
        <v>1987</v>
      </c>
    </row>
    <row r="46" spans="1:5" x14ac:dyDescent="0.35">
      <c r="A46" s="56">
        <v>32508</v>
      </c>
      <c r="B46">
        <v>5236.4380000000001</v>
      </c>
      <c r="C46">
        <v>21417.011900000001</v>
      </c>
      <c r="D46">
        <v>4.1771000000000003</v>
      </c>
      <c r="E46">
        <f t="shared" si="0"/>
        <v>1988</v>
      </c>
    </row>
    <row r="47" spans="1:5" x14ac:dyDescent="0.35">
      <c r="A47" s="56">
        <v>32873</v>
      </c>
      <c r="B47">
        <v>5641.58</v>
      </c>
      <c r="C47">
        <v>22857.154399999999</v>
      </c>
      <c r="D47">
        <v>3.6726000000000001</v>
      </c>
      <c r="E47">
        <f t="shared" si="0"/>
        <v>1989</v>
      </c>
    </row>
    <row r="48" spans="1:5" x14ac:dyDescent="0.35">
      <c r="A48" s="56">
        <v>33238</v>
      </c>
      <c r="B48">
        <v>5963.1440000000002</v>
      </c>
      <c r="C48">
        <v>23888.6</v>
      </c>
      <c r="D48">
        <v>1.8859999999999999</v>
      </c>
      <c r="E48">
        <f t="shared" si="0"/>
        <v>1990</v>
      </c>
    </row>
    <row r="49" spans="1:5" x14ac:dyDescent="0.35">
      <c r="A49" s="56">
        <v>33603</v>
      </c>
      <c r="B49">
        <v>6158.1289999999999</v>
      </c>
      <c r="C49">
        <v>24342.258900000001</v>
      </c>
      <c r="D49">
        <v>-0.10829999999999999</v>
      </c>
      <c r="E49">
        <f t="shared" si="0"/>
        <v>1991</v>
      </c>
    </row>
    <row r="50" spans="1:5" x14ac:dyDescent="0.35">
      <c r="A50" s="56">
        <v>33969</v>
      </c>
      <c r="B50">
        <v>6520.3270000000002</v>
      </c>
      <c r="C50">
        <v>25418.9908</v>
      </c>
      <c r="D50">
        <v>3.5224000000000002</v>
      </c>
      <c r="E50">
        <f t="shared" si="0"/>
        <v>1992</v>
      </c>
    </row>
    <row r="51" spans="1:5" x14ac:dyDescent="0.35">
      <c r="A51" s="56">
        <v>34334</v>
      </c>
      <c r="B51">
        <v>6858.5590000000002</v>
      </c>
      <c r="C51">
        <v>26387.293699999998</v>
      </c>
      <c r="D51">
        <v>2.7517999999999998</v>
      </c>
      <c r="E51">
        <f t="shared" si="0"/>
        <v>1993</v>
      </c>
    </row>
    <row r="52" spans="1:5" x14ac:dyDescent="0.35">
      <c r="A52" s="56">
        <v>34699</v>
      </c>
      <c r="B52">
        <v>7287.2359999999999</v>
      </c>
      <c r="C52">
        <v>27694.8534</v>
      </c>
      <c r="D52">
        <v>4.0288000000000004</v>
      </c>
      <c r="E52">
        <f t="shared" si="0"/>
        <v>1994</v>
      </c>
    </row>
    <row r="53" spans="1:5" x14ac:dyDescent="0.35">
      <c r="A53" s="56">
        <v>35064</v>
      </c>
      <c r="B53">
        <v>7639.7489999999998</v>
      </c>
      <c r="C53">
        <v>28690.875700000001</v>
      </c>
      <c r="D53">
        <v>2.6842000000000001</v>
      </c>
      <c r="E53">
        <f t="shared" si="0"/>
        <v>1995</v>
      </c>
    </row>
    <row r="54" spans="1:5" x14ac:dyDescent="0.35">
      <c r="A54" s="56">
        <v>35430</v>
      </c>
      <c r="B54">
        <v>8073.1220000000003</v>
      </c>
      <c r="C54">
        <v>29967.7127</v>
      </c>
      <c r="D54">
        <v>3.7726000000000002</v>
      </c>
      <c r="E54">
        <f t="shared" si="0"/>
        <v>1996</v>
      </c>
    </row>
    <row r="55" spans="1:5" x14ac:dyDescent="0.35">
      <c r="A55" s="56">
        <v>35795</v>
      </c>
      <c r="B55">
        <v>8577.5544570000002</v>
      </c>
      <c r="C55">
        <v>31459.138999999999</v>
      </c>
      <c r="D55">
        <v>4.4471999999999996</v>
      </c>
      <c r="E55">
        <f t="shared" si="0"/>
        <v>1997</v>
      </c>
    </row>
    <row r="56" spans="1:5" x14ac:dyDescent="0.35">
      <c r="A56" s="56">
        <v>36160</v>
      </c>
      <c r="B56">
        <v>9062.8182020000004</v>
      </c>
      <c r="C56">
        <v>32853.677000000003</v>
      </c>
      <c r="D56">
        <v>4.4813999999999998</v>
      </c>
      <c r="E56">
        <f t="shared" si="0"/>
        <v>1998</v>
      </c>
    </row>
    <row r="57" spans="1:5" x14ac:dyDescent="0.35">
      <c r="A57" s="56">
        <v>36525</v>
      </c>
      <c r="B57">
        <v>9631.1744890000009</v>
      </c>
      <c r="C57">
        <v>34515.390200000002</v>
      </c>
      <c r="D57">
        <v>4.7945000000000002</v>
      </c>
      <c r="E57">
        <f t="shared" si="0"/>
        <v>1999</v>
      </c>
    </row>
    <row r="58" spans="1:5" x14ac:dyDescent="0.35">
      <c r="A58" s="56">
        <v>36891</v>
      </c>
      <c r="B58">
        <v>10250.947996999999</v>
      </c>
      <c r="C58">
        <v>36329.956100000003</v>
      </c>
      <c r="D58">
        <v>4.0772000000000004</v>
      </c>
      <c r="E58">
        <f t="shared" si="0"/>
        <v>2000</v>
      </c>
    </row>
    <row r="59" spans="1:5" x14ac:dyDescent="0.35">
      <c r="A59" s="56">
        <v>37256</v>
      </c>
      <c r="B59">
        <v>10581.929774</v>
      </c>
      <c r="C59">
        <v>37133.623099999997</v>
      </c>
      <c r="D59">
        <v>0.95430000000000004</v>
      </c>
      <c r="E59">
        <f t="shared" si="0"/>
        <v>2001</v>
      </c>
    </row>
    <row r="60" spans="1:5" x14ac:dyDescent="0.35">
      <c r="A60" s="56">
        <v>37621</v>
      </c>
      <c r="B60">
        <v>10929.112955000001</v>
      </c>
      <c r="C60">
        <v>37997.759700000002</v>
      </c>
      <c r="D60">
        <v>1.6959</v>
      </c>
      <c r="E60">
        <f t="shared" si="0"/>
        <v>2002</v>
      </c>
    </row>
    <row r="61" spans="1:5" x14ac:dyDescent="0.35">
      <c r="A61" s="56">
        <v>37986</v>
      </c>
      <c r="B61">
        <v>11456.442041</v>
      </c>
      <c r="C61">
        <v>39490.275000000001</v>
      </c>
      <c r="D61">
        <v>2.7961999999999998</v>
      </c>
      <c r="E61">
        <f t="shared" si="0"/>
        <v>2003</v>
      </c>
    </row>
    <row r="62" spans="1:5" x14ac:dyDescent="0.35">
      <c r="A62" s="56">
        <v>38352</v>
      </c>
      <c r="B62">
        <v>12217.193198000001</v>
      </c>
      <c r="C62">
        <v>41724.631600000001</v>
      </c>
      <c r="D62">
        <v>3.8525999999999998</v>
      </c>
      <c r="E62">
        <f t="shared" si="0"/>
        <v>2004</v>
      </c>
    </row>
    <row r="63" spans="1:5" x14ac:dyDescent="0.35">
      <c r="A63" s="56">
        <v>38717</v>
      </c>
      <c r="B63">
        <v>13039.199193</v>
      </c>
      <c r="C63">
        <v>44123.407099999997</v>
      </c>
      <c r="D63">
        <v>3.4832000000000001</v>
      </c>
      <c r="E63">
        <f t="shared" si="0"/>
        <v>2005</v>
      </c>
    </row>
    <row r="64" spans="1:5" x14ac:dyDescent="0.35">
      <c r="A64" s="56">
        <v>39082</v>
      </c>
      <c r="B64">
        <v>13815.586948</v>
      </c>
      <c r="C64">
        <v>46302.000899999999</v>
      </c>
      <c r="D64">
        <v>2.7827999999999999</v>
      </c>
      <c r="E64">
        <f t="shared" si="0"/>
        <v>2006</v>
      </c>
    </row>
    <row r="65" spans="1:7" x14ac:dyDescent="0.35">
      <c r="A65" s="56">
        <v>39447</v>
      </c>
      <c r="B65">
        <v>14474.226905</v>
      </c>
      <c r="C65">
        <v>48050.2238</v>
      </c>
      <c r="D65">
        <v>2.0105</v>
      </c>
      <c r="E65">
        <f t="shared" si="0"/>
        <v>2007</v>
      </c>
    </row>
    <row r="66" spans="1:7" x14ac:dyDescent="0.35">
      <c r="A66" s="56">
        <v>39813</v>
      </c>
      <c r="B66">
        <v>14769.857910999999</v>
      </c>
      <c r="C66">
        <v>48570.046000000002</v>
      </c>
      <c r="D66">
        <v>0.1222</v>
      </c>
      <c r="E66">
        <f t="shared" si="0"/>
        <v>2008</v>
      </c>
    </row>
    <row r="67" spans="1:7" x14ac:dyDescent="0.35">
      <c r="A67" s="56">
        <v>40178</v>
      </c>
      <c r="B67">
        <v>14478.064934</v>
      </c>
      <c r="C67">
        <v>47194.943399999996</v>
      </c>
      <c r="D67">
        <v>-2.5998999999999999</v>
      </c>
      <c r="E67">
        <f t="shared" si="0"/>
        <v>2009</v>
      </c>
    </row>
    <row r="68" spans="1:7" x14ac:dyDescent="0.35">
      <c r="A68" s="56">
        <v>40543</v>
      </c>
      <c r="B68">
        <v>15048.964443999999</v>
      </c>
      <c r="C68">
        <v>48650.643100000001</v>
      </c>
      <c r="D68">
        <v>2.7088999999999999</v>
      </c>
      <c r="E68">
        <f t="shared" si="0"/>
        <v>2010</v>
      </c>
    </row>
    <row r="69" spans="1:7" x14ac:dyDescent="0.35">
      <c r="A69" s="56">
        <v>40908</v>
      </c>
      <c r="B69">
        <v>15599.728123000001</v>
      </c>
      <c r="C69">
        <v>50065.966500000002</v>
      </c>
      <c r="D69">
        <v>1.5499000000000001</v>
      </c>
      <c r="E69">
        <f t="shared" si="0"/>
        <v>2011</v>
      </c>
    </row>
    <row r="70" spans="1:7" x14ac:dyDescent="0.35">
      <c r="A70" s="56">
        <v>41274</v>
      </c>
      <c r="B70">
        <v>16253.972229999999</v>
      </c>
      <c r="C70">
        <v>51784.418599999997</v>
      </c>
      <c r="D70">
        <v>2.2806999999999999</v>
      </c>
      <c r="E70">
        <f t="shared" si="0"/>
        <v>2012</v>
      </c>
    </row>
    <row r="71" spans="1:7" x14ac:dyDescent="0.35">
      <c r="A71" s="56">
        <v>41639</v>
      </c>
      <c r="B71">
        <v>16843.190993</v>
      </c>
      <c r="C71">
        <v>53291.127699999997</v>
      </c>
      <c r="D71">
        <v>1.8419000000000001</v>
      </c>
      <c r="E71">
        <f t="shared" si="0"/>
        <v>2013</v>
      </c>
    </row>
    <row r="72" spans="1:7" x14ac:dyDescent="0.35">
      <c r="A72" s="56">
        <v>42004</v>
      </c>
      <c r="B72">
        <v>17550.680174000001</v>
      </c>
      <c r="C72">
        <v>55123.849800000004</v>
      </c>
      <c r="D72">
        <v>2.2877999999999998</v>
      </c>
      <c r="E72">
        <f t="shared" si="0"/>
        <v>2014</v>
      </c>
    </row>
    <row r="73" spans="1:7" x14ac:dyDescent="0.35">
      <c r="A73" s="56">
        <v>42369</v>
      </c>
      <c r="B73">
        <v>18206.020741</v>
      </c>
      <c r="C73">
        <v>56762.729500000001</v>
      </c>
      <c r="D73">
        <v>2.7063999999999999</v>
      </c>
      <c r="E73">
        <f t="shared" si="0"/>
        <v>2015</v>
      </c>
    </row>
    <row r="74" spans="1:7" x14ac:dyDescent="0.35">
      <c r="A74" s="56">
        <v>42735</v>
      </c>
      <c r="B74">
        <v>18695.110841999998</v>
      </c>
      <c r="C74">
        <v>57866.744899999998</v>
      </c>
      <c r="D74">
        <v>1.6675</v>
      </c>
      <c r="E74">
        <f t="shared" si="0"/>
        <v>2016</v>
      </c>
    </row>
    <row r="75" spans="1:7" x14ac:dyDescent="0.35">
      <c r="A75" s="56">
        <v>43100</v>
      </c>
      <c r="B75">
        <v>19477.336549</v>
      </c>
      <c r="C75">
        <v>59907.754300000001</v>
      </c>
      <c r="D75">
        <v>2.2418999999999998</v>
      </c>
      <c r="E75">
        <f t="shared" si="0"/>
        <v>2017</v>
      </c>
      <c r="G75" s="62"/>
    </row>
    <row r="76" spans="1:7" x14ac:dyDescent="0.35">
      <c r="A76" s="56">
        <v>43465</v>
      </c>
      <c r="B76">
        <v>20533.057312000001</v>
      </c>
      <c r="C76">
        <v>62823.309399999998</v>
      </c>
      <c r="D76">
        <v>2.9453999999999998</v>
      </c>
      <c r="E76">
        <f t="shared" si="0"/>
        <v>2018</v>
      </c>
      <c r="G76" s="62"/>
    </row>
    <row r="77" spans="1:7" x14ac:dyDescent="0.35">
      <c r="A77" s="56">
        <v>43830</v>
      </c>
      <c r="B77">
        <v>21380.976118999999</v>
      </c>
      <c r="C77">
        <v>65120.394699999997</v>
      </c>
      <c r="D77">
        <v>2.2944</v>
      </c>
      <c r="E77">
        <f t="shared" si="0"/>
        <v>2019</v>
      </c>
      <c r="G77" s="62"/>
    </row>
    <row r="78" spans="1:7" x14ac:dyDescent="0.35">
      <c r="A78" s="56">
        <v>44196</v>
      </c>
      <c r="B78">
        <v>21060.473612999998</v>
      </c>
      <c r="C78">
        <v>63530.633500000004</v>
      </c>
      <c r="D78">
        <v>-2.7677999999999998</v>
      </c>
      <c r="E78">
        <f t="shared" si="0"/>
        <v>2020</v>
      </c>
      <c r="G78" s="62"/>
    </row>
    <row r="79" spans="1:7" x14ac:dyDescent="0.35">
      <c r="A79" s="56">
        <v>44561</v>
      </c>
      <c r="B79">
        <v>23315.080559999999</v>
      </c>
      <c r="C79">
        <v>70248.629000000001</v>
      </c>
      <c r="D79">
        <v>5.9455</v>
      </c>
      <c r="E79">
        <f t="shared" si="0"/>
        <v>2021</v>
      </c>
      <c r="G79" s="62"/>
    </row>
    <row r="80" spans="1:7" x14ac:dyDescent="0.35">
      <c r="B80">
        <v>25464.5</v>
      </c>
      <c r="E80">
        <v>2022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AFDC-7A21-43C4-AD54-5E60205259D4}">
  <dimension ref="A1:C157"/>
  <sheetViews>
    <sheetView showGridLines="0" workbookViewId="0">
      <selection activeCell="C56" sqref="C56"/>
    </sheetView>
  </sheetViews>
  <sheetFormatPr defaultColWidth="16.26953125" defaultRowHeight="14.5" x14ac:dyDescent="0.35"/>
  <sheetData>
    <row r="1" spans="1:3" x14ac:dyDescent="0.35">
      <c r="A1" s="65" t="s">
        <v>199</v>
      </c>
      <c r="B1" s="64" t="s">
        <v>200</v>
      </c>
    </row>
    <row r="2" spans="1:3" x14ac:dyDescent="0.35">
      <c r="A2" s="67" t="s">
        <v>183</v>
      </c>
      <c r="B2" s="68">
        <v>2.64</v>
      </c>
    </row>
    <row r="3" spans="1:3" x14ac:dyDescent="0.35">
      <c r="A3" s="67" t="s">
        <v>318</v>
      </c>
      <c r="B3" s="68">
        <v>1.9</v>
      </c>
    </row>
    <row r="4" spans="1:3" x14ac:dyDescent="0.35">
      <c r="A4" s="67" t="s">
        <v>251</v>
      </c>
      <c r="B4" s="68">
        <v>1.78</v>
      </c>
    </row>
    <row r="5" spans="1:3" x14ac:dyDescent="0.35">
      <c r="A5" s="67" t="s">
        <v>223</v>
      </c>
      <c r="B5" s="68">
        <v>1.55</v>
      </c>
    </row>
    <row r="6" spans="1:3" x14ac:dyDescent="0.35">
      <c r="A6" s="67" t="s">
        <v>275</v>
      </c>
      <c r="B6" s="68">
        <v>1.55</v>
      </c>
    </row>
    <row r="7" spans="1:3" x14ac:dyDescent="0.35">
      <c r="A7" s="67" t="s">
        <v>272</v>
      </c>
      <c r="B7" s="68">
        <v>1.51</v>
      </c>
    </row>
    <row r="8" spans="1:3" x14ac:dyDescent="0.35">
      <c r="A8" s="67" t="s">
        <v>191</v>
      </c>
      <c r="B8" s="68">
        <v>1.47</v>
      </c>
    </row>
    <row r="9" spans="1:3" x14ac:dyDescent="0.35">
      <c r="A9" s="67" t="s">
        <v>313</v>
      </c>
      <c r="B9" s="68">
        <v>1.41</v>
      </c>
    </row>
    <row r="10" spans="1:3" x14ac:dyDescent="0.35">
      <c r="A10" s="67" t="s">
        <v>319</v>
      </c>
      <c r="B10" s="68">
        <v>1.34</v>
      </c>
    </row>
    <row r="11" spans="1:3" x14ac:dyDescent="0.35">
      <c r="A11" s="67" t="s">
        <v>215</v>
      </c>
      <c r="B11" s="68">
        <v>1.31</v>
      </c>
    </row>
    <row r="12" spans="1:3" x14ac:dyDescent="0.35">
      <c r="A12" s="67" t="s">
        <v>317</v>
      </c>
      <c r="B12" s="68">
        <v>1.31</v>
      </c>
    </row>
    <row r="13" spans="1:3" x14ac:dyDescent="0.35">
      <c r="A13" s="67" t="s">
        <v>181</v>
      </c>
      <c r="B13" s="68">
        <v>1.22</v>
      </c>
      <c r="C13">
        <f>25/31</f>
        <v>0.80645161290322576</v>
      </c>
    </row>
    <row r="14" spans="1:3" x14ac:dyDescent="0.35">
      <c r="A14" s="67" t="s">
        <v>210</v>
      </c>
      <c r="B14" s="68">
        <v>1.2</v>
      </c>
    </row>
    <row r="15" spans="1:3" x14ac:dyDescent="0.35">
      <c r="A15" s="67" t="s">
        <v>337</v>
      </c>
      <c r="B15" s="68">
        <v>1.19</v>
      </c>
    </row>
    <row r="16" spans="1:3" x14ac:dyDescent="0.35">
      <c r="A16" s="67" t="s">
        <v>306</v>
      </c>
      <c r="B16" s="68">
        <v>1.1499999999999999</v>
      </c>
    </row>
    <row r="17" spans="1:2" x14ac:dyDescent="0.35">
      <c r="A17" s="67" t="s">
        <v>194</v>
      </c>
      <c r="B17" s="68">
        <v>1.1399999999999999</v>
      </c>
    </row>
    <row r="18" spans="1:2" x14ac:dyDescent="0.35">
      <c r="A18" s="67" t="s">
        <v>187</v>
      </c>
      <c r="B18" s="68">
        <v>1.1200000000000001</v>
      </c>
    </row>
    <row r="19" spans="1:2" x14ac:dyDescent="0.35">
      <c r="A19" s="67" t="s">
        <v>270</v>
      </c>
      <c r="B19" s="68">
        <v>1.07</v>
      </c>
    </row>
    <row r="20" spans="1:2" x14ac:dyDescent="0.35">
      <c r="A20" s="67" t="s">
        <v>213</v>
      </c>
      <c r="B20" s="68">
        <v>1.04</v>
      </c>
    </row>
    <row r="21" spans="1:2" x14ac:dyDescent="0.35">
      <c r="A21" s="67" t="s">
        <v>188</v>
      </c>
      <c r="B21" s="68">
        <v>1.02</v>
      </c>
    </row>
    <row r="22" spans="1:2" x14ac:dyDescent="0.35">
      <c r="A22" s="67" t="s">
        <v>288</v>
      </c>
      <c r="B22" s="68">
        <v>1.02</v>
      </c>
    </row>
    <row r="23" spans="1:2" x14ac:dyDescent="0.35">
      <c r="A23" s="67" t="s">
        <v>236</v>
      </c>
      <c r="B23" s="68">
        <v>0.94</v>
      </c>
    </row>
    <row r="24" spans="1:2" x14ac:dyDescent="0.35">
      <c r="A24" s="67" t="s">
        <v>338</v>
      </c>
      <c r="B24" s="68">
        <v>0.93</v>
      </c>
    </row>
    <row r="25" spans="1:2" x14ac:dyDescent="0.35">
      <c r="A25" s="67" t="s">
        <v>209</v>
      </c>
      <c r="B25" s="68">
        <v>0.91</v>
      </c>
    </row>
    <row r="26" spans="1:2" x14ac:dyDescent="0.35">
      <c r="A26" s="67" t="s">
        <v>250</v>
      </c>
      <c r="B26" s="68">
        <v>0.91</v>
      </c>
    </row>
    <row r="27" spans="1:2" x14ac:dyDescent="0.35">
      <c r="A27" s="67" t="s">
        <v>264</v>
      </c>
      <c r="B27" s="68">
        <v>0.91</v>
      </c>
    </row>
    <row r="28" spans="1:2" x14ac:dyDescent="0.35">
      <c r="A28" s="67" t="s">
        <v>284</v>
      </c>
      <c r="B28" s="68">
        <v>0.91</v>
      </c>
    </row>
    <row r="29" spans="1:2" x14ac:dyDescent="0.35">
      <c r="A29" s="67" t="s">
        <v>241</v>
      </c>
      <c r="B29" s="68">
        <v>0.89</v>
      </c>
    </row>
    <row r="30" spans="1:2" x14ac:dyDescent="0.35">
      <c r="A30" s="67" t="s">
        <v>328</v>
      </c>
      <c r="B30" s="68">
        <v>0.89</v>
      </c>
    </row>
    <row r="31" spans="1:2" x14ac:dyDescent="0.35">
      <c r="A31" s="67" t="s">
        <v>190</v>
      </c>
      <c r="B31" s="68">
        <v>0.88</v>
      </c>
    </row>
    <row r="32" spans="1:2" x14ac:dyDescent="0.35">
      <c r="A32" s="67" t="s">
        <v>186</v>
      </c>
      <c r="B32" s="68">
        <v>0.87</v>
      </c>
    </row>
    <row r="33" spans="1:2" x14ac:dyDescent="0.35">
      <c r="A33" s="67" t="s">
        <v>263</v>
      </c>
      <c r="B33" s="68">
        <v>0.86</v>
      </c>
    </row>
    <row r="34" spans="1:2" x14ac:dyDescent="0.35">
      <c r="A34" s="67" t="s">
        <v>286</v>
      </c>
      <c r="B34" s="68">
        <v>0.84</v>
      </c>
    </row>
    <row r="35" spans="1:2" x14ac:dyDescent="0.35">
      <c r="A35" s="67" t="s">
        <v>216</v>
      </c>
      <c r="B35" s="68">
        <v>0.83</v>
      </c>
    </row>
    <row r="36" spans="1:2" x14ac:dyDescent="0.35">
      <c r="A36" s="67" t="s">
        <v>185</v>
      </c>
      <c r="B36" s="68">
        <v>0.83</v>
      </c>
    </row>
    <row r="37" spans="1:2" x14ac:dyDescent="0.35">
      <c r="A37" s="67" t="s">
        <v>232</v>
      </c>
      <c r="B37" s="68">
        <v>0.82</v>
      </c>
    </row>
    <row r="38" spans="1:2" x14ac:dyDescent="0.35">
      <c r="A38" s="67" t="s">
        <v>254</v>
      </c>
      <c r="B38" s="68">
        <v>0.82</v>
      </c>
    </row>
    <row r="39" spans="1:2" x14ac:dyDescent="0.35">
      <c r="A39" s="67" t="s">
        <v>312</v>
      </c>
      <c r="B39" s="68">
        <v>0.82</v>
      </c>
    </row>
    <row r="40" spans="1:2" x14ac:dyDescent="0.35">
      <c r="A40" s="67" t="s">
        <v>248</v>
      </c>
      <c r="B40" s="68">
        <v>0.81</v>
      </c>
    </row>
    <row r="41" spans="1:2" x14ac:dyDescent="0.35">
      <c r="A41" s="67" t="s">
        <v>242</v>
      </c>
      <c r="B41" s="68">
        <v>0.8</v>
      </c>
    </row>
    <row r="42" spans="1:2" x14ac:dyDescent="0.35">
      <c r="A42" s="67" t="s">
        <v>207</v>
      </c>
      <c r="B42" s="68">
        <v>0.79</v>
      </c>
    </row>
    <row r="43" spans="1:2" x14ac:dyDescent="0.35">
      <c r="A43" s="67" t="s">
        <v>299</v>
      </c>
      <c r="B43" s="68">
        <v>0.78</v>
      </c>
    </row>
    <row r="44" spans="1:2" x14ac:dyDescent="0.35">
      <c r="A44" s="67" t="s">
        <v>182</v>
      </c>
      <c r="B44" s="68">
        <v>0.77</v>
      </c>
    </row>
    <row r="45" spans="1:2" x14ac:dyDescent="0.35">
      <c r="A45" s="67" t="s">
        <v>310</v>
      </c>
      <c r="B45" s="68">
        <v>0.77</v>
      </c>
    </row>
    <row r="46" spans="1:2" x14ac:dyDescent="0.35">
      <c r="A46" s="67" t="s">
        <v>205</v>
      </c>
      <c r="B46" s="68">
        <v>0.76</v>
      </c>
    </row>
    <row r="47" spans="1:2" x14ac:dyDescent="0.35">
      <c r="A47" s="67" t="s">
        <v>259</v>
      </c>
      <c r="B47" s="68">
        <v>0.75</v>
      </c>
    </row>
    <row r="48" spans="1:2" x14ac:dyDescent="0.35">
      <c r="A48" s="67" t="s">
        <v>235</v>
      </c>
      <c r="B48" s="68">
        <v>0.73</v>
      </c>
    </row>
    <row r="49" spans="1:2" x14ac:dyDescent="0.35">
      <c r="A49" s="67" t="s">
        <v>279</v>
      </c>
      <c r="B49" s="68">
        <v>0.73</v>
      </c>
    </row>
    <row r="50" spans="1:2" x14ac:dyDescent="0.35">
      <c r="A50" s="67" t="s">
        <v>290</v>
      </c>
      <c r="B50" s="68">
        <v>0.72</v>
      </c>
    </row>
    <row r="51" spans="1:2" x14ac:dyDescent="0.35">
      <c r="A51" s="67" t="s">
        <v>184</v>
      </c>
      <c r="B51" s="68">
        <v>0.71</v>
      </c>
    </row>
    <row r="52" spans="1:2" x14ac:dyDescent="0.35">
      <c r="A52" s="67" t="s">
        <v>202</v>
      </c>
      <c r="B52" s="68">
        <v>0.7</v>
      </c>
    </row>
    <row r="53" spans="1:2" x14ac:dyDescent="0.35">
      <c r="A53" s="67" t="s">
        <v>280</v>
      </c>
      <c r="B53" s="68">
        <v>0.7</v>
      </c>
    </row>
    <row r="54" spans="1:2" x14ac:dyDescent="0.35">
      <c r="A54" s="67" t="s">
        <v>287</v>
      </c>
      <c r="B54" s="68">
        <v>0.7</v>
      </c>
    </row>
    <row r="55" spans="1:2" x14ac:dyDescent="0.35">
      <c r="A55" s="67" t="s">
        <v>315</v>
      </c>
      <c r="B55" s="68">
        <v>0.7</v>
      </c>
    </row>
    <row r="56" spans="1:2" x14ac:dyDescent="0.35">
      <c r="A56" s="67" t="s">
        <v>266</v>
      </c>
      <c r="B56" s="68">
        <v>0.69</v>
      </c>
    </row>
    <row r="57" spans="1:2" x14ac:dyDescent="0.35">
      <c r="A57" s="67" t="s">
        <v>233</v>
      </c>
      <c r="B57" s="68">
        <v>0.68</v>
      </c>
    </row>
    <row r="58" spans="1:2" x14ac:dyDescent="0.35">
      <c r="A58" s="67" t="s">
        <v>260</v>
      </c>
      <c r="B58" s="68">
        <v>0.68</v>
      </c>
    </row>
    <row r="59" spans="1:2" x14ac:dyDescent="0.35">
      <c r="A59" s="67" t="s">
        <v>309</v>
      </c>
      <c r="B59" s="68">
        <v>0.68</v>
      </c>
    </row>
    <row r="60" spans="1:2" x14ac:dyDescent="0.35">
      <c r="A60" s="67" t="s">
        <v>316</v>
      </c>
      <c r="B60" s="68">
        <v>0.68</v>
      </c>
    </row>
    <row r="61" spans="1:2" x14ac:dyDescent="0.35">
      <c r="A61" s="67" t="s">
        <v>246</v>
      </c>
      <c r="B61" s="68">
        <v>0.67</v>
      </c>
    </row>
    <row r="62" spans="1:2" x14ac:dyDescent="0.35">
      <c r="A62" s="67" t="s">
        <v>222</v>
      </c>
      <c r="B62" s="68">
        <v>0.66</v>
      </c>
    </row>
    <row r="63" spans="1:2" x14ac:dyDescent="0.35">
      <c r="A63" s="67" t="s">
        <v>326</v>
      </c>
      <c r="B63" s="68">
        <v>0.66</v>
      </c>
    </row>
    <row r="64" spans="1:2" x14ac:dyDescent="0.35">
      <c r="A64" s="67" t="s">
        <v>203</v>
      </c>
      <c r="B64" s="68">
        <v>0.63</v>
      </c>
    </row>
    <row r="65" spans="1:2" x14ac:dyDescent="0.35">
      <c r="A65" s="67" t="s">
        <v>289</v>
      </c>
      <c r="B65" s="68">
        <v>0.63</v>
      </c>
    </row>
    <row r="66" spans="1:2" x14ac:dyDescent="0.35">
      <c r="A66" s="67" t="s">
        <v>262</v>
      </c>
      <c r="B66" s="68">
        <v>0.62</v>
      </c>
    </row>
    <row r="67" spans="1:2" x14ac:dyDescent="0.35">
      <c r="A67" s="67" t="s">
        <v>325</v>
      </c>
      <c r="B67" s="68">
        <v>0.62</v>
      </c>
    </row>
    <row r="68" spans="1:2" x14ac:dyDescent="0.35">
      <c r="A68" s="67" t="s">
        <v>229</v>
      </c>
      <c r="B68" s="68">
        <v>0.61</v>
      </c>
    </row>
    <row r="69" spans="1:2" x14ac:dyDescent="0.35">
      <c r="A69" s="67" t="s">
        <v>314</v>
      </c>
      <c r="B69" s="68">
        <v>0.61</v>
      </c>
    </row>
    <row r="70" spans="1:2" x14ac:dyDescent="0.35">
      <c r="A70" s="67" t="s">
        <v>333</v>
      </c>
      <c r="B70" s="68">
        <v>0.61</v>
      </c>
    </row>
    <row r="71" spans="1:2" x14ac:dyDescent="0.35">
      <c r="A71" s="67" t="s">
        <v>221</v>
      </c>
      <c r="B71" s="68">
        <v>0.6</v>
      </c>
    </row>
    <row r="72" spans="1:2" x14ac:dyDescent="0.35">
      <c r="A72" s="67" t="s">
        <v>269</v>
      </c>
      <c r="B72" s="68">
        <v>0.6</v>
      </c>
    </row>
    <row r="73" spans="1:2" x14ac:dyDescent="0.35">
      <c r="A73" s="67" t="s">
        <v>240</v>
      </c>
      <c r="B73" s="68">
        <v>0.59</v>
      </c>
    </row>
    <row r="74" spans="1:2" x14ac:dyDescent="0.35">
      <c r="A74" s="67" t="s">
        <v>304</v>
      </c>
      <c r="B74" s="68">
        <v>0.59</v>
      </c>
    </row>
    <row r="75" spans="1:2" ht="29" x14ac:dyDescent="0.35">
      <c r="A75" s="67" t="s">
        <v>239</v>
      </c>
      <c r="B75" s="68">
        <v>0.57999999999999996</v>
      </c>
    </row>
    <row r="76" spans="1:2" x14ac:dyDescent="0.35">
      <c r="A76" s="67" t="s">
        <v>204</v>
      </c>
      <c r="B76" s="68">
        <v>0.56999999999999995</v>
      </c>
    </row>
    <row r="77" spans="1:2" x14ac:dyDescent="0.35">
      <c r="A77" s="67" t="s">
        <v>192</v>
      </c>
      <c r="B77" s="68">
        <v>0.56999999999999995</v>
      </c>
    </row>
    <row r="78" spans="1:2" x14ac:dyDescent="0.35">
      <c r="A78" s="67" t="s">
        <v>282</v>
      </c>
      <c r="B78" s="68">
        <v>0.56999999999999995</v>
      </c>
    </row>
    <row r="79" spans="1:2" x14ac:dyDescent="0.35">
      <c r="A79" s="67" t="s">
        <v>193</v>
      </c>
      <c r="B79" s="68">
        <v>0.56999999999999995</v>
      </c>
    </row>
    <row r="80" spans="1:2" x14ac:dyDescent="0.35">
      <c r="A80" s="67" t="s">
        <v>292</v>
      </c>
      <c r="B80" s="68">
        <v>0.56999999999999995</v>
      </c>
    </row>
    <row r="81" spans="1:2" x14ac:dyDescent="0.35">
      <c r="A81" s="67" t="s">
        <v>294</v>
      </c>
      <c r="B81" s="68">
        <v>0.56999999999999995</v>
      </c>
    </row>
    <row r="82" spans="1:2" x14ac:dyDescent="0.35">
      <c r="A82" s="67" t="s">
        <v>234</v>
      </c>
      <c r="B82" s="68">
        <v>0.56000000000000005</v>
      </c>
    </row>
    <row r="83" spans="1:2" x14ac:dyDescent="0.35">
      <c r="A83" s="67" t="s">
        <v>281</v>
      </c>
      <c r="B83" s="68">
        <v>0.56000000000000005</v>
      </c>
    </row>
    <row r="84" spans="1:2" x14ac:dyDescent="0.35">
      <c r="A84" s="67" t="s">
        <v>300</v>
      </c>
      <c r="B84" s="68">
        <v>0.56000000000000005</v>
      </c>
    </row>
    <row r="85" spans="1:2" x14ac:dyDescent="0.35">
      <c r="A85" s="67" t="s">
        <v>214</v>
      </c>
      <c r="B85" s="68">
        <v>0.55000000000000004</v>
      </c>
    </row>
    <row r="86" spans="1:2" x14ac:dyDescent="0.35">
      <c r="A86" s="67" t="s">
        <v>274</v>
      </c>
      <c r="B86" s="68">
        <v>0.55000000000000004</v>
      </c>
    </row>
    <row r="87" spans="1:2" ht="29" x14ac:dyDescent="0.35">
      <c r="A87" s="67" t="s">
        <v>327</v>
      </c>
      <c r="B87" s="68">
        <v>0.55000000000000004</v>
      </c>
    </row>
    <row r="88" spans="1:2" x14ac:dyDescent="0.35">
      <c r="A88" s="67" t="s">
        <v>247</v>
      </c>
      <c r="B88" s="68">
        <v>0.54</v>
      </c>
    </row>
    <row r="89" spans="1:2" x14ac:dyDescent="0.35">
      <c r="A89" s="67" t="s">
        <v>267</v>
      </c>
      <c r="B89" s="68">
        <v>0.54</v>
      </c>
    </row>
    <row r="90" spans="1:2" x14ac:dyDescent="0.35">
      <c r="A90" s="67" t="s">
        <v>278</v>
      </c>
      <c r="B90" s="68">
        <v>0.54</v>
      </c>
    </row>
    <row r="91" spans="1:2" x14ac:dyDescent="0.35">
      <c r="A91" s="67" t="s">
        <v>296</v>
      </c>
      <c r="B91" s="68">
        <v>0.54</v>
      </c>
    </row>
    <row r="92" spans="1:2" x14ac:dyDescent="0.35">
      <c r="A92" s="67" t="s">
        <v>311</v>
      </c>
      <c r="B92" s="68">
        <v>0.54</v>
      </c>
    </row>
    <row r="93" spans="1:2" x14ac:dyDescent="0.35">
      <c r="A93" s="67" t="s">
        <v>336</v>
      </c>
      <c r="B93" s="68">
        <v>0.54</v>
      </c>
    </row>
    <row r="94" spans="1:2" x14ac:dyDescent="0.35">
      <c r="A94" s="67" t="s">
        <v>206</v>
      </c>
      <c r="B94" s="68">
        <v>0.52</v>
      </c>
    </row>
    <row r="95" spans="1:2" ht="29" x14ac:dyDescent="0.35">
      <c r="A95" s="67" t="s">
        <v>226</v>
      </c>
      <c r="B95" s="68">
        <v>0.52</v>
      </c>
    </row>
    <row r="96" spans="1:2" x14ac:dyDescent="0.35">
      <c r="A96" s="67" t="s">
        <v>330</v>
      </c>
      <c r="B96" s="68">
        <v>0.52</v>
      </c>
    </row>
    <row r="97" spans="1:2" x14ac:dyDescent="0.35">
      <c r="A97" s="67" t="s">
        <v>273</v>
      </c>
      <c r="B97" s="68">
        <v>0.51</v>
      </c>
    </row>
    <row r="98" spans="1:2" x14ac:dyDescent="0.35">
      <c r="A98" s="67" t="s">
        <v>283</v>
      </c>
      <c r="B98" s="68">
        <v>0.51</v>
      </c>
    </row>
    <row r="99" spans="1:2" x14ac:dyDescent="0.35">
      <c r="A99" s="67" t="s">
        <v>257</v>
      </c>
      <c r="B99" s="68">
        <v>0.5</v>
      </c>
    </row>
    <row r="100" spans="1:2" ht="29" x14ac:dyDescent="0.35">
      <c r="A100" s="67" t="s">
        <v>301</v>
      </c>
      <c r="B100" s="68">
        <v>0.5</v>
      </c>
    </row>
    <row r="101" spans="1:2" x14ac:dyDescent="0.35">
      <c r="A101" s="67" t="s">
        <v>308</v>
      </c>
      <c r="B101" s="68">
        <v>0.5</v>
      </c>
    </row>
    <row r="102" spans="1:2" x14ac:dyDescent="0.35">
      <c r="A102" s="67" t="s">
        <v>291</v>
      </c>
      <c r="B102" s="68">
        <v>0.49</v>
      </c>
    </row>
    <row r="103" spans="1:2" x14ac:dyDescent="0.35">
      <c r="A103" s="67" t="s">
        <v>305</v>
      </c>
      <c r="B103" s="68">
        <v>0.49</v>
      </c>
    </row>
    <row r="104" spans="1:2" x14ac:dyDescent="0.35">
      <c r="A104" s="67" t="s">
        <v>196</v>
      </c>
      <c r="B104" s="68">
        <v>0.48</v>
      </c>
    </row>
    <row r="105" spans="1:2" x14ac:dyDescent="0.35">
      <c r="A105" s="67" t="s">
        <v>331</v>
      </c>
      <c r="B105" s="68">
        <v>0.48</v>
      </c>
    </row>
    <row r="106" spans="1:2" x14ac:dyDescent="0.35">
      <c r="A106" s="67" t="s">
        <v>225</v>
      </c>
      <c r="B106" s="68">
        <v>0.47</v>
      </c>
    </row>
    <row r="107" spans="1:2" x14ac:dyDescent="0.35">
      <c r="A107" s="67" t="s">
        <v>261</v>
      </c>
      <c r="B107" s="68">
        <v>0.47</v>
      </c>
    </row>
    <row r="108" spans="1:2" x14ac:dyDescent="0.35">
      <c r="A108" s="67" t="s">
        <v>293</v>
      </c>
      <c r="B108" s="68">
        <v>0.47</v>
      </c>
    </row>
    <row r="109" spans="1:2" x14ac:dyDescent="0.35">
      <c r="A109" s="67" t="s">
        <v>307</v>
      </c>
      <c r="B109" s="68">
        <v>0.47</v>
      </c>
    </row>
    <row r="110" spans="1:2" x14ac:dyDescent="0.35">
      <c r="A110" s="67" t="s">
        <v>244</v>
      </c>
      <c r="B110" s="68">
        <v>0.46</v>
      </c>
    </row>
    <row r="111" spans="1:2" x14ac:dyDescent="0.35">
      <c r="A111" s="67" t="s">
        <v>245</v>
      </c>
      <c r="B111" s="68">
        <v>0.46</v>
      </c>
    </row>
    <row r="112" spans="1:2" x14ac:dyDescent="0.35">
      <c r="A112" s="67" t="s">
        <v>271</v>
      </c>
      <c r="B112" s="68">
        <v>0.46</v>
      </c>
    </row>
    <row r="113" spans="1:2" x14ac:dyDescent="0.35">
      <c r="A113" s="67" t="s">
        <v>227</v>
      </c>
      <c r="B113" s="68">
        <v>0.45</v>
      </c>
    </row>
    <row r="114" spans="1:2" x14ac:dyDescent="0.35">
      <c r="A114" s="67" t="s">
        <v>298</v>
      </c>
      <c r="B114" s="68">
        <v>0.45</v>
      </c>
    </row>
    <row r="115" spans="1:2" x14ac:dyDescent="0.35">
      <c r="A115" s="67" t="s">
        <v>237</v>
      </c>
      <c r="B115" s="68">
        <v>0.42</v>
      </c>
    </row>
    <row r="116" spans="1:2" x14ac:dyDescent="0.35">
      <c r="A116" s="67" t="s">
        <v>276</v>
      </c>
      <c r="B116" s="68">
        <v>0.42</v>
      </c>
    </row>
    <row r="117" spans="1:2" x14ac:dyDescent="0.35">
      <c r="A117" s="67" t="s">
        <v>195</v>
      </c>
      <c r="B117" s="68">
        <v>0.41</v>
      </c>
    </row>
    <row r="118" spans="1:2" x14ac:dyDescent="0.35">
      <c r="A118" s="67" t="s">
        <v>249</v>
      </c>
      <c r="B118" s="68">
        <v>0.4</v>
      </c>
    </row>
    <row r="119" spans="1:2" x14ac:dyDescent="0.35">
      <c r="A119" s="67" t="s">
        <v>297</v>
      </c>
      <c r="B119" s="68">
        <v>0.4</v>
      </c>
    </row>
    <row r="120" spans="1:2" x14ac:dyDescent="0.35">
      <c r="A120" s="67" t="s">
        <v>321</v>
      </c>
      <c r="B120" s="68">
        <v>0.4</v>
      </c>
    </row>
    <row r="121" spans="1:2" x14ac:dyDescent="0.35">
      <c r="A121" s="67" t="s">
        <v>324</v>
      </c>
      <c r="B121" s="68">
        <v>0.4</v>
      </c>
    </row>
    <row r="122" spans="1:2" x14ac:dyDescent="0.35">
      <c r="A122" s="67" t="s">
        <v>335</v>
      </c>
      <c r="B122" s="68">
        <v>0.4</v>
      </c>
    </row>
    <row r="123" spans="1:2" x14ac:dyDescent="0.35">
      <c r="A123" s="67" t="s">
        <v>253</v>
      </c>
      <c r="B123" s="68">
        <v>0.39</v>
      </c>
    </row>
    <row r="124" spans="1:2" x14ac:dyDescent="0.35">
      <c r="A124" s="67" t="s">
        <v>302</v>
      </c>
      <c r="B124" s="68">
        <v>0.39</v>
      </c>
    </row>
    <row r="125" spans="1:2" x14ac:dyDescent="0.35">
      <c r="A125" s="67" t="s">
        <v>323</v>
      </c>
      <c r="B125" s="68">
        <v>0.39</v>
      </c>
    </row>
    <row r="126" spans="1:2" x14ac:dyDescent="0.35">
      <c r="A126" s="67" t="s">
        <v>211</v>
      </c>
      <c r="B126" s="68">
        <v>0.38</v>
      </c>
    </row>
    <row r="127" spans="1:2" x14ac:dyDescent="0.35">
      <c r="A127" s="67" t="s">
        <v>198</v>
      </c>
      <c r="B127" s="68">
        <v>0.38</v>
      </c>
    </row>
    <row r="128" spans="1:2" x14ac:dyDescent="0.35">
      <c r="A128" s="67" t="s">
        <v>224</v>
      </c>
      <c r="B128" s="68">
        <v>0.37</v>
      </c>
    </row>
    <row r="129" spans="1:2" x14ac:dyDescent="0.35">
      <c r="A129" s="67" t="s">
        <v>295</v>
      </c>
      <c r="B129" s="68">
        <v>0.37</v>
      </c>
    </row>
    <row r="130" spans="1:2" x14ac:dyDescent="0.35">
      <c r="A130" s="67" t="s">
        <v>228</v>
      </c>
      <c r="B130" s="68">
        <v>0.36</v>
      </c>
    </row>
    <row r="131" spans="1:2" x14ac:dyDescent="0.35">
      <c r="A131" s="67" t="s">
        <v>285</v>
      </c>
      <c r="B131" s="68">
        <v>0.36</v>
      </c>
    </row>
    <row r="132" spans="1:2" x14ac:dyDescent="0.35">
      <c r="A132" s="67" t="s">
        <v>212</v>
      </c>
      <c r="B132" s="68">
        <v>0.35</v>
      </c>
    </row>
    <row r="133" spans="1:2" x14ac:dyDescent="0.35">
      <c r="A133" s="67" t="s">
        <v>230</v>
      </c>
      <c r="B133" s="68">
        <v>0.35</v>
      </c>
    </row>
    <row r="134" spans="1:2" x14ac:dyDescent="0.35">
      <c r="A134" s="67" t="s">
        <v>303</v>
      </c>
      <c r="B134" s="68">
        <v>0.35</v>
      </c>
    </row>
    <row r="135" spans="1:2" x14ac:dyDescent="0.35">
      <c r="A135" s="67" t="s">
        <v>320</v>
      </c>
      <c r="B135" s="68">
        <v>0.34</v>
      </c>
    </row>
    <row r="136" spans="1:2" x14ac:dyDescent="0.35">
      <c r="A136" s="67" t="s">
        <v>334</v>
      </c>
      <c r="B136" s="68">
        <v>0.34</v>
      </c>
    </row>
    <row r="137" spans="1:2" ht="29" x14ac:dyDescent="0.35">
      <c r="A137" s="67" t="s">
        <v>217</v>
      </c>
      <c r="B137" s="68">
        <v>0.32</v>
      </c>
    </row>
    <row r="138" spans="1:2" x14ac:dyDescent="0.35">
      <c r="A138" s="67" t="s">
        <v>238</v>
      </c>
      <c r="B138" s="68">
        <v>0.32</v>
      </c>
    </row>
    <row r="139" spans="1:2" ht="29" x14ac:dyDescent="0.35">
      <c r="A139" s="67" t="s">
        <v>332</v>
      </c>
      <c r="B139" s="68">
        <v>0.31</v>
      </c>
    </row>
    <row r="140" spans="1:2" x14ac:dyDescent="0.35">
      <c r="A140" s="67" t="s">
        <v>252</v>
      </c>
      <c r="B140" s="68">
        <v>0.3</v>
      </c>
    </row>
    <row r="141" spans="1:2" x14ac:dyDescent="0.35">
      <c r="A141" s="67" t="s">
        <v>277</v>
      </c>
      <c r="B141" s="68">
        <v>0.25</v>
      </c>
    </row>
    <row r="142" spans="1:2" x14ac:dyDescent="0.35">
      <c r="A142" s="67" t="s">
        <v>197</v>
      </c>
      <c r="B142" s="68">
        <v>0.25</v>
      </c>
    </row>
    <row r="143" spans="1:2" x14ac:dyDescent="0.35">
      <c r="A143" s="67" t="s">
        <v>322</v>
      </c>
      <c r="B143" s="68">
        <v>0.24</v>
      </c>
    </row>
    <row r="144" spans="1:2" x14ac:dyDescent="0.35">
      <c r="A144" s="67" t="s">
        <v>220</v>
      </c>
      <c r="B144" s="68">
        <v>0.23</v>
      </c>
    </row>
    <row r="145" spans="1:2" x14ac:dyDescent="0.35">
      <c r="A145" s="67" t="s">
        <v>255</v>
      </c>
      <c r="B145" s="68">
        <v>0.23</v>
      </c>
    </row>
    <row r="146" spans="1:2" x14ac:dyDescent="0.35">
      <c r="A146" s="67" t="s">
        <v>256</v>
      </c>
      <c r="B146" s="68">
        <v>0.23</v>
      </c>
    </row>
    <row r="147" spans="1:2" x14ac:dyDescent="0.35">
      <c r="A147" s="67" t="s">
        <v>265</v>
      </c>
      <c r="B147" s="68">
        <v>0.23</v>
      </c>
    </row>
    <row r="148" spans="1:2" x14ac:dyDescent="0.35">
      <c r="A148" s="67" t="s">
        <v>208</v>
      </c>
      <c r="B148" s="68">
        <v>0.21</v>
      </c>
    </row>
    <row r="149" spans="1:2" x14ac:dyDescent="0.35">
      <c r="A149" s="67" t="s">
        <v>218</v>
      </c>
      <c r="B149" s="68">
        <v>0.21</v>
      </c>
    </row>
    <row r="150" spans="1:2" x14ac:dyDescent="0.35">
      <c r="A150" s="67" t="s">
        <v>243</v>
      </c>
      <c r="B150" s="68">
        <v>0.18</v>
      </c>
    </row>
    <row r="151" spans="1:2" x14ac:dyDescent="0.35">
      <c r="A151" s="67" t="s">
        <v>189</v>
      </c>
      <c r="B151" s="68">
        <v>0.16</v>
      </c>
    </row>
    <row r="152" spans="1:2" x14ac:dyDescent="0.35">
      <c r="A152" s="67" t="s">
        <v>231</v>
      </c>
      <c r="B152" s="68">
        <v>0.15</v>
      </c>
    </row>
    <row r="153" spans="1:2" x14ac:dyDescent="0.35">
      <c r="A153" s="67" t="s">
        <v>329</v>
      </c>
      <c r="B153" s="68">
        <v>0.08</v>
      </c>
    </row>
    <row r="154" spans="1:2" x14ac:dyDescent="0.35">
      <c r="A154" s="67" t="s">
        <v>201</v>
      </c>
      <c r="B154" s="68">
        <v>7.0000000000000007E-2</v>
      </c>
    </row>
    <row r="155" spans="1:2" x14ac:dyDescent="0.35">
      <c r="A155" s="67" t="s">
        <v>268</v>
      </c>
      <c r="B155" s="68">
        <v>7.0000000000000007E-2</v>
      </c>
    </row>
    <row r="156" spans="1:2" x14ac:dyDescent="0.35">
      <c r="A156" s="67" t="s">
        <v>258</v>
      </c>
      <c r="B156" s="68">
        <v>0.03</v>
      </c>
    </row>
    <row r="157" spans="1:2" ht="29" x14ac:dyDescent="0.35">
      <c r="A157" s="67" t="s">
        <v>219</v>
      </c>
      <c r="B157" s="68">
        <v>0.02</v>
      </c>
    </row>
  </sheetData>
  <sortState xmlns:xlrd2="http://schemas.microsoft.com/office/spreadsheetml/2017/richdata2" ref="A2:B157">
    <sortCondition descending="1" ref="B2:B15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REV_OUT_DEF_SUR_DEBT</vt:lpstr>
      <vt:lpstr>REVENUES</vt:lpstr>
      <vt:lpstr>OUTLAYS</vt:lpstr>
      <vt:lpstr>INTEREST_PAYMENTS</vt:lpstr>
      <vt:lpstr>DEBT_OUTSTANDING</vt:lpstr>
      <vt:lpstr>GDP</vt:lpstr>
      <vt:lpstr>GDP to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McWilliams</dc:creator>
  <cp:lastModifiedBy>Jonathan McWilliams</cp:lastModifiedBy>
  <dcterms:created xsi:type="dcterms:W3CDTF">2023-03-25T04:47:26Z</dcterms:created>
  <dcterms:modified xsi:type="dcterms:W3CDTF">2023-07-13T05:06:31Z</dcterms:modified>
</cp:coreProperties>
</file>