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drawings/drawing3.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4.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drawings/drawing5.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drawings/drawing6.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7.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codeName="ThisWorkbook"/>
  <xr:revisionPtr revIDLastSave="0" documentId="8_{D98AD6E4-A141-4889-AC59-5D5144452C73}" xr6:coauthVersionLast="47" xr6:coauthVersionMax="47" xr10:uidLastSave="{00000000-0000-0000-0000-000000000000}"/>
  <bookViews>
    <workbookView xWindow="-22200" yWindow="-16320" windowWidth="29040" windowHeight="15840" xr2:uid="{00000000-000D-0000-FFFF-FFFF00000000}"/>
  </bookViews>
  <sheets>
    <sheet name="Adam Nesbitt" sheetId="13" r:id="rId1"/>
    <sheet name="Aries Ramos" sheetId="7" r:id="rId2"/>
    <sheet name="Beau Hines" sheetId="4" r:id="rId3"/>
    <sheet name="Brandon Burge" sheetId="15" r:id="rId4"/>
    <sheet name="Chris Bina" sheetId="1" r:id="rId5"/>
    <sheet name="Didier Presle" sheetId="20" r:id="rId6"/>
    <sheet name="Jeremy Busby" sheetId="8" r:id="rId7"/>
    <sheet name="Jordan Wehmeier" sheetId="23" r:id="rId8"/>
    <sheet name="Kenyon Epp" sheetId="24" r:id="rId9"/>
    <sheet name="Kit Smith" sheetId="18" r:id="rId10"/>
    <sheet name="Mitchel Deuter" sheetId="25" r:id="rId11"/>
    <sheet name="Michael Smith" sheetId="19" r:id="rId12"/>
    <sheet name="Philip Kurutz" sheetId="22" r:id="rId13"/>
    <sheet name="Sean Daws" sheetId="21" r:id="rId14"/>
  </sheets>
  <definedNames>
    <definedName name="AprSun1" localSheetId="0">DATE('Adam Nesbitt'!CalendarYear,4,1)-WEEKDAY(DATE('Adam Nesbitt'!CalendarYear,4,1))</definedName>
    <definedName name="AprSun1" localSheetId="1">DATE('Aries Ramos'!CalendarYear,4,1)-WEEKDAY(DATE('Aries Ramos'!CalendarYear,4,1))</definedName>
    <definedName name="AprSun1" localSheetId="2">DATE('Beau Hines'!CalendarYear,4,1)-WEEKDAY(DATE('Beau Hines'!CalendarYear,4,1))</definedName>
    <definedName name="AprSun1" localSheetId="3">DATE('Brandon Burge'!CalendarYear,4,1)-WEEKDAY(DATE('Brandon Burge'!CalendarYear,4,1))</definedName>
    <definedName name="AprSun1" localSheetId="5">DATE('Didier Presle'!CalendarYear,4,1)-WEEKDAY(DATE('Didier Presle'!CalendarYear,4,1))</definedName>
    <definedName name="AprSun1" localSheetId="6">DATE('Jeremy Busby'!CalendarYear,4,1)-WEEKDAY(DATE('Jeremy Busby'!CalendarYear,4,1))</definedName>
    <definedName name="AprSun1" localSheetId="7">DATE('Jordan Wehmeier'!CalendarYear,4,1)-WEEKDAY(DATE('Jordan Wehmeier'!CalendarYear,4,1))</definedName>
    <definedName name="AprSun1" localSheetId="8">DATE('Kenyon Epp'!CalendarYear,4,1)-WEEKDAY(DATE('Kenyon Epp'!CalendarYear,4,1))</definedName>
    <definedName name="AprSun1" localSheetId="9">DATE('Kit Smith'!CalendarYear,4,1)-WEEKDAY(DATE('Kit Smith'!CalendarYear,4,1))</definedName>
    <definedName name="AprSun1" localSheetId="11">DATE('Michael Smith'!CalendarYear,4,1)-WEEKDAY(DATE('Michael Smith'!CalendarYear,4,1))</definedName>
    <definedName name="AprSun1" localSheetId="10">DATE('Mitchel Deuter'!CalendarYear,4,1)-WEEKDAY(DATE('Mitchel Deuter'!CalendarYear,4,1))</definedName>
    <definedName name="AprSun1" localSheetId="12">DATE('Philip Kurutz'!CalendarYear,4,1)-WEEKDAY(DATE('Philip Kurutz'!CalendarYear,4,1))</definedName>
    <definedName name="AprSun1" localSheetId="13">DATE('Sean Daws'!CalendarYear,4,1)-WEEKDAY(DATE('Sean Daws'!CalendarYear,4,1))</definedName>
    <definedName name="AprSun1">DATE(CalendarYear,4,1)-WEEKDAY(DATE(CalendarYear,4,1))</definedName>
    <definedName name="AugSun1" localSheetId="0">DATE('Adam Nesbitt'!CalendarYear,8,1)-WEEKDAY(DATE('Adam Nesbitt'!CalendarYear,8,1))</definedName>
    <definedName name="AugSun1" localSheetId="1">DATE('Aries Ramos'!CalendarYear,8,1)-WEEKDAY(DATE('Aries Ramos'!CalendarYear,8,1))</definedName>
    <definedName name="AugSun1" localSheetId="2">DATE('Beau Hines'!CalendarYear,8,1)-WEEKDAY(DATE('Beau Hines'!CalendarYear,8,1))</definedName>
    <definedName name="AugSun1" localSheetId="3">DATE('Brandon Burge'!CalendarYear,8,1)-WEEKDAY(DATE('Brandon Burge'!CalendarYear,8,1))</definedName>
    <definedName name="AugSun1" localSheetId="5">DATE('Didier Presle'!CalendarYear,8,1)-WEEKDAY(DATE('Didier Presle'!CalendarYear,8,1))</definedName>
    <definedName name="AugSun1" localSheetId="6">DATE('Jeremy Busby'!CalendarYear,8,1)-WEEKDAY(DATE('Jeremy Busby'!CalendarYear,8,1))</definedName>
    <definedName name="AugSun1" localSheetId="7">DATE('Jordan Wehmeier'!CalendarYear,8,1)-WEEKDAY(DATE('Jordan Wehmeier'!CalendarYear,8,1))</definedName>
    <definedName name="AugSun1" localSheetId="8">DATE('Kenyon Epp'!CalendarYear,8,1)-WEEKDAY(DATE('Kenyon Epp'!CalendarYear,8,1))</definedName>
    <definedName name="AugSun1" localSheetId="9">DATE('Kit Smith'!CalendarYear,8,1)-WEEKDAY(DATE('Kit Smith'!CalendarYear,8,1))</definedName>
    <definedName name="AugSun1" localSheetId="11">DATE('Michael Smith'!CalendarYear,8,1)-WEEKDAY(DATE('Michael Smith'!CalendarYear,8,1))</definedName>
    <definedName name="AugSun1" localSheetId="10">DATE('Mitchel Deuter'!CalendarYear,8,1)-WEEKDAY(DATE('Mitchel Deuter'!CalendarYear,8,1))</definedName>
    <definedName name="AugSun1" localSheetId="12">DATE('Philip Kurutz'!CalendarYear,8,1)-WEEKDAY(DATE('Philip Kurutz'!CalendarYear,8,1))</definedName>
    <definedName name="AugSun1" localSheetId="13">DATE('Sean Daws'!CalendarYear,8,1)-WEEKDAY(DATE('Sean Daws'!CalendarYear,8,1))</definedName>
    <definedName name="AugSun1">DATE(CalendarYear,8,1)-WEEKDAY(DATE(CalendarYear,8,1))</definedName>
    <definedName name="CalendarYear" localSheetId="0">'Adam Nesbitt'!$AH$2</definedName>
    <definedName name="CalendarYear" localSheetId="1">'Aries Ramos'!$AH$2</definedName>
    <definedName name="CalendarYear" localSheetId="2">'Beau Hines'!$AH$2</definedName>
    <definedName name="CalendarYear" localSheetId="3">'Brandon Burge'!$AH$2</definedName>
    <definedName name="CalendarYear" localSheetId="5">'Didier Presle'!$AH$2</definedName>
    <definedName name="CalendarYear" localSheetId="6">'Jeremy Busby'!$AH$2</definedName>
    <definedName name="CalendarYear" localSheetId="7">'Jordan Wehmeier'!$AH$2</definedName>
    <definedName name="CalendarYear" localSheetId="8">'Kenyon Epp'!$AH$2</definedName>
    <definedName name="CalendarYear" localSheetId="9">'Kit Smith'!$AH$2</definedName>
    <definedName name="CalendarYear" localSheetId="11">'Michael Smith'!$AH$2</definedName>
    <definedName name="CalendarYear" localSheetId="10">'Mitchel Deuter'!$AH$2</definedName>
    <definedName name="CalendarYear" localSheetId="12">'Philip Kurutz'!$AH$2</definedName>
    <definedName name="CalendarYear" localSheetId="13">'Sean Daws'!$AH$2</definedName>
    <definedName name="CalendarYear">'Chris Bina'!$AH$2</definedName>
    <definedName name="DecSun1" localSheetId="0">DATE('Adam Nesbitt'!CalendarYear,12,1)-WEEKDAY(DATE('Adam Nesbitt'!CalendarYear,12,1))</definedName>
    <definedName name="DecSun1" localSheetId="1">DATE('Aries Ramos'!CalendarYear,12,1)-WEEKDAY(DATE('Aries Ramos'!CalendarYear,12,1))</definedName>
    <definedName name="DecSun1" localSheetId="2">DATE('Beau Hines'!CalendarYear,12,1)-WEEKDAY(DATE('Beau Hines'!CalendarYear,12,1))</definedName>
    <definedName name="DecSun1" localSheetId="3">DATE('Brandon Burge'!CalendarYear,12,1)-WEEKDAY(DATE('Brandon Burge'!CalendarYear,12,1))</definedName>
    <definedName name="DecSun1" localSheetId="5">DATE('Didier Presle'!CalendarYear,12,1)-WEEKDAY(DATE('Didier Presle'!CalendarYear,12,1))</definedName>
    <definedName name="DecSun1" localSheetId="6">DATE('Jeremy Busby'!CalendarYear,12,1)-WEEKDAY(DATE('Jeremy Busby'!CalendarYear,12,1))</definedName>
    <definedName name="DecSun1" localSheetId="7">DATE('Jordan Wehmeier'!CalendarYear,12,1)-WEEKDAY(DATE('Jordan Wehmeier'!CalendarYear,12,1))</definedName>
    <definedName name="DecSun1" localSheetId="8">DATE('Kenyon Epp'!CalendarYear,12,1)-WEEKDAY(DATE('Kenyon Epp'!CalendarYear,12,1))</definedName>
    <definedName name="DecSun1" localSheetId="9">DATE('Kit Smith'!CalendarYear,12,1)-WEEKDAY(DATE('Kit Smith'!CalendarYear,12,1))</definedName>
    <definedName name="DecSun1" localSheetId="11">DATE('Michael Smith'!CalendarYear,12,1)-WEEKDAY(DATE('Michael Smith'!CalendarYear,12,1))</definedName>
    <definedName name="DecSun1" localSheetId="10">DATE('Mitchel Deuter'!CalendarYear,12,1)-WEEKDAY(DATE('Mitchel Deuter'!CalendarYear,12,1))</definedName>
    <definedName name="DecSun1" localSheetId="12">DATE('Philip Kurutz'!CalendarYear,12,1)-WEEKDAY(DATE('Philip Kurutz'!CalendarYear,12,1))</definedName>
    <definedName name="DecSun1" localSheetId="13">DATE('Sean Daws'!CalendarYear,12,1)-WEEKDAY(DATE('Sean Daws'!CalendarYear,12,1))</definedName>
    <definedName name="DecSun1">DATE(CalendarYear,12,1)-WEEKDAY(DATE(CalendarYear,12,1))</definedName>
    <definedName name="FebSun1" localSheetId="0">DATE('Adam Nesbitt'!CalendarYear,2,1)-WEEKDAY(DATE('Adam Nesbitt'!CalendarYear,2,1))</definedName>
    <definedName name="FebSun1" localSheetId="1">DATE('Aries Ramos'!CalendarYear,2,1)-WEEKDAY(DATE('Aries Ramos'!CalendarYear,2,1))</definedName>
    <definedName name="FebSun1" localSheetId="2">DATE('Beau Hines'!CalendarYear,2,1)-WEEKDAY(DATE('Beau Hines'!CalendarYear,2,1))</definedName>
    <definedName name="FebSun1" localSheetId="3">DATE('Brandon Burge'!CalendarYear,2,1)-WEEKDAY(DATE('Brandon Burge'!CalendarYear,2,1))</definedName>
    <definedName name="FebSun1" localSheetId="5">DATE('Didier Presle'!CalendarYear,2,1)-WEEKDAY(DATE('Didier Presle'!CalendarYear,2,1))</definedName>
    <definedName name="FebSun1" localSheetId="6">DATE('Jeremy Busby'!CalendarYear,2,1)-WEEKDAY(DATE('Jeremy Busby'!CalendarYear,2,1))</definedName>
    <definedName name="FebSun1" localSheetId="7">DATE('Jordan Wehmeier'!CalendarYear,2,1)-WEEKDAY(DATE('Jordan Wehmeier'!CalendarYear,2,1))</definedName>
    <definedName name="FebSun1" localSheetId="8">DATE('Kenyon Epp'!CalendarYear,2,1)-WEEKDAY(DATE('Kenyon Epp'!CalendarYear,2,1))</definedName>
    <definedName name="FebSun1" localSheetId="9">DATE('Kit Smith'!CalendarYear,2,1)-WEEKDAY(DATE('Kit Smith'!CalendarYear,2,1))</definedName>
    <definedName name="FebSun1" localSheetId="11">DATE('Michael Smith'!CalendarYear,2,1)-WEEKDAY(DATE('Michael Smith'!CalendarYear,2,1))</definedName>
    <definedName name="FebSun1" localSheetId="10">DATE('Mitchel Deuter'!CalendarYear,2,1)-WEEKDAY(DATE('Mitchel Deuter'!CalendarYear,2,1))</definedName>
    <definedName name="FebSun1" localSheetId="12">DATE('Philip Kurutz'!CalendarYear,2,1)-WEEKDAY(DATE('Philip Kurutz'!CalendarYear,2,1))</definedName>
    <definedName name="FebSun1" localSheetId="13">DATE('Sean Daws'!CalendarYear,2,1)-WEEKDAY(DATE('Sean Daws'!CalendarYear,2,1))</definedName>
    <definedName name="FebSun1">DATE(CalendarYear,2,1)-WEEKDAY(DATE(CalendarYear,2,1))</definedName>
    <definedName name="JanSun1" localSheetId="0">DATE('Adam Nesbitt'!CalendarYear,1,1)-WEEKDAY(DATE('Adam Nesbitt'!CalendarYear,1,1))</definedName>
    <definedName name="JanSun1" localSheetId="1">DATE('Aries Ramos'!CalendarYear,1,1)-WEEKDAY(DATE('Aries Ramos'!CalendarYear,1,1))</definedName>
    <definedName name="JanSun1" localSheetId="2">DATE('Beau Hines'!CalendarYear,1,1)-WEEKDAY(DATE('Beau Hines'!CalendarYear,1,1))</definedName>
    <definedName name="JanSun1" localSheetId="3">DATE('Brandon Burge'!CalendarYear,1,1)-WEEKDAY(DATE('Brandon Burge'!CalendarYear,1,1))</definedName>
    <definedName name="JanSun1" localSheetId="5">DATE('Didier Presle'!CalendarYear,1,1)-WEEKDAY(DATE('Didier Presle'!CalendarYear,1,1))</definedName>
    <definedName name="JanSun1" localSheetId="6">DATE('Jeremy Busby'!CalendarYear,1,1)-WEEKDAY(DATE('Jeremy Busby'!CalendarYear,1,1))</definedName>
    <definedName name="JanSun1" localSheetId="7">DATE('Jordan Wehmeier'!CalendarYear,1,1)-WEEKDAY(DATE('Jordan Wehmeier'!CalendarYear,1,1))</definedName>
    <definedName name="JanSun1" localSheetId="8">DATE('Kenyon Epp'!CalendarYear,1,1)-WEEKDAY(DATE('Kenyon Epp'!CalendarYear,1,1))</definedName>
    <definedName name="JanSun1" localSheetId="9">DATE('Kit Smith'!CalendarYear,1,1)-WEEKDAY(DATE('Kit Smith'!CalendarYear,1,1))</definedName>
    <definedName name="JanSun1" localSheetId="11">DATE('Michael Smith'!CalendarYear,1,1)-WEEKDAY(DATE('Michael Smith'!CalendarYear,1,1))</definedName>
    <definedName name="JanSun1" localSheetId="10">DATE('Mitchel Deuter'!CalendarYear,1,1)-WEEKDAY(DATE('Mitchel Deuter'!CalendarYear,1,1))</definedName>
    <definedName name="JanSun1" localSheetId="12">DATE('Philip Kurutz'!CalendarYear,1,1)-WEEKDAY(DATE('Philip Kurutz'!CalendarYear,1,1))</definedName>
    <definedName name="JanSun1" localSheetId="13">DATE('Sean Daws'!CalendarYear,1,1)-WEEKDAY(DATE('Sean Daws'!CalendarYear,1,1))</definedName>
    <definedName name="JanSun1">DATE(CalendarYear,1,1)-WEEKDAY(DATE(CalendarYear,1,1))</definedName>
    <definedName name="Job1_DayOff_Code">#REF!</definedName>
    <definedName name="Job1_Name">#REF!</definedName>
    <definedName name="Job1_Pattern">#REF!</definedName>
    <definedName name="Job1_Shift1_Code">#REF!</definedName>
    <definedName name="Job1_Shift2_Code">#REF!</definedName>
    <definedName name="Job1_Shift3_Code">#REF!</definedName>
    <definedName name="Job1_StartDate">#REF!</definedName>
    <definedName name="Job2_DayOff_Code">#REF!</definedName>
    <definedName name="Job2_Name">#REF!</definedName>
    <definedName name="Job2_Pattern">#REF!</definedName>
    <definedName name="Job2_Shift1_Code">#REF!</definedName>
    <definedName name="Job2_Shift2_Code">#REF!</definedName>
    <definedName name="Job2_Shift3_Code">#REF!</definedName>
    <definedName name="Job2_StartDate">#REF!</definedName>
    <definedName name="Job3_DayOff_Code">#REF!</definedName>
    <definedName name="Job3_Name">#REF!</definedName>
    <definedName name="Job3_Pattern">#REF!</definedName>
    <definedName name="Job3_Shift1_Code">#REF!</definedName>
    <definedName name="Job3_Shift2_Code">#REF!</definedName>
    <definedName name="Job3_Shift3_Code">#REF!</definedName>
    <definedName name="Job3_StartDate">#REF!</definedName>
    <definedName name="JulSun1" localSheetId="0">DATE('Adam Nesbitt'!CalendarYear,7,1)-WEEKDAY(DATE('Adam Nesbitt'!CalendarYear,7,1))</definedName>
    <definedName name="JulSun1" localSheetId="1">DATE('Aries Ramos'!CalendarYear,7,1)-WEEKDAY(DATE('Aries Ramos'!CalendarYear,7,1))</definedName>
    <definedName name="JulSun1" localSheetId="2">DATE('Beau Hines'!CalendarYear,7,1)-WEEKDAY(DATE('Beau Hines'!CalendarYear,7,1))</definedName>
    <definedName name="JulSun1" localSheetId="3">DATE('Brandon Burge'!CalendarYear,7,1)-WEEKDAY(DATE('Brandon Burge'!CalendarYear,7,1))</definedName>
    <definedName name="JulSun1" localSheetId="5">DATE('Didier Presle'!CalendarYear,7,1)-WEEKDAY(DATE('Didier Presle'!CalendarYear,7,1))</definedName>
    <definedName name="JulSun1" localSheetId="6">DATE('Jeremy Busby'!CalendarYear,7,1)-WEEKDAY(DATE('Jeremy Busby'!CalendarYear,7,1))</definedName>
    <definedName name="JulSun1" localSheetId="7">DATE('Jordan Wehmeier'!CalendarYear,7,1)-WEEKDAY(DATE('Jordan Wehmeier'!CalendarYear,7,1))</definedName>
    <definedName name="JulSun1" localSheetId="8">DATE('Kenyon Epp'!CalendarYear,7,1)-WEEKDAY(DATE('Kenyon Epp'!CalendarYear,7,1))</definedName>
    <definedName name="JulSun1" localSheetId="9">DATE('Kit Smith'!CalendarYear,7,1)-WEEKDAY(DATE('Kit Smith'!CalendarYear,7,1))</definedName>
    <definedName name="JulSun1" localSheetId="11">DATE('Michael Smith'!CalendarYear,7,1)-WEEKDAY(DATE('Michael Smith'!CalendarYear,7,1))</definedName>
    <definedName name="JulSun1" localSheetId="10">DATE('Mitchel Deuter'!CalendarYear,7,1)-WEEKDAY(DATE('Mitchel Deuter'!CalendarYear,7,1))</definedName>
    <definedName name="JulSun1" localSheetId="12">DATE('Philip Kurutz'!CalendarYear,7,1)-WEEKDAY(DATE('Philip Kurutz'!CalendarYear,7,1))</definedName>
    <definedName name="JulSun1" localSheetId="13">DATE('Sean Daws'!CalendarYear,7,1)-WEEKDAY(DATE('Sean Daws'!CalendarYear,7,1))</definedName>
    <definedName name="JulSun1">DATE(CalendarYear,7,1)-WEEKDAY(DATE(CalendarYear,7,1))</definedName>
    <definedName name="JunSun1" localSheetId="0">DATE('Adam Nesbitt'!CalendarYear,6,1)-WEEKDAY(DATE('Adam Nesbitt'!CalendarYear,6,1))</definedName>
    <definedName name="JunSun1" localSheetId="1">DATE('Aries Ramos'!CalendarYear,6,1)-WEEKDAY(DATE('Aries Ramos'!CalendarYear,6,1))</definedName>
    <definedName name="JunSun1" localSheetId="2">DATE('Beau Hines'!CalendarYear,6,1)-WEEKDAY(DATE('Beau Hines'!CalendarYear,6,1))</definedName>
    <definedName name="JunSun1" localSheetId="3">DATE('Brandon Burge'!CalendarYear,6,1)-WEEKDAY(DATE('Brandon Burge'!CalendarYear,6,1))</definedName>
    <definedName name="JunSun1" localSheetId="5">DATE('Didier Presle'!CalendarYear,6,1)-WEEKDAY(DATE('Didier Presle'!CalendarYear,6,1))</definedName>
    <definedName name="JunSun1" localSheetId="6">DATE('Jeremy Busby'!CalendarYear,6,1)-WEEKDAY(DATE('Jeremy Busby'!CalendarYear,6,1))</definedName>
    <definedName name="JunSun1" localSheetId="7">DATE('Jordan Wehmeier'!CalendarYear,6,1)-WEEKDAY(DATE('Jordan Wehmeier'!CalendarYear,6,1))</definedName>
    <definedName name="JunSun1" localSheetId="8">DATE('Kenyon Epp'!CalendarYear,6,1)-WEEKDAY(DATE('Kenyon Epp'!CalendarYear,6,1))</definedName>
    <definedName name="JunSun1" localSheetId="9">DATE('Kit Smith'!CalendarYear,6,1)-WEEKDAY(DATE('Kit Smith'!CalendarYear,6,1))</definedName>
    <definedName name="JunSun1" localSheetId="11">DATE('Michael Smith'!CalendarYear,6,1)-WEEKDAY(DATE('Michael Smith'!CalendarYear,6,1))</definedName>
    <definedName name="JunSun1" localSheetId="10">DATE('Mitchel Deuter'!CalendarYear,6,1)-WEEKDAY(DATE('Mitchel Deuter'!CalendarYear,6,1))</definedName>
    <definedName name="JunSun1" localSheetId="12">DATE('Philip Kurutz'!CalendarYear,6,1)-WEEKDAY(DATE('Philip Kurutz'!CalendarYear,6,1))</definedName>
    <definedName name="JunSun1" localSheetId="13">DATE('Sean Daws'!CalendarYear,6,1)-WEEKDAY(DATE('Sean Daws'!CalendarYear,6,1))</definedName>
    <definedName name="JunSun1">DATE(CalendarYear,6,1)-WEEKDAY(DATE(CalendarYear,6,1))</definedName>
    <definedName name="MarSun1" localSheetId="0">DATE('Adam Nesbitt'!CalendarYear,3,1)-WEEKDAY(DATE('Adam Nesbitt'!CalendarYear,3,1))</definedName>
    <definedName name="MarSun1" localSheetId="1">DATE('Aries Ramos'!CalendarYear,3,1)-WEEKDAY(DATE('Aries Ramos'!CalendarYear,3,1))</definedName>
    <definedName name="MarSun1" localSheetId="2">DATE('Beau Hines'!CalendarYear,3,1)-WEEKDAY(DATE('Beau Hines'!CalendarYear,3,1))</definedName>
    <definedName name="MarSun1" localSheetId="3">DATE('Brandon Burge'!CalendarYear,3,1)-WEEKDAY(DATE('Brandon Burge'!CalendarYear,3,1))</definedName>
    <definedName name="MarSun1" localSheetId="5">DATE('Didier Presle'!CalendarYear,3,1)-WEEKDAY(DATE('Didier Presle'!CalendarYear,3,1))</definedName>
    <definedName name="MarSun1" localSheetId="6">DATE('Jeremy Busby'!CalendarYear,3,1)-WEEKDAY(DATE('Jeremy Busby'!CalendarYear,3,1))</definedName>
    <definedName name="MarSun1" localSheetId="7">DATE('Jordan Wehmeier'!CalendarYear,3,1)-WEEKDAY(DATE('Jordan Wehmeier'!CalendarYear,3,1))</definedName>
    <definedName name="MarSun1" localSheetId="8">DATE('Kenyon Epp'!CalendarYear,3,1)-WEEKDAY(DATE('Kenyon Epp'!CalendarYear,3,1))</definedName>
    <definedName name="MarSun1" localSheetId="9">DATE('Kit Smith'!CalendarYear,3,1)-WEEKDAY(DATE('Kit Smith'!CalendarYear,3,1))</definedName>
    <definedName name="MarSun1" localSheetId="11">DATE('Michael Smith'!CalendarYear,3,1)-WEEKDAY(DATE('Michael Smith'!CalendarYear,3,1))</definedName>
    <definedName name="MarSun1" localSheetId="10">DATE('Mitchel Deuter'!CalendarYear,3,1)-WEEKDAY(DATE('Mitchel Deuter'!CalendarYear,3,1))</definedName>
    <definedName name="MarSun1" localSheetId="12">DATE('Philip Kurutz'!CalendarYear,3,1)-WEEKDAY(DATE('Philip Kurutz'!CalendarYear,3,1))</definedName>
    <definedName name="MarSun1" localSheetId="13">DATE('Sean Daws'!CalendarYear,3,1)-WEEKDAY(DATE('Sean Daws'!CalendarYear,3,1))</definedName>
    <definedName name="MarSun1">DATE(CalendarYear,3,1)-WEEKDAY(DATE(CalendarYear,3,1))</definedName>
    <definedName name="MaySun1" localSheetId="0">DATE('Adam Nesbitt'!CalendarYear,5,1)-WEEKDAY(DATE('Adam Nesbitt'!CalendarYear,5,1))</definedName>
    <definedName name="MaySun1" localSheetId="1">DATE('Aries Ramos'!CalendarYear,5,1)-WEEKDAY(DATE('Aries Ramos'!CalendarYear,5,1))</definedName>
    <definedName name="MaySun1" localSheetId="2">DATE('Beau Hines'!CalendarYear,5,1)-WEEKDAY(DATE('Beau Hines'!CalendarYear,5,1))</definedName>
    <definedName name="MaySun1" localSheetId="3">DATE('Brandon Burge'!CalendarYear,5,1)-WEEKDAY(DATE('Brandon Burge'!CalendarYear,5,1))</definedName>
    <definedName name="MaySun1" localSheetId="5">DATE('Didier Presle'!CalendarYear,5,1)-WEEKDAY(DATE('Didier Presle'!CalendarYear,5,1))</definedName>
    <definedName name="MaySun1" localSheetId="6">DATE('Jeremy Busby'!CalendarYear,5,1)-WEEKDAY(DATE('Jeremy Busby'!CalendarYear,5,1))</definedName>
    <definedName name="MaySun1" localSheetId="7">DATE('Jordan Wehmeier'!CalendarYear,5,1)-WEEKDAY(DATE('Jordan Wehmeier'!CalendarYear,5,1))</definedName>
    <definedName name="MaySun1" localSheetId="8">DATE('Kenyon Epp'!CalendarYear,5,1)-WEEKDAY(DATE('Kenyon Epp'!CalendarYear,5,1))</definedName>
    <definedName name="MaySun1" localSheetId="9">DATE('Kit Smith'!CalendarYear,5,1)-WEEKDAY(DATE('Kit Smith'!CalendarYear,5,1))</definedName>
    <definedName name="MaySun1" localSheetId="11">DATE('Michael Smith'!CalendarYear,5,1)-WEEKDAY(DATE('Michael Smith'!CalendarYear,5,1))</definedName>
    <definedName name="MaySun1" localSheetId="10">DATE('Mitchel Deuter'!CalendarYear,5,1)-WEEKDAY(DATE('Mitchel Deuter'!CalendarYear,5,1))</definedName>
    <definedName name="MaySun1" localSheetId="12">DATE('Philip Kurutz'!CalendarYear,5,1)-WEEKDAY(DATE('Philip Kurutz'!CalendarYear,5,1))</definedName>
    <definedName name="MaySun1" localSheetId="13">DATE('Sean Daws'!CalendarYear,5,1)-WEEKDAY(DATE('Sean Daws'!CalendarYear,5,1))</definedName>
    <definedName name="MaySun1">DATE(CalendarYear,5,1)-WEEKDAY(DATE(CalendarYear,5,1))</definedName>
    <definedName name="NovSun1" localSheetId="0">DATE('Adam Nesbitt'!CalendarYear,11,1)-WEEKDAY(DATE('Adam Nesbitt'!CalendarYear,11,1))</definedName>
    <definedName name="NovSun1" localSheetId="1">DATE('Aries Ramos'!CalendarYear,11,1)-WEEKDAY(DATE('Aries Ramos'!CalendarYear,11,1))</definedName>
    <definedName name="NovSun1" localSheetId="2">DATE('Beau Hines'!CalendarYear,11,1)-WEEKDAY(DATE('Beau Hines'!CalendarYear,11,1))</definedName>
    <definedName name="NovSun1" localSheetId="3">DATE('Brandon Burge'!CalendarYear,11,1)-WEEKDAY(DATE('Brandon Burge'!CalendarYear,11,1))</definedName>
    <definedName name="NovSun1" localSheetId="5">DATE('Didier Presle'!CalendarYear,11,1)-WEEKDAY(DATE('Didier Presle'!CalendarYear,11,1))</definedName>
    <definedName name="NovSun1" localSheetId="6">DATE('Jeremy Busby'!CalendarYear,11,1)-WEEKDAY(DATE('Jeremy Busby'!CalendarYear,11,1))</definedName>
    <definedName name="NovSun1" localSheetId="7">DATE('Jordan Wehmeier'!CalendarYear,11,1)-WEEKDAY(DATE('Jordan Wehmeier'!CalendarYear,11,1))</definedName>
    <definedName name="NovSun1" localSheetId="8">DATE('Kenyon Epp'!CalendarYear,11,1)-WEEKDAY(DATE('Kenyon Epp'!CalendarYear,11,1))</definedName>
    <definedName name="NovSun1" localSheetId="9">DATE('Kit Smith'!CalendarYear,11,1)-WEEKDAY(DATE('Kit Smith'!CalendarYear,11,1))</definedName>
    <definedName name="NovSun1" localSheetId="11">DATE('Michael Smith'!CalendarYear,11,1)-WEEKDAY(DATE('Michael Smith'!CalendarYear,11,1))</definedName>
    <definedName name="NovSun1" localSheetId="10">DATE('Mitchel Deuter'!CalendarYear,11,1)-WEEKDAY(DATE('Mitchel Deuter'!CalendarYear,11,1))</definedName>
    <definedName name="NovSun1" localSheetId="12">DATE('Philip Kurutz'!CalendarYear,11,1)-WEEKDAY(DATE('Philip Kurutz'!CalendarYear,11,1))</definedName>
    <definedName name="NovSun1" localSheetId="13">DATE('Sean Daws'!CalendarYear,11,1)-WEEKDAY(DATE('Sean Daws'!CalendarYear,11,1))</definedName>
    <definedName name="NovSun1">DATE(CalendarYear,11,1)-WEEKDAY(DATE(CalendarYear,11,1))</definedName>
    <definedName name="OctSun1" localSheetId="0">DATE('Adam Nesbitt'!CalendarYear,10,1)-WEEKDAY(DATE('Adam Nesbitt'!CalendarYear,10,1))</definedName>
    <definedName name="OctSun1" localSheetId="1">DATE('Aries Ramos'!CalendarYear,10,1)-WEEKDAY(DATE('Aries Ramos'!CalendarYear,10,1))</definedName>
    <definedName name="OctSun1" localSheetId="2">DATE('Beau Hines'!CalendarYear,10,1)-WEEKDAY(DATE('Beau Hines'!CalendarYear,10,1))</definedName>
    <definedName name="OctSun1" localSheetId="3">DATE('Brandon Burge'!CalendarYear,10,1)-WEEKDAY(DATE('Brandon Burge'!CalendarYear,10,1))</definedName>
    <definedName name="OctSun1" localSheetId="5">DATE('Didier Presle'!CalendarYear,10,1)-WEEKDAY(DATE('Didier Presle'!CalendarYear,10,1))</definedName>
    <definedName name="OctSun1" localSheetId="6">DATE('Jeremy Busby'!CalendarYear,10,1)-WEEKDAY(DATE('Jeremy Busby'!CalendarYear,10,1))</definedName>
    <definedName name="OctSun1" localSheetId="7">DATE('Jordan Wehmeier'!CalendarYear,10,1)-WEEKDAY(DATE('Jordan Wehmeier'!CalendarYear,10,1))</definedName>
    <definedName name="OctSun1" localSheetId="8">DATE('Kenyon Epp'!CalendarYear,10,1)-WEEKDAY(DATE('Kenyon Epp'!CalendarYear,10,1))</definedName>
    <definedName name="OctSun1" localSheetId="9">DATE('Kit Smith'!CalendarYear,10,1)-WEEKDAY(DATE('Kit Smith'!CalendarYear,10,1))</definedName>
    <definedName name="OctSun1" localSheetId="11">DATE('Michael Smith'!CalendarYear,10,1)-WEEKDAY(DATE('Michael Smith'!CalendarYear,10,1))</definedName>
    <definedName name="OctSun1" localSheetId="10">DATE('Mitchel Deuter'!CalendarYear,10,1)-WEEKDAY(DATE('Mitchel Deuter'!CalendarYear,10,1))</definedName>
    <definedName name="OctSun1" localSheetId="12">DATE('Philip Kurutz'!CalendarYear,10,1)-WEEKDAY(DATE('Philip Kurutz'!CalendarYear,10,1))</definedName>
    <definedName name="OctSun1" localSheetId="13">DATE('Sean Daws'!CalendarYear,10,1)-WEEKDAY(DATE('Sean Daws'!CalendarYear,10,1))</definedName>
    <definedName name="OctSun1">DATE(CalendarYear,10,1)-WEEKDAY(DATE(CalendarYear,10,1))</definedName>
    <definedName name="Range_Dates" localSheetId="0">'Adam Nesbitt'!$C$6:$AM$6,'Adam Nesbitt'!#REF!,'Adam Nesbitt'!#REF!,'Adam Nesbitt'!#REF!,'Adam Nesbitt'!#REF!,'Adam Nesbitt'!#REF!,'Adam Nesbitt'!#REF!,'Adam Nesbitt'!#REF!,'Adam Nesbitt'!#REF!,'Adam Nesbitt'!#REF!,'Adam Nesbitt'!#REF!,'Adam Nesbitt'!#REF!</definedName>
    <definedName name="Range_Dates" localSheetId="1">'Aries Ramos'!$C$6:$AM$6,'Aries Ramos'!#REF!,'Aries Ramos'!#REF!,'Aries Ramos'!#REF!,'Aries Ramos'!#REF!,'Aries Ramos'!#REF!,'Aries Ramos'!#REF!,'Aries Ramos'!#REF!,'Aries Ramos'!#REF!,'Aries Ramos'!#REF!,'Aries Ramos'!#REF!,'Aries Ramos'!#REF!</definedName>
    <definedName name="Range_Dates" localSheetId="2">'Beau Hines'!$C$6:$AM$6,'Beau Hines'!#REF!,'Beau Hines'!#REF!,'Beau Hines'!#REF!,'Beau Hines'!#REF!,'Beau Hines'!#REF!,'Beau Hines'!#REF!,'Beau Hines'!#REF!,'Beau Hines'!#REF!,'Beau Hines'!#REF!,'Beau Hines'!#REF!,'Beau Hines'!#REF!</definedName>
    <definedName name="Range_Dates" localSheetId="3">'Brandon Burge'!$C$6:$AM$6,'Brandon Burge'!#REF!,'Brandon Burge'!#REF!,'Brandon Burge'!#REF!,'Brandon Burge'!#REF!,'Brandon Burge'!#REF!,'Brandon Burge'!#REF!,'Brandon Burge'!#REF!,'Brandon Burge'!#REF!,'Brandon Burge'!#REF!,'Brandon Burge'!#REF!,'Brandon Burge'!#REF!</definedName>
    <definedName name="Range_Dates" localSheetId="5">'Didier Presle'!$C$6:$AM$6,'Didier Presle'!#REF!,'Didier Presle'!#REF!,'Didier Presle'!#REF!,'Didier Presle'!#REF!,'Didier Presle'!#REF!,'Didier Presle'!#REF!,'Didier Presle'!#REF!,'Didier Presle'!#REF!,'Didier Presle'!#REF!,'Didier Presle'!#REF!,'Didier Presle'!#REF!</definedName>
    <definedName name="Range_Dates" localSheetId="6">'Jeremy Busby'!$C$6:$AM$6,'Jeremy Busby'!#REF!,'Jeremy Busby'!#REF!,'Jeremy Busby'!#REF!,'Jeremy Busby'!#REF!,'Jeremy Busby'!#REF!,'Jeremy Busby'!#REF!,'Jeremy Busby'!#REF!,'Jeremy Busby'!#REF!,'Jeremy Busby'!#REF!,'Jeremy Busby'!#REF!,'Jeremy Busby'!#REF!</definedName>
    <definedName name="Range_Dates" localSheetId="7">'Jordan Wehmeier'!$C$6:$AM$6,'Jordan Wehmeier'!#REF!,'Jordan Wehmeier'!#REF!,'Jordan Wehmeier'!#REF!,'Jordan Wehmeier'!#REF!,'Jordan Wehmeier'!#REF!,'Jordan Wehmeier'!#REF!,'Jordan Wehmeier'!#REF!,'Jordan Wehmeier'!#REF!,'Jordan Wehmeier'!#REF!,'Jordan Wehmeier'!#REF!,'Jordan Wehmeier'!#REF!</definedName>
    <definedName name="Range_Dates" localSheetId="8">'Kenyon Epp'!$C$6:$AM$6,'Kenyon Epp'!#REF!,'Kenyon Epp'!#REF!,'Kenyon Epp'!#REF!,'Kenyon Epp'!#REF!,'Kenyon Epp'!#REF!,'Kenyon Epp'!#REF!,'Kenyon Epp'!#REF!,'Kenyon Epp'!#REF!,'Kenyon Epp'!#REF!,'Kenyon Epp'!#REF!,'Kenyon Epp'!#REF!</definedName>
    <definedName name="Range_Dates" localSheetId="9">'Kit Smith'!$C$6:$AM$6,'Kit Smith'!#REF!,'Kit Smith'!#REF!,'Kit Smith'!#REF!,'Kit Smith'!#REF!,'Kit Smith'!#REF!,'Kit Smith'!#REF!,'Kit Smith'!#REF!,'Kit Smith'!#REF!,'Kit Smith'!#REF!,'Kit Smith'!#REF!,'Kit Smith'!#REF!</definedName>
    <definedName name="Range_Dates" localSheetId="11">'Michael Smith'!$C$6:$AM$6,'Michael Smith'!#REF!,'Michael Smith'!#REF!,'Michael Smith'!#REF!,'Michael Smith'!#REF!,'Michael Smith'!#REF!,'Michael Smith'!#REF!,'Michael Smith'!#REF!,'Michael Smith'!#REF!,'Michael Smith'!#REF!,'Michael Smith'!#REF!,'Michael Smith'!#REF!</definedName>
    <definedName name="Range_Dates" localSheetId="10">'Mitchel Deuter'!$C$6:$AM$6,'Mitchel Deuter'!#REF!,'Mitchel Deuter'!#REF!,'Mitchel Deuter'!#REF!,'Mitchel Deuter'!#REF!,'Mitchel Deuter'!#REF!,'Mitchel Deuter'!#REF!,'Mitchel Deuter'!#REF!,'Mitchel Deuter'!#REF!,'Mitchel Deuter'!#REF!,'Mitchel Deuter'!#REF!,'Mitchel Deuter'!#REF!</definedName>
    <definedName name="Range_Dates" localSheetId="12">'Philip Kurutz'!$C$6:$AM$6,'Philip Kurutz'!#REF!,'Philip Kurutz'!#REF!,'Philip Kurutz'!#REF!,'Philip Kurutz'!#REF!,'Philip Kurutz'!#REF!,'Philip Kurutz'!#REF!,'Philip Kurutz'!#REF!,'Philip Kurutz'!#REF!,'Philip Kurutz'!#REF!,'Philip Kurutz'!#REF!,'Philip Kurutz'!#REF!</definedName>
    <definedName name="Range_Dates" localSheetId="13">'Sean Daws'!$C$6:$AM$6,'Sean Daws'!#REF!,'Sean Daws'!#REF!,'Sean Daws'!#REF!,'Sean Daws'!#REF!,'Sean Daws'!#REF!,'Sean Daws'!#REF!,'Sean Daws'!#REF!,'Sean Daws'!#REF!,'Sean Daws'!#REF!,'Sean Daws'!#REF!,'Sean Daws'!#REF!</definedName>
    <definedName name="Range_Dates">'Chris Bina'!$C$6:$AM$6,'Chris Bina'!#REF!,'Chris Bina'!#REF!,'Chris Bina'!#REF!,'Chris Bina'!#REF!,'Chris Bina'!#REF!,'Chris Bina'!#REF!,'Chris Bina'!#REF!,'Chris Bina'!#REF!,'Chris Bina'!#REF!,'Chris Bina'!#REF!,'Chris Bina'!#REF!</definedName>
    <definedName name="Range_Days" localSheetId="0">'Adam Nesbitt'!$C$8:$AM$10,'Adam Nesbitt'!#REF!,'Adam Nesbitt'!#REF!,'Adam Nesbitt'!#REF!,'Adam Nesbitt'!#REF!,'Adam Nesbitt'!#REF!,'Adam Nesbitt'!#REF!,'Adam Nesbitt'!#REF!,'Adam Nesbitt'!#REF!,'Adam Nesbitt'!#REF!,'Adam Nesbitt'!#REF!,'Adam Nesbitt'!#REF!</definedName>
    <definedName name="Range_Days" localSheetId="1">'Aries Ramos'!$C$8:$AM$10,'Aries Ramos'!#REF!,'Aries Ramos'!#REF!,'Aries Ramos'!#REF!,'Aries Ramos'!#REF!,'Aries Ramos'!#REF!,'Aries Ramos'!#REF!,'Aries Ramos'!#REF!,'Aries Ramos'!#REF!,'Aries Ramos'!#REF!,'Aries Ramos'!#REF!,'Aries Ramos'!#REF!</definedName>
    <definedName name="Range_Days" localSheetId="2">'Beau Hines'!$C$8:$AM$10,'Beau Hines'!#REF!,'Beau Hines'!#REF!,'Beau Hines'!#REF!,'Beau Hines'!#REF!,'Beau Hines'!#REF!,'Beau Hines'!#REF!,'Beau Hines'!#REF!,'Beau Hines'!#REF!,'Beau Hines'!#REF!,'Beau Hines'!#REF!,'Beau Hines'!#REF!</definedName>
    <definedName name="Range_Days" localSheetId="3">'Brandon Burge'!$C$8:$AM$10,'Brandon Burge'!#REF!,'Brandon Burge'!#REF!,'Brandon Burge'!#REF!,'Brandon Burge'!#REF!,'Brandon Burge'!#REF!,'Brandon Burge'!#REF!,'Brandon Burge'!#REF!,'Brandon Burge'!#REF!,'Brandon Burge'!#REF!,'Brandon Burge'!#REF!,'Brandon Burge'!#REF!</definedName>
    <definedName name="Range_Days" localSheetId="5">'Didier Presle'!$C$8:$AM$10,'Didier Presle'!#REF!,'Didier Presle'!#REF!,'Didier Presle'!#REF!,'Didier Presle'!#REF!,'Didier Presle'!#REF!,'Didier Presle'!#REF!,'Didier Presle'!#REF!,'Didier Presle'!#REF!,'Didier Presle'!#REF!,'Didier Presle'!#REF!,'Didier Presle'!#REF!</definedName>
    <definedName name="Range_Days" localSheetId="6">'Jeremy Busby'!$C$8:$AM$10,'Jeremy Busby'!#REF!,'Jeremy Busby'!#REF!,'Jeremy Busby'!#REF!,'Jeremy Busby'!#REF!,'Jeremy Busby'!#REF!,'Jeremy Busby'!#REF!,'Jeremy Busby'!#REF!,'Jeremy Busby'!#REF!,'Jeremy Busby'!#REF!,'Jeremy Busby'!#REF!,'Jeremy Busby'!#REF!</definedName>
    <definedName name="Range_Days" localSheetId="7">'Jordan Wehmeier'!$C$8:$AM$10,'Jordan Wehmeier'!#REF!,'Jordan Wehmeier'!#REF!,'Jordan Wehmeier'!#REF!,'Jordan Wehmeier'!#REF!,'Jordan Wehmeier'!#REF!,'Jordan Wehmeier'!#REF!,'Jordan Wehmeier'!#REF!,'Jordan Wehmeier'!#REF!,'Jordan Wehmeier'!#REF!,'Jordan Wehmeier'!#REF!,'Jordan Wehmeier'!#REF!</definedName>
    <definedName name="Range_Days" localSheetId="8">'Kenyon Epp'!$C$8:$AM$10,'Kenyon Epp'!#REF!,'Kenyon Epp'!#REF!,'Kenyon Epp'!#REF!,'Kenyon Epp'!#REF!,'Kenyon Epp'!#REF!,'Kenyon Epp'!#REF!,'Kenyon Epp'!#REF!,'Kenyon Epp'!#REF!,'Kenyon Epp'!#REF!,'Kenyon Epp'!#REF!,'Kenyon Epp'!#REF!</definedName>
    <definedName name="Range_Days" localSheetId="9">'Kit Smith'!$C$8:$AM$10,'Kit Smith'!#REF!,'Kit Smith'!#REF!,'Kit Smith'!#REF!,'Kit Smith'!#REF!,'Kit Smith'!#REF!,'Kit Smith'!#REF!,'Kit Smith'!#REF!,'Kit Smith'!#REF!,'Kit Smith'!#REF!,'Kit Smith'!#REF!,'Kit Smith'!#REF!</definedName>
    <definedName name="Range_Days" localSheetId="11">'Michael Smith'!$C$8:$AM$10,'Michael Smith'!#REF!,'Michael Smith'!#REF!,'Michael Smith'!#REF!,'Michael Smith'!#REF!,'Michael Smith'!#REF!,'Michael Smith'!#REF!,'Michael Smith'!#REF!,'Michael Smith'!#REF!,'Michael Smith'!#REF!,'Michael Smith'!#REF!,'Michael Smith'!#REF!</definedName>
    <definedName name="Range_Days" localSheetId="10">'Mitchel Deuter'!$C$8:$AM$10,'Mitchel Deuter'!#REF!,'Mitchel Deuter'!#REF!,'Mitchel Deuter'!#REF!,'Mitchel Deuter'!#REF!,'Mitchel Deuter'!#REF!,'Mitchel Deuter'!#REF!,'Mitchel Deuter'!#REF!,'Mitchel Deuter'!#REF!,'Mitchel Deuter'!#REF!,'Mitchel Deuter'!#REF!,'Mitchel Deuter'!#REF!</definedName>
    <definedName name="Range_Days" localSheetId="12">'Philip Kurutz'!$C$8:$AM$10,'Philip Kurutz'!#REF!,'Philip Kurutz'!#REF!,'Philip Kurutz'!#REF!,'Philip Kurutz'!#REF!,'Philip Kurutz'!#REF!,'Philip Kurutz'!#REF!,'Philip Kurutz'!#REF!,'Philip Kurutz'!#REF!,'Philip Kurutz'!#REF!,'Philip Kurutz'!#REF!,'Philip Kurutz'!#REF!</definedName>
    <definedName name="Range_Days" localSheetId="13">'Sean Daws'!$C$8:$AM$10,'Sean Daws'!#REF!,'Sean Daws'!#REF!,'Sean Daws'!#REF!,'Sean Daws'!#REF!,'Sean Daws'!#REF!,'Sean Daws'!#REF!,'Sean Daws'!#REF!,'Sean Daws'!#REF!,'Sean Daws'!#REF!,'Sean Daws'!#REF!,'Sean Daws'!#REF!</definedName>
    <definedName name="Range_Days">'Chris Bina'!$C$8:$AM$10,'Chris Bina'!#REF!,'Chris Bina'!#REF!,'Chris Bina'!#REF!,'Chris Bina'!#REF!,'Chris Bina'!#REF!,'Chris Bina'!#REF!,'Chris Bina'!#REF!,'Chris Bina'!#REF!,'Chris Bina'!#REF!,'Chris Bina'!#REF!,'Chris Bina'!#REF!</definedName>
    <definedName name="Range_Weekdays" localSheetId="0">'Adam Nesbitt'!$C$7:$AM$7,'Adam Nesbitt'!#REF!,'Adam Nesbitt'!#REF!,'Adam Nesbitt'!#REF!,'Adam Nesbitt'!#REF!,'Adam Nesbitt'!#REF!,'Adam Nesbitt'!#REF!,'Adam Nesbitt'!#REF!,'Adam Nesbitt'!#REF!,'Adam Nesbitt'!#REF!,'Adam Nesbitt'!#REF!,'Adam Nesbitt'!#REF!</definedName>
    <definedName name="Range_Weekdays" localSheetId="1">'Aries Ramos'!$C$7:$AM$7,'Aries Ramos'!#REF!,'Aries Ramos'!#REF!,'Aries Ramos'!#REF!,'Aries Ramos'!#REF!,'Aries Ramos'!#REF!,'Aries Ramos'!#REF!,'Aries Ramos'!#REF!,'Aries Ramos'!#REF!,'Aries Ramos'!#REF!,'Aries Ramos'!#REF!,'Aries Ramos'!#REF!</definedName>
    <definedName name="Range_Weekdays" localSheetId="2">'Beau Hines'!$C$7:$AM$7,'Beau Hines'!#REF!,'Beau Hines'!#REF!,'Beau Hines'!#REF!,'Beau Hines'!#REF!,'Beau Hines'!#REF!,'Beau Hines'!#REF!,'Beau Hines'!#REF!,'Beau Hines'!#REF!,'Beau Hines'!#REF!,'Beau Hines'!#REF!,'Beau Hines'!#REF!</definedName>
    <definedName name="Range_Weekdays" localSheetId="3">'Brandon Burge'!$C$7:$AM$7,'Brandon Burge'!#REF!,'Brandon Burge'!#REF!,'Brandon Burge'!#REF!,'Brandon Burge'!#REF!,'Brandon Burge'!#REF!,'Brandon Burge'!#REF!,'Brandon Burge'!#REF!,'Brandon Burge'!#REF!,'Brandon Burge'!#REF!,'Brandon Burge'!#REF!,'Brandon Burge'!#REF!</definedName>
    <definedName name="Range_Weekdays" localSheetId="5">'Didier Presle'!$C$7:$AM$7,'Didier Presle'!#REF!,'Didier Presle'!#REF!,'Didier Presle'!#REF!,'Didier Presle'!#REF!,'Didier Presle'!#REF!,'Didier Presle'!#REF!,'Didier Presle'!#REF!,'Didier Presle'!#REF!,'Didier Presle'!#REF!,'Didier Presle'!#REF!,'Didier Presle'!#REF!</definedName>
    <definedName name="Range_Weekdays" localSheetId="6">'Jeremy Busby'!$C$7:$AM$7,'Jeremy Busby'!#REF!,'Jeremy Busby'!#REF!,'Jeremy Busby'!#REF!,'Jeremy Busby'!#REF!,'Jeremy Busby'!#REF!,'Jeremy Busby'!#REF!,'Jeremy Busby'!#REF!,'Jeremy Busby'!#REF!,'Jeremy Busby'!#REF!,'Jeremy Busby'!#REF!,'Jeremy Busby'!#REF!</definedName>
    <definedName name="Range_Weekdays" localSheetId="7">'Jordan Wehmeier'!$C$7:$AM$7,'Jordan Wehmeier'!#REF!,'Jordan Wehmeier'!#REF!,'Jordan Wehmeier'!#REF!,'Jordan Wehmeier'!#REF!,'Jordan Wehmeier'!#REF!,'Jordan Wehmeier'!#REF!,'Jordan Wehmeier'!#REF!,'Jordan Wehmeier'!#REF!,'Jordan Wehmeier'!#REF!,'Jordan Wehmeier'!#REF!,'Jordan Wehmeier'!#REF!</definedName>
    <definedName name="Range_Weekdays" localSheetId="8">'Kenyon Epp'!$C$7:$AM$7,'Kenyon Epp'!#REF!,'Kenyon Epp'!#REF!,'Kenyon Epp'!#REF!,'Kenyon Epp'!#REF!,'Kenyon Epp'!#REF!,'Kenyon Epp'!#REF!,'Kenyon Epp'!#REF!,'Kenyon Epp'!#REF!,'Kenyon Epp'!#REF!,'Kenyon Epp'!#REF!,'Kenyon Epp'!#REF!</definedName>
    <definedName name="Range_Weekdays" localSheetId="9">'Kit Smith'!$C$7:$AM$7,'Kit Smith'!#REF!,'Kit Smith'!#REF!,'Kit Smith'!#REF!,'Kit Smith'!#REF!,'Kit Smith'!#REF!,'Kit Smith'!#REF!,'Kit Smith'!#REF!,'Kit Smith'!#REF!,'Kit Smith'!#REF!,'Kit Smith'!#REF!,'Kit Smith'!#REF!</definedName>
    <definedName name="Range_Weekdays" localSheetId="11">'Michael Smith'!$C$7:$AM$7,'Michael Smith'!#REF!,'Michael Smith'!#REF!,'Michael Smith'!#REF!,'Michael Smith'!#REF!,'Michael Smith'!#REF!,'Michael Smith'!#REF!,'Michael Smith'!#REF!,'Michael Smith'!#REF!,'Michael Smith'!#REF!,'Michael Smith'!#REF!,'Michael Smith'!#REF!</definedName>
    <definedName name="Range_Weekdays" localSheetId="10">'Mitchel Deuter'!$C$7:$AM$7,'Mitchel Deuter'!#REF!,'Mitchel Deuter'!#REF!,'Mitchel Deuter'!#REF!,'Mitchel Deuter'!#REF!,'Mitchel Deuter'!#REF!,'Mitchel Deuter'!#REF!,'Mitchel Deuter'!#REF!,'Mitchel Deuter'!#REF!,'Mitchel Deuter'!#REF!,'Mitchel Deuter'!#REF!,'Mitchel Deuter'!#REF!</definedName>
    <definedName name="Range_Weekdays" localSheetId="12">'Philip Kurutz'!$C$7:$AM$7,'Philip Kurutz'!#REF!,'Philip Kurutz'!#REF!,'Philip Kurutz'!#REF!,'Philip Kurutz'!#REF!,'Philip Kurutz'!#REF!,'Philip Kurutz'!#REF!,'Philip Kurutz'!#REF!,'Philip Kurutz'!#REF!,'Philip Kurutz'!#REF!,'Philip Kurutz'!#REF!,'Philip Kurutz'!#REF!</definedName>
    <definedName name="Range_Weekdays" localSheetId="13">'Sean Daws'!$C$7:$AM$7,'Sean Daws'!#REF!,'Sean Daws'!#REF!,'Sean Daws'!#REF!,'Sean Daws'!#REF!,'Sean Daws'!#REF!,'Sean Daws'!#REF!,'Sean Daws'!#REF!,'Sean Daws'!#REF!,'Sean Daws'!#REF!,'Sean Daws'!#REF!,'Sean Daws'!#REF!</definedName>
    <definedName name="Range_Weekdays">'Chris Bina'!$C$7:$AM$7,'Chris Bina'!#REF!,'Chris Bina'!#REF!,'Chris Bina'!#REF!,'Chris Bina'!#REF!,'Chris Bina'!#REF!,'Chris Bina'!#REF!,'Chris Bina'!#REF!,'Chris Bina'!#REF!,'Chris Bina'!#REF!,'Chris Bina'!#REF!,'Chris Bina'!#REF!</definedName>
    <definedName name="SepSun1" localSheetId="0">DATE('Adam Nesbitt'!CalendarYear,9,1)-WEEKDAY(DATE('Adam Nesbitt'!CalendarYear,9,1))</definedName>
    <definedName name="SepSun1" localSheetId="1">DATE('Aries Ramos'!CalendarYear,9,1)-WEEKDAY(DATE('Aries Ramos'!CalendarYear,9,1))</definedName>
    <definedName name="SepSun1" localSheetId="2">DATE('Beau Hines'!CalendarYear,9,1)-WEEKDAY(DATE('Beau Hines'!CalendarYear,9,1))</definedName>
    <definedName name="SepSun1" localSheetId="3">DATE('Brandon Burge'!CalendarYear,9,1)-WEEKDAY(DATE('Brandon Burge'!CalendarYear,9,1))</definedName>
    <definedName name="SepSun1" localSheetId="5">DATE('Didier Presle'!CalendarYear,9,1)-WEEKDAY(DATE('Didier Presle'!CalendarYear,9,1))</definedName>
    <definedName name="SepSun1" localSheetId="6">DATE('Jeremy Busby'!CalendarYear,9,1)-WEEKDAY(DATE('Jeremy Busby'!CalendarYear,9,1))</definedName>
    <definedName name="SepSun1" localSheetId="7">DATE('Jordan Wehmeier'!CalendarYear,9,1)-WEEKDAY(DATE('Jordan Wehmeier'!CalendarYear,9,1))</definedName>
    <definedName name="SepSun1" localSheetId="8">DATE('Kenyon Epp'!CalendarYear,9,1)-WEEKDAY(DATE('Kenyon Epp'!CalendarYear,9,1))</definedName>
    <definedName name="SepSun1" localSheetId="9">DATE('Kit Smith'!CalendarYear,9,1)-WEEKDAY(DATE('Kit Smith'!CalendarYear,9,1))</definedName>
    <definedName name="SepSun1" localSheetId="11">DATE('Michael Smith'!CalendarYear,9,1)-WEEKDAY(DATE('Michael Smith'!CalendarYear,9,1))</definedName>
    <definedName name="SepSun1" localSheetId="10">DATE('Mitchel Deuter'!CalendarYear,9,1)-WEEKDAY(DATE('Mitchel Deuter'!CalendarYear,9,1))</definedName>
    <definedName name="SepSun1" localSheetId="12">DATE('Philip Kurutz'!CalendarYear,9,1)-WEEKDAY(DATE('Philip Kurutz'!CalendarYear,9,1))</definedName>
    <definedName name="SepSun1" localSheetId="13">DATE('Sean Daws'!CalendarYear,9,1)-WEEKDAY(DATE('Sean Daws'!CalendarYear,9,1))</definedName>
    <definedName name="SepSun1">DATE(CalendarYear,9,1)-WEEKDAY(DATE(CalendarYear,9,1))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25" l="1"/>
  <c r="AH2" i="24"/>
  <c r="AH2" i="23"/>
  <c r="AH2" i="22"/>
  <c r="AM78" i="22" s="1"/>
  <c r="AH2" i="21"/>
  <c r="AM78" i="21" s="1"/>
  <c r="AH2" i="20"/>
  <c r="AM78" i="20" s="1"/>
  <c r="AH2" i="19"/>
  <c r="AM78" i="19" s="1"/>
  <c r="AH2" i="18"/>
  <c r="AM78" i="18" s="1"/>
  <c r="AH2" i="15"/>
  <c r="AM78" i="15" s="1"/>
  <c r="AH2" i="13"/>
  <c r="AM78" i="13" s="1"/>
  <c r="AH2" i="8"/>
  <c r="AM78" i="8" s="1"/>
  <c r="AH2" i="7"/>
  <c r="AM78" i="7" s="1"/>
  <c r="AH2" i="4"/>
  <c r="AM78" i="4" s="1"/>
  <c r="AM78" i="25" l="1"/>
  <c r="AL78" i="25"/>
  <c r="AK78" i="25"/>
  <c r="AJ78" i="25"/>
  <c r="AI78" i="25"/>
  <c r="AH78" i="25"/>
  <c r="AG78" i="25"/>
  <c r="AF78" i="25"/>
  <c r="AE78" i="25"/>
  <c r="AD78" i="25"/>
  <c r="AC78" i="25"/>
  <c r="AB78" i="25"/>
  <c r="AA78" i="25"/>
  <c r="Z78" i="25"/>
  <c r="Y78" i="25"/>
  <c r="X78" i="25"/>
  <c r="W78" i="25"/>
  <c r="V78" i="25"/>
  <c r="U78" i="25"/>
  <c r="T78" i="25"/>
  <c r="S78" i="25"/>
  <c r="R78" i="25"/>
  <c r="Q78" i="25"/>
  <c r="P78" i="25"/>
  <c r="O78" i="25"/>
  <c r="N78" i="25"/>
  <c r="M78" i="25"/>
  <c r="L78" i="25"/>
  <c r="K78" i="25"/>
  <c r="J78" i="25"/>
  <c r="I78" i="25"/>
  <c r="H78" i="25"/>
  <c r="G78" i="25"/>
  <c r="F78" i="25"/>
  <c r="E78" i="25"/>
  <c r="D78" i="25"/>
  <c r="C78" i="25"/>
  <c r="B78" i="25"/>
  <c r="AM70" i="25"/>
  <c r="AL70" i="25"/>
  <c r="AK70" i="25"/>
  <c r="AJ70" i="25"/>
  <c r="AI70" i="25"/>
  <c r="AH70" i="25"/>
  <c r="AG70" i="25"/>
  <c r="AF70" i="25"/>
  <c r="AE70" i="25"/>
  <c r="AD70" i="25"/>
  <c r="AC70" i="25"/>
  <c r="AB70" i="25"/>
  <c r="AA70" i="25"/>
  <c r="Z70" i="25"/>
  <c r="Y70" i="25"/>
  <c r="X70" i="25"/>
  <c r="W70" i="25"/>
  <c r="V70" i="25"/>
  <c r="U70" i="25"/>
  <c r="T70" i="25"/>
  <c r="S70" i="25"/>
  <c r="R70" i="25"/>
  <c r="Q70" i="25"/>
  <c r="P70" i="25"/>
  <c r="O70" i="25"/>
  <c r="N70" i="25"/>
  <c r="M70" i="25"/>
  <c r="L70" i="25"/>
  <c r="K70" i="25"/>
  <c r="J70" i="25"/>
  <c r="I70" i="25"/>
  <c r="H70" i="25"/>
  <c r="G70" i="25"/>
  <c r="F70" i="25"/>
  <c r="E70" i="25"/>
  <c r="D70" i="25"/>
  <c r="C70" i="25"/>
  <c r="B70" i="25"/>
  <c r="AM62" i="25"/>
  <c r="AL62" i="25"/>
  <c r="AK62" i="25"/>
  <c r="AJ62" i="25"/>
  <c r="AI62" i="25"/>
  <c r="AH62" i="25"/>
  <c r="AG62" i="25"/>
  <c r="AF62" i="25"/>
  <c r="AE62" i="25"/>
  <c r="AD62" i="25"/>
  <c r="AC62" i="25"/>
  <c r="AB62" i="25"/>
  <c r="AA62" i="25"/>
  <c r="Z62" i="25"/>
  <c r="Y62" i="25"/>
  <c r="X62" i="25"/>
  <c r="W62" i="25"/>
  <c r="V62" i="25"/>
  <c r="U62" i="25"/>
  <c r="T62" i="25"/>
  <c r="S62" i="25"/>
  <c r="R62" i="25"/>
  <c r="Q62" i="25"/>
  <c r="P62" i="25"/>
  <c r="O62" i="25"/>
  <c r="N62" i="25"/>
  <c r="M62" i="25"/>
  <c r="L62" i="25"/>
  <c r="K62" i="25"/>
  <c r="J62" i="25"/>
  <c r="I62" i="25"/>
  <c r="H62" i="25"/>
  <c r="G62" i="25"/>
  <c r="F62" i="25"/>
  <c r="E62" i="25"/>
  <c r="D62" i="25"/>
  <c r="C62" i="25"/>
  <c r="B62" i="25"/>
  <c r="AM54" i="25"/>
  <c r="AL54" i="25"/>
  <c r="AK54" i="25"/>
  <c r="AJ54" i="25"/>
  <c r="AI54" i="25"/>
  <c r="AH54" i="25"/>
  <c r="AG54" i="25"/>
  <c r="AF54" i="25"/>
  <c r="AE54" i="25"/>
  <c r="AD54" i="25"/>
  <c r="AC54" i="25"/>
  <c r="AB54" i="25"/>
  <c r="AA54" i="25"/>
  <c r="Z54" i="25"/>
  <c r="Y54" i="25"/>
  <c r="X54" i="25"/>
  <c r="W54" i="25"/>
  <c r="V54" i="25"/>
  <c r="U54" i="25"/>
  <c r="T54" i="25"/>
  <c r="S54" i="25"/>
  <c r="R54" i="25"/>
  <c r="Q54" i="25"/>
  <c r="P54" i="25"/>
  <c r="O54" i="25"/>
  <c r="N54" i="25"/>
  <c r="M54" i="25"/>
  <c r="L54" i="25"/>
  <c r="K54" i="25"/>
  <c r="J54" i="25"/>
  <c r="I54" i="25"/>
  <c r="H54" i="25"/>
  <c r="G54" i="25"/>
  <c r="F54" i="25"/>
  <c r="E54" i="25"/>
  <c r="D54" i="25"/>
  <c r="C54" i="25"/>
  <c r="B54" i="25"/>
  <c r="AM46" i="25"/>
  <c r="AL46" i="25"/>
  <c r="AK46" i="25"/>
  <c r="AJ46" i="25"/>
  <c r="AI46" i="25"/>
  <c r="AH46" i="25"/>
  <c r="AG46" i="25"/>
  <c r="AF46" i="25"/>
  <c r="AE46" i="25"/>
  <c r="AD46" i="25"/>
  <c r="AC46" i="25"/>
  <c r="AB46" i="25"/>
  <c r="AA46" i="25"/>
  <c r="Z46" i="25"/>
  <c r="Y46" i="25"/>
  <c r="X46" i="25"/>
  <c r="W46" i="25"/>
  <c r="V46" i="25"/>
  <c r="U46" i="25"/>
  <c r="T46" i="25"/>
  <c r="S46" i="25"/>
  <c r="R46" i="25"/>
  <c r="Q46" i="25"/>
  <c r="P46" i="25"/>
  <c r="O46" i="25"/>
  <c r="N46" i="25"/>
  <c r="M46" i="25"/>
  <c r="L46" i="25"/>
  <c r="K46" i="25"/>
  <c r="J46" i="25"/>
  <c r="I46" i="25"/>
  <c r="H46" i="25"/>
  <c r="G46" i="25"/>
  <c r="F46" i="25"/>
  <c r="E46" i="25"/>
  <c r="D46" i="25"/>
  <c r="C46" i="25"/>
  <c r="B46" i="25"/>
  <c r="AM38" i="25"/>
  <c r="AL38" i="25"/>
  <c r="AK38" i="25"/>
  <c r="AJ38" i="25"/>
  <c r="AI38" i="25"/>
  <c r="AH38" i="25"/>
  <c r="AG38" i="25"/>
  <c r="AF38" i="25"/>
  <c r="AE38" i="25"/>
  <c r="AD38" i="25"/>
  <c r="AC38" i="25"/>
  <c r="AB38" i="25"/>
  <c r="AA38" i="25"/>
  <c r="Z38" i="25"/>
  <c r="Y38" i="25"/>
  <c r="X38" i="25"/>
  <c r="W38" i="25"/>
  <c r="V38" i="25"/>
  <c r="U38" i="25"/>
  <c r="T38" i="25"/>
  <c r="S38" i="25"/>
  <c r="R38" i="25"/>
  <c r="Q38" i="25"/>
  <c r="P38" i="25"/>
  <c r="O38" i="25"/>
  <c r="N38" i="25"/>
  <c r="M38" i="25"/>
  <c r="L38" i="25"/>
  <c r="K38" i="25"/>
  <c r="J38" i="25"/>
  <c r="I38" i="25"/>
  <c r="H38" i="25"/>
  <c r="G38" i="25"/>
  <c r="F38" i="25"/>
  <c r="E38" i="25"/>
  <c r="D38" i="25"/>
  <c r="C38" i="25"/>
  <c r="B38" i="25"/>
  <c r="AM30" i="25"/>
  <c r="AL30" i="25"/>
  <c r="AK30" i="25"/>
  <c r="AJ30" i="25"/>
  <c r="AI30" i="25"/>
  <c r="AH30" i="25"/>
  <c r="AG30" i="25"/>
  <c r="AF30" i="25"/>
  <c r="AE30" i="25"/>
  <c r="AD30" i="25"/>
  <c r="AC30" i="25"/>
  <c r="AB30" i="25"/>
  <c r="AA30" i="25"/>
  <c r="Z30" i="25"/>
  <c r="Y30" i="25"/>
  <c r="X30" i="25"/>
  <c r="W30" i="25"/>
  <c r="V30" i="25"/>
  <c r="U30" i="25"/>
  <c r="T30" i="25"/>
  <c r="S30" i="25"/>
  <c r="R30" i="25"/>
  <c r="Q30" i="25"/>
  <c r="P30" i="25"/>
  <c r="O30" i="25"/>
  <c r="N30" i="25"/>
  <c r="M30" i="25"/>
  <c r="L30" i="25"/>
  <c r="K30" i="25"/>
  <c r="J30" i="25"/>
  <c r="I30" i="25"/>
  <c r="H30" i="25"/>
  <c r="G30" i="25"/>
  <c r="F30" i="25"/>
  <c r="E30" i="25"/>
  <c r="D30" i="25"/>
  <c r="C30" i="25"/>
  <c r="B30" i="25"/>
  <c r="AM22" i="25"/>
  <c r="AL22" i="25"/>
  <c r="AK22" i="25"/>
  <c r="AJ22" i="25"/>
  <c r="AI22" i="25"/>
  <c r="AH22" i="25"/>
  <c r="AG22" i="25"/>
  <c r="AF22" i="25"/>
  <c r="AE22" i="25"/>
  <c r="AD22" i="25"/>
  <c r="AC22" i="25"/>
  <c r="AB22" i="25"/>
  <c r="AA22" i="25"/>
  <c r="Z22" i="25"/>
  <c r="Y22" i="25"/>
  <c r="X22" i="25"/>
  <c r="W22" i="25"/>
  <c r="V22" i="25"/>
  <c r="U22" i="25"/>
  <c r="T22" i="25"/>
  <c r="S22" i="25"/>
  <c r="R22" i="25"/>
  <c r="Q22" i="25"/>
  <c r="P22" i="25"/>
  <c r="O22" i="25"/>
  <c r="N22" i="25"/>
  <c r="M22" i="25"/>
  <c r="L22" i="25"/>
  <c r="K22" i="25"/>
  <c r="J22" i="25"/>
  <c r="I22" i="25"/>
  <c r="H22" i="25"/>
  <c r="G22" i="25"/>
  <c r="F22" i="25"/>
  <c r="E22" i="25"/>
  <c r="D22" i="25"/>
  <c r="C22" i="25"/>
  <c r="B22" i="25"/>
  <c r="AM14" i="25"/>
  <c r="AL14" i="25"/>
  <c r="AK14" i="25"/>
  <c r="AJ14" i="25"/>
  <c r="AI14" i="25"/>
  <c r="AH14" i="25"/>
  <c r="AG14" i="25"/>
  <c r="AF14" i="25"/>
  <c r="AE14" i="25"/>
  <c r="AD14" i="25"/>
  <c r="AC14" i="25"/>
  <c r="AB14" i="25"/>
  <c r="AA14" i="25"/>
  <c r="Z14" i="25"/>
  <c r="Y14" i="25"/>
  <c r="X14" i="25"/>
  <c r="W14" i="25"/>
  <c r="V14" i="25"/>
  <c r="U14" i="25"/>
  <c r="T14" i="25"/>
  <c r="S14" i="25"/>
  <c r="R14" i="25"/>
  <c r="Q14" i="25"/>
  <c r="P14" i="25"/>
  <c r="O14" i="25"/>
  <c r="N14" i="25"/>
  <c r="M14" i="25"/>
  <c r="L14" i="25"/>
  <c r="K14" i="25"/>
  <c r="J14" i="25"/>
  <c r="I14" i="25"/>
  <c r="H14" i="25"/>
  <c r="G14" i="25"/>
  <c r="F14" i="25"/>
  <c r="E14" i="25"/>
  <c r="D14" i="25"/>
  <c r="C14" i="25"/>
  <c r="B14" i="25"/>
  <c r="AM6" i="25"/>
  <c r="AL6" i="25"/>
  <c r="AK6" i="25"/>
  <c r="AJ6" i="25"/>
  <c r="AI6" i="25"/>
  <c r="AH6"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M78" i="24"/>
  <c r="AL78" i="24"/>
  <c r="AK78" i="24"/>
  <c r="AJ78" i="24"/>
  <c r="AI78" i="24"/>
  <c r="AH78" i="24"/>
  <c r="AG78" i="24"/>
  <c r="AF78" i="24"/>
  <c r="AE78" i="24"/>
  <c r="AD78" i="24"/>
  <c r="AC78" i="24"/>
  <c r="AB78" i="24"/>
  <c r="AA78" i="24"/>
  <c r="Z78" i="24"/>
  <c r="Y78" i="24"/>
  <c r="X78" i="24"/>
  <c r="W78" i="24"/>
  <c r="V78" i="24"/>
  <c r="U78" i="24"/>
  <c r="T78" i="24"/>
  <c r="S78" i="24"/>
  <c r="R78" i="24"/>
  <c r="Q78" i="24"/>
  <c r="P78" i="24"/>
  <c r="O78" i="24"/>
  <c r="N78" i="24"/>
  <c r="M78" i="24"/>
  <c r="L78" i="24"/>
  <c r="K78" i="24"/>
  <c r="J78" i="24"/>
  <c r="I78" i="24"/>
  <c r="H78" i="24"/>
  <c r="G78" i="24"/>
  <c r="F78" i="24"/>
  <c r="E78" i="24"/>
  <c r="D78" i="24"/>
  <c r="C78" i="24"/>
  <c r="B78" i="24"/>
  <c r="AM70" i="24"/>
  <c r="AL70" i="24"/>
  <c r="AK70" i="24"/>
  <c r="AJ70" i="24"/>
  <c r="AI70" i="24"/>
  <c r="AH70" i="24"/>
  <c r="AG70" i="24"/>
  <c r="AF70" i="24"/>
  <c r="AE70" i="24"/>
  <c r="AD70" i="24"/>
  <c r="AC70" i="24"/>
  <c r="AB70" i="24"/>
  <c r="AA70" i="24"/>
  <c r="Z70" i="24"/>
  <c r="Y70" i="24"/>
  <c r="X70" i="24"/>
  <c r="W70" i="24"/>
  <c r="V70" i="24"/>
  <c r="U70" i="24"/>
  <c r="T70" i="24"/>
  <c r="S70" i="24"/>
  <c r="R70" i="24"/>
  <c r="Q70" i="24"/>
  <c r="P70" i="24"/>
  <c r="O70" i="24"/>
  <c r="N70" i="24"/>
  <c r="M70" i="24"/>
  <c r="L70" i="24"/>
  <c r="K70" i="24"/>
  <c r="J70" i="24"/>
  <c r="I70" i="24"/>
  <c r="H70" i="24"/>
  <c r="G70" i="24"/>
  <c r="F70" i="24"/>
  <c r="E70" i="24"/>
  <c r="D70" i="24"/>
  <c r="C70" i="24"/>
  <c r="B70" i="24"/>
  <c r="AM62" i="24"/>
  <c r="AL62" i="24"/>
  <c r="AK62" i="24"/>
  <c r="AJ62" i="24"/>
  <c r="AI62" i="24"/>
  <c r="AH62" i="24"/>
  <c r="AG62" i="24"/>
  <c r="AF62" i="24"/>
  <c r="AE62" i="24"/>
  <c r="AD62" i="24"/>
  <c r="AC62" i="24"/>
  <c r="AB62" i="24"/>
  <c r="AA62" i="24"/>
  <c r="Z62" i="24"/>
  <c r="Y62" i="24"/>
  <c r="X62" i="24"/>
  <c r="W62" i="24"/>
  <c r="V62" i="24"/>
  <c r="U62" i="24"/>
  <c r="T62" i="24"/>
  <c r="S62" i="24"/>
  <c r="R62" i="24"/>
  <c r="Q62" i="24"/>
  <c r="P62" i="24"/>
  <c r="O62" i="24"/>
  <c r="N62" i="24"/>
  <c r="M62" i="24"/>
  <c r="L62" i="24"/>
  <c r="K62" i="24"/>
  <c r="J62" i="24"/>
  <c r="I62" i="24"/>
  <c r="H62" i="24"/>
  <c r="G62" i="24"/>
  <c r="F62" i="24"/>
  <c r="E62" i="24"/>
  <c r="D62" i="24"/>
  <c r="C62" i="24"/>
  <c r="B62" i="24"/>
  <c r="AM54" i="24"/>
  <c r="AL54" i="24"/>
  <c r="AK54" i="24"/>
  <c r="AJ54" i="24"/>
  <c r="AI54" i="24"/>
  <c r="AH54" i="24"/>
  <c r="AG54" i="24"/>
  <c r="AF54" i="24"/>
  <c r="AE54" i="24"/>
  <c r="AD54" i="24"/>
  <c r="AC54" i="24"/>
  <c r="AB54" i="24"/>
  <c r="AA54" i="24"/>
  <c r="Z54" i="24"/>
  <c r="Y54" i="24"/>
  <c r="X54" i="24"/>
  <c r="W54" i="24"/>
  <c r="V54" i="24"/>
  <c r="U54" i="24"/>
  <c r="T54" i="24"/>
  <c r="S54" i="24"/>
  <c r="R54" i="24"/>
  <c r="Q54" i="24"/>
  <c r="P54" i="24"/>
  <c r="O54" i="24"/>
  <c r="N54" i="24"/>
  <c r="M54" i="24"/>
  <c r="L54" i="24"/>
  <c r="K54" i="24"/>
  <c r="J54" i="24"/>
  <c r="I54" i="24"/>
  <c r="H54" i="24"/>
  <c r="G54" i="24"/>
  <c r="F54" i="24"/>
  <c r="E54" i="24"/>
  <c r="D54" i="24"/>
  <c r="C54" i="24"/>
  <c r="B54" i="24"/>
  <c r="AM46" i="24"/>
  <c r="AL46" i="24"/>
  <c r="AK46" i="24"/>
  <c r="AJ46" i="24"/>
  <c r="AI46" i="24"/>
  <c r="AH46" i="24"/>
  <c r="AG46" i="24"/>
  <c r="AF46" i="24"/>
  <c r="AE46" i="24"/>
  <c r="AD46" i="24"/>
  <c r="AC46" i="24"/>
  <c r="AB46" i="24"/>
  <c r="AA46" i="24"/>
  <c r="Z46" i="24"/>
  <c r="Y46" i="24"/>
  <c r="X46" i="24"/>
  <c r="W46" i="24"/>
  <c r="V46" i="24"/>
  <c r="U46" i="24"/>
  <c r="T46" i="24"/>
  <c r="S46" i="24"/>
  <c r="R46" i="24"/>
  <c r="Q46" i="24"/>
  <c r="P46" i="24"/>
  <c r="O46" i="24"/>
  <c r="N46" i="24"/>
  <c r="M46" i="24"/>
  <c r="L46" i="24"/>
  <c r="K46" i="24"/>
  <c r="J46" i="24"/>
  <c r="I46" i="24"/>
  <c r="H46" i="24"/>
  <c r="G46" i="24"/>
  <c r="F46" i="24"/>
  <c r="E46" i="24"/>
  <c r="D46" i="24"/>
  <c r="C46" i="24"/>
  <c r="B46" i="24"/>
  <c r="AM38" i="24"/>
  <c r="AL38" i="24"/>
  <c r="AK38" i="24"/>
  <c r="AJ38" i="24"/>
  <c r="AI38" i="24"/>
  <c r="AH38" i="24"/>
  <c r="AG38" i="24"/>
  <c r="AF38" i="24"/>
  <c r="AE38" i="24"/>
  <c r="AD38" i="24"/>
  <c r="AC38" i="24"/>
  <c r="AB38" i="24"/>
  <c r="AA38" i="24"/>
  <c r="Z38" i="24"/>
  <c r="Y38" i="24"/>
  <c r="X38" i="24"/>
  <c r="W38" i="24"/>
  <c r="V38" i="24"/>
  <c r="U38" i="24"/>
  <c r="T38" i="24"/>
  <c r="S38" i="24"/>
  <c r="R38" i="24"/>
  <c r="Q38" i="24"/>
  <c r="P38" i="24"/>
  <c r="O38" i="24"/>
  <c r="N38" i="24"/>
  <c r="M38" i="24"/>
  <c r="L38" i="24"/>
  <c r="K38" i="24"/>
  <c r="J38" i="24"/>
  <c r="I38" i="24"/>
  <c r="H38" i="24"/>
  <c r="G38" i="24"/>
  <c r="F38" i="24"/>
  <c r="E38" i="24"/>
  <c r="D38" i="24"/>
  <c r="C38" i="24"/>
  <c r="B38" i="24"/>
  <c r="AM30" i="24"/>
  <c r="AL30" i="24"/>
  <c r="AK30" i="24"/>
  <c r="AJ30" i="24"/>
  <c r="AI30" i="24"/>
  <c r="AH30" i="24"/>
  <c r="AG30" i="24"/>
  <c r="AF30" i="24"/>
  <c r="AE30" i="24"/>
  <c r="AD30" i="24"/>
  <c r="AC30" i="24"/>
  <c r="AB30" i="24"/>
  <c r="AA30" i="24"/>
  <c r="Z30" i="24"/>
  <c r="Y30" i="24"/>
  <c r="X30" i="24"/>
  <c r="W30" i="24"/>
  <c r="V30" i="24"/>
  <c r="U30" i="24"/>
  <c r="T30" i="24"/>
  <c r="S30" i="24"/>
  <c r="R30" i="24"/>
  <c r="Q30" i="24"/>
  <c r="P30" i="24"/>
  <c r="O30" i="24"/>
  <c r="N30" i="24"/>
  <c r="M30" i="24"/>
  <c r="L30" i="24"/>
  <c r="K30" i="24"/>
  <c r="J30" i="24"/>
  <c r="I30" i="24"/>
  <c r="H30" i="24"/>
  <c r="G30" i="24"/>
  <c r="F30" i="24"/>
  <c r="E30" i="24"/>
  <c r="D30" i="24"/>
  <c r="C30" i="24"/>
  <c r="B30" i="24"/>
  <c r="AM22" i="24"/>
  <c r="AL22" i="24"/>
  <c r="AK22" i="24"/>
  <c r="AJ22" i="24"/>
  <c r="AI22" i="24"/>
  <c r="AH22" i="24"/>
  <c r="AG22" i="24"/>
  <c r="AF22" i="24"/>
  <c r="AE22" i="24"/>
  <c r="AD22" i="24"/>
  <c r="AC22" i="24"/>
  <c r="AB22" i="24"/>
  <c r="AA22" i="24"/>
  <c r="Z22" i="24"/>
  <c r="Y22" i="24"/>
  <c r="X22" i="24"/>
  <c r="W22" i="24"/>
  <c r="V22" i="24"/>
  <c r="U22" i="24"/>
  <c r="T22" i="24"/>
  <c r="S22" i="24"/>
  <c r="R22" i="24"/>
  <c r="Q22" i="24"/>
  <c r="P22" i="24"/>
  <c r="O22" i="24"/>
  <c r="N22" i="24"/>
  <c r="M22" i="24"/>
  <c r="L22" i="24"/>
  <c r="K22" i="24"/>
  <c r="J22" i="24"/>
  <c r="I22" i="24"/>
  <c r="H22" i="24"/>
  <c r="G22" i="24"/>
  <c r="F22" i="24"/>
  <c r="E22" i="24"/>
  <c r="D22" i="24"/>
  <c r="C22" i="24"/>
  <c r="B22" i="24"/>
  <c r="AM14" i="24"/>
  <c r="AL14" i="24"/>
  <c r="AK14" i="24"/>
  <c r="AJ14" i="24"/>
  <c r="AI14" i="24"/>
  <c r="AH14" i="24"/>
  <c r="AG14" i="24"/>
  <c r="AF14" i="24"/>
  <c r="AE14" i="24"/>
  <c r="AD14" i="24"/>
  <c r="AC14" i="24"/>
  <c r="AB14" i="24"/>
  <c r="AA14" i="24"/>
  <c r="Z14" i="24"/>
  <c r="Y14" i="24"/>
  <c r="X14" i="24"/>
  <c r="W14" i="24"/>
  <c r="V14" i="24"/>
  <c r="U14" i="24"/>
  <c r="T14" i="24"/>
  <c r="S14" i="24"/>
  <c r="R14" i="24"/>
  <c r="Q14" i="24"/>
  <c r="P14" i="24"/>
  <c r="O14" i="24"/>
  <c r="N14" i="24"/>
  <c r="M14" i="24"/>
  <c r="L14" i="24"/>
  <c r="K14" i="24"/>
  <c r="J14" i="24"/>
  <c r="I14" i="24"/>
  <c r="H14" i="24"/>
  <c r="G14" i="24"/>
  <c r="F14" i="24"/>
  <c r="E14" i="24"/>
  <c r="D14" i="24"/>
  <c r="C14" i="24"/>
  <c r="B14" i="24"/>
  <c r="AM6" i="24"/>
  <c r="AL6" i="24"/>
  <c r="AK6" i="24"/>
  <c r="AJ6" i="24"/>
  <c r="AI6" i="24"/>
  <c r="AH6"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M78" i="23"/>
  <c r="AL78" i="23"/>
  <c r="AK78" i="23"/>
  <c r="AJ78" i="23"/>
  <c r="AI78" i="23"/>
  <c r="AH78" i="23"/>
  <c r="AG78" i="23"/>
  <c r="AF78" i="23"/>
  <c r="AE78" i="23"/>
  <c r="AD78" i="23"/>
  <c r="AC78" i="23"/>
  <c r="AB78" i="23"/>
  <c r="AA78" i="23"/>
  <c r="Z78" i="23"/>
  <c r="Y78" i="23"/>
  <c r="X78" i="23"/>
  <c r="W78" i="23"/>
  <c r="V78" i="23"/>
  <c r="U78" i="23"/>
  <c r="T78" i="23"/>
  <c r="S78" i="23"/>
  <c r="R78" i="23"/>
  <c r="Q78" i="23"/>
  <c r="P78" i="23"/>
  <c r="O78" i="23"/>
  <c r="N78" i="23"/>
  <c r="M78" i="23"/>
  <c r="L78" i="23"/>
  <c r="K78" i="23"/>
  <c r="J78" i="23"/>
  <c r="I78" i="23"/>
  <c r="H78" i="23"/>
  <c r="G78" i="23"/>
  <c r="F78" i="23"/>
  <c r="E78" i="23"/>
  <c r="D78" i="23"/>
  <c r="C78" i="23"/>
  <c r="B78" i="23"/>
  <c r="AM70" i="23"/>
  <c r="AL70" i="23"/>
  <c r="AK70" i="23"/>
  <c r="AJ70" i="23"/>
  <c r="AI70" i="23"/>
  <c r="AH70" i="23"/>
  <c r="AG70" i="23"/>
  <c r="AF70" i="23"/>
  <c r="AE70" i="23"/>
  <c r="AD70" i="23"/>
  <c r="AC70" i="23"/>
  <c r="AB70" i="23"/>
  <c r="AA70" i="23"/>
  <c r="Z70" i="23"/>
  <c r="Y70" i="23"/>
  <c r="X70" i="23"/>
  <c r="W70" i="23"/>
  <c r="V70" i="23"/>
  <c r="U70" i="23"/>
  <c r="T70" i="23"/>
  <c r="S70" i="23"/>
  <c r="R70" i="23"/>
  <c r="Q70" i="23"/>
  <c r="P70" i="23"/>
  <c r="O70" i="23"/>
  <c r="N70" i="23"/>
  <c r="M70" i="23"/>
  <c r="L70" i="23"/>
  <c r="K70" i="23"/>
  <c r="J70" i="23"/>
  <c r="I70" i="23"/>
  <c r="H70" i="23"/>
  <c r="G70" i="23"/>
  <c r="F70" i="23"/>
  <c r="E70" i="23"/>
  <c r="D70" i="23"/>
  <c r="C70" i="23"/>
  <c r="B70" i="23"/>
  <c r="AM62" i="23"/>
  <c r="AL62" i="23"/>
  <c r="AK62" i="23"/>
  <c r="AJ62" i="23"/>
  <c r="AI62" i="23"/>
  <c r="AH62" i="23"/>
  <c r="AG62" i="23"/>
  <c r="AF62" i="23"/>
  <c r="AE62" i="23"/>
  <c r="AD62" i="23"/>
  <c r="AC62" i="23"/>
  <c r="AB62" i="23"/>
  <c r="AA62" i="23"/>
  <c r="Z62" i="23"/>
  <c r="Y62" i="23"/>
  <c r="X62" i="23"/>
  <c r="W62" i="23"/>
  <c r="V62" i="23"/>
  <c r="U62" i="23"/>
  <c r="T62" i="23"/>
  <c r="S62" i="23"/>
  <c r="R62" i="23"/>
  <c r="Q62" i="23"/>
  <c r="P62" i="23"/>
  <c r="O62" i="23"/>
  <c r="N62" i="23"/>
  <c r="M62" i="23"/>
  <c r="L62" i="23"/>
  <c r="K62" i="23"/>
  <c r="J62" i="23"/>
  <c r="I62" i="23"/>
  <c r="H62" i="23"/>
  <c r="G62" i="23"/>
  <c r="F62" i="23"/>
  <c r="E62" i="23"/>
  <c r="D62" i="23"/>
  <c r="C62" i="23"/>
  <c r="B62" i="23"/>
  <c r="AM54" i="23"/>
  <c r="AL54" i="23"/>
  <c r="AK54" i="23"/>
  <c r="AJ54" i="23"/>
  <c r="AI54" i="23"/>
  <c r="AH54" i="23"/>
  <c r="AG54" i="23"/>
  <c r="AF54" i="23"/>
  <c r="AE54" i="23"/>
  <c r="AD54" i="23"/>
  <c r="AC54" i="23"/>
  <c r="AB54" i="23"/>
  <c r="AA54" i="23"/>
  <c r="Z54" i="23"/>
  <c r="Y54" i="23"/>
  <c r="X54" i="23"/>
  <c r="W54" i="23"/>
  <c r="V54" i="23"/>
  <c r="U54" i="23"/>
  <c r="T54" i="23"/>
  <c r="S54" i="23"/>
  <c r="R54" i="23"/>
  <c r="Q54" i="23"/>
  <c r="P54" i="23"/>
  <c r="O54" i="23"/>
  <c r="N54" i="23"/>
  <c r="M54" i="23"/>
  <c r="L54" i="23"/>
  <c r="K54" i="23"/>
  <c r="J54" i="23"/>
  <c r="I54" i="23"/>
  <c r="H54" i="23"/>
  <c r="G54" i="23"/>
  <c r="F54" i="23"/>
  <c r="E54" i="23"/>
  <c r="D54" i="23"/>
  <c r="C54" i="23"/>
  <c r="B54" i="23"/>
  <c r="AM46" i="23"/>
  <c r="AL46" i="23"/>
  <c r="AK46" i="23"/>
  <c r="AJ46" i="23"/>
  <c r="AI46" i="23"/>
  <c r="AH46" i="23"/>
  <c r="AG46" i="23"/>
  <c r="AF46" i="23"/>
  <c r="AE46" i="23"/>
  <c r="AD46" i="23"/>
  <c r="AC46" i="23"/>
  <c r="AB46" i="23"/>
  <c r="AA46" i="23"/>
  <c r="Z46" i="23"/>
  <c r="Y46" i="23"/>
  <c r="X46" i="23"/>
  <c r="W46" i="23"/>
  <c r="V46" i="23"/>
  <c r="U46" i="23"/>
  <c r="T46" i="23"/>
  <c r="S46" i="23"/>
  <c r="R46" i="23"/>
  <c r="Q46" i="23"/>
  <c r="P46" i="23"/>
  <c r="O46" i="23"/>
  <c r="N46" i="23"/>
  <c r="M46" i="23"/>
  <c r="L46" i="23"/>
  <c r="K46" i="23"/>
  <c r="J46" i="23"/>
  <c r="I46" i="23"/>
  <c r="H46" i="23"/>
  <c r="G46" i="23"/>
  <c r="F46" i="23"/>
  <c r="E46" i="23"/>
  <c r="D46" i="23"/>
  <c r="C46" i="23"/>
  <c r="B46" i="23"/>
  <c r="AM38" i="23"/>
  <c r="AL38" i="23"/>
  <c r="AK38" i="23"/>
  <c r="AJ38" i="23"/>
  <c r="AI38" i="23"/>
  <c r="AH38" i="23"/>
  <c r="AG38" i="23"/>
  <c r="AF38" i="23"/>
  <c r="AE38" i="23"/>
  <c r="AD38" i="23"/>
  <c r="AC38" i="23"/>
  <c r="AB38" i="23"/>
  <c r="AA38" i="23"/>
  <c r="Z38" i="23"/>
  <c r="Y38" i="23"/>
  <c r="X38" i="23"/>
  <c r="W38" i="23"/>
  <c r="V38" i="23"/>
  <c r="U38" i="23"/>
  <c r="T38" i="23"/>
  <c r="S38" i="23"/>
  <c r="R38" i="23"/>
  <c r="Q38" i="23"/>
  <c r="P38" i="23"/>
  <c r="O38" i="23"/>
  <c r="N38" i="23"/>
  <c r="M38" i="23"/>
  <c r="L38" i="23"/>
  <c r="K38" i="23"/>
  <c r="J38" i="23"/>
  <c r="I38" i="23"/>
  <c r="H38" i="23"/>
  <c r="G38" i="23"/>
  <c r="F38" i="23"/>
  <c r="E38" i="23"/>
  <c r="D38" i="23"/>
  <c r="C38" i="23"/>
  <c r="B38" i="23"/>
  <c r="AM30" i="23"/>
  <c r="AL30" i="23"/>
  <c r="AK30" i="23"/>
  <c r="AJ30" i="23"/>
  <c r="AI30" i="23"/>
  <c r="AH30" i="23"/>
  <c r="AG30" i="23"/>
  <c r="AF30" i="23"/>
  <c r="AE30" i="23"/>
  <c r="AD30" i="23"/>
  <c r="AC30" i="23"/>
  <c r="AB30" i="23"/>
  <c r="AA30" i="23"/>
  <c r="Z30" i="23"/>
  <c r="Y30" i="23"/>
  <c r="X30" i="23"/>
  <c r="W30" i="23"/>
  <c r="V30" i="23"/>
  <c r="U30" i="23"/>
  <c r="T30" i="23"/>
  <c r="S30" i="23"/>
  <c r="R30" i="23"/>
  <c r="Q30" i="23"/>
  <c r="P30" i="23"/>
  <c r="O30" i="23"/>
  <c r="N30" i="23"/>
  <c r="M30" i="23"/>
  <c r="L30" i="23"/>
  <c r="K30" i="23"/>
  <c r="J30" i="23"/>
  <c r="I30" i="23"/>
  <c r="H30" i="23"/>
  <c r="G30" i="23"/>
  <c r="F30" i="23"/>
  <c r="E30" i="23"/>
  <c r="D30" i="23"/>
  <c r="C30" i="23"/>
  <c r="B30" i="23"/>
  <c r="AM22" i="23"/>
  <c r="AL22" i="23"/>
  <c r="AK22" i="23"/>
  <c r="AJ22" i="23"/>
  <c r="AI22" i="23"/>
  <c r="AH22" i="23"/>
  <c r="AG22" i="23"/>
  <c r="AF22" i="23"/>
  <c r="AE22" i="23"/>
  <c r="AD22" i="23"/>
  <c r="AC22" i="23"/>
  <c r="AB22" i="23"/>
  <c r="AA22" i="23"/>
  <c r="Z22" i="23"/>
  <c r="Y22" i="23"/>
  <c r="X22" i="23"/>
  <c r="W22" i="23"/>
  <c r="V22" i="23"/>
  <c r="U22" i="23"/>
  <c r="T22" i="23"/>
  <c r="S22" i="23"/>
  <c r="R22" i="23"/>
  <c r="Q22" i="23"/>
  <c r="P22" i="23"/>
  <c r="O22" i="23"/>
  <c r="N22" i="23"/>
  <c r="M22" i="23"/>
  <c r="L22" i="23"/>
  <c r="K22" i="23"/>
  <c r="J22" i="23"/>
  <c r="I22" i="23"/>
  <c r="H22" i="23"/>
  <c r="G22" i="23"/>
  <c r="F22" i="23"/>
  <c r="E22" i="23"/>
  <c r="D22" i="23"/>
  <c r="C22" i="23"/>
  <c r="B22" i="23"/>
  <c r="AM14" i="23"/>
  <c r="AL14" i="23"/>
  <c r="AK14" i="23"/>
  <c r="AJ14" i="23"/>
  <c r="AI14" i="23"/>
  <c r="AH14" i="23"/>
  <c r="AG14" i="23"/>
  <c r="AF14" i="23"/>
  <c r="AE14" i="23"/>
  <c r="AD14" i="23"/>
  <c r="AC14" i="23"/>
  <c r="AB14" i="23"/>
  <c r="AA14" i="23"/>
  <c r="Z14" i="23"/>
  <c r="Y14" i="23"/>
  <c r="X14" i="23"/>
  <c r="W14" i="23"/>
  <c r="V14" i="23"/>
  <c r="U14" i="23"/>
  <c r="T14" i="23"/>
  <c r="S14" i="23"/>
  <c r="R14" i="23"/>
  <c r="Q14" i="23"/>
  <c r="P14" i="23"/>
  <c r="O14" i="23"/>
  <c r="N14" i="23"/>
  <c r="M14" i="23"/>
  <c r="L14" i="23"/>
  <c r="K14" i="23"/>
  <c r="J14" i="23"/>
  <c r="I14" i="23"/>
  <c r="H14" i="23"/>
  <c r="G14" i="23"/>
  <c r="F14" i="23"/>
  <c r="E14" i="23"/>
  <c r="D14" i="23"/>
  <c r="C14" i="23"/>
  <c r="B14" i="23"/>
  <c r="AM6" i="23"/>
  <c r="AL6" i="23"/>
  <c r="AK6" i="23"/>
  <c r="AJ6" i="23"/>
  <c r="AI6" i="23"/>
  <c r="AH6" i="23"/>
  <c r="AG6" i="23"/>
  <c r="AF6" i="23"/>
  <c r="AE6" i="23"/>
  <c r="AD6" i="23"/>
  <c r="AC6" i="23"/>
  <c r="AB6" i="23"/>
  <c r="AA6" i="23"/>
  <c r="Z6" i="23"/>
  <c r="Y6" i="23"/>
  <c r="X6" i="23"/>
  <c r="W6" i="23"/>
  <c r="V6" i="23"/>
  <c r="U6" i="23"/>
  <c r="T6" i="23"/>
  <c r="S6" i="23"/>
  <c r="R6" i="23"/>
  <c r="Q6" i="23"/>
  <c r="P6" i="23"/>
  <c r="O6" i="23"/>
  <c r="N6" i="23"/>
  <c r="M6" i="23"/>
  <c r="L6" i="23"/>
  <c r="K6" i="23"/>
  <c r="J6" i="23"/>
  <c r="I6" i="23"/>
  <c r="H6" i="23"/>
  <c r="G6" i="23"/>
  <c r="F6" i="23"/>
  <c r="E6" i="23"/>
  <c r="D6" i="23"/>
  <c r="C6" i="23"/>
  <c r="B6" i="23"/>
  <c r="K6" i="22"/>
  <c r="V6" i="22"/>
  <c r="G22" i="22"/>
  <c r="S22" i="22"/>
  <c r="AD22" i="22"/>
  <c r="O38" i="22"/>
  <c r="AA38" i="22"/>
  <c r="AL38" i="22"/>
  <c r="AH54" i="22"/>
  <c r="P78" i="22"/>
  <c r="H62" i="22"/>
  <c r="I62" i="22"/>
  <c r="F70" i="22"/>
  <c r="W6" i="22"/>
  <c r="AE22" i="22"/>
  <c r="AM38" i="22"/>
  <c r="T62" i="22"/>
  <c r="AH6" i="22"/>
  <c r="D30" i="22"/>
  <c r="L46" i="22"/>
  <c r="AG62" i="22"/>
  <c r="H14" i="22"/>
  <c r="P30" i="22"/>
  <c r="X46" i="22"/>
  <c r="G70" i="22"/>
  <c r="I14" i="22"/>
  <c r="Q30" i="22"/>
  <c r="AK46" i="22"/>
  <c r="R70" i="22"/>
  <c r="M46" i="22"/>
  <c r="T14" i="22"/>
  <c r="AB30" i="22"/>
  <c r="J54" i="22"/>
  <c r="AD70" i="22"/>
  <c r="E30" i="22"/>
  <c r="U14" i="22"/>
  <c r="C38" i="22"/>
  <c r="K54" i="22"/>
  <c r="AE70" i="22"/>
  <c r="AI6" i="22"/>
  <c r="AF14" i="22"/>
  <c r="N38" i="22"/>
  <c r="V54" i="22"/>
  <c r="E78" i="22"/>
  <c r="R22" i="22"/>
  <c r="Z38" i="22"/>
  <c r="AI54" i="22"/>
  <c r="AC78" i="22"/>
  <c r="W54" i="22"/>
  <c r="S70" i="22"/>
  <c r="T22" i="21"/>
  <c r="D78" i="22"/>
  <c r="AH54" i="21"/>
  <c r="AG14" i="22"/>
  <c r="AC30" i="22"/>
  <c r="Y46" i="22"/>
  <c r="U62" i="22"/>
  <c r="Q78" i="22"/>
  <c r="H62" i="21"/>
  <c r="J6" i="22"/>
  <c r="F22" i="22"/>
  <c r="B38" i="22"/>
  <c r="AJ46" i="22"/>
  <c r="AF62" i="22"/>
  <c r="AB78" i="22"/>
  <c r="X6" i="22"/>
  <c r="J14" i="22"/>
  <c r="AH14" i="22"/>
  <c r="H22" i="22"/>
  <c r="T22" i="22"/>
  <c r="AF22" i="22"/>
  <c r="F30" i="22"/>
  <c r="R30" i="22"/>
  <c r="AD30" i="22"/>
  <c r="D38" i="22"/>
  <c r="P38" i="22"/>
  <c r="AB38" i="22"/>
  <c r="B46" i="22"/>
  <c r="N46" i="22"/>
  <c r="Z46" i="22"/>
  <c r="AL46" i="22"/>
  <c r="L54" i="22"/>
  <c r="X54" i="22"/>
  <c r="AJ54" i="22"/>
  <c r="J62" i="22"/>
  <c r="V62" i="22"/>
  <c r="AH62" i="22"/>
  <c r="H70" i="22"/>
  <c r="T70" i="22"/>
  <c r="AF70" i="22"/>
  <c r="F78" i="22"/>
  <c r="R78" i="22"/>
  <c r="AD78" i="22"/>
  <c r="Y6" i="22"/>
  <c r="AK6" i="22"/>
  <c r="K14" i="22"/>
  <c r="W14" i="22"/>
  <c r="AI14" i="22"/>
  <c r="I22" i="22"/>
  <c r="U22" i="22"/>
  <c r="AG22" i="22"/>
  <c r="G30" i="22"/>
  <c r="S30" i="22"/>
  <c r="AE30" i="22"/>
  <c r="E38" i="22"/>
  <c r="Q38" i="22"/>
  <c r="AC38" i="22"/>
  <c r="C46" i="22"/>
  <c r="O46" i="22"/>
  <c r="AA46" i="22"/>
  <c r="AM46" i="22"/>
  <c r="M54" i="22"/>
  <c r="Y54" i="22"/>
  <c r="AK54" i="22"/>
  <c r="K62" i="22"/>
  <c r="W62" i="22"/>
  <c r="AI62" i="22"/>
  <c r="I70" i="22"/>
  <c r="U70" i="22"/>
  <c r="AG70" i="22"/>
  <c r="G78" i="22"/>
  <c r="S78" i="22"/>
  <c r="AE78" i="22"/>
  <c r="N6" i="22"/>
  <c r="AL6" i="22"/>
  <c r="X14" i="22"/>
  <c r="J22" i="22"/>
  <c r="V22" i="22"/>
  <c r="AH22" i="22"/>
  <c r="H30" i="22"/>
  <c r="T30" i="22"/>
  <c r="AF30" i="22"/>
  <c r="F38" i="22"/>
  <c r="R38" i="22"/>
  <c r="AD38" i="22"/>
  <c r="D46" i="22"/>
  <c r="P46" i="22"/>
  <c r="AB46" i="22"/>
  <c r="B54" i="22"/>
  <c r="N54" i="22"/>
  <c r="Z54" i="22"/>
  <c r="AL54" i="22"/>
  <c r="L62" i="22"/>
  <c r="X62" i="22"/>
  <c r="AJ62" i="22"/>
  <c r="J70" i="22"/>
  <c r="V70" i="22"/>
  <c r="AH70" i="22"/>
  <c r="H78" i="22"/>
  <c r="T78" i="22"/>
  <c r="AF78" i="22"/>
  <c r="M6" i="22"/>
  <c r="B6" i="22"/>
  <c r="Z6" i="22"/>
  <c r="L14" i="22"/>
  <c r="AJ14" i="22"/>
  <c r="C6" i="22"/>
  <c r="AM6" i="22"/>
  <c r="Y14" i="22"/>
  <c r="W22" i="22"/>
  <c r="I30" i="22"/>
  <c r="U30" i="22"/>
  <c r="AG30" i="22"/>
  <c r="G38" i="22"/>
  <c r="S38" i="22"/>
  <c r="AE38" i="22"/>
  <c r="E46" i="22"/>
  <c r="Q46" i="22"/>
  <c r="AC46" i="22"/>
  <c r="C54" i="22"/>
  <c r="O54" i="22"/>
  <c r="AA54" i="22"/>
  <c r="AM54" i="22"/>
  <c r="M62" i="22"/>
  <c r="Y62" i="22"/>
  <c r="AK62" i="22"/>
  <c r="K70" i="22"/>
  <c r="W70" i="22"/>
  <c r="AI70" i="22"/>
  <c r="I78" i="22"/>
  <c r="U78" i="22"/>
  <c r="AG78" i="22"/>
  <c r="O6" i="22"/>
  <c r="AA6" i="22"/>
  <c r="M14" i="22"/>
  <c r="AK14" i="22"/>
  <c r="K22" i="22"/>
  <c r="AI22" i="22"/>
  <c r="D6" i="22"/>
  <c r="AB6" i="22"/>
  <c r="N14" i="22"/>
  <c r="AL14" i="22"/>
  <c r="X22" i="22"/>
  <c r="AJ22" i="22"/>
  <c r="V30" i="22"/>
  <c r="AH30" i="22"/>
  <c r="H38" i="22"/>
  <c r="AF38" i="22"/>
  <c r="F46" i="22"/>
  <c r="R46" i="22"/>
  <c r="AD46" i="22"/>
  <c r="D54" i="22"/>
  <c r="P54" i="22"/>
  <c r="AB54" i="22"/>
  <c r="B62" i="22"/>
  <c r="N62" i="22"/>
  <c r="Z62" i="22"/>
  <c r="AL62" i="22"/>
  <c r="L70" i="22"/>
  <c r="X70" i="22"/>
  <c r="AJ70" i="22"/>
  <c r="J78" i="22"/>
  <c r="V78" i="22"/>
  <c r="AH78" i="22"/>
  <c r="E6" i="22"/>
  <c r="Q6" i="22"/>
  <c r="AC6" i="22"/>
  <c r="C14" i="22"/>
  <c r="O14" i="22"/>
  <c r="AA14" i="22"/>
  <c r="AM14" i="22"/>
  <c r="M22" i="22"/>
  <c r="Y22" i="22"/>
  <c r="AK22" i="22"/>
  <c r="K30" i="22"/>
  <c r="W30" i="22"/>
  <c r="AI30" i="22"/>
  <c r="I38" i="22"/>
  <c r="U38" i="22"/>
  <c r="AG38" i="22"/>
  <c r="G46" i="22"/>
  <c r="S46" i="22"/>
  <c r="AE46" i="22"/>
  <c r="E54" i="22"/>
  <c r="Q54" i="22"/>
  <c r="AC54" i="22"/>
  <c r="C62" i="22"/>
  <c r="O62" i="22"/>
  <c r="AA62" i="22"/>
  <c r="AM62" i="22"/>
  <c r="M70" i="22"/>
  <c r="Y70" i="22"/>
  <c r="AK70" i="22"/>
  <c r="K78" i="22"/>
  <c r="W78" i="22"/>
  <c r="AI78" i="22"/>
  <c r="L6" i="22"/>
  <c r="V14" i="22"/>
  <c r="F6" i="22"/>
  <c r="R6" i="22"/>
  <c r="AD6" i="22"/>
  <c r="D14" i="22"/>
  <c r="P14" i="22"/>
  <c r="AB14" i="22"/>
  <c r="B22" i="22"/>
  <c r="N22" i="22"/>
  <c r="Z22" i="22"/>
  <c r="AL22" i="22"/>
  <c r="L30" i="22"/>
  <c r="X30" i="22"/>
  <c r="AJ30" i="22"/>
  <c r="J38" i="22"/>
  <c r="V38" i="22"/>
  <c r="AH38" i="22"/>
  <c r="H46" i="22"/>
  <c r="T46" i="22"/>
  <c r="AF46" i="22"/>
  <c r="F54" i="22"/>
  <c r="R54" i="22"/>
  <c r="AD54" i="22"/>
  <c r="D62" i="22"/>
  <c r="P62" i="22"/>
  <c r="AB62" i="22"/>
  <c r="B70" i="22"/>
  <c r="N70" i="22"/>
  <c r="Z70" i="22"/>
  <c r="AL70" i="22"/>
  <c r="L78" i="22"/>
  <c r="X78" i="22"/>
  <c r="AJ78" i="22"/>
  <c r="AJ6" i="22"/>
  <c r="G6" i="22"/>
  <c r="S6" i="22"/>
  <c r="AE6" i="22"/>
  <c r="E14" i="22"/>
  <c r="Q14" i="22"/>
  <c r="AC14" i="22"/>
  <c r="C22" i="22"/>
  <c r="O22" i="22"/>
  <c r="AA22" i="22"/>
  <c r="AM22" i="22"/>
  <c r="M30" i="22"/>
  <c r="Y30" i="22"/>
  <c r="AK30" i="22"/>
  <c r="K38" i="22"/>
  <c r="W38" i="22"/>
  <c r="AI38" i="22"/>
  <c r="I46" i="22"/>
  <c r="U46" i="22"/>
  <c r="AG46" i="22"/>
  <c r="G54" i="22"/>
  <c r="S54" i="22"/>
  <c r="AE54" i="22"/>
  <c r="E62" i="22"/>
  <c r="Q62" i="22"/>
  <c r="AC62" i="22"/>
  <c r="C70" i="22"/>
  <c r="O70" i="22"/>
  <c r="AA70" i="22"/>
  <c r="AM70" i="22"/>
  <c r="M78" i="22"/>
  <c r="Y78" i="22"/>
  <c r="AK78" i="22"/>
  <c r="H6" i="22"/>
  <c r="T6" i="22"/>
  <c r="AF6" i="22"/>
  <c r="F14" i="22"/>
  <c r="R14" i="22"/>
  <c r="AD14" i="22"/>
  <c r="D22" i="22"/>
  <c r="P22" i="22"/>
  <c r="AB22" i="22"/>
  <c r="B30" i="22"/>
  <c r="N30" i="22"/>
  <c r="Z30" i="22"/>
  <c r="AL30" i="22"/>
  <c r="L38" i="22"/>
  <c r="X38" i="22"/>
  <c r="AJ38" i="22"/>
  <c r="J46" i="22"/>
  <c r="V46" i="22"/>
  <c r="AH46" i="22"/>
  <c r="H54" i="22"/>
  <c r="T54" i="22"/>
  <c r="AF54" i="22"/>
  <c r="F62" i="22"/>
  <c r="R62" i="22"/>
  <c r="AD62" i="22"/>
  <c r="D70" i="22"/>
  <c r="P70" i="22"/>
  <c r="AB70" i="22"/>
  <c r="B78" i="22"/>
  <c r="N78" i="22"/>
  <c r="Z78" i="22"/>
  <c r="AL78" i="22"/>
  <c r="P6" i="22"/>
  <c r="B14" i="22"/>
  <c r="Z14" i="22"/>
  <c r="L22" i="22"/>
  <c r="J30" i="22"/>
  <c r="T38" i="22"/>
  <c r="R22" i="21"/>
  <c r="I6" i="22"/>
  <c r="U6" i="22"/>
  <c r="AG6" i="22"/>
  <c r="G14" i="22"/>
  <c r="S14" i="22"/>
  <c r="AE14" i="22"/>
  <c r="E22" i="22"/>
  <c r="Q22" i="22"/>
  <c r="AC22" i="22"/>
  <c r="C30" i="22"/>
  <c r="O30" i="22"/>
  <c r="AA30" i="22"/>
  <c r="AM30" i="22"/>
  <c r="M38" i="22"/>
  <c r="Y38" i="22"/>
  <c r="AK38" i="22"/>
  <c r="K46" i="22"/>
  <c r="W46" i="22"/>
  <c r="AI46" i="22"/>
  <c r="I54" i="22"/>
  <c r="U54" i="22"/>
  <c r="AG54" i="22"/>
  <c r="G62" i="22"/>
  <c r="S62" i="22"/>
  <c r="AE62" i="22"/>
  <c r="E70" i="22"/>
  <c r="Q70" i="22"/>
  <c r="AC70" i="22"/>
  <c r="C78" i="22"/>
  <c r="O78" i="22"/>
  <c r="AA78" i="22"/>
  <c r="H14" i="21"/>
  <c r="B38" i="21"/>
  <c r="V14" i="21"/>
  <c r="L46" i="21"/>
  <c r="Z38" i="21"/>
  <c r="T14" i="21"/>
  <c r="AL38" i="21"/>
  <c r="AF14" i="21"/>
  <c r="J54" i="21"/>
  <c r="X6" i="21"/>
  <c r="AB30" i="21"/>
  <c r="J14" i="21"/>
  <c r="F22" i="21"/>
  <c r="V54" i="21"/>
  <c r="J6" i="21"/>
  <c r="D30" i="21"/>
  <c r="T62" i="21"/>
  <c r="F30" i="21"/>
  <c r="AD70" i="21"/>
  <c r="V6" i="21"/>
  <c r="P30" i="21"/>
  <c r="D78" i="21"/>
  <c r="AH14" i="21"/>
  <c r="N38" i="21"/>
  <c r="AF62" i="21"/>
  <c r="F70" i="21"/>
  <c r="L6" i="21"/>
  <c r="H22" i="21"/>
  <c r="AB38" i="21"/>
  <c r="R70" i="21"/>
  <c r="AH6" i="21"/>
  <c r="AD22" i="21"/>
  <c r="X46" i="21"/>
  <c r="P78" i="21"/>
  <c r="AJ6" i="21"/>
  <c r="AF22" i="21"/>
  <c r="AJ46" i="21"/>
  <c r="AB78" i="21"/>
  <c r="K6" i="21"/>
  <c r="W6" i="21"/>
  <c r="AI6" i="21"/>
  <c r="I14" i="21"/>
  <c r="U14" i="21"/>
  <c r="AG14" i="21"/>
  <c r="G22" i="21"/>
  <c r="S22" i="21"/>
  <c r="AE22" i="21"/>
  <c r="E30" i="21"/>
  <c r="Q30" i="21"/>
  <c r="AC30" i="21"/>
  <c r="C38" i="21"/>
  <c r="O38" i="21"/>
  <c r="AA38" i="21"/>
  <c r="AM38" i="21"/>
  <c r="M46" i="21"/>
  <c r="Y46" i="21"/>
  <c r="AK46" i="21"/>
  <c r="K54" i="21"/>
  <c r="W54" i="21"/>
  <c r="AI54" i="21"/>
  <c r="I62" i="21"/>
  <c r="U62" i="21"/>
  <c r="AG62" i="21"/>
  <c r="G70" i="21"/>
  <c r="S70" i="21"/>
  <c r="AE70" i="21"/>
  <c r="E78" i="21"/>
  <c r="Q78" i="21"/>
  <c r="AC78" i="21"/>
  <c r="R30" i="21"/>
  <c r="AL46" i="21"/>
  <c r="X54" i="21"/>
  <c r="AH62" i="21"/>
  <c r="H70" i="21"/>
  <c r="F78" i="21"/>
  <c r="Y6" i="21"/>
  <c r="W14" i="21"/>
  <c r="I22" i="21"/>
  <c r="AG22" i="21"/>
  <c r="S30" i="21"/>
  <c r="E38" i="21"/>
  <c r="Q38" i="21"/>
  <c r="AC38" i="21"/>
  <c r="C46" i="21"/>
  <c r="O46" i="21"/>
  <c r="AA46" i="21"/>
  <c r="AM46" i="21"/>
  <c r="M54" i="21"/>
  <c r="Y54" i="21"/>
  <c r="AK54" i="21"/>
  <c r="K62" i="21"/>
  <c r="W62" i="21"/>
  <c r="AI62" i="21"/>
  <c r="I70" i="21"/>
  <c r="U70" i="21"/>
  <c r="AG70" i="21"/>
  <c r="G78" i="21"/>
  <c r="S78" i="21"/>
  <c r="AE78" i="21"/>
  <c r="M6" i="21"/>
  <c r="K14" i="21"/>
  <c r="AI14" i="21"/>
  <c r="U22" i="21"/>
  <c r="AE30" i="21"/>
  <c r="B6" i="21"/>
  <c r="N6" i="21"/>
  <c r="Z6" i="21"/>
  <c r="AL6" i="21"/>
  <c r="L14" i="21"/>
  <c r="X14" i="21"/>
  <c r="AJ14" i="21"/>
  <c r="J22" i="21"/>
  <c r="V22" i="21"/>
  <c r="AH22" i="21"/>
  <c r="H30" i="21"/>
  <c r="T30" i="21"/>
  <c r="AF30" i="21"/>
  <c r="F38" i="21"/>
  <c r="R38" i="21"/>
  <c r="AD38" i="21"/>
  <c r="D46" i="21"/>
  <c r="P46" i="21"/>
  <c r="AB46" i="21"/>
  <c r="B54" i="21"/>
  <c r="N54" i="21"/>
  <c r="Z54" i="21"/>
  <c r="AL54" i="21"/>
  <c r="L62" i="21"/>
  <c r="X62" i="21"/>
  <c r="AJ62" i="21"/>
  <c r="J70" i="21"/>
  <c r="V70" i="21"/>
  <c r="AH70" i="21"/>
  <c r="H78" i="21"/>
  <c r="T78" i="21"/>
  <c r="AF78" i="21"/>
  <c r="AD30" i="21"/>
  <c r="J62" i="21"/>
  <c r="C6" i="21"/>
  <c r="O6" i="21"/>
  <c r="AA6" i="21"/>
  <c r="AM6" i="21"/>
  <c r="M14" i="21"/>
  <c r="Y14" i="21"/>
  <c r="AK14" i="21"/>
  <c r="K22" i="21"/>
  <c r="W22" i="21"/>
  <c r="AI22" i="21"/>
  <c r="I30" i="21"/>
  <c r="U30" i="21"/>
  <c r="AG30" i="21"/>
  <c r="G38" i="21"/>
  <c r="S38" i="21"/>
  <c r="AE38" i="21"/>
  <c r="E46" i="21"/>
  <c r="Q46" i="21"/>
  <c r="AC46" i="21"/>
  <c r="C54" i="21"/>
  <c r="O54" i="21"/>
  <c r="AA54" i="21"/>
  <c r="AM54" i="21"/>
  <c r="M62" i="21"/>
  <c r="Y62" i="21"/>
  <c r="AK62" i="21"/>
  <c r="K70" i="21"/>
  <c r="W70" i="21"/>
  <c r="AI70" i="21"/>
  <c r="I78" i="21"/>
  <c r="U78" i="21"/>
  <c r="AG78" i="21"/>
  <c r="D6" i="21"/>
  <c r="P6" i="21"/>
  <c r="AB6" i="21"/>
  <c r="B14" i="21"/>
  <c r="N14" i="21"/>
  <c r="Z14" i="21"/>
  <c r="AL14" i="21"/>
  <c r="L22" i="21"/>
  <c r="X22" i="21"/>
  <c r="AJ22" i="21"/>
  <c r="J30" i="21"/>
  <c r="V30" i="21"/>
  <c r="AH30" i="21"/>
  <c r="H38" i="21"/>
  <c r="T38" i="21"/>
  <c r="AF38" i="21"/>
  <c r="F46" i="21"/>
  <c r="R46" i="21"/>
  <c r="AD46" i="21"/>
  <c r="D54" i="21"/>
  <c r="P54" i="21"/>
  <c r="AB54" i="21"/>
  <c r="B62" i="21"/>
  <c r="N62" i="21"/>
  <c r="Z62" i="21"/>
  <c r="AL62" i="21"/>
  <c r="L70" i="21"/>
  <c r="X70" i="21"/>
  <c r="AJ70" i="21"/>
  <c r="J78" i="21"/>
  <c r="V78" i="21"/>
  <c r="AH78" i="21"/>
  <c r="E6" i="21"/>
  <c r="Q6" i="21"/>
  <c r="AC6" i="21"/>
  <c r="C14" i="21"/>
  <c r="O14" i="21"/>
  <c r="AA14" i="21"/>
  <c r="AM14" i="21"/>
  <c r="M22" i="21"/>
  <c r="Y22" i="21"/>
  <c r="AK22" i="21"/>
  <c r="K30" i="21"/>
  <c r="W30" i="21"/>
  <c r="AI30" i="21"/>
  <c r="I38" i="21"/>
  <c r="U38" i="21"/>
  <c r="AG38" i="21"/>
  <c r="G46" i="21"/>
  <c r="S46" i="21"/>
  <c r="AE46" i="21"/>
  <c r="E54" i="21"/>
  <c r="Q54" i="21"/>
  <c r="AC54" i="21"/>
  <c r="C62" i="21"/>
  <c r="O62" i="21"/>
  <c r="AA62" i="21"/>
  <c r="AM62" i="21"/>
  <c r="M70" i="21"/>
  <c r="Y70" i="21"/>
  <c r="AK70" i="21"/>
  <c r="K78" i="21"/>
  <c r="W78" i="21"/>
  <c r="AI78" i="21"/>
  <c r="N46" i="21"/>
  <c r="AF70" i="21"/>
  <c r="F6" i="21"/>
  <c r="R6" i="21"/>
  <c r="AD6" i="21"/>
  <c r="D14" i="21"/>
  <c r="P14" i="21"/>
  <c r="AB14" i="21"/>
  <c r="B22" i="21"/>
  <c r="N22" i="21"/>
  <c r="Z22" i="21"/>
  <c r="AL22" i="21"/>
  <c r="L30" i="21"/>
  <c r="X30" i="21"/>
  <c r="AJ30" i="21"/>
  <c r="J38" i="21"/>
  <c r="V38" i="21"/>
  <c r="AH38" i="21"/>
  <c r="H46" i="21"/>
  <c r="T46" i="21"/>
  <c r="AF46" i="21"/>
  <c r="F54" i="21"/>
  <c r="R54" i="21"/>
  <c r="AD54" i="21"/>
  <c r="D62" i="21"/>
  <c r="P62" i="21"/>
  <c r="AB62" i="21"/>
  <c r="B70" i="21"/>
  <c r="N70" i="21"/>
  <c r="Z70" i="21"/>
  <c r="AL70" i="21"/>
  <c r="L78" i="21"/>
  <c r="X78" i="21"/>
  <c r="AJ78" i="21"/>
  <c r="D38" i="21"/>
  <c r="Z46" i="21"/>
  <c r="AJ54" i="21"/>
  <c r="AD78" i="21"/>
  <c r="G6" i="21"/>
  <c r="S6" i="21"/>
  <c r="AE6" i="21"/>
  <c r="E14" i="21"/>
  <c r="Q14" i="21"/>
  <c r="AC14" i="21"/>
  <c r="C22" i="21"/>
  <c r="O22" i="21"/>
  <c r="AA22" i="21"/>
  <c r="AM22" i="21"/>
  <c r="M30" i="21"/>
  <c r="Y30" i="21"/>
  <c r="AK30" i="21"/>
  <c r="K38" i="21"/>
  <c r="W38" i="21"/>
  <c r="AI38" i="21"/>
  <c r="I46" i="21"/>
  <c r="U46" i="21"/>
  <c r="AG46" i="21"/>
  <c r="G54" i="21"/>
  <c r="S54" i="21"/>
  <c r="AE54" i="21"/>
  <c r="E62" i="21"/>
  <c r="Q62" i="21"/>
  <c r="AC62" i="21"/>
  <c r="C70" i="21"/>
  <c r="O70" i="21"/>
  <c r="AA70" i="21"/>
  <c r="AM70" i="21"/>
  <c r="M78" i="21"/>
  <c r="Y78" i="21"/>
  <c r="AK78" i="21"/>
  <c r="B46" i="21"/>
  <c r="T70" i="21"/>
  <c r="H6" i="21"/>
  <c r="T6" i="21"/>
  <c r="AF6" i="21"/>
  <c r="F14" i="21"/>
  <c r="R14" i="21"/>
  <c r="AD14" i="21"/>
  <c r="D22" i="21"/>
  <c r="P22" i="21"/>
  <c r="AB22" i="21"/>
  <c r="B30" i="21"/>
  <c r="N30" i="21"/>
  <c r="Z30" i="21"/>
  <c r="AL30" i="21"/>
  <c r="L38" i="21"/>
  <c r="X38" i="21"/>
  <c r="AJ38" i="21"/>
  <c r="J46" i="21"/>
  <c r="V46" i="21"/>
  <c r="AH46" i="21"/>
  <c r="H54" i="21"/>
  <c r="T54" i="21"/>
  <c r="AF54" i="21"/>
  <c r="F62" i="21"/>
  <c r="R62" i="21"/>
  <c r="AD62" i="21"/>
  <c r="D70" i="21"/>
  <c r="P70" i="21"/>
  <c r="AB70" i="21"/>
  <c r="B78" i="21"/>
  <c r="N78" i="21"/>
  <c r="Z78" i="21"/>
  <c r="AL78" i="21"/>
  <c r="P38" i="21"/>
  <c r="L54" i="21"/>
  <c r="V62" i="21"/>
  <c r="R78" i="21"/>
  <c r="AK6" i="21"/>
  <c r="G30" i="21"/>
  <c r="I6" i="21"/>
  <c r="U6" i="21"/>
  <c r="AG6" i="21"/>
  <c r="G14" i="21"/>
  <c r="S14" i="21"/>
  <c r="AE14" i="21"/>
  <c r="E22" i="21"/>
  <c r="Q22" i="21"/>
  <c r="AC22" i="21"/>
  <c r="C30" i="21"/>
  <c r="O30" i="21"/>
  <c r="AA30" i="21"/>
  <c r="AM30" i="21"/>
  <c r="M38" i="21"/>
  <c r="Y38" i="21"/>
  <c r="AK38" i="21"/>
  <c r="K46" i="21"/>
  <c r="W46" i="21"/>
  <c r="AI46" i="21"/>
  <c r="I54" i="21"/>
  <c r="U54" i="21"/>
  <c r="AG54" i="21"/>
  <c r="G62" i="21"/>
  <c r="S62" i="21"/>
  <c r="AE62" i="21"/>
  <c r="E70" i="21"/>
  <c r="Q70" i="21"/>
  <c r="AC70" i="21"/>
  <c r="C78" i="21"/>
  <c r="O78" i="21"/>
  <c r="AA78" i="21"/>
  <c r="AD22" i="20"/>
  <c r="V54" i="20"/>
  <c r="R22" i="20"/>
  <c r="D30" i="20"/>
  <c r="P30" i="20"/>
  <c r="J54" i="20"/>
  <c r="AH54" i="20"/>
  <c r="H62" i="20"/>
  <c r="AB30" i="20"/>
  <c r="T62" i="20"/>
  <c r="J6" i="20"/>
  <c r="B38" i="20"/>
  <c r="AF62" i="20"/>
  <c r="V6" i="20"/>
  <c r="N38" i="20"/>
  <c r="F70" i="20"/>
  <c r="AH6" i="20"/>
  <c r="Z38" i="20"/>
  <c r="R70" i="20"/>
  <c r="H14" i="20"/>
  <c r="AL38" i="20"/>
  <c r="AD70" i="20"/>
  <c r="T14" i="20"/>
  <c r="L46" i="20"/>
  <c r="D78" i="20"/>
  <c r="AF14" i="20"/>
  <c r="X46" i="20"/>
  <c r="P78" i="20"/>
  <c r="F22" i="20"/>
  <c r="AJ46" i="20"/>
  <c r="AB78" i="20"/>
  <c r="AI6" i="20"/>
  <c r="G22" i="20"/>
  <c r="AE22" i="20"/>
  <c r="E30" i="20"/>
  <c r="Q30" i="20"/>
  <c r="AC30" i="20"/>
  <c r="C38" i="20"/>
  <c r="O38" i="20"/>
  <c r="AA38" i="20"/>
  <c r="AM38" i="20"/>
  <c r="M46" i="20"/>
  <c r="Y46" i="20"/>
  <c r="AK46" i="20"/>
  <c r="K54" i="20"/>
  <c r="W54" i="20"/>
  <c r="AI54" i="20"/>
  <c r="I62" i="20"/>
  <c r="U62" i="20"/>
  <c r="AG62" i="20"/>
  <c r="G70" i="20"/>
  <c r="S70" i="20"/>
  <c r="AE70" i="20"/>
  <c r="E78" i="20"/>
  <c r="Q78" i="20"/>
  <c r="AC78" i="20"/>
  <c r="L6" i="20"/>
  <c r="X6" i="20"/>
  <c r="AJ6" i="20"/>
  <c r="J14" i="20"/>
  <c r="V14" i="20"/>
  <c r="AH14" i="20"/>
  <c r="H22" i="20"/>
  <c r="T22" i="20"/>
  <c r="AF22" i="20"/>
  <c r="F30" i="20"/>
  <c r="R30" i="20"/>
  <c r="AD30" i="20"/>
  <c r="D38" i="20"/>
  <c r="P38" i="20"/>
  <c r="AB38" i="20"/>
  <c r="B46" i="20"/>
  <c r="N46" i="20"/>
  <c r="Z46" i="20"/>
  <c r="AL46" i="20"/>
  <c r="L54" i="20"/>
  <c r="X54" i="20"/>
  <c r="AJ54" i="20"/>
  <c r="J62" i="20"/>
  <c r="V62" i="20"/>
  <c r="AH62" i="20"/>
  <c r="H70" i="20"/>
  <c r="T70" i="20"/>
  <c r="AF70" i="20"/>
  <c r="F78" i="20"/>
  <c r="R78" i="20"/>
  <c r="AD78" i="20"/>
  <c r="W6" i="20"/>
  <c r="U14" i="20"/>
  <c r="S22" i="20"/>
  <c r="Y6" i="20"/>
  <c r="K14" i="20"/>
  <c r="W14" i="20"/>
  <c r="AI14" i="20"/>
  <c r="I22" i="20"/>
  <c r="U22" i="20"/>
  <c r="AG22" i="20"/>
  <c r="G30" i="20"/>
  <c r="S30" i="20"/>
  <c r="AE30" i="20"/>
  <c r="E38" i="20"/>
  <c r="Q38" i="20"/>
  <c r="AC38" i="20"/>
  <c r="C46" i="20"/>
  <c r="O46" i="20"/>
  <c r="AA46" i="20"/>
  <c r="AM46" i="20"/>
  <c r="M54" i="20"/>
  <c r="Y54" i="20"/>
  <c r="AK54" i="20"/>
  <c r="K62" i="20"/>
  <c r="W62" i="20"/>
  <c r="AI62" i="20"/>
  <c r="I70" i="20"/>
  <c r="U70" i="20"/>
  <c r="AG70" i="20"/>
  <c r="G78" i="20"/>
  <c r="S78" i="20"/>
  <c r="AE78" i="20"/>
  <c r="K6" i="20"/>
  <c r="I14" i="20"/>
  <c r="AG14" i="20"/>
  <c r="M6" i="20"/>
  <c r="N6" i="20"/>
  <c r="AL6" i="20"/>
  <c r="X14" i="20"/>
  <c r="J22" i="20"/>
  <c r="H30" i="20"/>
  <c r="AF30" i="20"/>
  <c r="R38" i="20"/>
  <c r="D46" i="20"/>
  <c r="AB46" i="20"/>
  <c r="N54" i="20"/>
  <c r="Z54" i="20"/>
  <c r="L62" i="20"/>
  <c r="X62" i="20"/>
  <c r="AJ62" i="20"/>
  <c r="J70" i="20"/>
  <c r="V70" i="20"/>
  <c r="AH70" i="20"/>
  <c r="H78" i="20"/>
  <c r="T78" i="20"/>
  <c r="AF78" i="20"/>
  <c r="AK6" i="20"/>
  <c r="B6" i="20"/>
  <c r="Z6" i="20"/>
  <c r="L14" i="20"/>
  <c r="AJ14" i="20"/>
  <c r="V22" i="20"/>
  <c r="AH22" i="20"/>
  <c r="T30" i="20"/>
  <c r="F38" i="20"/>
  <c r="AD38" i="20"/>
  <c r="P46" i="20"/>
  <c r="B54" i="20"/>
  <c r="AL54" i="20"/>
  <c r="C6" i="20"/>
  <c r="O6" i="20"/>
  <c r="AA6" i="20"/>
  <c r="AM6" i="20"/>
  <c r="M14" i="20"/>
  <c r="Y14" i="20"/>
  <c r="AK14" i="20"/>
  <c r="K22" i="20"/>
  <c r="W22" i="20"/>
  <c r="AI22" i="20"/>
  <c r="I30" i="20"/>
  <c r="U30" i="20"/>
  <c r="AG30" i="20"/>
  <c r="G38" i="20"/>
  <c r="S38" i="20"/>
  <c r="AE38" i="20"/>
  <c r="E46" i="20"/>
  <c r="Q46" i="20"/>
  <c r="AC46" i="20"/>
  <c r="C54" i="20"/>
  <c r="O54" i="20"/>
  <c r="AA54" i="20"/>
  <c r="AM54" i="20"/>
  <c r="M62" i="20"/>
  <c r="Y62" i="20"/>
  <c r="AK62" i="20"/>
  <c r="K70" i="20"/>
  <c r="W70" i="20"/>
  <c r="AI70" i="20"/>
  <c r="I78" i="20"/>
  <c r="U78" i="20"/>
  <c r="AG78" i="20"/>
  <c r="D6" i="20"/>
  <c r="P6" i="20"/>
  <c r="AB6" i="20"/>
  <c r="B14" i="20"/>
  <c r="N14" i="20"/>
  <c r="Z14" i="20"/>
  <c r="AL14" i="20"/>
  <c r="L22" i="20"/>
  <c r="X22" i="20"/>
  <c r="AJ22" i="20"/>
  <c r="J30" i="20"/>
  <c r="V30" i="20"/>
  <c r="AH30" i="20"/>
  <c r="H38" i="20"/>
  <c r="T38" i="20"/>
  <c r="AF38" i="20"/>
  <c r="F46" i="20"/>
  <c r="R46" i="20"/>
  <c r="AD46" i="20"/>
  <c r="D54" i="20"/>
  <c r="P54" i="20"/>
  <c r="AB54" i="20"/>
  <c r="B62" i="20"/>
  <c r="N62" i="20"/>
  <c r="Z62" i="20"/>
  <c r="AL62" i="20"/>
  <c r="L70" i="20"/>
  <c r="X70" i="20"/>
  <c r="AJ70" i="20"/>
  <c r="J78" i="20"/>
  <c r="V78" i="20"/>
  <c r="AH78" i="20"/>
  <c r="E6" i="20"/>
  <c r="Q6" i="20"/>
  <c r="AC6" i="20"/>
  <c r="C14" i="20"/>
  <c r="O14" i="20"/>
  <c r="AA14" i="20"/>
  <c r="AM14" i="20"/>
  <c r="M22" i="20"/>
  <c r="Y22" i="20"/>
  <c r="AK22" i="20"/>
  <c r="K30" i="20"/>
  <c r="W30" i="20"/>
  <c r="AI30" i="20"/>
  <c r="I38" i="20"/>
  <c r="U38" i="20"/>
  <c r="AG38" i="20"/>
  <c r="G46" i="20"/>
  <c r="S46" i="20"/>
  <c r="AE46" i="20"/>
  <c r="E54" i="20"/>
  <c r="Q54" i="20"/>
  <c r="AC54" i="20"/>
  <c r="C62" i="20"/>
  <c r="O62" i="20"/>
  <c r="AA62" i="20"/>
  <c r="AM62" i="20"/>
  <c r="M70" i="20"/>
  <c r="Y70" i="20"/>
  <c r="AK70" i="20"/>
  <c r="K78" i="20"/>
  <c r="W78" i="20"/>
  <c r="AI78" i="20"/>
  <c r="F6" i="20"/>
  <c r="R6" i="20"/>
  <c r="AD6" i="20"/>
  <c r="D14" i="20"/>
  <c r="P14" i="20"/>
  <c r="AB14" i="20"/>
  <c r="B22" i="20"/>
  <c r="N22" i="20"/>
  <c r="Z22" i="20"/>
  <c r="AL22" i="20"/>
  <c r="L30" i="20"/>
  <c r="X30" i="20"/>
  <c r="AJ30" i="20"/>
  <c r="J38" i="20"/>
  <c r="V38" i="20"/>
  <c r="AH38" i="20"/>
  <c r="H46" i="20"/>
  <c r="T46" i="20"/>
  <c r="AF46" i="20"/>
  <c r="F54" i="20"/>
  <c r="R54" i="20"/>
  <c r="AD54" i="20"/>
  <c r="D62" i="20"/>
  <c r="P62" i="20"/>
  <c r="AB62" i="20"/>
  <c r="B70" i="20"/>
  <c r="N70" i="20"/>
  <c r="Z70" i="20"/>
  <c r="AL70" i="20"/>
  <c r="L78" i="20"/>
  <c r="X78" i="20"/>
  <c r="AJ78" i="20"/>
  <c r="G6" i="20"/>
  <c r="S6" i="20"/>
  <c r="AE6" i="20"/>
  <c r="E14" i="20"/>
  <c r="Q14" i="20"/>
  <c r="AC14" i="20"/>
  <c r="C22" i="20"/>
  <c r="O22" i="20"/>
  <c r="AA22" i="20"/>
  <c r="AM22" i="20"/>
  <c r="M30" i="20"/>
  <c r="Y30" i="20"/>
  <c r="AK30" i="20"/>
  <c r="K38" i="20"/>
  <c r="W38" i="20"/>
  <c r="AI38" i="20"/>
  <c r="I46" i="20"/>
  <c r="U46" i="20"/>
  <c r="AG46" i="20"/>
  <c r="G54" i="20"/>
  <c r="S54" i="20"/>
  <c r="AE54" i="20"/>
  <c r="E62" i="20"/>
  <c r="Q62" i="20"/>
  <c r="AC62" i="20"/>
  <c r="C70" i="20"/>
  <c r="O70" i="20"/>
  <c r="AA70" i="20"/>
  <c r="AM70" i="20"/>
  <c r="M78" i="20"/>
  <c r="Y78" i="20"/>
  <c r="AK78" i="20"/>
  <c r="H6" i="20"/>
  <c r="T6" i="20"/>
  <c r="AF6" i="20"/>
  <c r="F14" i="20"/>
  <c r="R14" i="20"/>
  <c r="AD14" i="20"/>
  <c r="D22" i="20"/>
  <c r="P22" i="20"/>
  <c r="AB22" i="20"/>
  <c r="B30" i="20"/>
  <c r="N30" i="20"/>
  <c r="Z30" i="20"/>
  <c r="AL30" i="20"/>
  <c r="L38" i="20"/>
  <c r="X38" i="20"/>
  <c r="AJ38" i="20"/>
  <c r="J46" i="20"/>
  <c r="V46" i="20"/>
  <c r="AH46" i="20"/>
  <c r="H54" i="20"/>
  <c r="T54" i="20"/>
  <c r="AF54" i="20"/>
  <c r="F62" i="20"/>
  <c r="R62" i="20"/>
  <c r="AD62" i="20"/>
  <c r="D70" i="20"/>
  <c r="P70" i="20"/>
  <c r="AB70" i="20"/>
  <c r="B78" i="20"/>
  <c r="N78" i="20"/>
  <c r="Z78" i="20"/>
  <c r="AL78" i="20"/>
  <c r="I6" i="20"/>
  <c r="U6" i="20"/>
  <c r="AG6" i="20"/>
  <c r="G14" i="20"/>
  <c r="S14" i="20"/>
  <c r="AE14" i="20"/>
  <c r="E22" i="20"/>
  <c r="Q22" i="20"/>
  <c r="AC22" i="20"/>
  <c r="C30" i="20"/>
  <c r="O30" i="20"/>
  <c r="AA30" i="20"/>
  <c r="AM30" i="20"/>
  <c r="M38" i="20"/>
  <c r="Y38" i="20"/>
  <c r="AK38" i="20"/>
  <c r="K46" i="20"/>
  <c r="W46" i="20"/>
  <c r="AI46" i="20"/>
  <c r="I54" i="20"/>
  <c r="U54" i="20"/>
  <c r="AG54" i="20"/>
  <c r="G62" i="20"/>
  <c r="S62" i="20"/>
  <c r="AE62" i="20"/>
  <c r="E70" i="20"/>
  <c r="Q70" i="20"/>
  <c r="AC70" i="20"/>
  <c r="C78" i="20"/>
  <c r="O78" i="20"/>
  <c r="AA78" i="20"/>
  <c r="AB38" i="19"/>
  <c r="H70" i="19"/>
  <c r="T22" i="19"/>
  <c r="AD22" i="19"/>
  <c r="R70" i="19"/>
  <c r="AF22" i="19"/>
  <c r="L6" i="19"/>
  <c r="N6" i="19"/>
  <c r="P38" i="19"/>
  <c r="T70" i="19"/>
  <c r="N38" i="19"/>
  <c r="Q6" i="19"/>
  <c r="Z38" i="19"/>
  <c r="J54" i="19"/>
  <c r="H14" i="19"/>
  <c r="V54" i="19"/>
  <c r="U6" i="19"/>
  <c r="I14" i="19"/>
  <c r="X54" i="19"/>
  <c r="AJ6" i="19"/>
  <c r="C14" i="19"/>
  <c r="L54" i="19"/>
  <c r="R22" i="19"/>
  <c r="F70" i="19"/>
  <c r="Z38" i="18"/>
  <c r="V6" i="19"/>
  <c r="J14" i="19"/>
  <c r="D30" i="19"/>
  <c r="AL38" i="19"/>
  <c r="AH54" i="19"/>
  <c r="AD70" i="19"/>
  <c r="H14" i="18"/>
  <c r="R70" i="18"/>
  <c r="W6" i="19"/>
  <c r="T14" i="19"/>
  <c r="F30" i="19"/>
  <c r="B46" i="19"/>
  <c r="AJ54" i="19"/>
  <c r="AF70" i="19"/>
  <c r="X6" i="19"/>
  <c r="U14" i="19"/>
  <c r="P30" i="19"/>
  <c r="L46" i="19"/>
  <c r="H62" i="19"/>
  <c r="D78" i="19"/>
  <c r="B6" i="19"/>
  <c r="Z6" i="19"/>
  <c r="V14" i="19"/>
  <c r="R30" i="19"/>
  <c r="N46" i="19"/>
  <c r="J62" i="19"/>
  <c r="F78" i="19"/>
  <c r="R22" i="18"/>
  <c r="E6" i="19"/>
  <c r="AC6" i="19"/>
  <c r="AF14" i="19"/>
  <c r="AB30" i="19"/>
  <c r="X46" i="19"/>
  <c r="T62" i="19"/>
  <c r="P78" i="19"/>
  <c r="I6" i="19"/>
  <c r="AG6" i="19"/>
  <c r="AH14" i="19"/>
  <c r="AD30" i="19"/>
  <c r="Z46" i="19"/>
  <c r="V62" i="19"/>
  <c r="R78" i="19"/>
  <c r="J6" i="19"/>
  <c r="AH6" i="19"/>
  <c r="F22" i="19"/>
  <c r="B38" i="19"/>
  <c r="AJ46" i="19"/>
  <c r="AF62" i="19"/>
  <c r="AB78" i="19"/>
  <c r="K6" i="19"/>
  <c r="AI6" i="19"/>
  <c r="H22" i="19"/>
  <c r="D38" i="19"/>
  <c r="AL46" i="19"/>
  <c r="AH62" i="19"/>
  <c r="AD78" i="19"/>
  <c r="AG14" i="19"/>
  <c r="G22" i="19"/>
  <c r="S22" i="19"/>
  <c r="AE22" i="19"/>
  <c r="E30" i="19"/>
  <c r="Q30" i="19"/>
  <c r="AC30" i="19"/>
  <c r="C38" i="19"/>
  <c r="O38" i="19"/>
  <c r="AA38" i="19"/>
  <c r="AM38" i="19"/>
  <c r="M46" i="19"/>
  <c r="Y46" i="19"/>
  <c r="AK46" i="19"/>
  <c r="K54" i="19"/>
  <c r="W54" i="19"/>
  <c r="AI54" i="19"/>
  <c r="I62" i="19"/>
  <c r="U62" i="19"/>
  <c r="AG62" i="19"/>
  <c r="G70" i="19"/>
  <c r="S70" i="19"/>
  <c r="AE70" i="19"/>
  <c r="E78" i="19"/>
  <c r="Q78" i="19"/>
  <c r="AC78" i="19"/>
  <c r="M6" i="19"/>
  <c r="Y6" i="19"/>
  <c r="AK6" i="19"/>
  <c r="K14" i="19"/>
  <c r="W14" i="19"/>
  <c r="AI14" i="19"/>
  <c r="I22" i="19"/>
  <c r="U22" i="19"/>
  <c r="AG22" i="19"/>
  <c r="G30" i="19"/>
  <c r="S30" i="19"/>
  <c r="AE30" i="19"/>
  <c r="E38" i="19"/>
  <c r="Q38" i="19"/>
  <c r="AC38" i="19"/>
  <c r="C46" i="19"/>
  <c r="O46" i="19"/>
  <c r="AA46" i="19"/>
  <c r="AM46" i="19"/>
  <c r="M54" i="19"/>
  <c r="Y54" i="19"/>
  <c r="AK54" i="19"/>
  <c r="K62" i="19"/>
  <c r="W62" i="19"/>
  <c r="AI62" i="19"/>
  <c r="I70" i="19"/>
  <c r="U70" i="19"/>
  <c r="AG70" i="19"/>
  <c r="G78" i="19"/>
  <c r="S78" i="19"/>
  <c r="AE78" i="19"/>
  <c r="AL6" i="19"/>
  <c r="L14" i="19"/>
  <c r="X14" i="19"/>
  <c r="AJ14" i="19"/>
  <c r="J22" i="19"/>
  <c r="V22" i="19"/>
  <c r="AH22" i="19"/>
  <c r="H30" i="19"/>
  <c r="T30" i="19"/>
  <c r="AF30" i="19"/>
  <c r="F38" i="19"/>
  <c r="R38" i="19"/>
  <c r="AD38" i="19"/>
  <c r="D46" i="19"/>
  <c r="P46" i="19"/>
  <c r="AB46" i="19"/>
  <c r="B54" i="19"/>
  <c r="N54" i="19"/>
  <c r="Z54" i="19"/>
  <c r="AL54" i="19"/>
  <c r="L62" i="19"/>
  <c r="X62" i="19"/>
  <c r="AJ62" i="19"/>
  <c r="J70" i="19"/>
  <c r="V70" i="19"/>
  <c r="AH70" i="19"/>
  <c r="H78" i="19"/>
  <c r="T78" i="19"/>
  <c r="AF78" i="19"/>
  <c r="C6" i="19"/>
  <c r="O6" i="19"/>
  <c r="AA6" i="19"/>
  <c r="AM6" i="19"/>
  <c r="M14" i="19"/>
  <c r="Y14" i="19"/>
  <c r="AK14" i="19"/>
  <c r="K22" i="19"/>
  <c r="W22" i="19"/>
  <c r="AI22" i="19"/>
  <c r="I30" i="19"/>
  <c r="U30" i="19"/>
  <c r="AG30" i="19"/>
  <c r="G38" i="19"/>
  <c r="S38" i="19"/>
  <c r="AE38" i="19"/>
  <c r="E46" i="19"/>
  <c r="Q46" i="19"/>
  <c r="AC46" i="19"/>
  <c r="C54" i="19"/>
  <c r="O54" i="19"/>
  <c r="AA54" i="19"/>
  <c r="AM54" i="19"/>
  <c r="M62" i="19"/>
  <c r="Y62" i="19"/>
  <c r="AK62" i="19"/>
  <c r="K70" i="19"/>
  <c r="W70" i="19"/>
  <c r="AI70" i="19"/>
  <c r="I78" i="19"/>
  <c r="U78" i="19"/>
  <c r="AG78" i="19"/>
  <c r="D6" i="19"/>
  <c r="P6" i="19"/>
  <c r="AB6" i="19"/>
  <c r="B14" i="19"/>
  <c r="N14" i="19"/>
  <c r="Z14" i="19"/>
  <c r="AL14" i="19"/>
  <c r="L22" i="19"/>
  <c r="X22" i="19"/>
  <c r="AJ22" i="19"/>
  <c r="J30" i="19"/>
  <c r="V30" i="19"/>
  <c r="AH30" i="19"/>
  <c r="H38" i="19"/>
  <c r="T38" i="19"/>
  <c r="AF38" i="19"/>
  <c r="F46" i="19"/>
  <c r="R46" i="19"/>
  <c r="AD46" i="19"/>
  <c r="D54" i="19"/>
  <c r="P54" i="19"/>
  <c r="AB54" i="19"/>
  <c r="B62" i="19"/>
  <c r="N62" i="19"/>
  <c r="Z62" i="19"/>
  <c r="AL62" i="19"/>
  <c r="L70" i="19"/>
  <c r="X70" i="19"/>
  <c r="AJ70" i="19"/>
  <c r="J78" i="19"/>
  <c r="V78" i="19"/>
  <c r="AH78" i="19"/>
  <c r="AM14" i="19"/>
  <c r="Y22" i="19"/>
  <c r="I38" i="19"/>
  <c r="M70" i="19"/>
  <c r="AA14" i="19"/>
  <c r="M22" i="19"/>
  <c r="AK22" i="19"/>
  <c r="W30" i="19"/>
  <c r="AI30" i="19"/>
  <c r="U38" i="19"/>
  <c r="AG38" i="19"/>
  <c r="G46" i="19"/>
  <c r="S46" i="19"/>
  <c r="AE46" i="19"/>
  <c r="E54" i="19"/>
  <c r="Q54" i="19"/>
  <c r="AC54" i="19"/>
  <c r="C62" i="19"/>
  <c r="O62" i="19"/>
  <c r="AA62" i="19"/>
  <c r="AM62" i="19"/>
  <c r="Y70" i="19"/>
  <c r="AK70" i="19"/>
  <c r="K78" i="19"/>
  <c r="W78" i="19"/>
  <c r="AI78" i="19"/>
  <c r="F6" i="19"/>
  <c r="R6" i="19"/>
  <c r="AD6" i="19"/>
  <c r="D14" i="19"/>
  <c r="P14" i="19"/>
  <c r="AB14" i="19"/>
  <c r="B22" i="19"/>
  <c r="N22" i="19"/>
  <c r="Z22" i="19"/>
  <c r="AL22" i="19"/>
  <c r="L30" i="19"/>
  <c r="X30" i="19"/>
  <c r="AJ30" i="19"/>
  <c r="J38" i="19"/>
  <c r="V38" i="19"/>
  <c r="AH38" i="19"/>
  <c r="H46" i="19"/>
  <c r="T46" i="19"/>
  <c r="AF46" i="19"/>
  <c r="F54" i="19"/>
  <c r="R54" i="19"/>
  <c r="AD54" i="19"/>
  <c r="D62" i="19"/>
  <c r="P62" i="19"/>
  <c r="AB62" i="19"/>
  <c r="B70" i="19"/>
  <c r="N70" i="19"/>
  <c r="Z70" i="19"/>
  <c r="AL70" i="19"/>
  <c r="L78" i="19"/>
  <c r="X78" i="19"/>
  <c r="AJ78" i="19"/>
  <c r="O14" i="19"/>
  <c r="K30" i="19"/>
  <c r="AM22" i="19"/>
  <c r="G6" i="19"/>
  <c r="S6" i="19"/>
  <c r="AE6" i="19"/>
  <c r="E14" i="19"/>
  <c r="Q14" i="19"/>
  <c r="AC14" i="19"/>
  <c r="C22" i="19"/>
  <c r="O22" i="19"/>
  <c r="AA22" i="19"/>
  <c r="M30" i="19"/>
  <c r="Y30" i="19"/>
  <c r="AK30" i="19"/>
  <c r="K38" i="19"/>
  <c r="W38" i="19"/>
  <c r="AI38" i="19"/>
  <c r="I46" i="19"/>
  <c r="U46" i="19"/>
  <c r="AG46" i="19"/>
  <c r="G54" i="19"/>
  <c r="S54" i="19"/>
  <c r="AE54" i="19"/>
  <c r="E62" i="19"/>
  <c r="Q62" i="19"/>
  <c r="AC62" i="19"/>
  <c r="C70" i="19"/>
  <c r="O70" i="19"/>
  <c r="AA70" i="19"/>
  <c r="AM70" i="19"/>
  <c r="M78" i="19"/>
  <c r="Y78" i="19"/>
  <c r="AK78" i="19"/>
  <c r="K6" i="18"/>
  <c r="H6" i="19"/>
  <c r="T6" i="19"/>
  <c r="AF6" i="19"/>
  <c r="F14" i="19"/>
  <c r="R14" i="19"/>
  <c r="AD14" i="19"/>
  <c r="D22" i="19"/>
  <c r="P22" i="19"/>
  <c r="AB22" i="19"/>
  <c r="B30" i="19"/>
  <c r="N30" i="19"/>
  <c r="Z30" i="19"/>
  <c r="AL30" i="19"/>
  <c r="L38" i="19"/>
  <c r="X38" i="19"/>
  <c r="AJ38" i="19"/>
  <c r="J46" i="19"/>
  <c r="V46" i="19"/>
  <c r="AH46" i="19"/>
  <c r="H54" i="19"/>
  <c r="T54" i="19"/>
  <c r="AF54" i="19"/>
  <c r="F62" i="19"/>
  <c r="R62" i="19"/>
  <c r="AD62" i="19"/>
  <c r="D70" i="19"/>
  <c r="P70" i="19"/>
  <c r="AB70" i="19"/>
  <c r="B78" i="19"/>
  <c r="N78" i="19"/>
  <c r="Z78" i="19"/>
  <c r="AL78" i="19"/>
  <c r="G14" i="19"/>
  <c r="S14" i="19"/>
  <c r="AE14" i="19"/>
  <c r="E22" i="19"/>
  <c r="Q22" i="19"/>
  <c r="AC22" i="19"/>
  <c r="C30" i="19"/>
  <c r="O30" i="19"/>
  <c r="AA30" i="19"/>
  <c r="AM30" i="19"/>
  <c r="M38" i="19"/>
  <c r="Y38" i="19"/>
  <c r="AK38" i="19"/>
  <c r="K46" i="19"/>
  <c r="W46" i="19"/>
  <c r="AI46" i="19"/>
  <c r="I54" i="19"/>
  <c r="U54" i="19"/>
  <c r="AG54" i="19"/>
  <c r="G62" i="19"/>
  <c r="S62" i="19"/>
  <c r="AE62" i="19"/>
  <c r="E70" i="19"/>
  <c r="Q70" i="19"/>
  <c r="AC70" i="19"/>
  <c r="C78" i="19"/>
  <c r="O78" i="19"/>
  <c r="AA78" i="19"/>
  <c r="U14" i="18"/>
  <c r="D30" i="18"/>
  <c r="V6" i="18"/>
  <c r="V54" i="18"/>
  <c r="AH54" i="18"/>
  <c r="V14" i="18"/>
  <c r="E30" i="18"/>
  <c r="AG14" i="18"/>
  <c r="P30" i="18"/>
  <c r="X6" i="18"/>
  <c r="AH14" i="18"/>
  <c r="Q30" i="18"/>
  <c r="H62" i="18"/>
  <c r="AH6" i="18"/>
  <c r="F22" i="18"/>
  <c r="AB30" i="18"/>
  <c r="T62" i="18"/>
  <c r="AF62" i="18"/>
  <c r="L6" i="18"/>
  <c r="J54" i="18"/>
  <c r="AF14" i="18"/>
  <c r="W6" i="18"/>
  <c r="AI6" i="18"/>
  <c r="G22" i="18"/>
  <c r="B38" i="18"/>
  <c r="AJ6" i="18"/>
  <c r="H22" i="18"/>
  <c r="N38" i="18"/>
  <c r="F70" i="18"/>
  <c r="I14" i="18"/>
  <c r="S22" i="18"/>
  <c r="AL38" i="18"/>
  <c r="AD70" i="18"/>
  <c r="J14" i="18"/>
  <c r="T22" i="18"/>
  <c r="L46" i="18"/>
  <c r="D78" i="18"/>
  <c r="J6" i="18"/>
  <c r="T14" i="18"/>
  <c r="AD22" i="18"/>
  <c r="X46" i="18"/>
  <c r="P78" i="18"/>
  <c r="AE22" i="18"/>
  <c r="AJ46" i="18"/>
  <c r="AB78" i="18"/>
  <c r="AC30" i="18"/>
  <c r="C38" i="18"/>
  <c r="O38" i="18"/>
  <c r="AA38" i="18"/>
  <c r="AM38" i="18"/>
  <c r="M46" i="18"/>
  <c r="Y46" i="18"/>
  <c r="AK46" i="18"/>
  <c r="K54" i="18"/>
  <c r="W54" i="18"/>
  <c r="AI54" i="18"/>
  <c r="I62" i="18"/>
  <c r="U62" i="18"/>
  <c r="AG62" i="18"/>
  <c r="G70" i="18"/>
  <c r="S70" i="18"/>
  <c r="AE70" i="18"/>
  <c r="E78" i="18"/>
  <c r="Q78" i="18"/>
  <c r="AC78" i="18"/>
  <c r="R30" i="18"/>
  <c r="D38" i="18"/>
  <c r="N46" i="18"/>
  <c r="Z46" i="18"/>
  <c r="AL46" i="18"/>
  <c r="L54" i="18"/>
  <c r="X54" i="18"/>
  <c r="AJ54" i="18"/>
  <c r="J62" i="18"/>
  <c r="V62" i="18"/>
  <c r="AH62" i="18"/>
  <c r="H70" i="18"/>
  <c r="T70" i="18"/>
  <c r="AF70" i="18"/>
  <c r="F78" i="18"/>
  <c r="R78" i="18"/>
  <c r="AD78" i="18"/>
  <c r="M6" i="18"/>
  <c r="Y6" i="18"/>
  <c r="AK6" i="18"/>
  <c r="K14" i="18"/>
  <c r="W14" i="18"/>
  <c r="AI14" i="18"/>
  <c r="I22" i="18"/>
  <c r="U22" i="18"/>
  <c r="AG22" i="18"/>
  <c r="G30" i="18"/>
  <c r="S30" i="18"/>
  <c r="AE30" i="18"/>
  <c r="E38" i="18"/>
  <c r="Q38" i="18"/>
  <c r="AC38" i="18"/>
  <c r="C46" i="18"/>
  <c r="O46" i="18"/>
  <c r="AA46" i="18"/>
  <c r="AM46" i="18"/>
  <c r="M54" i="18"/>
  <c r="Y54" i="18"/>
  <c r="AK54" i="18"/>
  <c r="K62" i="18"/>
  <c r="W62" i="18"/>
  <c r="AI62" i="18"/>
  <c r="I70" i="18"/>
  <c r="U70" i="18"/>
  <c r="AG70" i="18"/>
  <c r="G78" i="18"/>
  <c r="S78" i="18"/>
  <c r="AE78" i="18"/>
  <c r="X14" i="18"/>
  <c r="H30" i="18"/>
  <c r="F38" i="18"/>
  <c r="D46" i="18"/>
  <c r="P46" i="18"/>
  <c r="AB46" i="18"/>
  <c r="B54" i="18"/>
  <c r="N54" i="18"/>
  <c r="Z54" i="18"/>
  <c r="AL54" i="18"/>
  <c r="L62" i="18"/>
  <c r="X62" i="18"/>
  <c r="AJ62" i="18"/>
  <c r="J70" i="18"/>
  <c r="V70" i="18"/>
  <c r="AH70" i="18"/>
  <c r="H78" i="18"/>
  <c r="T78" i="18"/>
  <c r="AF78" i="18"/>
  <c r="AF22" i="18"/>
  <c r="P38" i="18"/>
  <c r="AL6" i="18"/>
  <c r="J22" i="18"/>
  <c r="AF30" i="18"/>
  <c r="O6" i="18"/>
  <c r="Y14" i="18"/>
  <c r="AK14" i="18"/>
  <c r="K22" i="18"/>
  <c r="W22" i="18"/>
  <c r="AI22" i="18"/>
  <c r="I30" i="18"/>
  <c r="U30" i="18"/>
  <c r="AG30" i="18"/>
  <c r="G38" i="18"/>
  <c r="S38" i="18"/>
  <c r="AE38" i="18"/>
  <c r="E46" i="18"/>
  <c r="Q46" i="18"/>
  <c r="AC46" i="18"/>
  <c r="C54" i="18"/>
  <c r="O54" i="18"/>
  <c r="AA54" i="18"/>
  <c r="AM54" i="18"/>
  <c r="M62" i="18"/>
  <c r="Y62" i="18"/>
  <c r="AK62" i="18"/>
  <c r="K70" i="18"/>
  <c r="W70" i="18"/>
  <c r="AI70" i="18"/>
  <c r="I78" i="18"/>
  <c r="U78" i="18"/>
  <c r="AG78" i="18"/>
  <c r="B6" i="18"/>
  <c r="L14" i="18"/>
  <c r="T30" i="18"/>
  <c r="N14" i="18"/>
  <c r="AL14" i="18"/>
  <c r="L22" i="18"/>
  <c r="X22" i="18"/>
  <c r="AJ22" i="18"/>
  <c r="J30" i="18"/>
  <c r="V30" i="18"/>
  <c r="AH30" i="18"/>
  <c r="H38" i="18"/>
  <c r="T38" i="18"/>
  <c r="AF38" i="18"/>
  <c r="F46" i="18"/>
  <c r="R46" i="18"/>
  <c r="AD46" i="18"/>
  <c r="D54" i="18"/>
  <c r="P54" i="18"/>
  <c r="AB54" i="18"/>
  <c r="B62" i="18"/>
  <c r="N62" i="18"/>
  <c r="Z62" i="18"/>
  <c r="AL62" i="18"/>
  <c r="L70" i="18"/>
  <c r="X70" i="18"/>
  <c r="AJ70" i="18"/>
  <c r="J78" i="18"/>
  <c r="V78" i="18"/>
  <c r="AH78" i="18"/>
  <c r="E6" i="18"/>
  <c r="Q6" i="18"/>
  <c r="AC6" i="18"/>
  <c r="C14" i="18"/>
  <c r="O14" i="18"/>
  <c r="AA14" i="18"/>
  <c r="AM14" i="18"/>
  <c r="M22" i="18"/>
  <c r="Y22" i="18"/>
  <c r="AK22" i="18"/>
  <c r="K30" i="18"/>
  <c r="W30" i="18"/>
  <c r="AI30" i="18"/>
  <c r="I38" i="18"/>
  <c r="U38" i="18"/>
  <c r="AG38" i="18"/>
  <c r="G46" i="18"/>
  <c r="S46" i="18"/>
  <c r="AE46" i="18"/>
  <c r="E54" i="18"/>
  <c r="Q54" i="18"/>
  <c r="AC54" i="18"/>
  <c r="C62" i="18"/>
  <c r="O62" i="18"/>
  <c r="AA62" i="18"/>
  <c r="AM62" i="18"/>
  <c r="M70" i="18"/>
  <c r="Y70" i="18"/>
  <c r="AK70" i="18"/>
  <c r="K78" i="18"/>
  <c r="W78" i="18"/>
  <c r="AI78" i="18"/>
  <c r="AM6" i="18"/>
  <c r="Z14" i="18"/>
  <c r="F6" i="18"/>
  <c r="R6" i="18"/>
  <c r="AD6" i="18"/>
  <c r="D14" i="18"/>
  <c r="P14" i="18"/>
  <c r="AB14" i="18"/>
  <c r="B22" i="18"/>
  <c r="N22" i="18"/>
  <c r="Z22" i="18"/>
  <c r="AL22" i="18"/>
  <c r="L30" i="18"/>
  <c r="X30" i="18"/>
  <c r="AJ30" i="18"/>
  <c r="J38" i="18"/>
  <c r="V38" i="18"/>
  <c r="AH38" i="18"/>
  <c r="H46" i="18"/>
  <c r="T46" i="18"/>
  <c r="AF46" i="18"/>
  <c r="F54" i="18"/>
  <c r="R54" i="18"/>
  <c r="AD54" i="18"/>
  <c r="D62" i="18"/>
  <c r="P62" i="18"/>
  <c r="AB62" i="18"/>
  <c r="B70" i="18"/>
  <c r="N70" i="18"/>
  <c r="Z70" i="18"/>
  <c r="AL70" i="18"/>
  <c r="L78" i="18"/>
  <c r="X78" i="18"/>
  <c r="AJ78" i="18"/>
  <c r="P6" i="18"/>
  <c r="G6" i="18"/>
  <c r="S6" i="18"/>
  <c r="AE6" i="18"/>
  <c r="E14" i="18"/>
  <c r="Q14" i="18"/>
  <c r="AC14" i="18"/>
  <c r="C22" i="18"/>
  <c r="O22" i="18"/>
  <c r="AA22" i="18"/>
  <c r="AM22" i="18"/>
  <c r="M30" i="18"/>
  <c r="Y30" i="18"/>
  <c r="AK30" i="18"/>
  <c r="K38" i="18"/>
  <c r="W38" i="18"/>
  <c r="AI38" i="18"/>
  <c r="I46" i="18"/>
  <c r="U46" i="18"/>
  <c r="AG46" i="18"/>
  <c r="G54" i="18"/>
  <c r="S54" i="18"/>
  <c r="AE54" i="18"/>
  <c r="E62" i="18"/>
  <c r="Q62" i="18"/>
  <c r="AC62" i="18"/>
  <c r="C70" i="18"/>
  <c r="O70" i="18"/>
  <c r="AA70" i="18"/>
  <c r="AM70" i="18"/>
  <c r="M78" i="18"/>
  <c r="Y78" i="18"/>
  <c r="AK78" i="18"/>
  <c r="F30" i="18"/>
  <c r="AB38" i="18"/>
  <c r="Z6" i="18"/>
  <c r="V22" i="18"/>
  <c r="R38" i="18"/>
  <c r="AA6" i="18"/>
  <c r="D6" i="18"/>
  <c r="B14" i="18"/>
  <c r="H6" i="18"/>
  <c r="T6" i="18"/>
  <c r="AF6" i="18"/>
  <c r="F14" i="18"/>
  <c r="R14" i="18"/>
  <c r="AD14" i="18"/>
  <c r="D22" i="18"/>
  <c r="P22" i="18"/>
  <c r="AB22" i="18"/>
  <c r="B30" i="18"/>
  <c r="N30" i="18"/>
  <c r="Z30" i="18"/>
  <c r="AL30" i="18"/>
  <c r="L38" i="18"/>
  <c r="X38" i="18"/>
  <c r="AJ38" i="18"/>
  <c r="J46" i="18"/>
  <c r="V46" i="18"/>
  <c r="AH46" i="18"/>
  <c r="H54" i="18"/>
  <c r="T54" i="18"/>
  <c r="AF54" i="18"/>
  <c r="F62" i="18"/>
  <c r="R62" i="18"/>
  <c r="AD62" i="18"/>
  <c r="D70" i="18"/>
  <c r="P70" i="18"/>
  <c r="AB70" i="18"/>
  <c r="B78" i="18"/>
  <c r="N78" i="18"/>
  <c r="Z78" i="18"/>
  <c r="AL78" i="18"/>
  <c r="AD30" i="18"/>
  <c r="B46" i="18"/>
  <c r="N6" i="18"/>
  <c r="AJ14" i="18"/>
  <c r="AH22" i="18"/>
  <c r="AD38" i="18"/>
  <c r="C6" i="18"/>
  <c r="M14" i="18"/>
  <c r="AB6" i="18"/>
  <c r="I6" i="18"/>
  <c r="U6" i="18"/>
  <c r="AG6" i="18"/>
  <c r="G14" i="18"/>
  <c r="S14" i="18"/>
  <c r="AE14" i="18"/>
  <c r="E22" i="18"/>
  <c r="Q22" i="18"/>
  <c r="AC22" i="18"/>
  <c r="C30" i="18"/>
  <c r="O30" i="18"/>
  <c r="AA30" i="18"/>
  <c r="AM30" i="18"/>
  <c r="M38" i="18"/>
  <c r="Y38" i="18"/>
  <c r="AK38" i="18"/>
  <c r="K46" i="18"/>
  <c r="W46" i="18"/>
  <c r="AI46" i="18"/>
  <c r="I54" i="18"/>
  <c r="U54" i="18"/>
  <c r="AG54" i="18"/>
  <c r="G62" i="18"/>
  <c r="S62" i="18"/>
  <c r="AE62" i="18"/>
  <c r="E70" i="18"/>
  <c r="Q70" i="18"/>
  <c r="AC70" i="18"/>
  <c r="C78" i="18"/>
  <c r="O78" i="18"/>
  <c r="AA78" i="18"/>
  <c r="AC6" i="15"/>
  <c r="AJ14" i="15"/>
  <c r="AF22" i="15"/>
  <c r="AF30" i="15"/>
  <c r="B46" i="15"/>
  <c r="C54" i="15"/>
  <c r="V62" i="15"/>
  <c r="J62" i="15"/>
  <c r="AF6" i="15"/>
  <c r="AK14" i="15"/>
  <c r="AH22" i="15"/>
  <c r="AL30" i="15"/>
  <c r="D46" i="15"/>
  <c r="F54" i="15"/>
  <c r="X62" i="15"/>
  <c r="C14" i="15"/>
  <c r="AL14" i="15"/>
  <c r="AK22" i="15"/>
  <c r="D38" i="15"/>
  <c r="E46" i="15"/>
  <c r="P54" i="15"/>
  <c r="Y62" i="15"/>
  <c r="B54" i="15"/>
  <c r="B6" i="15"/>
  <c r="D14" i="15"/>
  <c r="AM14" i="15"/>
  <c r="H30" i="15"/>
  <c r="F38" i="15"/>
  <c r="H46" i="15"/>
  <c r="Q54" i="15"/>
  <c r="AH62" i="15"/>
  <c r="AA14" i="15"/>
  <c r="H6" i="15"/>
  <c r="E14" i="15"/>
  <c r="D22" i="15"/>
  <c r="I30" i="15"/>
  <c r="G38" i="15"/>
  <c r="R46" i="15"/>
  <c r="R54" i="15"/>
  <c r="J70" i="15"/>
  <c r="J6" i="15"/>
  <c r="F14" i="15"/>
  <c r="M22" i="15"/>
  <c r="J30" i="15"/>
  <c r="J38" i="15"/>
  <c r="S46" i="15"/>
  <c r="S54" i="15"/>
  <c r="K70" i="15"/>
  <c r="L6" i="15"/>
  <c r="L14" i="15"/>
  <c r="N22" i="15"/>
  <c r="K30" i="15"/>
  <c r="T38" i="15"/>
  <c r="T46" i="15"/>
  <c r="Z54" i="15"/>
  <c r="L70" i="15"/>
  <c r="Z30" i="15"/>
  <c r="N6" i="15"/>
  <c r="R14" i="15"/>
  <c r="O22" i="15"/>
  <c r="N30" i="15"/>
  <c r="U38" i="15"/>
  <c r="U46" i="15"/>
  <c r="AJ54" i="15"/>
  <c r="W70" i="15"/>
  <c r="AD22" i="15"/>
  <c r="Q6" i="15"/>
  <c r="T14" i="15"/>
  <c r="P22" i="15"/>
  <c r="W30" i="15"/>
  <c r="V38" i="15"/>
  <c r="AB46" i="15"/>
  <c r="AL54" i="15"/>
  <c r="AJ70" i="15"/>
  <c r="AJ38" i="15"/>
  <c r="Z6" i="15"/>
  <c r="V14" i="15"/>
  <c r="V22" i="15"/>
  <c r="X30" i="15"/>
  <c r="W38" i="15"/>
  <c r="AH46" i="15"/>
  <c r="AM54" i="15"/>
  <c r="AK70" i="15"/>
  <c r="AB6" i="15"/>
  <c r="AA6" i="15"/>
  <c r="X14" i="15"/>
  <c r="AB22" i="15"/>
  <c r="Y30" i="15"/>
  <c r="AD38" i="15"/>
  <c r="AL46" i="15"/>
  <c r="B62" i="15"/>
  <c r="AL70" i="15"/>
  <c r="Z62" i="15"/>
  <c r="M70" i="15"/>
  <c r="H78" i="15"/>
  <c r="O6" i="15"/>
  <c r="AD6" i="15"/>
  <c r="H14" i="15"/>
  <c r="Y14" i="15"/>
  <c r="B22" i="15"/>
  <c r="R22" i="15"/>
  <c r="AI22" i="15"/>
  <c r="L30" i="15"/>
  <c r="AB30" i="15"/>
  <c r="H38" i="15"/>
  <c r="X38" i="15"/>
  <c r="F46" i="15"/>
  <c r="V46" i="15"/>
  <c r="D54" i="15"/>
  <c r="T54" i="15"/>
  <c r="C62" i="15"/>
  <c r="AA62" i="15"/>
  <c r="N70" i="15"/>
  <c r="I78" i="15"/>
  <c r="P6" i="15"/>
  <c r="AE6" i="15"/>
  <c r="J14" i="15"/>
  <c r="Z14" i="15"/>
  <c r="C22" i="15"/>
  <c r="T22" i="15"/>
  <c r="AJ22" i="15"/>
  <c r="M30" i="15"/>
  <c r="AD30" i="15"/>
  <c r="I38" i="15"/>
  <c r="AB38" i="15"/>
  <c r="G46" i="15"/>
  <c r="Z46" i="15"/>
  <c r="E54" i="15"/>
  <c r="X54" i="15"/>
  <c r="D62" i="15"/>
  <c r="AB62" i="15"/>
  <c r="V70" i="15"/>
  <c r="J78" i="15"/>
  <c r="K78" i="15"/>
  <c r="C6" i="15"/>
  <c r="R6" i="15"/>
  <c r="AH6" i="15"/>
  <c r="M14" i="15"/>
  <c r="AB14" i="15"/>
  <c r="F22" i="15"/>
  <c r="W22" i="15"/>
  <c r="AL22" i="15"/>
  <c r="P30" i="15"/>
  <c r="AG30" i="15"/>
  <c r="K38" i="15"/>
  <c r="AE38" i="15"/>
  <c r="I46" i="15"/>
  <c r="AC46" i="15"/>
  <c r="G54" i="15"/>
  <c r="AA54" i="15"/>
  <c r="L62" i="15"/>
  <c r="AJ62" i="15"/>
  <c r="X70" i="15"/>
  <c r="L78" i="15"/>
  <c r="D6" i="15"/>
  <c r="S6" i="15"/>
  <c r="AJ6" i="15"/>
  <c r="N14" i="15"/>
  <c r="AC14" i="15"/>
  <c r="H22" i="15"/>
  <c r="X22" i="15"/>
  <c r="AM22" i="15"/>
  <c r="R30" i="15"/>
  <c r="AH30" i="15"/>
  <c r="L38" i="15"/>
  <c r="AF38" i="15"/>
  <c r="J46" i="15"/>
  <c r="AD46" i="15"/>
  <c r="H54" i="15"/>
  <c r="AB54" i="15"/>
  <c r="M62" i="15"/>
  <c r="AK62" i="15"/>
  <c r="Y70" i="15"/>
  <c r="T78" i="15"/>
  <c r="E6" i="15"/>
  <c r="T6" i="15"/>
  <c r="AL6" i="15"/>
  <c r="O14" i="15"/>
  <c r="AD14" i="15"/>
  <c r="J22" i="15"/>
  <c r="Y22" i="15"/>
  <c r="B30" i="15"/>
  <c r="T30" i="15"/>
  <c r="AI30" i="15"/>
  <c r="P38" i="15"/>
  <c r="AG38" i="15"/>
  <c r="N46" i="15"/>
  <c r="AE46" i="15"/>
  <c r="L54" i="15"/>
  <c r="AC54" i="15"/>
  <c r="N62" i="15"/>
  <c r="AL62" i="15"/>
  <c r="Z70" i="15"/>
  <c r="U78" i="15"/>
  <c r="F6" i="15"/>
  <c r="V6" i="15"/>
  <c r="AM6" i="15"/>
  <c r="P14" i="15"/>
  <c r="AF14" i="15"/>
  <c r="K22" i="15"/>
  <c r="Z22" i="15"/>
  <c r="D30" i="15"/>
  <c r="U30" i="15"/>
  <c r="AJ30" i="15"/>
  <c r="R38" i="15"/>
  <c r="AH38" i="15"/>
  <c r="P46" i="15"/>
  <c r="AF46" i="15"/>
  <c r="N54" i="15"/>
  <c r="AD54" i="15"/>
  <c r="O62" i="15"/>
  <c r="AM62" i="15"/>
  <c r="AH70" i="15"/>
  <c r="V78" i="15"/>
  <c r="G6" i="15"/>
  <c r="X6" i="15"/>
  <c r="B14" i="15"/>
  <c r="Q14" i="15"/>
  <c r="AH14" i="15"/>
  <c r="L22" i="15"/>
  <c r="AA22" i="15"/>
  <c r="F30" i="15"/>
  <c r="V30" i="15"/>
  <c r="AK30" i="15"/>
  <c r="S38" i="15"/>
  <c r="AI38" i="15"/>
  <c r="Q46" i="15"/>
  <c r="AG46" i="15"/>
  <c r="O54" i="15"/>
  <c r="AE54" i="15"/>
  <c r="P62" i="15"/>
  <c r="B70" i="15"/>
  <c r="AI70" i="15"/>
  <c r="W78" i="15"/>
  <c r="X78" i="15"/>
  <c r="B38" i="15"/>
  <c r="N38" i="15"/>
  <c r="Z38" i="15"/>
  <c r="AL38" i="15"/>
  <c r="L46" i="15"/>
  <c r="X46" i="15"/>
  <c r="AJ46" i="15"/>
  <c r="J54" i="15"/>
  <c r="V54" i="15"/>
  <c r="AH54" i="15"/>
  <c r="H62" i="15"/>
  <c r="T62" i="15"/>
  <c r="AF62" i="15"/>
  <c r="F70" i="15"/>
  <c r="R70" i="15"/>
  <c r="AD70" i="15"/>
  <c r="D78" i="15"/>
  <c r="P78" i="15"/>
  <c r="AB78" i="15"/>
  <c r="K6" i="15"/>
  <c r="W6" i="15"/>
  <c r="AI6" i="15"/>
  <c r="I14" i="15"/>
  <c r="U14" i="15"/>
  <c r="AG14" i="15"/>
  <c r="G22" i="15"/>
  <c r="S22" i="15"/>
  <c r="AE22" i="15"/>
  <c r="E30" i="15"/>
  <c r="Q30" i="15"/>
  <c r="AC30" i="15"/>
  <c r="C38" i="15"/>
  <c r="O38" i="15"/>
  <c r="AA38" i="15"/>
  <c r="AM38" i="15"/>
  <c r="M46" i="15"/>
  <c r="Y46" i="15"/>
  <c r="AK46" i="15"/>
  <c r="K54" i="15"/>
  <c r="W54" i="15"/>
  <c r="AI54" i="15"/>
  <c r="I62" i="15"/>
  <c r="U62" i="15"/>
  <c r="AG62" i="15"/>
  <c r="G70" i="15"/>
  <c r="S70" i="15"/>
  <c r="AE70" i="15"/>
  <c r="E78" i="15"/>
  <c r="Q78" i="15"/>
  <c r="AC78" i="15"/>
  <c r="H70" i="15"/>
  <c r="T70" i="15"/>
  <c r="AF70" i="15"/>
  <c r="F78" i="15"/>
  <c r="R78" i="15"/>
  <c r="AD78" i="15"/>
  <c r="M6" i="15"/>
  <c r="Y6" i="15"/>
  <c r="AK6" i="15"/>
  <c r="K14" i="15"/>
  <c r="W14" i="15"/>
  <c r="AI14" i="15"/>
  <c r="I22" i="15"/>
  <c r="U22" i="15"/>
  <c r="AG22" i="15"/>
  <c r="G30" i="15"/>
  <c r="S30" i="15"/>
  <c r="AE30" i="15"/>
  <c r="E38" i="15"/>
  <c r="Q38" i="15"/>
  <c r="AC38" i="15"/>
  <c r="C46" i="15"/>
  <c r="O46" i="15"/>
  <c r="AA46" i="15"/>
  <c r="AM46" i="15"/>
  <c r="M54" i="15"/>
  <c r="Y54" i="15"/>
  <c r="AK54" i="15"/>
  <c r="K62" i="15"/>
  <c r="W62" i="15"/>
  <c r="AI62" i="15"/>
  <c r="I70" i="15"/>
  <c r="U70" i="15"/>
  <c r="AG70" i="15"/>
  <c r="G78" i="15"/>
  <c r="S78" i="15"/>
  <c r="AE78" i="15"/>
  <c r="AF78" i="15"/>
  <c r="AG78" i="15"/>
  <c r="AH78" i="15"/>
  <c r="AI78" i="15"/>
  <c r="AJ78" i="15"/>
  <c r="E62" i="15"/>
  <c r="Q62" i="15"/>
  <c r="AC62" i="15"/>
  <c r="C70" i="15"/>
  <c r="O70" i="15"/>
  <c r="AA70" i="15"/>
  <c r="AM70" i="15"/>
  <c r="M78" i="15"/>
  <c r="Y78" i="15"/>
  <c r="AK78" i="15"/>
  <c r="AF54" i="15"/>
  <c r="F62" i="15"/>
  <c r="R62" i="15"/>
  <c r="AD62" i="15"/>
  <c r="D70" i="15"/>
  <c r="P70" i="15"/>
  <c r="AB70" i="15"/>
  <c r="B78" i="15"/>
  <c r="N78" i="15"/>
  <c r="Z78" i="15"/>
  <c r="AL78" i="15"/>
  <c r="I6" i="15"/>
  <c r="U6" i="15"/>
  <c r="AG6" i="15"/>
  <c r="G14" i="15"/>
  <c r="S14" i="15"/>
  <c r="AE14" i="15"/>
  <c r="E22" i="15"/>
  <c r="Q22" i="15"/>
  <c r="AC22" i="15"/>
  <c r="C30" i="15"/>
  <c r="O30" i="15"/>
  <c r="AA30" i="15"/>
  <c r="AM30" i="15"/>
  <c r="M38" i="15"/>
  <c r="Y38" i="15"/>
  <c r="AK38" i="15"/>
  <c r="K46" i="15"/>
  <c r="W46" i="15"/>
  <c r="AI46" i="15"/>
  <c r="I54" i="15"/>
  <c r="U54" i="15"/>
  <c r="AG54" i="15"/>
  <c r="G62" i="15"/>
  <c r="S62" i="15"/>
  <c r="AE62" i="15"/>
  <c r="E70" i="15"/>
  <c r="Q70" i="15"/>
  <c r="AC70" i="15"/>
  <c r="C78" i="15"/>
  <c r="O78" i="15"/>
  <c r="AA78" i="15"/>
  <c r="M46" i="13"/>
  <c r="AH6" i="13"/>
  <c r="U14" i="13"/>
  <c r="V14" i="13"/>
  <c r="Y46" i="13"/>
  <c r="AG14" i="13"/>
  <c r="W54" i="13"/>
  <c r="F22" i="13"/>
  <c r="X54" i="13"/>
  <c r="AF22" i="13"/>
  <c r="AG62" i="13"/>
  <c r="E30" i="13"/>
  <c r="AH62" i="13"/>
  <c r="P30" i="13"/>
  <c r="G70" i="13"/>
  <c r="N46" i="13"/>
  <c r="AE22" i="13"/>
  <c r="AI54" i="13"/>
  <c r="R6" i="13"/>
  <c r="C38" i="13"/>
  <c r="E78" i="13"/>
  <c r="V6" i="13"/>
  <c r="D38" i="13"/>
  <c r="P78" i="13"/>
  <c r="X6" i="13"/>
  <c r="O38" i="13"/>
  <c r="AB78" i="13"/>
  <c r="Z38" i="13"/>
  <c r="AJ46" i="13"/>
  <c r="H62" i="13"/>
  <c r="R70" i="13"/>
  <c r="AI6" i="13"/>
  <c r="Q30" i="13"/>
  <c r="AK46" i="13"/>
  <c r="S70" i="13"/>
  <c r="G22" i="13"/>
  <c r="AA38" i="13"/>
  <c r="I62" i="13"/>
  <c r="F6" i="13"/>
  <c r="AJ6" i="13"/>
  <c r="H22" i="13"/>
  <c r="R30" i="13"/>
  <c r="AB38" i="13"/>
  <c r="AL46" i="13"/>
  <c r="J62" i="13"/>
  <c r="T70" i="13"/>
  <c r="H6" i="13"/>
  <c r="H14" i="13"/>
  <c r="R22" i="13"/>
  <c r="AB30" i="13"/>
  <c r="AL38" i="13"/>
  <c r="J54" i="13"/>
  <c r="T62" i="13"/>
  <c r="AD70" i="13"/>
  <c r="J6" i="13"/>
  <c r="I14" i="13"/>
  <c r="S22" i="13"/>
  <c r="AC30" i="13"/>
  <c r="AM38" i="13"/>
  <c r="K54" i="13"/>
  <c r="U62" i="13"/>
  <c r="AE70" i="13"/>
  <c r="K6" i="13"/>
  <c r="J14" i="13"/>
  <c r="T22" i="13"/>
  <c r="AD30" i="13"/>
  <c r="B46" i="13"/>
  <c r="L54" i="13"/>
  <c r="V62" i="13"/>
  <c r="AF70" i="13"/>
  <c r="L6" i="13"/>
  <c r="T14" i="13"/>
  <c r="AD22" i="13"/>
  <c r="B38" i="13"/>
  <c r="L46" i="13"/>
  <c r="V54" i="13"/>
  <c r="AF62" i="13"/>
  <c r="D78" i="13"/>
  <c r="W6" i="13"/>
  <c r="AF14" i="13"/>
  <c r="D30" i="13"/>
  <c r="N38" i="13"/>
  <c r="X46" i="13"/>
  <c r="AH54" i="13"/>
  <c r="F70" i="13"/>
  <c r="Q78" i="13"/>
  <c r="AD6" i="13"/>
  <c r="AH14" i="13"/>
  <c r="F30" i="13"/>
  <c r="P38" i="13"/>
  <c r="Z46" i="13"/>
  <c r="AJ54" i="13"/>
  <c r="H70" i="13"/>
  <c r="AC78" i="13"/>
  <c r="F78" i="13"/>
  <c r="AD78" i="13"/>
  <c r="M6" i="13"/>
  <c r="AK6" i="13"/>
  <c r="AI14" i="13"/>
  <c r="U22" i="13"/>
  <c r="G30" i="13"/>
  <c r="AE30" i="13"/>
  <c r="E38" i="13"/>
  <c r="AC38" i="13"/>
  <c r="C46" i="13"/>
  <c r="O46" i="13"/>
  <c r="AA46" i="13"/>
  <c r="AM46" i="13"/>
  <c r="M54" i="13"/>
  <c r="Y54" i="13"/>
  <c r="AK54" i="13"/>
  <c r="K62" i="13"/>
  <c r="W62" i="13"/>
  <c r="AI62" i="13"/>
  <c r="I70" i="13"/>
  <c r="U70" i="13"/>
  <c r="AG70" i="13"/>
  <c r="G78" i="13"/>
  <c r="S78" i="13"/>
  <c r="AE78" i="13"/>
  <c r="Y6" i="13"/>
  <c r="K14" i="13"/>
  <c r="W14" i="13"/>
  <c r="I22" i="13"/>
  <c r="AG22" i="13"/>
  <c r="S30" i="13"/>
  <c r="Q38" i="13"/>
  <c r="B6" i="13"/>
  <c r="N6" i="13"/>
  <c r="Z6" i="13"/>
  <c r="AL6" i="13"/>
  <c r="L14" i="13"/>
  <c r="X14" i="13"/>
  <c r="AJ14" i="13"/>
  <c r="J22" i="13"/>
  <c r="V22" i="13"/>
  <c r="AH22" i="13"/>
  <c r="H30" i="13"/>
  <c r="T30" i="13"/>
  <c r="AF30" i="13"/>
  <c r="F38" i="13"/>
  <c r="R38" i="13"/>
  <c r="AD38" i="13"/>
  <c r="D46" i="13"/>
  <c r="P46" i="13"/>
  <c r="AB46" i="13"/>
  <c r="B54" i="13"/>
  <c r="N54" i="13"/>
  <c r="Z54" i="13"/>
  <c r="AL54" i="13"/>
  <c r="L62" i="13"/>
  <c r="X62" i="13"/>
  <c r="AJ62" i="13"/>
  <c r="J70" i="13"/>
  <c r="V70" i="13"/>
  <c r="AH70" i="13"/>
  <c r="H78" i="13"/>
  <c r="T78" i="13"/>
  <c r="AF78" i="13"/>
  <c r="R78" i="13"/>
  <c r="C6" i="13"/>
  <c r="O6" i="13"/>
  <c r="AA6" i="13"/>
  <c r="AM6" i="13"/>
  <c r="M14" i="13"/>
  <c r="Y14" i="13"/>
  <c r="AK14" i="13"/>
  <c r="K22" i="13"/>
  <c r="W22" i="13"/>
  <c r="AI22" i="13"/>
  <c r="I30" i="13"/>
  <c r="U30" i="13"/>
  <c r="AG30" i="13"/>
  <c r="G38" i="13"/>
  <c r="S38" i="13"/>
  <c r="AE38" i="13"/>
  <c r="E46" i="13"/>
  <c r="Q46" i="13"/>
  <c r="AC46" i="13"/>
  <c r="C54" i="13"/>
  <c r="O54" i="13"/>
  <c r="AA54" i="13"/>
  <c r="AM54" i="13"/>
  <c r="M62" i="13"/>
  <c r="Y62" i="13"/>
  <c r="AK62" i="13"/>
  <c r="K70" i="13"/>
  <c r="W70" i="13"/>
  <c r="AI70" i="13"/>
  <c r="I78" i="13"/>
  <c r="U78" i="13"/>
  <c r="AG78" i="13"/>
  <c r="D6" i="13"/>
  <c r="P6" i="13"/>
  <c r="AB6" i="13"/>
  <c r="B14" i="13"/>
  <c r="N14" i="13"/>
  <c r="Z14" i="13"/>
  <c r="AL14" i="13"/>
  <c r="L22" i="13"/>
  <c r="X22" i="13"/>
  <c r="AJ22" i="13"/>
  <c r="J30" i="13"/>
  <c r="V30" i="13"/>
  <c r="AH30" i="13"/>
  <c r="H38" i="13"/>
  <c r="T38" i="13"/>
  <c r="AF38" i="13"/>
  <c r="F46" i="13"/>
  <c r="R46" i="13"/>
  <c r="AD46" i="13"/>
  <c r="D54" i="13"/>
  <c r="P54" i="13"/>
  <c r="AB54" i="13"/>
  <c r="B62" i="13"/>
  <c r="N62" i="13"/>
  <c r="Z62" i="13"/>
  <c r="AL62" i="13"/>
  <c r="L70" i="13"/>
  <c r="X70" i="13"/>
  <c r="AJ70" i="13"/>
  <c r="J78" i="13"/>
  <c r="V78" i="13"/>
  <c r="AH78" i="13"/>
  <c r="E6" i="13"/>
  <c r="Q6" i="13"/>
  <c r="AC6" i="13"/>
  <c r="C14" i="13"/>
  <c r="O14" i="13"/>
  <c r="AA14" i="13"/>
  <c r="AM14" i="13"/>
  <c r="M22" i="13"/>
  <c r="Y22" i="13"/>
  <c r="AK22" i="13"/>
  <c r="K30" i="13"/>
  <c r="W30" i="13"/>
  <c r="AI30" i="13"/>
  <c r="I38" i="13"/>
  <c r="U38" i="13"/>
  <c r="AG38" i="13"/>
  <c r="G46" i="13"/>
  <c r="S46" i="13"/>
  <c r="AE46" i="13"/>
  <c r="E54" i="13"/>
  <c r="Q54" i="13"/>
  <c r="AC54" i="13"/>
  <c r="C62" i="13"/>
  <c r="O62" i="13"/>
  <c r="AA62" i="13"/>
  <c r="AM62" i="13"/>
  <c r="M70" i="13"/>
  <c r="Y70" i="13"/>
  <c r="AK70" i="13"/>
  <c r="K78" i="13"/>
  <c r="W78" i="13"/>
  <c r="AI78" i="13"/>
  <c r="D14" i="13"/>
  <c r="AB14" i="13"/>
  <c r="B22" i="13"/>
  <c r="Z22" i="13"/>
  <c r="AL22" i="13"/>
  <c r="L30" i="13"/>
  <c r="X30" i="13"/>
  <c r="AJ30" i="13"/>
  <c r="J38" i="13"/>
  <c r="V38" i="13"/>
  <c r="AH38" i="13"/>
  <c r="H46" i="13"/>
  <c r="T46" i="13"/>
  <c r="AF46" i="13"/>
  <c r="F54" i="13"/>
  <c r="R54" i="13"/>
  <c r="AD54" i="13"/>
  <c r="D62" i="13"/>
  <c r="P62" i="13"/>
  <c r="AB62" i="13"/>
  <c r="B70" i="13"/>
  <c r="N70" i="13"/>
  <c r="Z70" i="13"/>
  <c r="AL70" i="13"/>
  <c r="L78" i="13"/>
  <c r="X78" i="13"/>
  <c r="AJ78" i="13"/>
  <c r="P14" i="13"/>
  <c r="N22" i="13"/>
  <c r="G6" i="13"/>
  <c r="S6" i="13"/>
  <c r="AE6" i="13"/>
  <c r="E14" i="13"/>
  <c r="Q14" i="13"/>
  <c r="AC14" i="13"/>
  <c r="C22" i="13"/>
  <c r="O22" i="13"/>
  <c r="AA22" i="13"/>
  <c r="AM22" i="13"/>
  <c r="M30" i="13"/>
  <c r="Y30" i="13"/>
  <c r="AK30" i="13"/>
  <c r="K38" i="13"/>
  <c r="W38" i="13"/>
  <c r="AI38" i="13"/>
  <c r="I46" i="13"/>
  <c r="U46" i="13"/>
  <c r="AG46" i="13"/>
  <c r="G54" i="13"/>
  <c r="S54" i="13"/>
  <c r="AE54" i="13"/>
  <c r="E62" i="13"/>
  <c r="Q62" i="13"/>
  <c r="AC62" i="13"/>
  <c r="C70" i="13"/>
  <c r="O70" i="13"/>
  <c r="AA70" i="13"/>
  <c r="AM70" i="13"/>
  <c r="M78" i="13"/>
  <c r="Y78" i="13"/>
  <c r="AK78" i="13"/>
  <c r="AF6" i="13"/>
  <c r="R14" i="13"/>
  <c r="D22" i="13"/>
  <c r="AB22" i="13"/>
  <c r="N30" i="13"/>
  <c r="Z30" i="13"/>
  <c r="L38" i="13"/>
  <c r="X38" i="13"/>
  <c r="AJ38" i="13"/>
  <c r="J46" i="13"/>
  <c r="V46" i="13"/>
  <c r="AH46" i="13"/>
  <c r="H54" i="13"/>
  <c r="T54" i="13"/>
  <c r="AF54" i="13"/>
  <c r="F62" i="13"/>
  <c r="R62" i="13"/>
  <c r="AD62" i="13"/>
  <c r="D70" i="13"/>
  <c r="P70" i="13"/>
  <c r="AB70" i="13"/>
  <c r="B78" i="13"/>
  <c r="N78" i="13"/>
  <c r="Z78" i="13"/>
  <c r="AL78" i="13"/>
  <c r="T6" i="13"/>
  <c r="F14" i="13"/>
  <c r="AD14" i="13"/>
  <c r="P22" i="13"/>
  <c r="B30" i="13"/>
  <c r="AL30" i="13"/>
  <c r="I6" i="13"/>
  <c r="U6" i="13"/>
  <c r="AG6" i="13"/>
  <c r="G14" i="13"/>
  <c r="S14" i="13"/>
  <c r="AE14" i="13"/>
  <c r="E22" i="13"/>
  <c r="Q22" i="13"/>
  <c r="AC22" i="13"/>
  <c r="C30" i="13"/>
  <c r="O30" i="13"/>
  <c r="AA30" i="13"/>
  <c r="AM30" i="13"/>
  <c r="M38" i="13"/>
  <c r="Y38" i="13"/>
  <c r="AK38" i="13"/>
  <c r="K46" i="13"/>
  <c r="W46" i="13"/>
  <c r="AI46" i="13"/>
  <c r="I54" i="13"/>
  <c r="U54" i="13"/>
  <c r="AG54" i="13"/>
  <c r="G62" i="13"/>
  <c r="S62" i="13"/>
  <c r="AE62" i="13"/>
  <c r="E70" i="13"/>
  <c r="Q70" i="13"/>
  <c r="AC70" i="13"/>
  <c r="C78" i="13"/>
  <c r="O78" i="13"/>
  <c r="AA78" i="13"/>
  <c r="X46" i="8"/>
  <c r="D78" i="8"/>
  <c r="P78" i="8"/>
  <c r="H14" i="8"/>
  <c r="T14" i="8"/>
  <c r="AF14" i="8"/>
  <c r="F22" i="8"/>
  <c r="R22" i="8"/>
  <c r="AL38" i="8"/>
  <c r="L46" i="8"/>
  <c r="AD22" i="8"/>
  <c r="V54" i="8"/>
  <c r="D30" i="8"/>
  <c r="J54" i="8"/>
  <c r="AH54" i="8"/>
  <c r="J6" i="8"/>
  <c r="AF62" i="8"/>
  <c r="V6" i="8"/>
  <c r="N38" i="8"/>
  <c r="F70" i="8"/>
  <c r="P30" i="8"/>
  <c r="H62" i="8"/>
  <c r="AB30" i="8"/>
  <c r="T62" i="8"/>
  <c r="B38" i="8"/>
  <c r="AH6" i="8"/>
  <c r="Z38" i="8"/>
  <c r="R70" i="8"/>
  <c r="AD70" i="8"/>
  <c r="AJ46" i="8"/>
  <c r="AB78" i="8"/>
  <c r="W6" i="8"/>
  <c r="S22" i="8"/>
  <c r="AC30" i="8"/>
  <c r="C38" i="8"/>
  <c r="O38" i="8"/>
  <c r="AA38" i="8"/>
  <c r="AM38" i="8"/>
  <c r="M46" i="8"/>
  <c r="Y46" i="8"/>
  <c r="AK46" i="8"/>
  <c r="K54" i="8"/>
  <c r="W54" i="8"/>
  <c r="AI54" i="8"/>
  <c r="I62" i="8"/>
  <c r="U62" i="8"/>
  <c r="AG62" i="8"/>
  <c r="G70" i="8"/>
  <c r="S70" i="8"/>
  <c r="AE70" i="8"/>
  <c r="E78" i="8"/>
  <c r="Q78" i="8"/>
  <c r="AC78" i="8"/>
  <c r="K6" i="8"/>
  <c r="E30" i="8"/>
  <c r="V14" i="8"/>
  <c r="R30" i="8"/>
  <c r="AL46" i="8"/>
  <c r="T70" i="8"/>
  <c r="AF70" i="8"/>
  <c r="F78" i="8"/>
  <c r="R78" i="8"/>
  <c r="AD78" i="8"/>
  <c r="AI6" i="8"/>
  <c r="Q30" i="8"/>
  <c r="AH14" i="8"/>
  <c r="N46" i="8"/>
  <c r="AH62" i="8"/>
  <c r="W14" i="8"/>
  <c r="E38" i="8"/>
  <c r="M54" i="8"/>
  <c r="U70" i="8"/>
  <c r="G78" i="8"/>
  <c r="S78" i="8"/>
  <c r="AE78" i="8"/>
  <c r="U14" i="8"/>
  <c r="AJ6" i="8"/>
  <c r="P38" i="8"/>
  <c r="H70" i="8"/>
  <c r="AI14" i="8"/>
  <c r="AE30" i="8"/>
  <c r="Y54" i="8"/>
  <c r="V22" i="8"/>
  <c r="AF30" i="8"/>
  <c r="F38" i="8"/>
  <c r="AD38" i="8"/>
  <c r="D46" i="8"/>
  <c r="P46" i="8"/>
  <c r="AB46" i="8"/>
  <c r="B54" i="8"/>
  <c r="N54" i="8"/>
  <c r="Z54" i="8"/>
  <c r="AL54" i="8"/>
  <c r="L62" i="8"/>
  <c r="X62" i="8"/>
  <c r="AJ62" i="8"/>
  <c r="J70" i="8"/>
  <c r="V70" i="8"/>
  <c r="AH70" i="8"/>
  <c r="H78" i="8"/>
  <c r="T78" i="8"/>
  <c r="AF78" i="8"/>
  <c r="I14" i="8"/>
  <c r="H22" i="8"/>
  <c r="B46" i="8"/>
  <c r="V62" i="8"/>
  <c r="I22" i="8"/>
  <c r="O46" i="8"/>
  <c r="AI62" i="8"/>
  <c r="L14" i="8"/>
  <c r="T30" i="8"/>
  <c r="R38" i="8"/>
  <c r="C6" i="8"/>
  <c r="O6" i="8"/>
  <c r="AA6" i="8"/>
  <c r="AM6" i="8"/>
  <c r="M14" i="8"/>
  <c r="Y14" i="8"/>
  <c r="AK14" i="8"/>
  <c r="K22" i="8"/>
  <c r="W22" i="8"/>
  <c r="AI22" i="8"/>
  <c r="I30" i="8"/>
  <c r="U30" i="8"/>
  <c r="AG30" i="8"/>
  <c r="G38" i="8"/>
  <c r="S38" i="8"/>
  <c r="AE38" i="8"/>
  <c r="E46" i="8"/>
  <c r="Q46" i="8"/>
  <c r="AC46" i="8"/>
  <c r="C54" i="8"/>
  <c r="O54" i="8"/>
  <c r="AA54" i="8"/>
  <c r="AM54" i="8"/>
  <c r="M62" i="8"/>
  <c r="Y62" i="8"/>
  <c r="AK62" i="8"/>
  <c r="K70" i="8"/>
  <c r="W70" i="8"/>
  <c r="AI70" i="8"/>
  <c r="I78" i="8"/>
  <c r="U78" i="8"/>
  <c r="AG78" i="8"/>
  <c r="U22" i="8"/>
  <c r="AC38" i="8"/>
  <c r="W62" i="8"/>
  <c r="B6" i="8"/>
  <c r="J22" i="8"/>
  <c r="B14" i="8"/>
  <c r="AJ22" i="8"/>
  <c r="AH30" i="8"/>
  <c r="H38" i="8"/>
  <c r="T38" i="8"/>
  <c r="AF38" i="8"/>
  <c r="F46" i="8"/>
  <c r="R46" i="8"/>
  <c r="AD46" i="8"/>
  <c r="D54" i="8"/>
  <c r="P54" i="8"/>
  <c r="AB54" i="8"/>
  <c r="B62" i="8"/>
  <c r="N62" i="8"/>
  <c r="Z62" i="8"/>
  <c r="AL62" i="8"/>
  <c r="L70" i="8"/>
  <c r="X70" i="8"/>
  <c r="AJ70" i="8"/>
  <c r="J78" i="8"/>
  <c r="V78" i="8"/>
  <c r="AH78" i="8"/>
  <c r="AE22" i="8"/>
  <c r="J14" i="8"/>
  <c r="AD30" i="8"/>
  <c r="AJ54" i="8"/>
  <c r="K14" i="8"/>
  <c r="C46" i="8"/>
  <c r="AG70" i="8"/>
  <c r="X14" i="8"/>
  <c r="D6" i="8"/>
  <c r="L22" i="8"/>
  <c r="C14" i="8"/>
  <c r="Y22" i="8"/>
  <c r="I38" i="8"/>
  <c r="G46" i="8"/>
  <c r="E54" i="8"/>
  <c r="AC54" i="8"/>
  <c r="C62" i="8"/>
  <c r="O62" i="8"/>
  <c r="AA62" i="8"/>
  <c r="AM62" i="8"/>
  <c r="M70" i="8"/>
  <c r="Y70" i="8"/>
  <c r="AK70" i="8"/>
  <c r="K78" i="8"/>
  <c r="W78" i="8"/>
  <c r="AI78" i="8"/>
  <c r="T22" i="8"/>
  <c r="D38" i="8"/>
  <c r="X54" i="8"/>
  <c r="Y6" i="8"/>
  <c r="G30" i="8"/>
  <c r="AA46" i="8"/>
  <c r="I70" i="8"/>
  <c r="AL6" i="8"/>
  <c r="H30" i="8"/>
  <c r="Z14" i="8"/>
  <c r="J30" i="8"/>
  <c r="Q6" i="8"/>
  <c r="AA14" i="8"/>
  <c r="AK22" i="8"/>
  <c r="W30" i="8"/>
  <c r="AG38" i="8"/>
  <c r="AE46" i="8"/>
  <c r="F6" i="8"/>
  <c r="R6" i="8"/>
  <c r="AD6" i="8"/>
  <c r="D14" i="8"/>
  <c r="P14" i="8"/>
  <c r="AB14" i="8"/>
  <c r="B22" i="8"/>
  <c r="N22" i="8"/>
  <c r="Z22" i="8"/>
  <c r="AL22" i="8"/>
  <c r="L30" i="8"/>
  <c r="X30" i="8"/>
  <c r="AJ30" i="8"/>
  <c r="J38" i="8"/>
  <c r="V38" i="8"/>
  <c r="AH38" i="8"/>
  <c r="H46" i="8"/>
  <c r="T46" i="8"/>
  <c r="AF46" i="8"/>
  <c r="F54" i="8"/>
  <c r="R54" i="8"/>
  <c r="AD54" i="8"/>
  <c r="D62" i="8"/>
  <c r="P62" i="8"/>
  <c r="AB62" i="8"/>
  <c r="B70" i="8"/>
  <c r="N70" i="8"/>
  <c r="Z70" i="8"/>
  <c r="AL70" i="8"/>
  <c r="L78" i="8"/>
  <c r="X78" i="8"/>
  <c r="AJ78" i="8"/>
  <c r="AG14" i="8"/>
  <c r="X6" i="8"/>
  <c r="F30" i="8"/>
  <c r="Z46" i="8"/>
  <c r="L54" i="8"/>
  <c r="M6" i="8"/>
  <c r="AG22" i="8"/>
  <c r="Q38" i="8"/>
  <c r="K62" i="8"/>
  <c r="Z6" i="8"/>
  <c r="AH22" i="8"/>
  <c r="AB6" i="8"/>
  <c r="AL14" i="8"/>
  <c r="V30" i="8"/>
  <c r="AC6" i="8"/>
  <c r="AM14" i="8"/>
  <c r="AI30" i="8"/>
  <c r="S46" i="8"/>
  <c r="G6" i="8"/>
  <c r="AE6" i="8"/>
  <c r="AC14" i="8"/>
  <c r="C22" i="8"/>
  <c r="AA22" i="8"/>
  <c r="M30" i="8"/>
  <c r="Y30" i="8"/>
  <c r="K38" i="8"/>
  <c r="W38" i="8"/>
  <c r="AI38" i="8"/>
  <c r="I46" i="8"/>
  <c r="U46" i="8"/>
  <c r="AG46" i="8"/>
  <c r="G54" i="8"/>
  <c r="S54" i="8"/>
  <c r="AE54" i="8"/>
  <c r="E62" i="8"/>
  <c r="Q62" i="8"/>
  <c r="AC62" i="8"/>
  <c r="C70" i="8"/>
  <c r="O70" i="8"/>
  <c r="AA70" i="8"/>
  <c r="AM70" i="8"/>
  <c r="M78" i="8"/>
  <c r="Y78" i="8"/>
  <c r="AK78" i="8"/>
  <c r="G22" i="8"/>
  <c r="L6" i="8"/>
  <c r="AF22" i="8"/>
  <c r="AB38" i="8"/>
  <c r="J62" i="8"/>
  <c r="AK6" i="8"/>
  <c r="S30" i="8"/>
  <c r="AM46" i="8"/>
  <c r="AK54" i="8"/>
  <c r="N6" i="8"/>
  <c r="AJ14" i="8"/>
  <c r="P6" i="8"/>
  <c r="N14" i="8"/>
  <c r="X22" i="8"/>
  <c r="E6" i="8"/>
  <c r="O14" i="8"/>
  <c r="M22" i="8"/>
  <c r="K30" i="8"/>
  <c r="U38" i="8"/>
  <c r="Q54" i="8"/>
  <c r="S6" i="8"/>
  <c r="E14" i="8"/>
  <c r="Q14" i="8"/>
  <c r="O22" i="8"/>
  <c r="AM22" i="8"/>
  <c r="AK30" i="8"/>
  <c r="H6" i="8"/>
  <c r="T6" i="8"/>
  <c r="AF6" i="8"/>
  <c r="F14" i="8"/>
  <c r="R14" i="8"/>
  <c r="AD14" i="8"/>
  <c r="D22" i="8"/>
  <c r="P22" i="8"/>
  <c r="AB22" i="8"/>
  <c r="B30" i="8"/>
  <c r="N30" i="8"/>
  <c r="Z30" i="8"/>
  <c r="AL30" i="8"/>
  <c r="L38" i="8"/>
  <c r="X38" i="8"/>
  <c r="AJ38" i="8"/>
  <c r="J46" i="8"/>
  <c r="V46" i="8"/>
  <c r="AH46" i="8"/>
  <c r="H54" i="8"/>
  <c r="T54" i="8"/>
  <c r="AF54" i="8"/>
  <c r="F62" i="8"/>
  <c r="R62" i="8"/>
  <c r="AD62" i="8"/>
  <c r="D70" i="8"/>
  <c r="P70" i="8"/>
  <c r="AB70" i="8"/>
  <c r="B78" i="8"/>
  <c r="N78" i="8"/>
  <c r="Z78" i="8"/>
  <c r="AL78" i="8"/>
  <c r="I6" i="8"/>
  <c r="U6" i="8"/>
  <c r="AG6" i="8"/>
  <c r="G14" i="8"/>
  <c r="S14" i="8"/>
  <c r="AE14" i="8"/>
  <c r="E22" i="8"/>
  <c r="Q22" i="8"/>
  <c r="AC22" i="8"/>
  <c r="C30" i="8"/>
  <c r="O30" i="8"/>
  <c r="AA30" i="8"/>
  <c r="AM30" i="8"/>
  <c r="M38" i="8"/>
  <c r="Y38" i="8"/>
  <c r="AK38" i="8"/>
  <c r="K46" i="8"/>
  <c r="W46" i="8"/>
  <c r="AI46" i="8"/>
  <c r="I54" i="8"/>
  <c r="U54" i="8"/>
  <c r="AG54" i="8"/>
  <c r="G62" i="8"/>
  <c r="S62" i="8"/>
  <c r="AE62" i="8"/>
  <c r="E70" i="8"/>
  <c r="Q70" i="8"/>
  <c r="AC70" i="8"/>
  <c r="C78" i="8"/>
  <c r="O78" i="8"/>
  <c r="AA78" i="8"/>
  <c r="P30" i="7"/>
  <c r="AB30" i="7"/>
  <c r="J6" i="7"/>
  <c r="B38" i="7"/>
  <c r="T14" i="7"/>
  <c r="AF14" i="7"/>
  <c r="F22" i="7"/>
  <c r="R22" i="7"/>
  <c r="AD22" i="7"/>
  <c r="N38" i="7"/>
  <c r="D30" i="7"/>
  <c r="V6" i="7"/>
  <c r="AH6" i="7"/>
  <c r="Z38" i="7"/>
  <c r="H14" i="7"/>
  <c r="AL38" i="7"/>
  <c r="AF62" i="7"/>
  <c r="K6" i="7"/>
  <c r="Q30" i="7"/>
  <c r="AC30" i="7"/>
  <c r="C38" i="7"/>
  <c r="O38" i="7"/>
  <c r="AA38" i="7"/>
  <c r="AM38" i="7"/>
  <c r="M46" i="7"/>
  <c r="Y46" i="7"/>
  <c r="AK46" i="7"/>
  <c r="K54" i="7"/>
  <c r="W54" i="7"/>
  <c r="AI54" i="7"/>
  <c r="I62" i="7"/>
  <c r="U62" i="7"/>
  <c r="AG62" i="7"/>
  <c r="G70" i="7"/>
  <c r="S70" i="7"/>
  <c r="AE70" i="7"/>
  <c r="E78" i="7"/>
  <c r="Q78" i="7"/>
  <c r="AC78" i="7"/>
  <c r="V54" i="7"/>
  <c r="AB78" i="7"/>
  <c r="G22" i="7"/>
  <c r="V14" i="7"/>
  <c r="D38" i="7"/>
  <c r="AJ54" i="7"/>
  <c r="T70" i="7"/>
  <c r="I22" i="7"/>
  <c r="C46" i="7"/>
  <c r="AI62" i="7"/>
  <c r="I70" i="7"/>
  <c r="U70" i="7"/>
  <c r="AG70" i="7"/>
  <c r="G78" i="7"/>
  <c r="S78" i="7"/>
  <c r="AE78" i="7"/>
  <c r="AF22" i="7"/>
  <c r="Z46" i="7"/>
  <c r="F78" i="7"/>
  <c r="S30" i="7"/>
  <c r="K62" i="7"/>
  <c r="V22" i="7"/>
  <c r="D46" i="7"/>
  <c r="B54" i="7"/>
  <c r="AJ62" i="7"/>
  <c r="J70" i="7"/>
  <c r="V70" i="7"/>
  <c r="AH70" i="7"/>
  <c r="H78" i="7"/>
  <c r="T78" i="7"/>
  <c r="AF78" i="7"/>
  <c r="E30" i="7"/>
  <c r="H22" i="7"/>
  <c r="AB38" i="7"/>
  <c r="X54" i="7"/>
  <c r="AH62" i="7"/>
  <c r="AK6" i="7"/>
  <c r="AE30" i="7"/>
  <c r="Y54" i="7"/>
  <c r="AL6" i="7"/>
  <c r="J22" i="7"/>
  <c r="F38" i="7"/>
  <c r="AB46" i="7"/>
  <c r="AM6" i="7"/>
  <c r="W22" i="7"/>
  <c r="AI22" i="7"/>
  <c r="I30" i="7"/>
  <c r="U30" i="7"/>
  <c r="AG30" i="7"/>
  <c r="G38" i="7"/>
  <c r="S38" i="7"/>
  <c r="AE38" i="7"/>
  <c r="E46" i="7"/>
  <c r="Q46" i="7"/>
  <c r="AC46" i="7"/>
  <c r="C54" i="7"/>
  <c r="O54" i="7"/>
  <c r="AA54" i="7"/>
  <c r="AM54" i="7"/>
  <c r="M62" i="7"/>
  <c r="Y62" i="7"/>
  <c r="AK62" i="7"/>
  <c r="K70" i="7"/>
  <c r="W70" i="7"/>
  <c r="AI70" i="7"/>
  <c r="I78" i="7"/>
  <c r="U78" i="7"/>
  <c r="AG78" i="7"/>
  <c r="J54" i="7"/>
  <c r="R70" i="7"/>
  <c r="AI6" i="7"/>
  <c r="AE22" i="7"/>
  <c r="J14" i="7"/>
  <c r="AD30" i="7"/>
  <c r="L54" i="7"/>
  <c r="H70" i="7"/>
  <c r="Y6" i="7"/>
  <c r="G30" i="7"/>
  <c r="M54" i="7"/>
  <c r="L14" i="7"/>
  <c r="AF30" i="7"/>
  <c r="Z54" i="7"/>
  <c r="O6" i="7"/>
  <c r="Z14" i="7"/>
  <c r="J30" i="7"/>
  <c r="V30" i="7"/>
  <c r="AH30" i="7"/>
  <c r="H38" i="7"/>
  <c r="T38" i="7"/>
  <c r="AF38" i="7"/>
  <c r="F46" i="7"/>
  <c r="R46" i="7"/>
  <c r="AD46" i="7"/>
  <c r="D54" i="7"/>
  <c r="P54" i="7"/>
  <c r="AB54" i="7"/>
  <c r="B62" i="7"/>
  <c r="N62" i="7"/>
  <c r="Z62" i="7"/>
  <c r="AL62" i="7"/>
  <c r="L70" i="7"/>
  <c r="X70" i="7"/>
  <c r="AJ70" i="7"/>
  <c r="J78" i="7"/>
  <c r="V78" i="7"/>
  <c r="AH78" i="7"/>
  <c r="L46" i="7"/>
  <c r="T62" i="7"/>
  <c r="D78" i="7"/>
  <c r="U14" i="7"/>
  <c r="X6" i="7"/>
  <c r="F30" i="7"/>
  <c r="B46" i="7"/>
  <c r="V62" i="7"/>
  <c r="M6" i="7"/>
  <c r="U22" i="7"/>
  <c r="O46" i="7"/>
  <c r="B6" i="7"/>
  <c r="AH22" i="7"/>
  <c r="P46" i="7"/>
  <c r="C6" i="7"/>
  <c r="K22" i="7"/>
  <c r="N14" i="7"/>
  <c r="C14" i="7"/>
  <c r="W30" i="7"/>
  <c r="G46" i="7"/>
  <c r="AE46" i="7"/>
  <c r="O62" i="7"/>
  <c r="AM62" i="7"/>
  <c r="M70" i="7"/>
  <c r="Y70" i="7"/>
  <c r="K78" i="7"/>
  <c r="W78" i="7"/>
  <c r="AI78" i="7"/>
  <c r="H62" i="7"/>
  <c r="P78" i="7"/>
  <c r="AG14" i="7"/>
  <c r="AJ6" i="7"/>
  <c r="R30" i="7"/>
  <c r="AL46" i="7"/>
  <c r="R78" i="7"/>
  <c r="K14" i="7"/>
  <c r="Q38" i="7"/>
  <c r="W62" i="7"/>
  <c r="AJ14" i="7"/>
  <c r="R38" i="7"/>
  <c r="AL54" i="7"/>
  <c r="Y14" i="7"/>
  <c r="D6" i="7"/>
  <c r="AL14" i="7"/>
  <c r="Q6" i="7"/>
  <c r="AA14" i="7"/>
  <c r="Y22" i="7"/>
  <c r="I38" i="7"/>
  <c r="S46" i="7"/>
  <c r="Q54" i="7"/>
  <c r="AA62" i="7"/>
  <c r="AK70" i="7"/>
  <c r="F6" i="7"/>
  <c r="R6" i="7"/>
  <c r="AD6" i="7"/>
  <c r="D14" i="7"/>
  <c r="P14" i="7"/>
  <c r="AB14" i="7"/>
  <c r="B22" i="7"/>
  <c r="N22" i="7"/>
  <c r="Z22" i="7"/>
  <c r="AL22" i="7"/>
  <c r="L30" i="7"/>
  <c r="X30" i="7"/>
  <c r="AJ30" i="7"/>
  <c r="J38" i="7"/>
  <c r="V38" i="7"/>
  <c r="AH38" i="7"/>
  <c r="H46" i="7"/>
  <c r="T46" i="7"/>
  <c r="AF46" i="7"/>
  <c r="F54" i="7"/>
  <c r="R54" i="7"/>
  <c r="AD54" i="7"/>
  <c r="D62" i="7"/>
  <c r="P62" i="7"/>
  <c r="AB62" i="7"/>
  <c r="B70" i="7"/>
  <c r="N70" i="7"/>
  <c r="Z70" i="7"/>
  <c r="AL70" i="7"/>
  <c r="L78" i="7"/>
  <c r="X78" i="7"/>
  <c r="AJ78" i="7"/>
  <c r="X46" i="7"/>
  <c r="AH54" i="7"/>
  <c r="F70" i="7"/>
  <c r="W6" i="7"/>
  <c r="S22" i="7"/>
  <c r="AH14" i="7"/>
  <c r="P38" i="7"/>
  <c r="J62" i="7"/>
  <c r="AF70" i="7"/>
  <c r="AG22" i="7"/>
  <c r="AM46" i="7"/>
  <c r="N6" i="7"/>
  <c r="H30" i="7"/>
  <c r="X62" i="7"/>
  <c r="AA6" i="7"/>
  <c r="P6" i="7"/>
  <c r="AJ22" i="7"/>
  <c r="O14" i="7"/>
  <c r="M22" i="7"/>
  <c r="AI30" i="7"/>
  <c r="E54" i="7"/>
  <c r="G6" i="7"/>
  <c r="Q14" i="7"/>
  <c r="O22" i="7"/>
  <c r="M30" i="7"/>
  <c r="AK30" i="7"/>
  <c r="K38" i="7"/>
  <c r="W38" i="7"/>
  <c r="AI38" i="7"/>
  <c r="I46" i="7"/>
  <c r="U46" i="7"/>
  <c r="AG46" i="7"/>
  <c r="G54" i="7"/>
  <c r="S54" i="7"/>
  <c r="AE54" i="7"/>
  <c r="E62" i="7"/>
  <c r="Q62" i="7"/>
  <c r="AC62" i="7"/>
  <c r="C70" i="7"/>
  <c r="O70" i="7"/>
  <c r="AA70" i="7"/>
  <c r="AM70" i="7"/>
  <c r="M78" i="7"/>
  <c r="Y78" i="7"/>
  <c r="AK78" i="7"/>
  <c r="W14" i="7"/>
  <c r="E38" i="7"/>
  <c r="AA46" i="7"/>
  <c r="Z6" i="7"/>
  <c r="AD38" i="7"/>
  <c r="L62" i="7"/>
  <c r="M14" i="7"/>
  <c r="AB6" i="7"/>
  <c r="L22" i="7"/>
  <c r="E6" i="7"/>
  <c r="AM14" i="7"/>
  <c r="AK22" i="7"/>
  <c r="AG38" i="7"/>
  <c r="C62" i="7"/>
  <c r="S6" i="7"/>
  <c r="E14" i="7"/>
  <c r="C22" i="7"/>
  <c r="AM22" i="7"/>
  <c r="T6" i="7"/>
  <c r="F14" i="7"/>
  <c r="AD14" i="7"/>
  <c r="D22" i="7"/>
  <c r="P22" i="7"/>
  <c r="AB22" i="7"/>
  <c r="B30" i="7"/>
  <c r="N30" i="7"/>
  <c r="Z30" i="7"/>
  <c r="AL30" i="7"/>
  <c r="L38" i="7"/>
  <c r="X38" i="7"/>
  <c r="AJ38" i="7"/>
  <c r="J46" i="7"/>
  <c r="V46" i="7"/>
  <c r="AH46" i="7"/>
  <c r="H54" i="7"/>
  <c r="T54" i="7"/>
  <c r="AF54" i="7"/>
  <c r="F62" i="7"/>
  <c r="R62" i="7"/>
  <c r="AD62" i="7"/>
  <c r="D70" i="7"/>
  <c r="P70" i="7"/>
  <c r="AB70" i="7"/>
  <c r="B78" i="7"/>
  <c r="N78" i="7"/>
  <c r="Z78" i="7"/>
  <c r="AL78" i="7"/>
  <c r="AJ46" i="7"/>
  <c r="AD70" i="7"/>
  <c r="I14" i="7"/>
  <c r="L6" i="7"/>
  <c r="T22" i="7"/>
  <c r="N46" i="7"/>
  <c r="AD78" i="7"/>
  <c r="AI14" i="7"/>
  <c r="AC38" i="7"/>
  <c r="AK54" i="7"/>
  <c r="X14" i="7"/>
  <c r="T30" i="7"/>
  <c r="N54" i="7"/>
  <c r="AK14" i="7"/>
  <c r="B14" i="7"/>
  <c r="X22" i="7"/>
  <c r="AC6" i="7"/>
  <c r="K30" i="7"/>
  <c r="U38" i="7"/>
  <c r="AC54" i="7"/>
  <c r="AE6" i="7"/>
  <c r="AC14" i="7"/>
  <c r="AA22" i="7"/>
  <c r="Y30" i="7"/>
  <c r="H6" i="7"/>
  <c r="AF6" i="7"/>
  <c r="R14" i="7"/>
  <c r="I6" i="7"/>
  <c r="U6" i="7"/>
  <c r="AG6" i="7"/>
  <c r="G14" i="7"/>
  <c r="S14" i="7"/>
  <c r="AE14" i="7"/>
  <c r="E22" i="7"/>
  <c r="Q22" i="7"/>
  <c r="AC22" i="7"/>
  <c r="C30" i="7"/>
  <c r="O30" i="7"/>
  <c r="AA30" i="7"/>
  <c r="AM30" i="7"/>
  <c r="M38" i="7"/>
  <c r="Y38" i="7"/>
  <c r="AK38" i="7"/>
  <c r="K46" i="7"/>
  <c r="W46" i="7"/>
  <c r="AI46" i="7"/>
  <c r="I54" i="7"/>
  <c r="U54" i="7"/>
  <c r="AG54" i="7"/>
  <c r="G62" i="7"/>
  <c r="S62" i="7"/>
  <c r="AE62" i="7"/>
  <c r="E70" i="7"/>
  <c r="Q70" i="7"/>
  <c r="AC70" i="7"/>
  <c r="C78" i="7"/>
  <c r="O78" i="7"/>
  <c r="AA78" i="7"/>
  <c r="AF38" i="4"/>
  <c r="F38" i="4"/>
  <c r="AD6" i="4"/>
  <c r="AK62" i="4"/>
  <c r="V30" i="4"/>
  <c r="T22" i="4"/>
  <c r="K70" i="4"/>
  <c r="J14" i="4"/>
  <c r="AH22" i="4"/>
  <c r="K6" i="4"/>
  <c r="T30" i="4"/>
  <c r="L6" i="4"/>
  <c r="D46" i="4"/>
  <c r="N14" i="4"/>
  <c r="AM22" i="4"/>
  <c r="AL14" i="4"/>
  <c r="V22" i="4"/>
  <c r="D30" i="4"/>
  <c r="AB30" i="4"/>
  <c r="N38" i="4"/>
  <c r="L46" i="4"/>
  <c r="V54" i="4"/>
  <c r="L70" i="4"/>
  <c r="L22" i="4"/>
  <c r="AB6" i="4"/>
  <c r="Z62" i="4"/>
  <c r="O22" i="4"/>
  <c r="R22" i="4"/>
  <c r="W70" i="4"/>
  <c r="AA6" i="4"/>
  <c r="R30" i="4"/>
  <c r="L14" i="4"/>
  <c r="D54" i="4"/>
  <c r="AJ22" i="4"/>
  <c r="N6" i="4"/>
  <c r="O54" i="4"/>
  <c r="AH6" i="4"/>
  <c r="J38" i="4"/>
  <c r="P6" i="4"/>
  <c r="AL6" i="4"/>
  <c r="R38" i="4"/>
  <c r="V14" i="4"/>
  <c r="R46" i="4"/>
  <c r="X70" i="4"/>
  <c r="J6" i="4"/>
  <c r="C54" i="4"/>
  <c r="N22" i="4"/>
  <c r="AH14" i="4"/>
  <c r="G38" i="4"/>
  <c r="AL22" i="4"/>
  <c r="AL62" i="4"/>
  <c r="AK14" i="4"/>
  <c r="Q14" i="4"/>
  <c r="T14" i="4"/>
  <c r="AD30" i="4"/>
  <c r="R6" i="4"/>
  <c r="H30" i="4"/>
  <c r="D6" i="4"/>
  <c r="B14" i="4"/>
  <c r="X14" i="4"/>
  <c r="F22" i="4"/>
  <c r="Z22" i="4"/>
  <c r="I30" i="4"/>
  <c r="AG30" i="4"/>
  <c r="T38" i="4"/>
  <c r="X46" i="4"/>
  <c r="AM54" i="4"/>
  <c r="AI70" i="4"/>
  <c r="D38" i="4"/>
  <c r="AF14" i="4"/>
  <c r="AL38" i="4"/>
  <c r="U30" i="4"/>
  <c r="AE6" i="4"/>
  <c r="E46" i="4"/>
  <c r="P14" i="4"/>
  <c r="F46" i="4"/>
  <c r="AJ6" i="4"/>
  <c r="B22" i="4"/>
  <c r="Q46" i="4"/>
  <c r="AM6" i="4"/>
  <c r="S38" i="4"/>
  <c r="V6" i="4"/>
  <c r="J30" i="4"/>
  <c r="AC46" i="4"/>
  <c r="B62" i="4"/>
  <c r="AJ70" i="4"/>
  <c r="Q6" i="4"/>
  <c r="F30" i="4"/>
  <c r="C6" i="4"/>
  <c r="C22" i="4"/>
  <c r="AF30" i="4"/>
  <c r="S6" i="4"/>
  <c r="D14" i="4"/>
  <c r="H22" i="4"/>
  <c r="Z38" i="4"/>
  <c r="F6" i="4"/>
  <c r="X6" i="4"/>
  <c r="E14" i="4"/>
  <c r="Z14" i="4"/>
  <c r="J22" i="4"/>
  <c r="AD22" i="4"/>
  <c r="L30" i="4"/>
  <c r="AJ30" i="4"/>
  <c r="AD38" i="4"/>
  <c r="AD46" i="4"/>
  <c r="M62" i="4"/>
  <c r="J78" i="4"/>
  <c r="AC14" i="4"/>
  <c r="Y62" i="4"/>
  <c r="AI22" i="4"/>
  <c r="M14" i="4"/>
  <c r="J54" i="4"/>
  <c r="AJ14" i="4"/>
  <c r="H38" i="4"/>
  <c r="O6" i="4"/>
  <c r="X30" i="4"/>
  <c r="P54" i="4"/>
  <c r="B6" i="4"/>
  <c r="W22" i="4"/>
  <c r="AA54" i="4"/>
  <c r="X22" i="4"/>
  <c r="AB54" i="4"/>
  <c r="E6" i="4"/>
  <c r="Y14" i="4"/>
  <c r="AA22" i="4"/>
  <c r="AH30" i="4"/>
  <c r="G6" i="4"/>
  <c r="Z6" i="4"/>
  <c r="H14" i="4"/>
  <c r="AB14" i="4"/>
  <c r="K22" i="4"/>
  <c r="AF22" i="4"/>
  <c r="P30" i="4"/>
  <c r="B38" i="4"/>
  <c r="AE38" i="4"/>
  <c r="AJ46" i="4"/>
  <c r="N62" i="4"/>
  <c r="V78" i="4"/>
  <c r="AH54" i="4"/>
  <c r="H62" i="4"/>
  <c r="T62" i="4"/>
  <c r="AF62" i="4"/>
  <c r="F70" i="4"/>
  <c r="R70" i="4"/>
  <c r="AD70" i="4"/>
  <c r="D78" i="4"/>
  <c r="P78" i="4"/>
  <c r="AB78" i="4"/>
  <c r="W6" i="4"/>
  <c r="AI6" i="4"/>
  <c r="I14" i="4"/>
  <c r="U14" i="4"/>
  <c r="AG14" i="4"/>
  <c r="G22" i="4"/>
  <c r="S22" i="4"/>
  <c r="AE22" i="4"/>
  <c r="E30" i="4"/>
  <c r="Q30" i="4"/>
  <c r="AC30" i="4"/>
  <c r="C38" i="4"/>
  <c r="O38" i="4"/>
  <c r="AA38" i="4"/>
  <c r="AM38" i="4"/>
  <c r="M46" i="4"/>
  <c r="Y46" i="4"/>
  <c r="AK46" i="4"/>
  <c r="K54" i="4"/>
  <c r="W54" i="4"/>
  <c r="AI54" i="4"/>
  <c r="I62" i="4"/>
  <c r="U62" i="4"/>
  <c r="AG62" i="4"/>
  <c r="G70" i="4"/>
  <c r="S70" i="4"/>
  <c r="AE70" i="4"/>
  <c r="E78" i="4"/>
  <c r="Q78" i="4"/>
  <c r="AC78" i="4"/>
  <c r="P38" i="4"/>
  <c r="AB38" i="4"/>
  <c r="B46" i="4"/>
  <c r="N46" i="4"/>
  <c r="Z46" i="4"/>
  <c r="AL46" i="4"/>
  <c r="L54" i="4"/>
  <c r="X54" i="4"/>
  <c r="AJ54" i="4"/>
  <c r="J62" i="4"/>
  <c r="V62" i="4"/>
  <c r="AH62" i="4"/>
  <c r="H70" i="4"/>
  <c r="T70" i="4"/>
  <c r="AF70" i="4"/>
  <c r="F78" i="4"/>
  <c r="R78" i="4"/>
  <c r="AD78" i="4"/>
  <c r="M6" i="4"/>
  <c r="Y6" i="4"/>
  <c r="AK6" i="4"/>
  <c r="K14" i="4"/>
  <c r="W14" i="4"/>
  <c r="AI14" i="4"/>
  <c r="I22" i="4"/>
  <c r="U22" i="4"/>
  <c r="AG22" i="4"/>
  <c r="G30" i="4"/>
  <c r="S30" i="4"/>
  <c r="AE30" i="4"/>
  <c r="E38" i="4"/>
  <c r="Q38" i="4"/>
  <c r="AC38" i="4"/>
  <c r="C46" i="4"/>
  <c r="O46" i="4"/>
  <c r="AA46" i="4"/>
  <c r="AM46" i="4"/>
  <c r="M54" i="4"/>
  <c r="Y54" i="4"/>
  <c r="AK54" i="4"/>
  <c r="K62" i="4"/>
  <c r="W62" i="4"/>
  <c r="AI62" i="4"/>
  <c r="I70" i="4"/>
  <c r="U70" i="4"/>
  <c r="AG70" i="4"/>
  <c r="G78" i="4"/>
  <c r="S78" i="4"/>
  <c r="AE78" i="4"/>
  <c r="P46" i="4"/>
  <c r="AB46" i="4"/>
  <c r="B54" i="4"/>
  <c r="N54" i="4"/>
  <c r="Z54" i="4"/>
  <c r="AL54" i="4"/>
  <c r="L62" i="4"/>
  <c r="X62" i="4"/>
  <c r="AJ62" i="4"/>
  <c r="J70" i="4"/>
  <c r="V70" i="4"/>
  <c r="AH70" i="4"/>
  <c r="H78" i="4"/>
  <c r="T78" i="4"/>
  <c r="AF78" i="4"/>
  <c r="I78" i="4"/>
  <c r="U78" i="4"/>
  <c r="AG78" i="4"/>
  <c r="AH78" i="4"/>
  <c r="AC6" i="4"/>
  <c r="C14" i="4"/>
  <c r="O14" i="4"/>
  <c r="AA14" i="4"/>
  <c r="AM14" i="4"/>
  <c r="M22" i="4"/>
  <c r="Y22" i="4"/>
  <c r="AK22" i="4"/>
  <c r="K30" i="4"/>
  <c r="W30" i="4"/>
  <c r="AI30" i="4"/>
  <c r="I38" i="4"/>
  <c r="U38" i="4"/>
  <c r="AG38" i="4"/>
  <c r="G46" i="4"/>
  <c r="S46" i="4"/>
  <c r="AE46" i="4"/>
  <c r="E54" i="4"/>
  <c r="Q54" i="4"/>
  <c r="AC54" i="4"/>
  <c r="C62" i="4"/>
  <c r="O62" i="4"/>
  <c r="AA62" i="4"/>
  <c r="AM62" i="4"/>
  <c r="M70" i="4"/>
  <c r="Y70" i="4"/>
  <c r="AK70" i="4"/>
  <c r="K78" i="4"/>
  <c r="W78" i="4"/>
  <c r="AI78" i="4"/>
  <c r="V38" i="4"/>
  <c r="AH38" i="4"/>
  <c r="H46" i="4"/>
  <c r="T46" i="4"/>
  <c r="AF46" i="4"/>
  <c r="F54" i="4"/>
  <c r="R54" i="4"/>
  <c r="AD54" i="4"/>
  <c r="D62" i="4"/>
  <c r="P62" i="4"/>
  <c r="AB62" i="4"/>
  <c r="B70" i="4"/>
  <c r="N70" i="4"/>
  <c r="Z70" i="4"/>
  <c r="AL70" i="4"/>
  <c r="L78" i="4"/>
  <c r="X78" i="4"/>
  <c r="AJ78" i="4"/>
  <c r="Y30" i="4"/>
  <c r="W38" i="4"/>
  <c r="U46" i="4"/>
  <c r="E62" i="4"/>
  <c r="AM70" i="4"/>
  <c r="AK78" i="4"/>
  <c r="M30" i="4"/>
  <c r="K38" i="4"/>
  <c r="I46" i="4"/>
  <c r="G54" i="4"/>
  <c r="AE54" i="4"/>
  <c r="AC62" i="4"/>
  <c r="O70" i="4"/>
  <c r="Y78" i="4"/>
  <c r="H6" i="4"/>
  <c r="T6" i="4"/>
  <c r="AF6" i="4"/>
  <c r="F14" i="4"/>
  <c r="R14" i="4"/>
  <c r="AD14" i="4"/>
  <c r="D22" i="4"/>
  <c r="P22" i="4"/>
  <c r="AB22" i="4"/>
  <c r="B30" i="4"/>
  <c r="N30" i="4"/>
  <c r="Z30" i="4"/>
  <c r="AL30" i="4"/>
  <c r="L38" i="4"/>
  <c r="X38" i="4"/>
  <c r="AJ38" i="4"/>
  <c r="J46" i="4"/>
  <c r="V46" i="4"/>
  <c r="AH46" i="4"/>
  <c r="H54" i="4"/>
  <c r="T54" i="4"/>
  <c r="AF54" i="4"/>
  <c r="F62" i="4"/>
  <c r="R62" i="4"/>
  <c r="AD62" i="4"/>
  <c r="D70" i="4"/>
  <c r="P70" i="4"/>
  <c r="AB70" i="4"/>
  <c r="B78" i="4"/>
  <c r="N78" i="4"/>
  <c r="Z78" i="4"/>
  <c r="AL78" i="4"/>
  <c r="AK30" i="4"/>
  <c r="AI38" i="4"/>
  <c r="AG46" i="4"/>
  <c r="S54" i="4"/>
  <c r="Q62" i="4"/>
  <c r="C70" i="4"/>
  <c r="AA70" i="4"/>
  <c r="M78" i="4"/>
  <c r="I6" i="4"/>
  <c r="U6" i="4"/>
  <c r="AG6" i="4"/>
  <c r="G14" i="4"/>
  <c r="S14" i="4"/>
  <c r="AE14" i="4"/>
  <c r="E22" i="4"/>
  <c r="Q22" i="4"/>
  <c r="AC22" i="4"/>
  <c r="C30" i="4"/>
  <c r="O30" i="4"/>
  <c r="AA30" i="4"/>
  <c r="AM30" i="4"/>
  <c r="M38" i="4"/>
  <c r="Y38" i="4"/>
  <c r="AK38" i="4"/>
  <c r="K46" i="4"/>
  <c r="W46" i="4"/>
  <c r="AI46" i="4"/>
  <c r="I54" i="4"/>
  <c r="U54" i="4"/>
  <c r="AG54" i="4"/>
  <c r="G62" i="4"/>
  <c r="S62" i="4"/>
  <c r="AE62" i="4"/>
  <c r="E70" i="4"/>
  <c r="Q70" i="4"/>
  <c r="AC70" i="4"/>
  <c r="C78" i="4"/>
  <c r="O78" i="4"/>
  <c r="AA78" i="4"/>
  <c r="AH2" i="1" l="1"/>
  <c r="AM78" i="1" l="1"/>
  <c r="AA78" i="1"/>
  <c r="O78" i="1"/>
  <c r="C78" i="1"/>
  <c r="AL78" i="1"/>
  <c r="Z78" i="1"/>
  <c r="AI78" i="1"/>
  <c r="W78" i="1"/>
  <c r="K78" i="1"/>
  <c r="I78" i="1"/>
  <c r="AF78" i="1"/>
  <c r="H78" i="1"/>
  <c r="G78" i="1"/>
  <c r="R78" i="1"/>
  <c r="E78" i="1"/>
  <c r="D78" i="1"/>
  <c r="AK78" i="1"/>
  <c r="AJ78" i="1"/>
  <c r="AH78" i="1"/>
  <c r="V78" i="1"/>
  <c r="J78" i="1"/>
  <c r="U78" i="1"/>
  <c r="T78" i="1"/>
  <c r="S78" i="1"/>
  <c r="AD78" i="1"/>
  <c r="AB78" i="1"/>
  <c r="B78" i="1"/>
  <c r="L78" i="1"/>
  <c r="AG78" i="1"/>
  <c r="AE78" i="1"/>
  <c r="F78" i="1"/>
  <c r="Q78" i="1"/>
  <c r="N78" i="1"/>
  <c r="M78" i="1"/>
  <c r="X78" i="1"/>
  <c r="AC78" i="1"/>
  <c r="P78" i="1"/>
  <c r="Y78" i="1"/>
  <c r="AM70" i="1"/>
  <c r="AA70" i="1"/>
  <c r="O70" i="1"/>
  <c r="C70" i="1"/>
  <c r="AL70" i="1"/>
  <c r="Z70" i="1"/>
  <c r="N70" i="1"/>
  <c r="B70" i="1"/>
  <c r="V70" i="1"/>
  <c r="I70" i="1"/>
  <c r="T70" i="1"/>
  <c r="S70" i="1"/>
  <c r="F70" i="1"/>
  <c r="P70" i="1"/>
  <c r="AK70" i="1"/>
  <c r="Y70" i="1"/>
  <c r="M70" i="1"/>
  <c r="AJ70" i="1"/>
  <c r="L70" i="1"/>
  <c r="W70" i="1"/>
  <c r="K70" i="1"/>
  <c r="AH70" i="1"/>
  <c r="J70" i="1"/>
  <c r="H70" i="1"/>
  <c r="AE70" i="1"/>
  <c r="AC70" i="1"/>
  <c r="Q70" i="1"/>
  <c r="X70" i="1"/>
  <c r="AB70" i="1"/>
  <c r="AI70" i="1"/>
  <c r="D70" i="1"/>
  <c r="AD70" i="1"/>
  <c r="AG70" i="1"/>
  <c r="U70" i="1"/>
  <c r="AF70" i="1"/>
  <c r="G70" i="1"/>
  <c r="R70" i="1"/>
  <c r="E70" i="1"/>
  <c r="AJ62" i="1"/>
  <c r="X62" i="1"/>
  <c r="L62" i="1"/>
  <c r="W62" i="1"/>
  <c r="K62" i="1"/>
  <c r="V62" i="1"/>
  <c r="J62" i="1"/>
  <c r="AG62" i="1"/>
  <c r="AF62" i="1"/>
  <c r="T62" i="1"/>
  <c r="S62" i="1"/>
  <c r="R62" i="1"/>
  <c r="F62" i="1"/>
  <c r="E62" i="1"/>
  <c r="AM62" i="1"/>
  <c r="C62" i="1"/>
  <c r="N62" i="1"/>
  <c r="AK62" i="1"/>
  <c r="AI62" i="1"/>
  <c r="U62" i="1"/>
  <c r="G62" i="1"/>
  <c r="Q62" i="1"/>
  <c r="D62" i="1"/>
  <c r="O62" i="1"/>
  <c r="Z62" i="1"/>
  <c r="Y62" i="1"/>
  <c r="AH62" i="1"/>
  <c r="I62" i="1"/>
  <c r="H62" i="1"/>
  <c r="AE62" i="1"/>
  <c r="AD62" i="1"/>
  <c r="AC62" i="1"/>
  <c r="AB62" i="1"/>
  <c r="AA62" i="1"/>
  <c r="AL62" i="1"/>
  <c r="B62" i="1"/>
  <c r="M62" i="1"/>
  <c r="P62" i="1"/>
  <c r="AL54" i="1"/>
  <c r="Z54" i="1"/>
  <c r="N54" i="1"/>
  <c r="B54" i="1"/>
  <c r="AK54" i="1"/>
  <c r="Y54" i="1"/>
  <c r="M54" i="1"/>
  <c r="AJ54" i="1"/>
  <c r="X54" i="1"/>
  <c r="L54" i="1"/>
  <c r="W54" i="1"/>
  <c r="K54" i="1"/>
  <c r="AH54" i="1"/>
  <c r="V54" i="1"/>
  <c r="AG54" i="1"/>
  <c r="U54" i="1"/>
  <c r="I54" i="1"/>
  <c r="AF54" i="1"/>
  <c r="T54" i="1"/>
  <c r="H54" i="1"/>
  <c r="G54" i="1"/>
  <c r="AD54" i="1"/>
  <c r="AC54" i="1"/>
  <c r="D54" i="1"/>
  <c r="AA54" i="1"/>
  <c r="AI54" i="1"/>
  <c r="S54" i="1"/>
  <c r="F54" i="1"/>
  <c r="E54" i="1"/>
  <c r="AM54" i="1"/>
  <c r="C54" i="1"/>
  <c r="J54" i="1"/>
  <c r="AB54" i="1"/>
  <c r="AE54" i="1"/>
  <c r="R54" i="1"/>
  <c r="Q54" i="1"/>
  <c r="P54" i="1"/>
  <c r="O54" i="1"/>
  <c r="AM46" i="1"/>
  <c r="AA46" i="1"/>
  <c r="O46" i="1"/>
  <c r="C46" i="1"/>
  <c r="Y46" i="1"/>
  <c r="M46" i="1"/>
  <c r="X46" i="1"/>
  <c r="L46" i="1"/>
  <c r="AI46" i="1"/>
  <c r="K46" i="1"/>
  <c r="J46" i="1"/>
  <c r="U46" i="1"/>
  <c r="AF46" i="1"/>
  <c r="S46" i="1"/>
  <c r="F46" i="1"/>
  <c r="AC46" i="1"/>
  <c r="D46" i="1"/>
  <c r="AL46" i="1"/>
  <c r="Z46" i="1"/>
  <c r="N46" i="1"/>
  <c r="B46" i="1"/>
  <c r="AK46" i="1"/>
  <c r="W46" i="1"/>
  <c r="V46" i="1"/>
  <c r="I46" i="1"/>
  <c r="H46" i="1"/>
  <c r="AE46" i="1"/>
  <c r="AD46" i="1"/>
  <c r="E46" i="1"/>
  <c r="P46" i="1"/>
  <c r="AH46" i="1"/>
  <c r="AJ46" i="1"/>
  <c r="AG46" i="1"/>
  <c r="T46" i="1"/>
  <c r="G46" i="1"/>
  <c r="R46" i="1"/>
  <c r="Q46" i="1"/>
  <c r="AB46" i="1"/>
  <c r="AM38" i="1"/>
  <c r="AA38" i="1"/>
  <c r="O38" i="1"/>
  <c r="C38" i="1"/>
  <c r="AL38" i="1"/>
  <c r="B38" i="1"/>
  <c r="X38" i="1"/>
  <c r="K38" i="1"/>
  <c r="AJ38" i="1"/>
  <c r="AH38" i="1"/>
  <c r="V38" i="1"/>
  <c r="J38" i="1"/>
  <c r="AF38" i="1"/>
  <c r="H38" i="1"/>
  <c r="S38" i="1"/>
  <c r="M38" i="1"/>
  <c r="L38" i="1"/>
  <c r="AG38" i="1"/>
  <c r="U38" i="1"/>
  <c r="I38" i="1"/>
  <c r="T38" i="1"/>
  <c r="AE38" i="1"/>
  <c r="G38" i="1"/>
  <c r="AD38" i="1"/>
  <c r="R38" i="1"/>
  <c r="F38" i="1"/>
  <c r="P38" i="1"/>
  <c r="D38" i="1"/>
  <c r="N38" i="1"/>
  <c r="AK38" i="1"/>
  <c r="AI38" i="1"/>
  <c r="AC38" i="1"/>
  <c r="Q38" i="1"/>
  <c r="E38" i="1"/>
  <c r="AB38" i="1"/>
  <c r="Z38" i="1"/>
  <c r="Y38" i="1"/>
  <c r="W38" i="1"/>
  <c r="AM30" i="1"/>
  <c r="AA30" i="1"/>
  <c r="O30" i="1"/>
  <c r="C30" i="1"/>
  <c r="AL30" i="1"/>
  <c r="Z30" i="1"/>
  <c r="N30" i="1"/>
  <c r="B30" i="1"/>
  <c r="AK30" i="1"/>
  <c r="Y30" i="1"/>
  <c r="M30" i="1"/>
  <c r="L30" i="1"/>
  <c r="AI30" i="1"/>
  <c r="K30" i="1"/>
  <c r="V30" i="1"/>
  <c r="AG30" i="1"/>
  <c r="U30" i="1"/>
  <c r="T30" i="1"/>
  <c r="S30" i="1"/>
  <c r="R30" i="1"/>
  <c r="AC30" i="1"/>
  <c r="E30" i="1"/>
  <c r="P30" i="1"/>
  <c r="AJ30" i="1"/>
  <c r="X30" i="1"/>
  <c r="W30" i="1"/>
  <c r="AH30" i="1"/>
  <c r="J30" i="1"/>
  <c r="I30" i="1"/>
  <c r="H30" i="1"/>
  <c r="G30" i="1"/>
  <c r="AD30" i="1"/>
  <c r="F30" i="1"/>
  <c r="Q30" i="1"/>
  <c r="AB30" i="1"/>
  <c r="D30" i="1"/>
  <c r="AF30" i="1"/>
  <c r="AE30" i="1"/>
  <c r="AM22" i="1"/>
  <c r="AA22" i="1"/>
  <c r="O22" i="1"/>
  <c r="C22" i="1"/>
  <c r="AL22" i="1"/>
  <c r="Z22" i="1"/>
  <c r="N22" i="1"/>
  <c r="B22" i="1"/>
  <c r="L22" i="1"/>
  <c r="W22" i="1"/>
  <c r="U22" i="1"/>
  <c r="T22" i="1"/>
  <c r="S22" i="1"/>
  <c r="R22" i="1"/>
  <c r="Q22" i="1"/>
  <c r="D22" i="1"/>
  <c r="AB22" i="1"/>
  <c r="AK22" i="1"/>
  <c r="Y22" i="1"/>
  <c r="M22" i="1"/>
  <c r="AJ22" i="1"/>
  <c r="X22" i="1"/>
  <c r="AI22" i="1"/>
  <c r="AF22" i="1"/>
  <c r="AE22" i="1"/>
  <c r="AD22" i="1"/>
  <c r="AC22" i="1"/>
  <c r="P22" i="1"/>
  <c r="K22" i="1"/>
  <c r="AH22" i="1"/>
  <c r="V22" i="1"/>
  <c r="J22" i="1"/>
  <c r="AG22" i="1"/>
  <c r="I22" i="1"/>
  <c r="H22" i="1"/>
  <c r="G22" i="1"/>
  <c r="F22" i="1"/>
  <c r="E22" i="1"/>
  <c r="AM14" i="1"/>
  <c r="AA14" i="1"/>
  <c r="O14" i="1"/>
  <c r="N14" i="1"/>
  <c r="AL14" i="1"/>
  <c r="AK14" i="1"/>
  <c r="Y14" i="1"/>
  <c r="M14" i="1"/>
  <c r="AJ14" i="1"/>
  <c r="X14" i="1"/>
  <c r="J14" i="1"/>
  <c r="U14" i="1"/>
  <c r="AF14" i="1"/>
  <c r="H14" i="1"/>
  <c r="AD14" i="1"/>
  <c r="F14" i="1"/>
  <c r="AB14" i="1"/>
  <c r="Z14" i="1"/>
  <c r="L14" i="1"/>
  <c r="Q14" i="1"/>
  <c r="C14" i="1"/>
  <c r="AI14" i="1"/>
  <c r="W14" i="1"/>
  <c r="K14" i="1"/>
  <c r="AH14" i="1"/>
  <c r="V14" i="1"/>
  <c r="AG14" i="1"/>
  <c r="I14" i="1"/>
  <c r="T14" i="1"/>
  <c r="S14" i="1"/>
  <c r="G14" i="1"/>
  <c r="R14" i="1"/>
  <c r="AC14" i="1"/>
  <c r="P14" i="1"/>
  <c r="B14" i="1"/>
  <c r="AE14" i="1"/>
  <c r="E14" i="1"/>
  <c r="D14" i="1"/>
  <c r="AM6" i="1"/>
  <c r="AA6" i="1"/>
  <c r="O6" i="1"/>
  <c r="C6" i="1"/>
  <c r="X6" i="1"/>
  <c r="J6" i="1"/>
  <c r="AF6" i="1"/>
  <c r="AE6" i="1"/>
  <c r="R6" i="1"/>
  <c r="Q6" i="1"/>
  <c r="AL6" i="1"/>
  <c r="Z6" i="1"/>
  <c r="N6" i="1"/>
  <c r="B6" i="1"/>
  <c r="L6" i="1"/>
  <c r="I6" i="1"/>
  <c r="T6" i="1"/>
  <c r="G6" i="1"/>
  <c r="AC6" i="1"/>
  <c r="D6" i="1"/>
  <c r="AK6" i="1"/>
  <c r="Y6" i="1"/>
  <c r="M6" i="1"/>
  <c r="U6" i="1"/>
  <c r="S6" i="1"/>
  <c r="F6" i="1"/>
  <c r="E6" i="1"/>
  <c r="AJ6" i="1"/>
  <c r="AI6" i="1"/>
  <c r="W6" i="1"/>
  <c r="K6" i="1"/>
  <c r="AH6" i="1"/>
  <c r="V6" i="1"/>
  <c r="AG6" i="1"/>
  <c r="H6" i="1"/>
  <c r="AD6" i="1"/>
  <c r="AB6" i="1"/>
  <c r="P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tc={5628E144-24E7-486A-AA7A-780669174624}</author>
    <author>tc={E6D373CB-F90C-43FC-8118-48BC49793C76}</author>
    <author>tc={441E9C4E-1242-4E37-95DD-29712711EA41}</author>
    <author>tc={0D43791B-62BB-4CB8-882F-2B1E4D3082C3}</author>
    <author>tc={8C6E5FE9-1E75-4F91-A584-CB864610EE40}</author>
    <author>tc={F8F51BDC-B32B-43B5-AB82-E5FF863FC3E8}</author>
    <author>tc={8D4AB306-6C7E-4221-82AA-221C57C74926}</author>
    <author>tc={5B2C8503-28AA-4EA1-87F5-1E4AB280B25F}</author>
    <author>tc={ECC0E9B9-3EA2-42C0-B042-8E6C16938913}</author>
    <author>tc={2F7A4A27-4931-4ACB-B0D2-12D04BB1C2C4}</author>
    <author>tc={3C82903C-EBE9-4102-8C8C-F5D714F71B64}</author>
  </authors>
  <commentList>
    <comment ref="Y17" authorId="0" shapeId="0" xr:uid="{5628E144-24E7-486A-AA7A-780669174624}">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S32" authorId="1" shapeId="0" xr:uid="{E6D373CB-F90C-43FC-8118-48BC49793C76}">
      <text>
        <t>[Threaded comment]
Your version of Excel allows you to read this threaded comment; however, any edits to it will get removed if the file is opened in a newer version of Excel. Learn more: https://go.microsoft.com/fwlink/?linkid=870924
Comment:
    250 Hilton Lane Jeffersonville, Indiana 47130</t>
      </text>
    </comment>
    <comment ref="Q40" authorId="2" shapeId="0" xr:uid="{441E9C4E-1242-4E37-95DD-29712711EA41}">
      <text>
        <t>[Threaded comment]
Your version of Excel allows you to read this threaded comment; however, any edits to it will get removed if the file is opened in a newer version of Excel. Learn more: https://go.microsoft.com/fwlink/?linkid=870924
Comment:
    1901 IN-240, Greencastle, IN 46135 Green Castle, IN</t>
      </text>
    </comment>
    <comment ref="Y40" authorId="3" shapeId="0" xr:uid="{0D43791B-62BB-4CB8-882F-2B1E4D3082C3}">
      <text>
        <t>[Threaded comment]
Your version of Excel allows you to read this threaded comment; however, any edits to it will get removed if the file is opened in a newer version of Excel. Learn more: https://go.microsoft.com/fwlink/?linkid=870924
Comment:
    21300 Walorski Pkwy, Bristol, IN 46507</t>
      </text>
    </comment>
    <comment ref="AG40" authorId="4" shapeId="0" xr:uid="{8C6E5FE9-1E75-4F91-A584-CB864610EE40}">
      <text>
        <t>[Threaded comment]
Your version of Excel allows you to read this threaded comment; however, any edits to it will get removed if the file is opened in a newer version of Excel. Learn more: https://go.microsoft.com/fwlink/?linkid=870924
Comment:
    2635 Vineland Dr, Tallahassee, FL 32308</t>
      </text>
    </comment>
    <comment ref="H48" authorId="5" shapeId="0" xr:uid="{F8F51BDC-B32B-43B5-AB82-E5FF863FC3E8}">
      <text>
        <t>[Threaded comment]
Your version of Excel allows you to read this threaded comment; however, any edits to it will get removed if the file is opened in a newer version of Excel. Learn more: https://go.microsoft.com/fwlink/?linkid=870924
Comment:
    2635 Vineland Dr, Tallahassee, FL 32308</t>
      </text>
    </comment>
    <comment ref="J49" authorId="6" shapeId="0" xr:uid="{8D4AB306-6C7E-4221-82AA-221C57C74926}">
      <text>
        <t>[Threaded comment]
Your version of Excel allows you to read this threaded comment; however, any edits to it will get removed if the file is opened in a newer version of Excel. Learn more: https://go.microsoft.com/fwlink/?linkid=870924
Comment:
    4950 Goodman Rd, Eastvale, CA 91752</t>
      </text>
    </comment>
    <comment ref="AA49" authorId="7" shapeId="0" xr:uid="{5B2C8503-28AA-4EA1-87F5-1E4AB280B25F}">
      <text>
        <t>[Threaded comment]
Your version of Excel allows you to read this threaded comment; however, any edits to it will get removed if the file is opened in a newer version of Excel. Learn more: https://go.microsoft.com/fwlink/?linkid=870924
Comment:
    2635 Vineland Dr, Tallahassee, FL 32308</t>
      </text>
    </comment>
    <comment ref="AE49" authorId="8" shapeId="0" xr:uid="{ECC0E9B9-3EA2-42C0-B042-8E6C16938913}">
      <text>
        <t>[Threaded comment]
Your version of Excel allows you to read this threaded comment; however, any edits to it will get removed if the file is opened in a newer version of Excel. Learn more: https://go.microsoft.com/fwlink/?linkid=870924
Comment:
    14000 NW 37th Ave, Opa-locka, FL 33054</t>
      </text>
    </comment>
    <comment ref="AL49" authorId="9" shapeId="0" xr:uid="{2F7A4A27-4931-4ACB-B0D2-12D04BB1C2C4}">
      <text>
        <t>[Threaded comment]
Your version of Excel allows you to read this threaded comment; however, any edits to it will get removed if the file is opened in a newer version of Excel. Learn more: https://go.microsoft.com/fwlink/?linkid=870924
Comment:
    3100 Sakioka Dr, Oxnard, CA 93030</t>
      </text>
    </comment>
    <comment ref="J57" authorId="10" shapeId="0" xr:uid="{3C82903C-EBE9-4102-8C8C-F5D714F71B64}">
      <text>
        <t>[Threaded comment]
Your version of Excel allows you to read this threaded comment; however, any edits to it will get removed if the file is opened in a newer version of Excel. Learn more: https://go.microsoft.com/fwlink/?linkid=870924
Comment:
     6806 Cal Turner Dr, San Antonio, TX 78220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tc={8CDE7149-0933-45A3-9841-AEC47F298BD5}</author>
    <author>tc={D4F2D5D5-A59F-4946-AA64-F2D43C123A3E}</author>
    <author>tc={FC0F9067-5A98-4EE3-90E1-D6F1031072B0}</author>
    <author>tc={337CDAB3-1074-4143-9BBD-FFEF5496B4E8}</author>
    <author>tc={C6F453DA-4DCF-4B77-B5FA-951D03BF1601}</author>
    <author>tc={E8931DF2-2726-41EE-B16C-50BB17A03299}</author>
    <author>tc={18C5046F-5834-407C-8254-9B056F809D50}</author>
    <author>tc={18E172DF-D1F4-4547-8A47-6EF455321A98}</author>
    <author>tc={865B23A1-00CF-4200-ABF5-C111A47E4EC7}</author>
    <author>tc={E45DF107-FD3D-416B-8252-6A3F870CCB4E}</author>
    <author>tc={48B5EA44-5ECC-4B9E-BFDF-537205793694}</author>
    <author>tc={44E0A80D-E23F-4B5D-A6C4-28177B75C23D}</author>
    <author>tc={F9B80FA2-4845-4A49-821B-B6B81460BCFF}</author>
    <author>tc={A85DB91E-39B9-476C-AD5A-1D7DB0EDB1F8}</author>
    <author>tc={8097C43A-218B-4349-86F8-2E89C071A864}</author>
  </authors>
  <commentList>
    <comment ref="AI8" authorId="0" shapeId="0" xr:uid="{8F4FC4EB-2C9A-4319-B767-80F126083F62}">
      <text>
        <r>
          <rPr>
            <b/>
            <sz val="9"/>
            <color indexed="81"/>
            <rFont val="Tahoma"/>
            <charset val="1"/>
          </rPr>
          <t>Author:</t>
        </r>
        <r>
          <rPr>
            <sz val="9"/>
            <color indexed="81"/>
            <rFont val="Tahoma"/>
            <charset val="1"/>
          </rPr>
          <t xml:space="preserve">
1900 West Ave S • La Crosse, Wisconsin 54601
</t>
        </r>
      </text>
    </comment>
    <comment ref="Y24" authorId="1" shapeId="0" xr:uid="{8CDE7149-0933-45A3-9841-AEC47F298BD5}">
      <text>
        <t>[Threaded comment]
Your version of Excel allows you to read this threaded comment; however, any edits to it will get removed if the file is opened in a newer version of Excel. Learn more: https://go.microsoft.com/fwlink/?linkid=870924
Comment:
    10507 Harlem Rd Richmond, TX 77407</t>
      </text>
    </comment>
    <comment ref="M25" authorId="2" shapeId="0" xr:uid="{D4F2D5D5-A59F-4946-AA64-F2D43C123A3E}">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AH25" authorId="3" shapeId="0" xr:uid="{FC0F9067-5A98-4EE3-90E1-D6F1031072B0}">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T32" authorId="4" shapeId="0" xr:uid="{337CDAB3-1074-4143-9BBD-FFEF5496B4E8}">
      <text>
        <t>[Threaded comment]
Your version of Excel allows you to read this threaded comment; however, any edits to it will get removed if the file is opened in a newer version of Excel. Learn more: https://go.microsoft.com/fwlink/?linkid=870924
Comment:
    120 W. THOMAS P. ECHOLS LANE SHEPHERDSVILLE KY 40165</t>
      </text>
    </comment>
    <comment ref="C33" authorId="5" shapeId="0" xr:uid="{C6F453DA-4DCF-4B77-B5FA-951D03BF1601}">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AF33" authorId="6" shapeId="0" xr:uid="{E8931DF2-2726-41EE-B16C-50BB17A03299}">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Y40" authorId="7" shapeId="0" xr:uid="{18C5046F-5834-407C-8254-9B056F809D50}">
      <text>
        <t>[Threaded comment]
Your version of Excel allows you to read this threaded comment; however, any edits to it will get removed if the file is opened in a newer version of Excel. Learn more: https://go.microsoft.com/fwlink/?linkid=870924
Comment:
    21300 Walorski Pkwy, Bristol, IN 46507</t>
      </text>
    </comment>
    <comment ref="E41" authorId="8" shapeId="0" xr:uid="{18E172DF-D1F4-4547-8A47-6EF455321A98}">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K41" authorId="9" shapeId="0" xr:uid="{865B23A1-00CF-4200-ABF5-C111A47E4EC7}">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Q41" authorId="10" shapeId="0" xr:uid="{E45DF107-FD3D-416B-8252-6A3F870CCB4E}">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AF41" authorId="11" shapeId="0" xr:uid="{48B5EA44-5ECC-4B9E-BFDF-537205793694}">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H49" authorId="12" shapeId="0" xr:uid="{44E0A80D-E23F-4B5D-A6C4-28177B75C23D}">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Q49" authorId="13" shapeId="0" xr:uid="{F9B80FA2-4845-4A49-821B-B6B81460BCFF}">
      <text>
        <t>[Threaded comment]
Your version of Excel allows you to read this threaded comment; however, any edits to it will get removed if the file is opened in a newer version of Excel. Learn more: https://go.microsoft.com/fwlink/?linkid=870924
Comment:
    10010 W Geiger Blvd, Spokane, WA 99224</t>
      </text>
    </comment>
    <comment ref="X49" authorId="14" shapeId="0" xr:uid="{A85DB91E-39B9-476C-AD5A-1D7DB0EDB1F8}">
      <text>
        <t>[Threaded comment]
Your version of Excel allows you to read this threaded comment; however, any edits to it will get removed if the file is opened in a newer version of Excel. Learn more: https://go.microsoft.com/fwlink/?linkid=870924
Comment:
    21500 Emery Rd, North Randall, OH 44128</t>
      </text>
    </comment>
    <comment ref="AE49" authorId="15" shapeId="0" xr:uid="{8097C43A-218B-4349-86F8-2E89C071A864}">
      <text>
        <t>[Threaded comment]
Your version of Excel allows you to read this threaded comment; however, any edits to it will get removed if the file is opened in a newer version of Excel. Learn more: https://go.microsoft.com/fwlink/?linkid=870924
Comment:
    4950 Goodman Wy, Eastvale, CA 91752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tc={BE80EB65-C75F-4C87-A74D-4BE9DAB29C31}</author>
  </authors>
  <commentList>
    <comment ref="T8" authorId="0" shapeId="0" xr:uid="{A05B4F37-89C2-49FC-8F77-6B6876C33D36}">
      <text>
        <r>
          <rPr>
            <b/>
            <sz val="9"/>
            <color indexed="81"/>
            <rFont val="Tahoma"/>
            <charset val="1"/>
          </rPr>
          <t>Author:</t>
        </r>
        <r>
          <rPr>
            <sz val="9"/>
            <color indexed="81"/>
            <rFont val="Tahoma"/>
            <charset val="1"/>
          </rPr>
          <t xml:space="preserve">
Omaha, NE
</t>
        </r>
      </text>
    </comment>
    <comment ref="AI8" authorId="0" shapeId="0" xr:uid="{D5B36416-596D-4AD9-A2BD-8C5E38EAA553}">
      <text>
        <r>
          <rPr>
            <b/>
            <sz val="9"/>
            <color indexed="81"/>
            <rFont val="Tahoma"/>
            <charset val="1"/>
          </rPr>
          <t>Author:</t>
        </r>
        <r>
          <rPr>
            <sz val="9"/>
            <color indexed="81"/>
            <rFont val="Tahoma"/>
            <charset val="1"/>
          </rPr>
          <t xml:space="preserve">
1900 West Ave S • La Crosse, Wisconsin 54601
</t>
        </r>
      </text>
    </comment>
    <comment ref="Y11" authorId="0" shapeId="0" xr:uid="{4BC8E374-9114-4513-AA49-1D850CEA8C8D}">
      <text>
        <r>
          <rPr>
            <b/>
            <sz val="9"/>
            <color indexed="81"/>
            <rFont val="Tahoma"/>
            <family val="2"/>
          </rPr>
          <t>Author:</t>
        </r>
        <r>
          <rPr>
            <sz val="9"/>
            <color indexed="81"/>
            <rFont val="Tahoma"/>
            <family val="2"/>
          </rPr>
          <t xml:space="preserve">
Remote</t>
        </r>
      </text>
    </comment>
    <comment ref="Y24" authorId="1" shapeId="0" xr:uid="{BE80EB65-C75F-4C87-A74D-4BE9DAB29C31}">
      <text>
        <t>[Threaded comment]
Your version of Excel allows you to read this threaded comment; however, any edits to it will get removed if the file is opened in a newer version of Excel. Learn more: https://go.microsoft.com/fwlink/?linkid=870924
Comment:
    10507 Harlem Rd Richmond, TX 77407</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tc={B83B7366-6169-46F8-8430-19E2B9C51994}</author>
    <author>tc={23DD7CD8-29E3-4F8C-89C6-AFDE7B2AFFE5}</author>
    <author>tc={AE74D3D2-BAE0-49F5-A098-E5D187AF7F76}</author>
    <author>tc={809D0709-B45C-42F1-9AC2-0D76E16A23F1}</author>
    <author>tc={8B31F3A0-2E53-4E47-9737-B10D875E043A}</author>
  </authors>
  <commentList>
    <comment ref="AF9" authorId="0" shapeId="0" xr:uid="{13C58053-0B96-4FF9-BE3C-D9B49583C743}">
      <text>
        <r>
          <rPr>
            <b/>
            <sz val="9"/>
            <color indexed="81"/>
            <rFont val="Tahoma"/>
            <family val="2"/>
          </rPr>
          <t>Author:</t>
        </r>
        <r>
          <rPr>
            <sz val="9"/>
            <color indexed="81"/>
            <rFont val="Tahoma"/>
            <family val="2"/>
          </rPr>
          <t xml:space="preserve">
Hampton, GA</t>
        </r>
      </text>
    </comment>
    <comment ref="Y11" authorId="0" shapeId="0" xr:uid="{820360A7-8055-47A1-9107-A62D71F0D1B9}">
      <text>
        <r>
          <rPr>
            <b/>
            <sz val="9"/>
            <color indexed="81"/>
            <rFont val="Tahoma"/>
            <family val="2"/>
          </rPr>
          <t>Author:</t>
        </r>
        <r>
          <rPr>
            <sz val="9"/>
            <color indexed="81"/>
            <rFont val="Tahoma"/>
            <family val="2"/>
          </rPr>
          <t xml:space="preserve">
Grand Rapids, MI </t>
        </r>
      </text>
    </comment>
    <comment ref="R40" authorId="1" shapeId="0" xr:uid="{B83B7366-6169-46F8-8430-19E2B9C51994}">
      <text>
        <t>[Threaded comment]
Your version of Excel allows you to read this threaded comment; however, any edits to it will get removed if the file is opened in a newer version of Excel. Learn more: https://go.microsoft.com/fwlink/?linkid=870924
Comment:
    6301 LaSalle Drive Lockbourne, OH, 43137</t>
      </text>
    </comment>
    <comment ref="L48" authorId="2" shapeId="0" xr:uid="{23DD7CD8-29E3-4F8C-89C6-AFDE7B2AFFE5}">
      <text>
        <t>[Threaded comment]
Your version of Excel allows you to read this threaded comment; however, any edits to it will get removed if the file is opened in a newer version of Excel. Learn more: https://go.microsoft.com/fwlink/?linkid=870924
Comment:
    MACY'S LOGISTICS WEST VIRGINIA 333 Caperton Blvd Martinsburg,WV 25403 
Danny Alexander Danny.Alexander@macys.com
4:30pm-6:00am
RETURN TRIP - Original product sent was non-functional so need to get someone back to site. The bottom side scanning system is not functioning onsite. This trip is going in and replacing the solution so installing and commissioning a new BLSL/integrating it with current tunnel.</t>
      </text>
    </comment>
    <comment ref="O48" authorId="3" shapeId="0" xr:uid="{AE74D3D2-BAE0-49F5-A098-E5D187AF7F76}">
      <text>
        <t>[Threaded comment]
Your version of Excel allows you to read this threaded comment; however, any edits to it will get removed if the file is opened in a newer version of Excel. Learn more: https://go.microsoft.com/fwlink/?linkid=870924
Comment:
    Tellworks Logistics 250 Hilton Lane Jeffersonville, Indiana 47130 </t>
      </text>
    </comment>
    <comment ref="Z48" authorId="4" shapeId="0" xr:uid="{809D0709-B45C-42F1-9AC2-0D76E16A23F1}">
      <text>
        <t>[Threaded comment]
Your version of Excel allows you to read this threaded comment; however, any edits to it will get removed if the file is opened in a newer version of Excel. Learn more: https://go.microsoft.com/fwlink/?linkid=870924
Comment:
    Amazon RFD2, 11500 Freeman Rd, Huntley, IL 60142</t>
      </text>
    </comment>
    <comment ref="E56" authorId="5" shapeId="0" xr:uid="{8B31F3A0-2E53-4E47-9737-B10D875E043A}">
      <text>
        <t>[Threaded comment]
Your version of Excel allows you to read this threaded comment; however, any edits to it will get removed if the file is opened in a newer version of Excel. Learn more: https://go.microsoft.com/fwlink/?linkid=870924
Comment:
    Amazon FWA4 9800 SMITH ROAD WAYNE IN 46818 UNITED STATES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tc={3F45368D-6C7D-417D-8AD0-562CB373049F}</author>
    <author>tc={628EA513-583C-44DF-A54B-05976CA9658D}</author>
    <author>tc={D6212BC7-BCD0-471F-9A08-74F299383D2D}</author>
    <author>tc={42B8F90C-8A0E-4A12-BEA3-2A236DD41C78}</author>
    <author>tc={10C2213A-ED82-44B1-A1C2-474AAF612887}</author>
    <author>tc={B691C330-EDD2-4304-B58C-EF02B4998647}</author>
    <author>tc={D8461863-67E1-49A9-BC80-CDA71929C3A4}</author>
    <author>tc={E2899E0A-7146-4AE2-BE77-E4586B80FF42}</author>
  </authors>
  <commentList>
    <comment ref="M8" authorId="0" shapeId="0" xr:uid="{78362DDA-2A43-4403-AAFC-B190A030023A}">
      <text>
        <r>
          <rPr>
            <b/>
            <sz val="9"/>
            <color indexed="81"/>
            <rFont val="Tahoma"/>
            <family val="2"/>
          </rPr>
          <t>Author:</t>
        </r>
        <r>
          <rPr>
            <sz val="9"/>
            <color indexed="81"/>
            <rFont val="Tahoma"/>
            <family val="2"/>
          </rPr>
          <t xml:space="preserve">
15245 Van Vliet Ave. Chino, CA 91710
</t>
        </r>
      </text>
    </comment>
    <comment ref="AH9" authorId="0" shapeId="0" xr:uid="{B8DBC56F-6DE4-43FE-A5D1-8AFDAD7D3E82}">
      <text>
        <r>
          <rPr>
            <b/>
            <sz val="9"/>
            <color indexed="81"/>
            <rFont val="Tahoma"/>
            <family val="2"/>
          </rPr>
          <t>Author:</t>
        </r>
        <r>
          <rPr>
            <sz val="9"/>
            <color indexed="81"/>
            <rFont val="Tahoma"/>
            <family val="2"/>
          </rPr>
          <t xml:space="preserve">
10480 Yeager Road, Jacksonville, FL 32218
</t>
        </r>
      </text>
    </comment>
    <comment ref="Y11" authorId="0" shapeId="0" xr:uid="{D0673ACF-0216-45B2-BFB4-D72D8E32819B}">
      <text>
        <r>
          <rPr>
            <b/>
            <sz val="9"/>
            <color indexed="81"/>
            <rFont val="Tahoma"/>
            <family val="2"/>
          </rPr>
          <t>Author:</t>
        </r>
        <r>
          <rPr>
            <sz val="9"/>
            <color indexed="81"/>
            <rFont val="Tahoma"/>
            <family val="2"/>
          </rPr>
          <t xml:space="preserve">
Grand Rapids MI
</t>
        </r>
      </text>
    </comment>
    <comment ref="AG24" authorId="1" shapeId="0" xr:uid="{3F45368D-6C7D-417D-8AD0-562CB373049F}">
      <text>
        <t>[Threaded comment]
Your version of Excel allows you to read this threaded comment; however, any edits to it will get removed if the file is opened in a newer version of Excel. Learn more: https://go.microsoft.com/fwlink/?linkid=870924
Comment:
    1610 Van Buren Easton , Pennsylvania 18045</t>
      </text>
    </comment>
    <comment ref="Q25" authorId="2" shapeId="0" xr:uid="{628EA513-583C-44DF-A54B-05976CA9658D}">
      <text>
        <t>[Threaded comment]
Your version of Excel allows you to read this threaded comment; however, any edits to it will get removed if the file is opened in a newer version of Excel. Learn more: https://go.microsoft.com/fwlink/?linkid=870924
Comment:
    Target Chicago Flow Center 661-345-8493 3501 S. Pulaski Chicago, IL 60623</t>
      </text>
    </comment>
    <comment ref="Y33" authorId="3" shapeId="0" xr:uid="{D6212BC7-BCD0-471F-9A08-74F299383D2D}">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R40" authorId="4" shapeId="0" xr:uid="{42B8F90C-8A0E-4A12-BEA3-2A236DD41C78}">
      <text>
        <t>[Threaded comment]
Your version of Excel allows you to read this threaded comment; however, any edits to it will get removed if the file is opened in a newer version of Excel. Learn more: https://go.microsoft.com/fwlink/?linkid=870924
Comment:
    6301 LaSalle Drive Lockbourne, OH, 43137</t>
      </text>
    </comment>
    <comment ref="AC40" authorId="5" shapeId="0" xr:uid="{10C2213A-ED82-44B1-A1C2-474AAF612887}">
      <text>
        <t>[Threaded comment]
Your version of Excel allows you to read this threaded comment; however, any edits to it will get removed if the file is opened in a newer version of Excel. Learn more: https://go.microsoft.com/fwlink/?linkid=870924
Comment:
    Jenne 33665 Chester Road Avon OH 44011
2 Tunnels 
Top Read &amp; 2 Sided
Jonathan Bish
440-471-3436</t>
      </text>
    </comment>
    <comment ref="Y48" authorId="6" shapeId="0" xr:uid="{B691C330-EDD2-4304-B58C-EF02B4998647}">
      <text>
        <t>[Threaded comment]
Your version of Excel allows you to read this threaded comment; however, any edits to it will get removed if the file is opened in a newer version of Excel. Learn more: https://go.microsoft.com/fwlink/?linkid=870924
Comment:
    Delta Galil 260 Jordon Rd Tifton,GA.31794</t>
      </text>
    </comment>
    <comment ref="AH48" authorId="7" shapeId="0" xr:uid="{D8461863-67E1-49A9-BC80-CDA71929C3A4}">
      <text>
        <t>[Threaded comment]
Your version of Excel allows you to read this threaded comment; however, any edits to it will get removed if the file is opened in a newer version of Excel. Learn more: https://go.microsoft.com/fwlink/?linkid=870924
Comment:
    23257 Central Ave, University Park, IL 60484</t>
      </text>
    </comment>
    <comment ref="J49" authorId="8" shapeId="0" xr:uid="{E2899E0A-7146-4AE2-BE77-E4586B80FF42}">
      <text>
        <t>[Threaded comment]
Your version of Excel allows you to read this threaded comment; however, any edits to it will get removed if the file is opened in a newer version of Excel. Learn more: https://go.microsoft.com/fwlink/?linkid=870924
Comment:
    6885 Commercial Dr, Springfield, VA 22151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tc={69964240-C6F3-4519-98AD-AF248F61A165}</author>
    <author>tc={BF76DB49-4EDB-4A39-AED6-7D756312CA4B}</author>
    <author>tc={D6DEC832-D415-4982-BF32-CE3BD571686D}</author>
    <author>tc={8517A9B0-6927-4A8C-AA63-5FE2351F68A8}</author>
  </authors>
  <commentList>
    <comment ref="R40" authorId="0" shapeId="0" xr:uid="{69964240-C6F3-4519-98AD-AF248F61A165}">
      <text>
        <t>[Threaded comment]
Your version of Excel allows you to read this threaded comment; however, any edits to it will get removed if the file is opened in a newer version of Excel. Learn more: https://go.microsoft.com/fwlink/?linkid=870924
Comment:
    1200 Cassville White Road White GA 30184</t>
      </text>
    </comment>
    <comment ref="Z48" authorId="1" shapeId="0" xr:uid="{BF76DB49-4EDB-4A39-AED6-7D756312CA4B}">
      <text>
        <t>[Threaded comment]
Your version of Excel allows you to read this threaded comment; however, any edits to it will get removed if the file is opened in a newer version of Excel. Learn more: https://go.microsoft.com/fwlink/?linkid=870924
Comment:
    Amazon RFD2, 11500 Freeman Rd, Huntley, IL 60142</t>
      </text>
    </comment>
    <comment ref="AH48" authorId="2" shapeId="0" xr:uid="{D6DEC832-D415-4982-BF32-CE3BD571686D}">
      <text>
        <t>[Threaded comment]
Your version of Excel allows you to read this threaded comment; however, any edits to it will get removed if the file is opened in a newer version of Excel. Learn more: https://go.microsoft.com/fwlink/?linkid=870924
Comment:
    23257 Central Ave, University Park, IL 60484</t>
      </text>
    </comment>
    <comment ref="M49" authorId="3" shapeId="0" xr:uid="{8517A9B0-6927-4A8C-AA63-5FE2351F68A8}">
      <text>
        <t>[Threaded comment]
Your version of Excel allows you to read this threaded comment; however, any edits to it will get removed if the file is opened in a newer version of Excel. Learn more: https://go.microsoft.com/fwlink/?linkid=870924
Comment:
    6885 Commercial Dr, Springfield, VA 22151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tc={6A1A2BDA-6464-458E-BB76-FCE8D15332C1}</author>
    <author>tc={B9E6A6BA-B394-4B49-AC22-F70E34FA6CC2}</author>
    <author>tc={5D872FB9-4930-415C-93E4-9CF6D32C64C5}</author>
    <author>tc={32D7B526-274F-4013-A9D6-AC8DBFDF10AB}</author>
    <author>tc={DD33ED04-9992-42A8-A6FE-44E26F3B2383}</author>
    <author>tc={51E2704B-C77F-426E-A864-FEE251E63C60}</author>
    <author>tc={FDB9DA45-5A03-44EC-808C-AC78E54F4086}</author>
    <author>tc={DAEC0766-4BBB-4E15-A7B6-EBA06956C4B2}</author>
    <author>tc={88691116-8985-4BF6-807E-9A283AEA0C9B}</author>
    <author>tc={AA49F253-15D0-4027-BEA8-95D55AD7AB5B}</author>
    <author>tc={52A68137-E7CB-42EF-BA35-20040A07636A}</author>
    <author>tc={0271494F-476C-43A5-B605-482C41995E28}</author>
    <author>tc={2725E542-D308-45B1-AC51-8CEEE55D3729}</author>
  </authors>
  <commentList>
    <comment ref="R8" authorId="0" shapeId="0" xr:uid="{D56D2083-D7F0-460C-AFDF-B593977167DB}">
      <text>
        <r>
          <rPr>
            <b/>
            <sz val="9"/>
            <color indexed="81"/>
            <rFont val="Tahoma"/>
            <charset val="1"/>
          </rPr>
          <t>Author:</t>
        </r>
        <r>
          <rPr>
            <sz val="9"/>
            <color indexed="81"/>
            <rFont val="Tahoma"/>
            <charset val="1"/>
          </rPr>
          <t xml:space="preserve">
1820 W. Pointe Rd. Charlotte, NC 28214</t>
        </r>
      </text>
    </comment>
    <comment ref="Y24" authorId="1" shapeId="0" xr:uid="{6A1A2BDA-6464-458E-BB76-FCE8D15332C1}">
      <text>
        <t>[Threaded comment]
Your version of Excel allows you to read this threaded comment; however, any edits to it will get removed if the file is opened in a newer version of Excel. Learn more: https://go.microsoft.com/fwlink/?linkid=870924
Comment:
    10507 Harlem Rd Richmond, TX 77407</t>
      </text>
    </comment>
    <comment ref="M25" authorId="2" shapeId="0" xr:uid="{B9E6A6BA-B394-4B49-AC22-F70E34FA6CC2}">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J32" authorId="3" shapeId="0" xr:uid="{5D872FB9-4930-415C-93E4-9CF6D32C64C5}">
      <text>
        <t>[Threaded comment]
Your version of Excel allows you to read this threaded comment; however, any edits to it will get removed if the file is opened in a newer version of Excel. Learn more: https://go.microsoft.com/fwlink/?linkid=870924
Comment:
    380 Estill Baker Rd. Hanson, KY 42413 US</t>
      </text>
    </comment>
    <comment ref="S32" authorId="4" shapeId="0" xr:uid="{32D7B526-274F-4013-A9D6-AC8DBFDF10AB}">
      <text>
        <t>[Threaded comment]
Your version of Excel allows you to read this threaded comment; however, any edits to it will get removed if the file is opened in a newer version of Excel. Learn more: https://go.microsoft.com/fwlink/?linkid=870924
Comment:
    501 W Wildlife Parkway GRAND PRAIRIE TX 75050 </t>
      </text>
    </comment>
    <comment ref="X32" authorId="5" shapeId="0" xr:uid="{DD33ED04-9992-42A8-A6FE-44E26F3B2383}">
      <text>
        <t>[Threaded comment]
Your version of Excel allows you to read this threaded comment; however, any edits to it will get removed if the file is opened in a newer version of Excel. Learn more: https://go.microsoft.com/fwlink/?linkid=870924
Comment:
    1260 London Groveport Rd Lockbourne, OH 43137</t>
      </text>
    </comment>
    <comment ref="R40" authorId="6" shapeId="0" xr:uid="{51E2704B-C77F-426E-A864-FEE251E63C60}">
      <text>
        <t>[Threaded comment]
Your version of Excel allows you to read this threaded comment; however, any edits to it will get removed if the file is opened in a newer version of Excel. Learn more: https://go.microsoft.com/fwlink/?linkid=870924
Comment:
    1200 Cassville White Road White GA 30184</t>
      </text>
    </comment>
    <comment ref="AF40" authorId="7" shapeId="0" xr:uid="{FDB9DA45-5A03-44EC-808C-AC78E54F4086}">
      <text>
        <t>[Threaded comment]
Your version of Excel allows you to read this threaded comment; however, any edits to it will get removed if the file is opened in a newer version of Excel. Learn more: https://go.microsoft.com/fwlink/?linkid=870924
Comment:
    20526 59th Pl S, Kent, WA 98032</t>
      </text>
    </comment>
    <comment ref="K41" authorId="8" shapeId="0" xr:uid="{DAEC0766-4BBB-4E15-A7B6-EBA06956C4B2}">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Y41" authorId="9" shapeId="0" xr:uid="{88691116-8985-4BF6-807E-9A283AEA0C9B}">
      <text>
        <t>[Threaded comment]
Your version of Excel allows you to read this threaded comment; however, any edits to it will get removed if the file is opened in a newer version of Excel. Learn more: https://go.microsoft.com/fwlink/?linkid=870924
Comment:
    9560 HEARTLAND COURT, Columbus, OH</t>
      </text>
    </comment>
    <comment ref="H48" authorId="10" shapeId="0" xr:uid="{AA49F253-15D0-4027-BEA8-95D55AD7AB5B}">
      <text>
        <t>[Threaded comment]
Your version of Excel allows you to read this threaded comment; however, any edits to it will get removed if the file is opened in a newer version of Excel. Learn more: https://go.microsoft.com/fwlink/?linkid=870924
Comment:
    20526 59th Pl S, Kent, WA 98032</t>
      </text>
    </comment>
    <comment ref="Y48" authorId="11" shapeId="0" xr:uid="{52A68137-E7CB-42EF-BA35-20040A07636A}">
      <text>
        <t>[Threaded comment]
Your version of Excel allows you to read this threaded comment; however, any edits to it will get removed if the file is opened in a newer version of Excel. Learn more: https://go.microsoft.com/fwlink/?linkid=870924
Comment:
     USPS 3701 W WENDOVER AVE GREENSBORO, NC 27495-0001</t>
      </text>
    </comment>
    <comment ref="Q49" authorId="12" shapeId="0" xr:uid="{0271494F-476C-43A5-B605-482C41995E28}">
      <text>
        <t>[Threaded comment]
Your version of Excel allows you to read this threaded comment; however, any edits to it will get removed if the file is opened in a newer version of Excel. Learn more: https://go.microsoft.com/fwlink/?linkid=870924
Comment:
    SAN3  6971 Otay Mesa Rd. San Diego, CA 92154</t>
      </text>
    </comment>
    <comment ref="AE49" authorId="13" shapeId="0" xr:uid="{2725E542-D308-45B1-AC51-8CEEE55D3729}">
      <text>
        <t>[Threaded comment]
Your version of Excel allows you to read this threaded comment; however, any edits to it will get removed if the file is opened in a newer version of Excel. Learn more: https://go.microsoft.com/fwlink/?linkid=870924
Comment:
    1700 Sparrows Point Blvd, Edgemere, MD 21219</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tc={2F2429C3-6224-4E99-BB8B-D913A5CFB498}</author>
    <author>tc={72A8AE19-63A4-41F0-931D-8F005AF0E9E6}</author>
    <author>tc={1AB71501-DAEE-409E-A7BB-005C6ADDB763}</author>
  </authors>
  <commentList>
    <comment ref="R9" authorId="0" shapeId="0" xr:uid="{9465F255-2956-4E0F-ABA2-BAD86329BA83}">
      <text>
        <r>
          <rPr>
            <b/>
            <sz val="9"/>
            <color indexed="81"/>
            <rFont val="Tahoma"/>
            <charset val="1"/>
          </rPr>
          <t>Author:</t>
        </r>
        <r>
          <rPr>
            <sz val="9"/>
            <color indexed="81"/>
            <rFont val="Tahoma"/>
            <charset val="1"/>
          </rPr>
          <t xml:space="preserve">
380 Fort Argyle Road, Savannah GA</t>
        </r>
      </text>
    </comment>
    <comment ref="R25" authorId="1" shapeId="0" xr:uid="{2F2429C3-6224-4E99-BB8B-D913A5CFB498}">
      <text>
        <t>[Threaded comment]
Your version of Excel allows you to read this threaded comment; however, any edits to it will get removed if the file is opened in a newer version of Excel. Learn more: https://go.microsoft.com/fwlink/?linkid=870924
Comment:
    Target Chicago Flow Center 661-345-8493 3501 S. Pulaski Chicago, IL 60623</t>
      </text>
    </comment>
    <comment ref="R49" authorId="2" shapeId="0" xr:uid="{72A8AE19-63A4-41F0-931D-8F005AF0E9E6}">
      <text>
        <t>[Threaded comment]
Your version of Excel allows you to read this threaded comment; however, any edits to it will get removed if the file is opened in a newer version of Excel. Learn more: https://go.microsoft.com/fwlink/?linkid=870924
Comment:
    14248 NE-370, Omaha, NE 68138</t>
      </text>
    </comment>
    <comment ref="AE49" authorId="3" shapeId="0" xr:uid="{1AB71501-DAEE-409E-A7BB-005C6ADDB763}">
      <text>
        <t>[Threaded comment]
Your version of Excel allows you to read this threaded comment; however, any edits to it will get removed if the file is opened in a newer version of Excel. Learn more: https://go.microsoft.com/fwlink/?linkid=870924
Comment:
    1450 Osgood St, North Andover, MA 01845</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tc={9E0479C9-88AE-4C58-B703-3BF431B8E199}</author>
  </authors>
  <commentList>
    <comment ref="R9" authorId="0" shapeId="0" xr:uid="{73ED81EE-8B4A-4445-813F-F06A5BC63764}">
      <text>
        <r>
          <rPr>
            <b/>
            <sz val="9"/>
            <color indexed="81"/>
            <rFont val="Tahoma"/>
            <charset val="1"/>
          </rPr>
          <t>Author:</t>
        </r>
        <r>
          <rPr>
            <sz val="9"/>
            <color indexed="81"/>
            <rFont val="Tahoma"/>
            <charset val="1"/>
          </rPr>
          <t xml:space="preserve">
380 Fort Argyle Road, Savannah GA</t>
        </r>
      </text>
    </comment>
    <comment ref="R25" authorId="1" shapeId="0" xr:uid="{9E0479C9-88AE-4C58-B703-3BF431B8E199}">
      <text>
        <t>[Threaded comment]
Your version of Excel allows you to read this threaded comment; however, any edits to it will get removed if the file is opened in a newer version of Excel. Learn more: https://go.microsoft.com/fwlink/?linkid=870924
Comment:
    Target Chicago Flow Center 661-345-8493 3501 S. Pulaski Chicago, IL 60623</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tc={A385B001-6234-4585-9695-1F0EE31A3A5A}</author>
    <author>tc={796891FE-38D9-4599-821C-E3194DA4C14B}</author>
    <author>tc={F78858F3-70B1-4801-A4FA-835CCB29FBCC}</author>
    <author>tc={DE945B02-C92C-4315-AA0C-9550B1B38355}</author>
    <author>tc={E742E85F-F63C-4435-BE65-4AFDF03A2739}</author>
    <author>tc={89E6B2CE-7931-43F7-98BB-1810FE95F4F8}</author>
    <author>tc={E45FD578-619E-4FBD-BAEF-856951DD43E5}</author>
    <author>tc={3002C2D7-6249-4D4F-9A60-E7610B0F8368}</author>
    <author>tc={91A09091-BA6C-4247-99A2-876567BF1081}</author>
    <author>tc={88F5EFD7-5927-4B6B-8D91-10E592E8E4C7}</author>
  </authors>
  <commentList>
    <comment ref="Q9" authorId="0" shapeId="0" xr:uid="{4A95169E-4208-4BFA-9B66-04EAD19EEE21}">
      <text>
        <r>
          <rPr>
            <b/>
            <sz val="9"/>
            <color indexed="81"/>
            <rFont val="Tahoma"/>
            <family val="2"/>
          </rPr>
          <t>Author:</t>
        </r>
        <r>
          <rPr>
            <sz val="9"/>
            <color indexed="81"/>
            <rFont val="Tahoma"/>
            <family val="2"/>
          </rPr>
          <t xml:space="preserve">
Jacksonville, FL
</t>
        </r>
      </text>
    </comment>
    <comment ref="AB16" authorId="1" shapeId="0" xr:uid="{A385B001-6234-4585-9695-1F0EE31A3A5A}">
      <text>
        <t>[Threaded comment]
Your version of Excel allows you to read this threaded comment; however, any edits to it will get removed if the file is opened in a newer version of Excel. Learn more: https://go.microsoft.com/fwlink/?linkid=870924
Comment:
    6110 Abbott Drive, Omaha, NE 68110</t>
      </text>
    </comment>
    <comment ref="G24" authorId="2" shapeId="0" xr:uid="{796891FE-38D9-4599-821C-E3194DA4C14B}">
      <text>
        <t>[Threaded comment]
Your version of Excel allows you to read this threaded comment; however, any edits to it will get removed if the file is opened in a newer version of Excel. Learn more: https://go.microsoft.com/fwlink/?linkid=870924
Comment:
    7010 N CAJON BLVD SAN BERNARDINO, CA 92407-1899</t>
      </text>
    </comment>
    <comment ref="AA25" authorId="3" shapeId="0" xr:uid="{F78858F3-70B1-4801-A4FA-835CCB29FBCC}">
      <text>
        <t>[Threaded comment]
Your version of Excel allows you to read this threaded comment; however, any edits to it will get removed if the file is opened in a newer version of Excel. Learn more: https://go.microsoft.com/fwlink/?linkid=870924
Comment:
    7415 COMMONWEALTH AVE JACKSONVILLE, FL 32099</t>
      </text>
    </comment>
    <comment ref="AE33" authorId="4" shapeId="0" xr:uid="{DE945B02-C92C-4315-AA0C-9550B1B38355}">
      <text>
        <t>[Threaded comment]
Your version of Excel allows you to read this threaded comment; however, any edits to it will get removed if the file is opened in a newer version of Excel. Learn more: https://go.microsoft.com/fwlink/?linkid=870924
Comment:
    1300 Evans Ave. Ste. 30
San Francisco, CA 94188</t>
      </text>
    </comment>
    <comment ref="R40" authorId="5" shapeId="0" xr:uid="{E742E85F-F63C-4435-BE65-4AFDF03A2739}">
      <text>
        <t>[Threaded comment]
Your version of Excel allows you to read this threaded comment; however, any edits to it will get removed if the file is opened in a newer version of Excel. Learn more: https://go.microsoft.com/fwlink/?linkid=870924
Comment:
    260 Jordon Rd Tifton, GA 31794</t>
      </text>
    </comment>
    <comment ref="AB40" authorId="6" shapeId="0" xr:uid="{89E6B2CE-7931-43F7-98BB-1810FE95F4F8}">
      <text>
        <t>[Threaded comment]
Your version of Excel allows you to read this threaded comment; however, any edits to it will get removed if the file is opened in a newer version of Excel. Learn more: https://go.microsoft.com/fwlink/?linkid=870924
Comment:
    Skechers, Eucalyptus Avenue. Moreno Valey CA 92555</t>
      </text>
    </comment>
    <comment ref="AF40" authorId="7" shapeId="0" xr:uid="{E45FD578-619E-4FBD-BAEF-856951DD43E5}">
      <text>
        <t>[Threaded comment]
Your version of Excel allows you to read this threaded comment; however, any edits to it will get removed if the file is opened in a newer version of Excel. Learn more: https://go.microsoft.com/fwlink/?linkid=870924
Comment:
    20526 59th Pl S, Kent, WA 98032</t>
      </text>
    </comment>
    <comment ref="E41" authorId="8" shapeId="0" xr:uid="{3002C2D7-6249-4D4F-9A60-E7610B0F8368}">
      <text>
        <t>[Threaded comment]
Your version of Excel allows you to read this threaded comment; however, any edits to it will get removed if the file is opened in a newer version of Excel. Learn more: https://go.microsoft.com/fwlink/?linkid=870924
Comment:
    1300 Evans Ave. Ste. 30
San Francisco, CA 94188</t>
      </text>
    </comment>
    <comment ref="H48" authorId="9" shapeId="0" xr:uid="{91A09091-BA6C-4247-99A2-876567BF1081}">
      <text>
        <t>[Threaded comment]
Your version of Excel allows you to read this threaded comment; however, any edits to it will get removed if the file is opened in a newer version of Excel. Learn more: https://go.microsoft.com/fwlink/?linkid=870924
Comment:
    20526 59th Pl S, Kent, WA 98032</t>
      </text>
    </comment>
    <comment ref="Y49" authorId="10" shapeId="0" xr:uid="{88F5EFD7-5927-4B6B-8D91-10E592E8E4C7}">
      <text>
        <t>[Threaded comment]
Your version of Excel allows you to read this threaded comment; however, any edits to it will get removed if the file is opened in a newer version of Excel. Learn more: https://go.microsoft.com/fwlink/?linkid=870924
Comment:
    4600 Mark IV PKWY, Fort Worth, TX 76161</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tc={97DDDAB5-AE73-4064-8537-393ADE7A2341}</author>
    <author>tc={EF782BE1-1568-466F-A141-A11410BCF8D9}</author>
    <author>tc={F8B38755-3FC8-4D62-A178-DF73A679BBE7}</author>
  </authors>
  <commentList>
    <comment ref="R9" authorId="0" shapeId="0" xr:uid="{742FB454-7FFC-48E5-94A8-EE2CF33C8C93}">
      <text>
        <r>
          <rPr>
            <b/>
            <sz val="9"/>
            <color indexed="81"/>
            <rFont val="Tahoma"/>
            <charset val="1"/>
          </rPr>
          <t>Author:</t>
        </r>
        <r>
          <rPr>
            <sz val="9"/>
            <color indexed="81"/>
            <rFont val="Tahoma"/>
            <charset val="1"/>
          </rPr>
          <t xml:space="preserve">
380 Fort Argyle Road, Savannah GA</t>
        </r>
      </text>
    </comment>
    <comment ref="R25" authorId="1" shapeId="0" xr:uid="{97DDDAB5-AE73-4064-8537-393ADE7A2341}">
      <text>
        <t>[Threaded comment]
Your version of Excel allows you to read this threaded comment; however, any edits to it will get removed if the file is opened in a newer version of Excel. Learn more: https://go.microsoft.com/fwlink/?linkid=870924
Comment:
    Target Chicago Flow Center 661-345-8493 3501 S. Pulaski Chicago, IL 60623</t>
      </text>
    </comment>
    <comment ref="X49" authorId="2" shapeId="0" xr:uid="{EF782BE1-1568-466F-A141-A11410BCF8D9}">
      <text>
        <t>[Threaded comment]
Your version of Excel allows you to read this threaded comment; however, any edits to it will get removed if the file is opened in a newer version of Excel. Learn more: https://go.microsoft.com/fwlink/?linkid=870924
Comment:
    2010 Broening Hwy, Baltimore MD 21224</t>
      </text>
    </comment>
    <comment ref="AE49" authorId="3" shapeId="0" xr:uid="{F8B38755-3FC8-4D62-A178-DF73A679BBE7}">
      <text>
        <t>[Threaded comment]
Your version of Excel allows you to read this threaded comment; however, any edits to it will get removed if the file is opened in a newer version of Excel. Learn more: https://go.microsoft.com/fwlink/?linkid=870924
Comment:
    1700 Sparrows Point Blvd, Edgemere, MD 21219</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tc={373BEF9E-9A0B-4667-9493-444FE85150DB}</author>
    <author>tc={149483A2-4416-4EE4-B61D-322EB3D478B5}</author>
    <author>tc={3D983FA2-7DAA-4868-91A1-626A19A194DE}</author>
    <author>tc={D0A8FC27-05EF-41C7-9B4E-BEC0DA799CF1}</author>
    <author>tc={6118309E-AA5F-45D0-AF92-F217AF3D42C7}</author>
    <author>tc={75A1BFE0-C83E-471C-8BDB-0E50BDF4B00E}</author>
    <author>tc={B08D2C87-B0DA-4230-84F8-62534EEB81F5}</author>
  </authors>
  <commentList>
    <comment ref="S8" authorId="0" shapeId="0" xr:uid="{72E42901-436F-455B-8CB9-5AF6F9CF7FA2}">
      <text>
        <r>
          <rPr>
            <b/>
            <sz val="9"/>
            <color indexed="81"/>
            <rFont val="Tahoma"/>
            <family val="2"/>
          </rPr>
          <t>Author:</t>
        </r>
        <r>
          <rPr>
            <sz val="9"/>
            <color indexed="81"/>
            <rFont val="Tahoma"/>
            <family val="2"/>
          </rPr>
          <t xml:space="preserve">
3138 200th ST E Spanaway, Washington 98387</t>
        </r>
      </text>
    </comment>
    <comment ref="Y24" authorId="1" shapeId="0" xr:uid="{373BEF9E-9A0B-4667-9493-444FE85150DB}">
      <text>
        <t>[Threaded comment]
Your version of Excel allows you to read this threaded comment; however, any edits to it will get removed if the file is opened in a newer version of Excel. Learn more: https://go.microsoft.com/fwlink/?linkid=870924
Comment:
    23255 W Southern Ave BUCKEYE AZ 85326</t>
      </text>
    </comment>
    <comment ref="C32" authorId="2" shapeId="0" xr:uid="{149483A2-4416-4EE4-B61D-322EB3D478B5}">
      <text>
        <t>[Threaded comment]
Your version of Excel allows you to read this threaded comment; however, any edits to it will get removed if the file is opened in a newer version of Excel. Learn more: https://go.microsoft.com/fwlink/?linkid=870924
Comment:
    2519 Bellevue Ave, Daytona Beach, FL 32114</t>
      </text>
    </comment>
    <comment ref="AH40" authorId="3" shapeId="0" xr:uid="{3D983FA2-7DAA-4868-91A1-626A19A194DE}">
      <text>
        <t>[Threaded comment]
Your version of Excel allows you to read this threaded comment; however, any edits to it will get removed if the file is opened in a newer version of Excel. Learn more: https://go.microsoft.com/fwlink/?linkid=870924
Comment:
    2519 Bellevue Ave, Daytona Beach FL 32114</t>
      </text>
    </comment>
    <comment ref="H48" authorId="4" shapeId="0" xr:uid="{D0A8FC27-05EF-41C7-9B4E-BEC0DA799CF1}">
      <text>
        <t>[Threaded comment]
Your version of Excel allows you to read this threaded comment; however, any edits to it will get removed if the file is opened in a newer version of Excel. Learn more: https://go.microsoft.com/fwlink/?linkid=870924
Comment:
    2519 Bellevue Ave, Daytona Beach FL 32114</t>
      </text>
    </comment>
    <comment ref="L48" authorId="5" shapeId="0" xr:uid="{6118309E-AA5F-45D0-AF92-F217AF3D42C7}">
      <text>
        <t>[Threaded comment]
Your version of Excel allows you to read this threaded comment; however, any edits to it will get removed if the file is opened in a newer version of Excel. Learn more: https://go.microsoft.com/fwlink/?linkid=870924
Comment:
    21300 Walorski Pkwy, Bristol, IN 46507</t>
      </text>
    </comment>
    <comment ref="Y48" authorId="6" shapeId="0" xr:uid="{75A1BFE0-C83E-471C-8BDB-0E50BDF4B00E}">
      <text>
        <t>[Threaded comment]
Your version of Excel allows you to read this threaded comment; however, any edits to it will get removed if the file is opened in a newer version of Excel. Learn more: https://go.microsoft.com/fwlink/?linkid=870924
Comment:
     USPS 3701 W WENDOVER AVE GREENSBORO, NC 27495-0001</t>
      </text>
    </comment>
    <comment ref="AE49" authorId="7" shapeId="0" xr:uid="{B08D2C87-B0DA-4230-84F8-62534EEB81F5}">
      <text>
        <t>[Threaded comment]
Your version of Excel allows you to read this threaded comment; however, any edits to it will get removed if the file is opened in a newer version of Excel. Learn more: https://go.microsoft.com/fwlink/?linkid=870924
Comment:
    10010 W Geiger Blvd, Spokane, WA 99224</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tc={0FBEE1F8-766A-45D9-9AC1-D6C400FCC3A5}</author>
    <author>tc={1257FCE4-B6E3-4847-8953-FB776C8E66BA}</author>
  </authors>
  <commentList>
    <comment ref="R9" authorId="0" shapeId="0" xr:uid="{838E439F-BB89-4201-87D8-67B4C8127110}">
      <text>
        <r>
          <rPr>
            <b/>
            <sz val="9"/>
            <color indexed="81"/>
            <rFont val="Tahoma"/>
            <charset val="1"/>
          </rPr>
          <t>Author:</t>
        </r>
        <r>
          <rPr>
            <sz val="9"/>
            <color indexed="81"/>
            <rFont val="Tahoma"/>
            <charset val="1"/>
          </rPr>
          <t xml:space="preserve">
380 Fort Argyle Road, Savannah GA</t>
        </r>
      </text>
    </comment>
    <comment ref="R25" authorId="1" shapeId="0" xr:uid="{0FBEE1F8-766A-45D9-9AC1-D6C400FCC3A5}">
      <text>
        <t>[Threaded comment]
Your version of Excel allows you to read this threaded comment; however, any edits to it will get removed if the file is opened in a newer version of Excel. Learn more: https://go.microsoft.com/fwlink/?linkid=870924
Comment:
    Target Chicago Flow Center 661-345-8493 3501 S. Pulaski Chicago, IL 60623</t>
      </text>
    </comment>
    <comment ref="AF48" authorId="2" shapeId="0" xr:uid="{1257FCE4-B6E3-4847-8953-FB776C8E66BA}">
      <text>
        <t>[Threaded comment]
Your version of Excel allows you to read this threaded comment; however, any edits to it will get removed if the file is opened in a newer version of Excel. Learn more: https://go.microsoft.com/fwlink/?linkid=870924
Comment:
    3201 E Arkansas Ln, Arlington, TX 76010</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tc={94CCD27E-AE30-426E-96A2-7CD4A094398F}</author>
    <author>tc={30249D80-106F-4620-B783-78623851E724}</author>
    <author>tc={EB52E4B8-2AC1-4FE8-AF69-8968E2E6F1C6}</author>
    <author>tc={F53F7952-FEE7-440D-A4ED-E540C733C734}</author>
    <author>tc={78510CBC-8800-4D77-BBCE-F7BC8CD153E3}</author>
    <author>tc={621E4B5D-98E7-4813-88A1-C2E728A1C691}</author>
  </authors>
  <commentList>
    <comment ref="R8" authorId="0" shapeId="0" xr:uid="{39F30E3E-6185-43AD-8515-082DB46776BA}">
      <text>
        <r>
          <rPr>
            <b/>
            <sz val="9"/>
            <color indexed="81"/>
            <rFont val="Tahoma"/>
            <charset val="1"/>
          </rPr>
          <t>Author:</t>
        </r>
        <r>
          <rPr>
            <sz val="9"/>
            <color indexed="81"/>
            <rFont val="Tahoma"/>
            <charset val="1"/>
          </rPr>
          <t xml:space="preserve">
1820 W. Pointe Rd. Charlotte, NC 28214</t>
        </r>
      </text>
    </comment>
    <comment ref="AG24" authorId="1" shapeId="0" xr:uid="{94CCD27E-AE30-426E-96A2-7CD4A094398F}">
      <text>
        <t>[Threaded comment]
Your version of Excel allows you to read this threaded comment; however, any edits to it will get removed if the file is opened in a newer version of Excel. Learn more: https://go.microsoft.com/fwlink/?linkid=870924
Comment:
    1610 Van Buren Easton , Pennsylvania 18045</t>
      </text>
    </comment>
    <comment ref="R40" authorId="2" shapeId="0" xr:uid="{30249D80-106F-4620-B783-78623851E724}">
      <text>
        <t>[Threaded comment]
Your version of Excel allows you to read this threaded comment; however, any edits to it will get removed if the file is opened in a newer version of Excel. Learn more: https://go.microsoft.com/fwlink/?linkid=870924
Comment:
    260 Jordon Rd Tifton, GA 31794</t>
      </text>
    </comment>
    <comment ref="AC40" authorId="3" shapeId="0" xr:uid="{EB52E4B8-2AC1-4FE8-AF69-8968E2E6F1C6}">
      <text>
        <t>[Threaded comment]
Your version of Excel allows you to read this threaded comment; however, any edits to it will get removed if the file is opened in a newer version of Excel. Learn more: https://go.microsoft.com/fwlink/?linkid=870924
Comment:
    Tellworks Logistics 250 Hilton Lane Jeffersonville, Indiana 47130 </t>
      </text>
    </comment>
    <comment ref="J49" authorId="4" shapeId="0" xr:uid="{F53F7952-FEE7-440D-A4ED-E540C733C734}">
      <text>
        <t>[Threaded comment]
Your version of Excel allows you to read this threaded comment; however, any edits to it will get removed if the file is opened in a newer version of Excel. Learn more: https://go.microsoft.com/fwlink/?linkid=870924
Comment:
    2020 Piper Ranch Rd, San Diego, CA 92154</t>
      </text>
    </comment>
    <comment ref="AE49" authorId="5" shapeId="0" xr:uid="{78510CBC-8800-4D77-BBCE-F7BC8CD153E3}">
      <text>
        <t>[Threaded comment]
Your version of Excel allows you to read this threaded comment; however, any edits to it will get removed if the file is opened in a newer version of Excel. Learn more: https://go.microsoft.com/fwlink/?linkid=870924
Comment:
    3100 Sakioka Dr, Oxnard, CA 93030</t>
      </text>
    </comment>
    <comment ref="E56" authorId="6" shapeId="0" xr:uid="{621E4B5D-98E7-4813-88A1-C2E728A1C691}">
      <text>
        <t>[Threaded comment]
Your version of Excel allows you to read this threaded comment; however, any edits to it will get removed if the file is opened in a newer version of Excel. Learn more: https://go.microsoft.com/fwlink/?linkid=870924
Comment:
    Amazon FWA4 9800 SMITH ROAD WAYNE IN 46818 UNITED STATES</t>
      </text>
    </comment>
  </commentList>
</comments>
</file>

<file path=xl/sharedStrings.xml><?xml version="1.0" encoding="utf-8"?>
<sst xmlns="http://schemas.openxmlformats.org/spreadsheetml/2006/main" count="29437" uniqueCount="119">
  <si>
    <t>Adam Nesbitt Project Allocation</t>
  </si>
  <si>
    <t>Time Off/Holiday</t>
  </si>
  <si>
    <t>Shop/Open</t>
  </si>
  <si>
    <t>Michaels Project</t>
  </si>
  <si>
    <t>Trentons Project</t>
  </si>
  <si>
    <t>Training</t>
  </si>
  <si>
    <t>Su</t>
  </si>
  <si>
    <t>Mo</t>
  </si>
  <si>
    <t>Tu</t>
  </si>
  <si>
    <t>We</t>
  </si>
  <si>
    <t>Th</t>
  </si>
  <si>
    <t>Fr</t>
  </si>
  <si>
    <t>Sa</t>
  </si>
  <si>
    <t>PM - Trenton</t>
  </si>
  <si>
    <t/>
  </si>
  <si>
    <t xml:space="preserve">PM - Michael </t>
  </si>
  <si>
    <t>Shop</t>
  </si>
  <si>
    <t>24162 -- Cardinal Health</t>
  </si>
  <si>
    <t>Home</t>
  </si>
  <si>
    <t>Holiday</t>
  </si>
  <si>
    <t>25147C - Tellworks - DM370 Top read - Commissioning</t>
  </si>
  <si>
    <t>20126C - C1 Certification</t>
  </si>
  <si>
    <t>24324 - LEI/Knitwell - DM380 Top read</t>
  </si>
  <si>
    <t>25177C - Amazon 14x AFE</t>
  </si>
  <si>
    <t>25144C - Amazon BSLS - TLH2</t>
  </si>
  <si>
    <t>25144C - Amazon BSLS (13) - LGB3</t>
  </si>
  <si>
    <t xml:space="preserve">25144C - Amazon BSLS - TLH2 </t>
  </si>
  <si>
    <t>25144C - Amazon BSLS(11) - MIA1</t>
  </si>
  <si>
    <t>25144C - Amazon BSLS(11) - OXR1</t>
  </si>
  <si>
    <t>TO</t>
  </si>
  <si>
    <t>25144C - Amazon BSLS(10) - SAT3</t>
  </si>
  <si>
    <t>Aries Ramos Project Allocation</t>
  </si>
  <si>
    <t>25066 - Addverb</t>
  </si>
  <si>
    <t>25120 - TREW/Finish Line - Go Live</t>
  </si>
  <si>
    <t>24162 - Cardinal Health</t>
  </si>
  <si>
    <t>24162 - Cardinal Health - Go Live</t>
  </si>
  <si>
    <t>Amazon SDF6 - Go Live</t>
  </si>
  <si>
    <t>25144C - Amazon BSLS (10) - GEG1</t>
  </si>
  <si>
    <t>25144C - Amazon BSLS (11) - CLE2</t>
  </si>
  <si>
    <t>PTO</t>
  </si>
  <si>
    <t>Beau Hines Project Allocation</t>
  </si>
  <si>
    <t>25012 - Airlite</t>
  </si>
  <si>
    <t>24321 - 5 Sided/3D Sim Training</t>
  </si>
  <si>
    <t>25078 - HOU6 - Totefill</t>
  </si>
  <si>
    <t>At home</t>
  </si>
  <si>
    <t>At Home</t>
  </si>
  <si>
    <t>Brandon Burge Project Allocation</t>
  </si>
  <si>
    <t>22518 - Target Hamton Audit</t>
  </si>
  <si>
    <t>25132 - Amerisource Bergen - 2x 5 Sided Retrofit</t>
  </si>
  <si>
    <t>25198C - BSLS - Coffin Style</t>
  </si>
  <si>
    <t>25195C - WES Tellworks - Trip 2</t>
  </si>
  <si>
    <t>25180C - Dematic Amazon RFD2</t>
  </si>
  <si>
    <t xml:space="preserve"> </t>
  </si>
  <si>
    <t>No Travel</t>
  </si>
  <si>
    <t xml:space="preserve">25201C- Amazon FWA4 - Logistics Detector </t>
  </si>
  <si>
    <t>Chris Bina Project Allocation</t>
  </si>
  <si>
    <t>25024C - LEI/Calaressss - 5 Sided 380</t>
  </si>
  <si>
    <t>24186 - Bastian/Samsonite 2x 5 Sided sorter</t>
  </si>
  <si>
    <t>24321 - 5 Sided Training/3D Sim</t>
  </si>
  <si>
    <t>25135 - Silman/Amazon - DM380 Retrofit</t>
  </si>
  <si>
    <t xml:space="preserve">25084C - Target - 1x 5 Sided DM380 </t>
  </si>
  <si>
    <t>21389 - Fiserv HOU PM</t>
  </si>
  <si>
    <t>51255 - Target Pilot</t>
  </si>
  <si>
    <t>24156 - USPS - JAX Sleever support</t>
  </si>
  <si>
    <t>25168 - Cardinal Health - Retrofit</t>
  </si>
  <si>
    <t xml:space="preserve">25090C - Hy-Tek Jenne </t>
  </si>
  <si>
    <t>25171C - Hytek Delta Galil</t>
  </si>
  <si>
    <t>25174C - Amazon IGQ2 - 5 Sided</t>
  </si>
  <si>
    <t>25144C - Amazon BSLS (11) - DCA1</t>
  </si>
  <si>
    <t>Didier Presle Project Allocation</t>
  </si>
  <si>
    <t xml:space="preserve"> 25156C - Hy Tek - Single read stations x 21</t>
  </si>
  <si>
    <t>20126C - C1 TraIning</t>
  </si>
  <si>
    <t>]</t>
  </si>
  <si>
    <t>Jeremy Busby Project Allocation</t>
  </si>
  <si>
    <t>24168 - USPS CHA Sleever Support</t>
  </si>
  <si>
    <t>25123 - CASI/Carhart - LD Commissioning</t>
  </si>
  <si>
    <t>25162 - Tompkins/Dematic - Commissioning tune up</t>
  </si>
  <si>
    <t>25141C - Ontrac - 2x Tunnel Conversions 3- 5 side</t>
  </si>
  <si>
    <t>culver</t>
  </si>
  <si>
    <t>25189C - Amazon Image only install</t>
  </si>
  <si>
    <t>25204C - USPS Adding A1000</t>
  </si>
  <si>
    <t>25144C - Amazon BSLS (10) - SAN3</t>
  </si>
  <si>
    <t>Shop - Confirmed</t>
  </si>
  <si>
    <t>Jordan Wehmeier Project Allocation</t>
  </si>
  <si>
    <t>25060 - Maersk - 4 Sided/Top Side</t>
  </si>
  <si>
    <t>x cx c cx c xx cx</t>
  </si>
  <si>
    <t xml:space="preserve">25084 - Target - 1x 5 Sided DM380 </t>
  </si>
  <si>
    <t>25144C - Amazon BSLS (10) - OMA2</t>
  </si>
  <si>
    <t>25144C - Amazon BSLS (10) - BOS3</t>
  </si>
  <si>
    <t>Kenyon Epp Project Allocation</t>
  </si>
  <si>
    <t>Kit Smith Project Allocation</t>
  </si>
  <si>
    <t>24066 - USPS Imager</t>
  </si>
  <si>
    <t>Time Off</t>
  </si>
  <si>
    <t>25081 - GXO DM380 Retrofit</t>
  </si>
  <si>
    <t>25054 USPS Fanuc - Middlesex, MA</t>
  </si>
  <si>
    <t>25117 - USPS - PSM Rebuild</t>
  </si>
  <si>
    <t>25054 USPS Fanuc - Boise ID</t>
  </si>
  <si>
    <t>25054 USPS Fanuc - SanFrancisco CA</t>
  </si>
  <si>
    <t>25171 - HyTek - 3x 5 sided</t>
  </si>
  <si>
    <t>(24312C) - Synergy Sketchers - 2 Sided DM370</t>
  </si>
  <si>
    <t>25144C - Amazon BSLS (13) - BOS3</t>
  </si>
  <si>
    <t>25213C - USPS Fanuc</t>
  </si>
  <si>
    <t>25144C - Amazon BSLS (3) - BWI2</t>
  </si>
  <si>
    <t>25144C - Amazon BSLS - Anchoring - DCA1</t>
  </si>
  <si>
    <t>Michael Smith Project Allocation</t>
  </si>
  <si>
    <t>24333 - Trew/Amazon HWA4 380 A Frame</t>
  </si>
  <si>
    <t>24126 - PDX8 - Go Live Support</t>
  </si>
  <si>
    <t>25114 - Dematic/Ross - LD Tune up</t>
  </si>
  <si>
    <t>25138C - Amazon DAB2 - Tote Fill Go Live</t>
  </si>
  <si>
    <t>24162 - PDX8 - Go Live</t>
  </si>
  <si>
    <t>25138C - DAB2 - Go Live</t>
  </si>
  <si>
    <t>25177C - 6x AFE</t>
  </si>
  <si>
    <t>Philip Kurutz Project Allocation</t>
  </si>
  <si>
    <t>25159 PBPS DF2 - 3 Scan Points</t>
  </si>
  <si>
    <t>Sean Daws Project Allocation</t>
  </si>
  <si>
    <t>25195C - WES Tellwork - Side Read Support</t>
  </si>
  <si>
    <t>25144C - Amazon BSLS - SAN3</t>
  </si>
  <si>
    <t>25144C - Amazon BSLS (15) - MSP1</t>
  </si>
  <si>
    <t>25144C - Amazon BSLS (7) - OXR1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</si>
</sst>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mmmm\ yyyy"/>
    <numFmt numFmtId="166" formatCode=";;;"/>
  </numFmts>
  <fonts count="32" x14ac:knownFonts="1">
    <font>
      <sz val="11"/>
      <color theme="1"/>
      <name val="Franklin Gothic Book"/>
      <family val="2"/>
      <scheme val="minor"/>
    </font>
    <font>
      <sz val="11"/>
      <color theme="1" tint="0.14999847407452621"/>
      <name val="Franklin Gothic Book"/>
      <family val="2"/>
      <scheme val="minor"/>
    </font>
    <font>
      <b/>
      <sz val="9"/>
      <color theme="0"/>
      <name val="Franklin Gothic Book"/>
      <family val="2"/>
      <scheme val="minor"/>
    </font>
    <font>
      <b/>
      <sz val="9"/>
      <color theme="1"/>
      <name val="Franklin Gothic Book"/>
      <family val="2"/>
      <scheme val="minor"/>
    </font>
    <font>
      <b/>
      <sz val="10"/>
      <color theme="0"/>
      <name val="Franklin Gothic Book"/>
      <family val="2"/>
      <scheme val="minor"/>
    </font>
    <font>
      <b/>
      <sz val="12"/>
      <color theme="0"/>
      <name val="Franklin Gothic Book"/>
      <family val="2"/>
      <scheme val="minor"/>
    </font>
    <font>
      <b/>
      <sz val="12"/>
      <name val="Franklin Gothic Book"/>
      <family val="2"/>
      <scheme val="minor"/>
    </font>
    <font>
      <sz val="11"/>
      <name val="Franklin Gothic Book"/>
      <family val="2"/>
      <scheme val="minor"/>
    </font>
    <font>
      <sz val="36"/>
      <color theme="3" tint="-0.499984740745262"/>
      <name val="Franklin Gothic Medium"/>
      <family val="2"/>
      <scheme val="major"/>
    </font>
    <font>
      <b/>
      <sz val="22"/>
      <color theme="3" tint="-0.499984740745262"/>
      <name val="Franklin Gothic Book"/>
      <family val="2"/>
      <scheme val="minor"/>
    </font>
    <font>
      <sz val="11"/>
      <color theme="3" tint="-0.499984740745262"/>
      <name val="Franklin Gothic Book"/>
      <family val="2"/>
      <scheme val="minor"/>
    </font>
    <font>
      <sz val="11"/>
      <color theme="3" tint="-0.499984740745262"/>
      <name val="Calibri"/>
      <family val="2"/>
    </font>
    <font>
      <b/>
      <sz val="11"/>
      <color theme="1"/>
      <name val="Franklin Gothic Book"/>
      <family val="2"/>
      <scheme val="minor"/>
    </font>
    <font>
      <b/>
      <sz val="11"/>
      <color theme="1" tint="0.14999847407452621"/>
      <name val="Franklin Gothic Book"/>
      <family val="2"/>
      <scheme val="minor"/>
    </font>
    <font>
      <b/>
      <sz val="9"/>
      <color theme="1" tint="0.14999847407452621"/>
      <name val="Franklin Gothic Book"/>
      <family val="2"/>
      <scheme val="minor"/>
    </font>
    <font>
      <b/>
      <sz val="11"/>
      <color theme="0"/>
      <name val="Franklin Gothic Book"/>
      <family val="2"/>
      <scheme val="minor"/>
    </font>
    <font>
      <sz val="11"/>
      <color rgb="FF9C0006"/>
      <name val="Franklin Gothic Book"/>
      <family val="2"/>
      <scheme val="minor"/>
    </font>
    <font>
      <b/>
      <sz val="12"/>
      <color theme="1"/>
      <name val="Franklin Gothic Book"/>
      <family val="2"/>
      <scheme val="minor"/>
    </font>
    <font>
      <sz val="9"/>
      <color theme="1"/>
      <name val="Franklin Gothic Book"/>
      <family val="2"/>
      <scheme val="minor"/>
    </font>
    <font>
      <sz val="9"/>
      <color theme="1" tint="4.9989318521683403E-2"/>
      <name val="Franklin Gothic Book"/>
      <family val="2"/>
      <scheme val="minor"/>
    </font>
    <font>
      <b/>
      <sz val="12"/>
      <color theme="1" tint="0.14999847407452621"/>
      <name val="Franklin Gothic Book"/>
      <family val="2"/>
      <scheme val="minor"/>
    </font>
    <font>
      <sz val="9"/>
      <color indexed="81"/>
      <name val="Tahoma"/>
      <family val="2"/>
    </font>
    <font>
      <b/>
      <sz val="9"/>
      <color indexed="81"/>
      <name val="Tahoma"/>
      <family val="2"/>
    </font>
    <font>
      <sz val="9"/>
      <color indexed="81"/>
      <name val="Tahoma"/>
      <charset val="1"/>
    </font>
    <font>
      <sz val="9"/>
      <color theme="1" tint="0.14996795556505021"/>
      <name val="Franklin Gothic Book"/>
      <family val="2"/>
      <scheme val="minor"/>
    </font>
    <font>
      <b/>
      <sz val="9"/>
      <color indexed="81"/>
      <name val="Tahoma"/>
      <charset val="1"/>
    </font>
    <font>
      <sz val="9"/>
      <color rgb="FF242424"/>
      <name val="Franklin Gothic Book"/>
      <scheme val="minor"/>
    </font>
    <font>
      <sz val="9"/>
      <color rgb="FF242424"/>
      <name val="Franklin Gothic Book"/>
    </font>
    <font>
      <sz val="9"/>
      <color rgb="FF0D0D0D"/>
      <name val="Franklin Gothic Book"/>
      <charset val="1"/>
    </font>
    <font>
      <sz val="8"/>
      <color theme="1"/>
      <name val="Aptos"/>
      <charset val="1"/>
    </font>
    <font>
      <sz val="8"/>
      <color theme="1"/>
      <name val="Franklin Gothic Book"/>
      <family val="2"/>
      <scheme val="minor"/>
    </font>
    <font>
      <sz val="8"/>
      <color theme="1" tint="0.14999847407452621"/>
      <name val="Franklin Gothic Book"/>
      <family val="2"/>
      <scheme val="minor"/>
    </font>
  </fonts>
  <fills count="13">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theme="7" tint="0.59996337778862885"/>
        <bgColor indexed="65"/>
      </patternFill>
    </fill>
    <fill>
      <patternFill patternType="solid">
        <fgColor theme="2" tint="-0.499984740745262"/>
        <bgColor indexed="64"/>
      </patternFill>
    </fill>
    <fill>
      <patternFill patternType="solid">
        <fgColor rgb="FFFFC7CE"/>
      </patternFill>
    </fill>
    <fill>
      <patternFill patternType="solid">
        <fgColor theme="6" tint="0.59996337778862885"/>
        <bgColor indexed="64"/>
      </patternFill>
    </fill>
    <fill>
      <patternFill patternType="solid">
        <fgColor theme="4" tint="0.59996337778862885"/>
        <bgColor indexed="64"/>
      </patternFill>
    </fill>
    <fill>
      <patternFill patternType="solid">
        <fgColor rgb="FFF1F636"/>
        <bgColor indexed="64"/>
      </patternFill>
    </fill>
    <fill>
      <patternFill patternType="darkUp">
        <bgColor theme="0"/>
      </patternFill>
    </fill>
  </fills>
  <borders count="69">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bottom style="thin">
        <color theme="0" tint="-0.24994659260841701"/>
      </bottom>
      <diagonal/>
    </border>
    <border>
      <left/>
      <right style="thin">
        <color theme="0"/>
      </right>
      <top/>
      <bottom style="thin">
        <color theme="0"/>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tint="-0.249977111117893"/>
      </right>
      <top/>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style="thin">
        <color theme="0"/>
      </left>
      <right style="thin">
        <color theme="0"/>
      </right>
      <top style="thin">
        <color theme="0"/>
      </top>
      <bottom/>
      <diagonal/>
    </border>
    <border>
      <left/>
      <right/>
      <top/>
      <bottom style="thin">
        <color theme="3" tint="-0.499984740745262"/>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top/>
      <bottom style="thin">
        <color theme="0" tint="-0.24994659260841701"/>
      </bottom>
      <diagonal/>
    </border>
    <border>
      <left style="thin">
        <color theme="2"/>
      </left>
      <right style="thin">
        <color theme="2"/>
      </right>
      <top style="thin">
        <color theme="2"/>
      </top>
      <bottom style="thin">
        <color theme="2"/>
      </bottom>
      <diagonal/>
    </border>
    <border>
      <left/>
      <right style="thin">
        <color theme="2"/>
      </right>
      <top/>
      <bottom/>
      <diagonal/>
    </border>
    <border>
      <left/>
      <right/>
      <top style="thin">
        <color theme="0" tint="-0.24994659260841701"/>
      </top>
      <bottom/>
      <diagonal/>
    </border>
    <border>
      <left style="thin">
        <color theme="0" tint="-0.24994659260841701"/>
      </left>
      <right/>
      <top style="thin">
        <color theme="0" tint="-0.24994659260841701"/>
      </top>
      <bottom style="thin">
        <color theme="0" tint="-0.249977111117893"/>
      </bottom>
      <diagonal/>
    </border>
    <border>
      <left/>
      <right/>
      <top style="thin">
        <color theme="0" tint="-0.24994659260841701"/>
      </top>
      <bottom style="thin">
        <color theme="0" tint="-0.249977111117893"/>
      </bottom>
      <diagonal/>
    </border>
    <border>
      <left/>
      <right style="thin">
        <color theme="0" tint="-0.24994659260841701"/>
      </right>
      <top style="thin">
        <color theme="0" tint="-0.24994659260841701"/>
      </top>
      <bottom style="thin">
        <color theme="0" tint="-0.249977111117893"/>
      </bottom>
      <diagonal/>
    </border>
    <border>
      <left style="thin">
        <color theme="0" tint="-0.2499465926084170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4659260841701"/>
      </right>
      <top style="thin">
        <color theme="0" tint="-0.249977111117893"/>
      </top>
      <bottom style="thin">
        <color theme="0" tint="-0.249977111117893"/>
      </bottom>
      <diagonal/>
    </border>
    <border>
      <left/>
      <right style="thin">
        <color theme="0" tint="-0.249977111117893"/>
      </right>
      <top style="thin">
        <color theme="0" tint="-0.24994659260841701"/>
      </top>
      <bottom style="thin">
        <color theme="0" tint="-0.249977111117893"/>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0"/>
      </left>
      <right/>
      <top style="thin">
        <color theme="0"/>
      </top>
      <bottom/>
      <diagonal/>
    </border>
    <border>
      <left style="thin">
        <color theme="0" tint="-0.24994659260841701"/>
      </left>
      <right/>
      <top style="thin">
        <color theme="0" tint="-0.249977111117893"/>
      </top>
      <bottom style="thin">
        <color theme="0" tint="-0.24994659260841701"/>
      </bottom>
      <diagonal/>
    </border>
    <border>
      <left/>
      <right/>
      <top style="thin">
        <color theme="0" tint="-0.249977111117893"/>
      </top>
      <bottom style="thin">
        <color theme="0" tint="-0.24994659260841701"/>
      </bottom>
      <diagonal/>
    </border>
    <border>
      <left/>
      <right style="thin">
        <color theme="0" tint="-0.24994659260841701"/>
      </right>
      <top style="thin">
        <color theme="0" tint="-0.249977111117893"/>
      </top>
      <bottom style="thin">
        <color theme="0" tint="-0.24994659260841701"/>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top style="thin">
        <color theme="0" tint="-0.24994659260841701"/>
      </top>
      <bottom style="thin">
        <color theme="2" tint="-9.9978637043366805E-2"/>
      </bottom>
      <diagonal/>
    </border>
    <border>
      <left/>
      <right/>
      <top style="thin">
        <color theme="0" tint="-0.24994659260841701"/>
      </top>
      <bottom style="thin">
        <color theme="2" tint="-9.9978637043366805E-2"/>
      </bottom>
      <diagonal/>
    </border>
    <border>
      <left/>
      <right style="thin">
        <color theme="0" tint="-0.24994659260841701"/>
      </right>
      <top style="thin">
        <color theme="0" tint="-0.24994659260841701"/>
      </top>
      <bottom style="thin">
        <color theme="2" tint="-9.9978637043366805E-2"/>
      </bottom>
      <diagonal/>
    </border>
    <border>
      <left style="thin">
        <color theme="0" tint="-0.24994659260841701"/>
      </left>
      <right/>
      <top style="thin">
        <color theme="2" tint="-9.9978637043366805E-2"/>
      </top>
      <bottom style="thin">
        <color theme="0" tint="-0.24994659260841701"/>
      </bottom>
      <diagonal/>
    </border>
    <border>
      <left/>
      <right/>
      <top style="thin">
        <color theme="2" tint="-9.9978637043366805E-2"/>
      </top>
      <bottom style="thin">
        <color theme="0" tint="-0.24994659260841701"/>
      </bottom>
      <diagonal/>
    </border>
    <border>
      <left/>
      <right style="thin">
        <color theme="0" tint="-0.24994659260841701"/>
      </right>
      <top style="thin">
        <color theme="2" tint="-9.9978637043366805E-2"/>
      </top>
      <bottom style="thin">
        <color theme="0" tint="-0.24994659260841701"/>
      </bottom>
      <diagonal/>
    </border>
    <border>
      <left style="thin">
        <color theme="2" tint="-9.9978637043366805E-2"/>
      </left>
      <right/>
      <top/>
      <bottom style="thin">
        <color theme="2" tint="-9.9978637043366805E-2"/>
      </bottom>
      <diagonal/>
    </border>
    <border>
      <left/>
      <right style="thin">
        <color theme="2" tint="-9.9978637043366805E-2"/>
      </right>
      <top/>
      <bottom style="thin">
        <color theme="2" tint="-9.9978637043366805E-2"/>
      </bottom>
      <diagonal/>
    </border>
    <border>
      <left style="thin">
        <color theme="0" tint="-0.24994659260841701"/>
      </left>
      <right/>
      <top style="thin">
        <color theme="0" tint="-0.249977111117893"/>
      </top>
      <bottom/>
      <diagonal/>
    </border>
    <border>
      <left/>
      <right/>
      <top style="thin">
        <color theme="0" tint="-0.249977111117893"/>
      </top>
      <bottom/>
      <diagonal/>
    </border>
    <border>
      <left/>
      <right style="thin">
        <color theme="0" tint="-0.24994659260841701"/>
      </right>
      <top style="thin">
        <color theme="0" tint="-0.249977111117893"/>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op>
      <bottom/>
      <diagonal/>
    </border>
    <border>
      <left/>
      <right/>
      <top style="thin">
        <color theme="0"/>
      </top>
      <bottom/>
      <diagonal/>
    </border>
    <border>
      <left style="thin">
        <color theme="0" tint="-0.24994659260841701"/>
      </left>
      <right/>
      <top/>
      <bottom style="thin">
        <color theme="0" tint="-0.249977111117893"/>
      </bottom>
      <diagonal/>
    </border>
    <border>
      <left/>
      <right/>
      <top/>
      <bottom style="thin">
        <color theme="0" tint="-0.249977111117893"/>
      </bottom>
      <diagonal/>
    </border>
    <border>
      <left/>
      <right/>
      <top/>
      <bottom style="thin">
        <color theme="0" tint="-0.24994659260841701"/>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2" tint="-9.9978637043366805E-2"/>
      </left>
      <right/>
      <top style="thin">
        <color theme="0" tint="-0.249977111117893"/>
      </top>
      <bottom style="thin">
        <color theme="2" tint="-9.9978637043366805E-2"/>
      </bottom>
      <diagonal/>
    </border>
    <border>
      <left/>
      <right/>
      <top/>
      <bottom style="thin">
        <color theme="2" tint="-9.9978637043366805E-2"/>
      </bottom>
      <diagonal/>
    </border>
    <border>
      <left style="thin">
        <color theme="2" tint="-9.9978637043366805E-2"/>
      </left>
      <right/>
      <top style="thin">
        <color theme="0" tint="-0.24994659260841701"/>
      </top>
      <bottom/>
      <diagonal/>
    </border>
    <border>
      <left/>
      <right style="thin">
        <color theme="0" tint="-0.24994659260841701"/>
      </right>
      <top style="thin">
        <color theme="0" tint="-0.249977111117893"/>
      </top>
      <bottom style="thin">
        <color theme="2" tint="-9.9978637043366805E-2"/>
      </bottom>
      <diagonal/>
    </border>
    <border>
      <left/>
      <right style="thin">
        <color theme="0" tint="-0.24994659260841701"/>
      </right>
      <top style="thin">
        <color theme="0"/>
      </top>
      <bottom/>
      <diagonal/>
    </border>
    <border>
      <left style="thin">
        <color theme="0" tint="-0.24994659260841701"/>
      </left>
      <right/>
      <top style="thin">
        <color theme="0"/>
      </top>
      <bottom style="thin">
        <color theme="0" tint="-0.24994659260841701"/>
      </bottom>
      <diagonal/>
    </border>
    <border>
      <left/>
      <right/>
      <top style="thin">
        <color theme="0"/>
      </top>
      <bottom style="thin">
        <color theme="0" tint="-0.24994659260841701"/>
      </bottom>
      <diagonal/>
    </border>
    <border>
      <left/>
      <right style="thin">
        <color theme="0" tint="-0.24994659260841701"/>
      </right>
      <top style="thin">
        <color theme="0"/>
      </top>
      <bottom style="thin">
        <color theme="0" tint="-0.24994659260841701"/>
      </bottom>
      <diagonal/>
    </border>
    <border>
      <left style="thin">
        <color theme="0" tint="-0.24994659260841701"/>
      </left>
      <right/>
      <top/>
      <bottom style="thin">
        <color theme="2" tint="-9.9978637043366805E-2"/>
      </bottom>
      <diagonal/>
    </border>
    <border>
      <left/>
      <right style="thin">
        <color theme="0" tint="-0.24994659260841701"/>
      </right>
      <top/>
      <bottom style="thin">
        <color theme="2" tint="-9.9978637043366805E-2"/>
      </bottom>
      <diagonal/>
    </border>
  </borders>
  <cellStyleXfs count="8">
    <xf numFmtId="0" fontId="0" fillId="0" borderId="0"/>
    <xf numFmtId="0" fontId="19" fillId="6" borderId="2">
      <alignment horizontal="center" vertical="center"/>
    </xf>
    <xf numFmtId="0" fontId="18" fillId="11" borderId="2">
      <alignment horizontal="center" vertical="center"/>
    </xf>
    <xf numFmtId="0" fontId="19" fillId="9" borderId="2">
      <alignment horizontal="center" vertical="center"/>
    </xf>
    <xf numFmtId="0" fontId="18" fillId="10" borderId="2">
      <alignment horizontal="center" vertical="center"/>
    </xf>
    <xf numFmtId="0" fontId="16" fillId="8" borderId="0" applyNumberFormat="0" applyBorder="0" applyAlignment="0" applyProtection="0"/>
    <xf numFmtId="0" fontId="24" fillId="4" borderId="4">
      <alignment horizontal="center" vertical="center"/>
    </xf>
    <xf numFmtId="0" fontId="24" fillId="12" borderId="1">
      <alignment vertical="center"/>
    </xf>
  </cellStyleXfs>
  <cellXfs count="207">
    <xf numFmtId="0" fontId="0" fillId="0" borderId="0" xfId="0"/>
    <xf numFmtId="0" fontId="1" fillId="0" borderId="0" xfId="0" applyFont="1" applyAlignment="1">
      <alignment horizontal="center" vertical="center"/>
    </xf>
    <xf numFmtId="166" fontId="1" fillId="0" borderId="4" xfId="0" applyNumberFormat="1" applyFont="1" applyBorder="1" applyAlignment="1">
      <alignment horizontal="center" vertical="center"/>
    </xf>
    <xf numFmtId="166" fontId="1" fillId="0" borderId="1" xfId="0" applyNumberFormat="1" applyFont="1" applyBorder="1" applyAlignment="1">
      <alignment horizontal="center" vertical="center"/>
    </xf>
    <xf numFmtId="164" fontId="2" fillId="5" borderId="3" xfId="0" applyNumberFormat="1" applyFont="1" applyFill="1" applyBorder="1" applyAlignment="1">
      <alignment horizontal="center" vertical="center"/>
    </xf>
    <xf numFmtId="0" fontId="2" fillId="7" borderId="3" xfId="0" applyFont="1" applyFill="1" applyBorder="1" applyAlignment="1">
      <alignment horizontal="center" vertical="center"/>
    </xf>
    <xf numFmtId="164" fontId="2" fillId="5" borderId="7" xfId="0" applyNumberFormat="1" applyFont="1" applyFill="1" applyBorder="1" applyAlignment="1">
      <alignment horizontal="center" vertical="center"/>
    </xf>
    <xf numFmtId="0" fontId="2" fillId="7" borderId="7" xfId="0" applyFont="1" applyFill="1"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xf>
    <xf numFmtId="0" fontId="11" fillId="0" borderId="0" xfId="0" applyFont="1" applyAlignment="1">
      <alignment vertical="center"/>
    </xf>
    <xf numFmtId="0" fontId="8" fillId="0" borderId="12" xfId="0" applyFont="1" applyBorder="1" applyAlignment="1">
      <alignment horizontal="left"/>
    </xf>
    <xf numFmtId="0" fontId="9" fillId="0" borderId="12" xfId="0" applyFont="1" applyBorder="1" applyAlignment="1">
      <alignment vertical="center"/>
    </xf>
    <xf numFmtId="0" fontId="9" fillId="0" borderId="12" xfId="0" applyFont="1" applyBorder="1" applyAlignment="1">
      <alignment horizontal="left" vertical="center"/>
    </xf>
    <xf numFmtId="0" fontId="10" fillId="0" borderId="12" xfId="0" applyFont="1" applyBorder="1" applyAlignment="1">
      <alignment vertical="center"/>
    </xf>
    <xf numFmtId="0" fontId="11" fillId="0" borderId="12" xfId="0" applyFont="1" applyBorder="1" applyAlignment="1">
      <alignment vertical="center"/>
    </xf>
    <xf numFmtId="0" fontId="13" fillId="0" borderId="0" xfId="0" applyFont="1" applyAlignment="1">
      <alignment horizontal="center" vertical="center"/>
    </xf>
    <xf numFmtId="0" fontId="12" fillId="0" borderId="0" xfId="0" applyFont="1"/>
    <xf numFmtId="0" fontId="14" fillId="2" borderId="4" xfId="0" applyFont="1" applyFill="1" applyBorder="1" applyAlignment="1">
      <alignment horizontal="left" vertical="center" indent="1"/>
    </xf>
    <xf numFmtId="0" fontId="14" fillId="3" borderId="1" xfId="0" applyFont="1" applyFill="1" applyBorder="1" applyAlignment="1">
      <alignment horizontal="left" vertical="center" indent="1"/>
    </xf>
    <xf numFmtId="0" fontId="14" fillId="4" borderId="1" xfId="0" applyFont="1" applyFill="1" applyBorder="1" applyAlignment="1">
      <alignment horizontal="left" vertical="center" indent="1"/>
    </xf>
    <xf numFmtId="0" fontId="4" fillId="0" borderId="0" xfId="0" applyFont="1" applyAlignment="1">
      <alignment horizontal="center" vertical="center"/>
    </xf>
    <xf numFmtId="0" fontId="15" fillId="0" borderId="0" xfId="0" applyFont="1" applyAlignment="1">
      <alignment horizontal="center" vertical="center"/>
    </xf>
    <xf numFmtId="166" fontId="1" fillId="0" borderId="13" xfId="0" applyNumberFormat="1" applyFont="1" applyBorder="1" applyAlignment="1">
      <alignment horizontal="center" vertical="center"/>
    </xf>
    <xf numFmtId="166" fontId="1" fillId="0" borderId="14" xfId="0" applyNumberFormat="1" applyFont="1" applyBorder="1" applyAlignment="1">
      <alignment horizontal="center" vertical="center"/>
    </xf>
    <xf numFmtId="0" fontId="2" fillId="7" borderId="11" xfId="0" applyFont="1" applyFill="1" applyBorder="1" applyAlignment="1">
      <alignment horizontal="center" vertical="center"/>
    </xf>
    <xf numFmtId="166" fontId="1" fillId="0" borderId="17" xfId="0" applyNumberFormat="1" applyFont="1" applyBorder="1" applyAlignment="1">
      <alignment horizontal="center" vertical="center"/>
    </xf>
    <xf numFmtId="166" fontId="1" fillId="0" borderId="18" xfId="0" applyNumberFormat="1" applyFont="1" applyBorder="1" applyAlignment="1">
      <alignment horizontal="center" vertical="center"/>
    </xf>
    <xf numFmtId="0" fontId="19" fillId="6" borderId="2" xfId="1">
      <alignment horizontal="center" vertical="center"/>
    </xf>
    <xf numFmtId="0" fontId="19" fillId="9" borderId="2" xfId="3">
      <alignment horizontal="center" vertical="center"/>
    </xf>
    <xf numFmtId="0" fontId="18" fillId="10" borderId="2" xfId="4">
      <alignment horizontal="center" vertical="center"/>
    </xf>
    <xf numFmtId="0" fontId="3" fillId="8" borderId="1" xfId="5" applyFont="1" applyBorder="1" applyAlignment="1">
      <alignment horizontal="left" vertical="center" indent="1"/>
    </xf>
    <xf numFmtId="0" fontId="18" fillId="11" borderId="2" xfId="2">
      <alignment horizontal="center" vertical="center"/>
    </xf>
    <xf numFmtId="0" fontId="3" fillId="11" borderId="2" xfId="2" applyFont="1" applyAlignment="1">
      <alignment horizontal="left" vertical="center" indent="1"/>
    </xf>
    <xf numFmtId="0" fontId="18" fillId="11" borderId="22" xfId="2" applyBorder="1">
      <alignment horizontal="center" vertical="center"/>
    </xf>
    <xf numFmtId="0" fontId="17" fillId="0" borderId="0" xfId="0" applyFont="1"/>
    <xf numFmtId="0" fontId="17" fillId="0" borderId="8" xfId="0" applyFont="1" applyBorder="1"/>
    <xf numFmtId="0" fontId="24" fillId="4" borderId="4" xfId="6">
      <alignment horizontal="center" vertical="center"/>
    </xf>
    <xf numFmtId="0" fontId="24" fillId="4" borderId="13" xfId="6" applyBorder="1">
      <alignment horizontal="center" vertical="center"/>
    </xf>
    <xf numFmtId="166" fontId="1" fillId="0" borderId="16" xfId="0" applyNumberFormat="1" applyFont="1" applyBorder="1" applyAlignment="1">
      <alignment horizontal="center" vertical="center"/>
    </xf>
    <xf numFmtId="166" fontId="1" fillId="0" borderId="32" xfId="0" applyNumberFormat="1" applyFont="1" applyBorder="1" applyAlignment="1">
      <alignment horizontal="center" vertical="center"/>
    </xf>
    <xf numFmtId="0" fontId="14" fillId="2" borderId="18" xfId="0" applyFont="1" applyFill="1" applyBorder="1" applyAlignment="1">
      <alignment horizontal="left" vertical="center" indent="1"/>
    </xf>
    <xf numFmtId="0" fontId="14" fillId="3" borderId="13" xfId="0" applyFont="1" applyFill="1" applyBorder="1" applyAlignment="1">
      <alignment horizontal="left" vertical="center" indent="1"/>
    </xf>
    <xf numFmtId="0" fontId="3" fillId="11" borderId="10" xfId="2" applyFont="1" applyBorder="1" applyAlignment="1">
      <alignment horizontal="left" vertical="center" indent="1"/>
    </xf>
    <xf numFmtId="0" fontId="3" fillId="8" borderId="13" xfId="5" applyFont="1" applyBorder="1" applyAlignment="1">
      <alignment horizontal="left" vertical="center" indent="1"/>
    </xf>
    <xf numFmtId="0" fontId="14" fillId="4" borderId="13" xfId="0" applyFont="1" applyFill="1" applyBorder="1" applyAlignment="1">
      <alignment horizontal="left" vertical="center" indent="1"/>
    </xf>
    <xf numFmtId="0" fontId="2" fillId="7" borderId="33" xfId="0" applyFont="1" applyFill="1" applyBorder="1" applyAlignment="1">
      <alignment horizontal="center" vertical="center"/>
    </xf>
    <xf numFmtId="0" fontId="18" fillId="11" borderId="22" xfId="2" applyBorder="1" applyAlignment="1">
      <alignment vertical="center"/>
    </xf>
    <xf numFmtId="0" fontId="18" fillId="11" borderId="13" xfId="2" applyBorder="1" applyAlignment="1">
      <alignment vertical="center"/>
    </xf>
    <xf numFmtId="166" fontId="1" fillId="0" borderId="4" xfId="0" applyNumberFormat="1" applyFont="1" applyBorder="1" applyAlignment="1">
      <alignment vertical="center"/>
    </xf>
    <xf numFmtId="0" fontId="19" fillId="6" borderId="13" xfId="1" applyBorder="1" applyAlignment="1">
      <alignment horizontal="center" vertical="center" wrapText="1"/>
    </xf>
    <xf numFmtId="0" fontId="19" fillId="6" borderId="2" xfId="1" applyAlignment="1">
      <alignment vertical="center"/>
    </xf>
    <xf numFmtId="0" fontId="18" fillId="11" borderId="30" xfId="2" applyBorder="1" applyAlignment="1">
      <alignment vertical="center"/>
    </xf>
    <xf numFmtId="0" fontId="19" fillId="6" borderId="30" xfId="1" applyBorder="1" applyAlignment="1">
      <alignment vertical="center" wrapText="1"/>
    </xf>
    <xf numFmtId="166" fontId="1" fillId="0" borderId="55" xfId="0" applyNumberFormat="1" applyFont="1" applyBorder="1" applyAlignment="1">
      <alignment horizontal="center" vertical="center"/>
    </xf>
    <xf numFmtId="0" fontId="19" fillId="0" borderId="55" xfId="1" applyFill="1" applyBorder="1" applyAlignment="1">
      <alignment horizontal="center" vertical="center" wrapText="1"/>
    </xf>
    <xf numFmtId="0" fontId="19" fillId="6" borderId="0" xfId="1" applyBorder="1" applyAlignment="1">
      <alignment vertical="center" wrapText="1"/>
    </xf>
    <xf numFmtId="0" fontId="14" fillId="4" borderId="1" xfId="0" applyFont="1" applyFill="1" applyBorder="1" applyAlignment="1">
      <alignment horizontal="center" vertical="center" indent="1"/>
    </xf>
    <xf numFmtId="0" fontId="19" fillId="6" borderId="30" xfId="1" applyBorder="1" applyAlignment="1">
      <alignment vertical="center"/>
    </xf>
    <xf numFmtId="0" fontId="19" fillId="6" borderId="21" xfId="1" applyBorder="1" applyAlignment="1">
      <alignment vertical="center"/>
    </xf>
    <xf numFmtId="0" fontId="19" fillId="6" borderId="31" xfId="1" applyBorder="1" applyAlignment="1">
      <alignment vertical="center"/>
    </xf>
    <xf numFmtId="0" fontId="18" fillId="11" borderId="22" xfId="2" applyBorder="1">
      <alignment horizontal="center" vertical="center"/>
    </xf>
    <xf numFmtId="0" fontId="18" fillId="11" borderId="23" xfId="2" applyBorder="1">
      <alignment horizontal="center" vertical="center"/>
    </xf>
    <xf numFmtId="0" fontId="18" fillId="11" borderId="24" xfId="2" applyBorder="1">
      <alignment horizontal="center" vertical="center"/>
    </xf>
    <xf numFmtId="0" fontId="18" fillId="11" borderId="13" xfId="2" applyBorder="1">
      <alignment horizontal="center" vertical="center"/>
    </xf>
    <xf numFmtId="0" fontId="18" fillId="11" borderId="29" xfId="2" applyBorder="1">
      <alignment horizontal="center" vertical="center"/>
    </xf>
    <xf numFmtId="0" fontId="18" fillId="11" borderId="15" xfId="2" applyBorder="1">
      <alignment horizontal="center" vertical="center"/>
    </xf>
    <xf numFmtId="0" fontId="8" fillId="0" borderId="12" xfId="0" applyFont="1" applyBorder="1" applyAlignment="1">
      <alignment horizontal="right" wrapText="1"/>
    </xf>
    <xf numFmtId="0" fontId="6" fillId="0" borderId="9" xfId="0" applyFont="1" applyBorder="1" applyAlignment="1">
      <alignment horizontal="center" vertical="center"/>
    </xf>
    <xf numFmtId="0" fontId="6" fillId="0" borderId="20" xfId="0" applyFont="1" applyBorder="1" applyAlignment="1">
      <alignment horizontal="center" vertical="center"/>
    </xf>
    <xf numFmtId="0" fontId="19" fillId="6" borderId="30" xfId="1" applyBorder="1">
      <alignment horizontal="center" vertical="center"/>
    </xf>
    <xf numFmtId="0" fontId="19" fillId="6" borderId="21" xfId="1" applyBorder="1">
      <alignment horizontal="center" vertical="center"/>
    </xf>
    <xf numFmtId="0" fontId="19" fillId="6" borderId="31" xfId="1" applyBorder="1">
      <alignment horizontal="center" vertical="center"/>
    </xf>
    <xf numFmtId="165" fontId="5" fillId="5" borderId="6" xfId="0" applyNumberFormat="1" applyFont="1" applyFill="1" applyBorder="1" applyAlignment="1">
      <alignment horizontal="left" vertical="center" indent="1"/>
    </xf>
    <xf numFmtId="165" fontId="5" fillId="5" borderId="5" xfId="0" applyNumberFormat="1" applyFont="1" applyFill="1" applyBorder="1" applyAlignment="1">
      <alignment horizontal="left" vertical="center" indent="1"/>
    </xf>
    <xf numFmtId="0" fontId="19" fillId="9" borderId="2" xfId="3" applyAlignment="1">
      <alignment horizontal="center" vertical="center" wrapText="1"/>
    </xf>
    <xf numFmtId="0" fontId="24" fillId="4" borderId="13" xfId="6" applyBorder="1">
      <alignment horizontal="center" vertical="center"/>
    </xf>
    <xf numFmtId="0" fontId="24" fillId="4" borderId="29" xfId="6" applyBorder="1">
      <alignment horizontal="center" vertical="center"/>
    </xf>
    <xf numFmtId="0" fontId="24" fillId="4" borderId="15" xfId="6" applyBorder="1">
      <alignment horizontal="center" vertical="center"/>
    </xf>
    <xf numFmtId="0" fontId="18" fillId="10" borderId="2" xfId="4">
      <alignment horizontal="center" vertical="center"/>
    </xf>
    <xf numFmtId="0" fontId="24" fillId="4" borderId="4" xfId="6">
      <alignment horizontal="center" vertical="center"/>
    </xf>
    <xf numFmtId="0" fontId="19" fillId="6" borderId="13" xfId="1" applyBorder="1">
      <alignment horizontal="center" vertical="center"/>
    </xf>
    <xf numFmtId="0" fontId="19" fillId="6" borderId="29" xfId="1" applyBorder="1">
      <alignment horizontal="center" vertical="center"/>
    </xf>
    <xf numFmtId="0" fontId="19" fillId="6" borderId="15" xfId="1" applyBorder="1">
      <alignment horizontal="center" vertical="center"/>
    </xf>
    <xf numFmtId="0" fontId="20" fillId="0" borderId="9" xfId="0" applyFont="1" applyBorder="1" applyAlignment="1">
      <alignment horizontal="center" vertical="center"/>
    </xf>
    <xf numFmtId="0" fontId="20" fillId="0" borderId="0" xfId="0" applyFont="1" applyAlignment="1">
      <alignment horizontal="center" vertical="center"/>
    </xf>
    <xf numFmtId="0" fontId="20" fillId="0" borderId="8" xfId="0" applyFont="1" applyBorder="1" applyAlignment="1">
      <alignment horizontal="center" vertical="center"/>
    </xf>
    <xf numFmtId="0" fontId="18" fillId="11" borderId="2" xfId="2">
      <alignment horizontal="center" vertical="center"/>
    </xf>
    <xf numFmtId="0" fontId="19" fillId="9" borderId="25" xfId="3" applyBorder="1">
      <alignment horizontal="center" vertical="center"/>
    </xf>
    <xf numFmtId="0" fontId="19" fillId="9" borderId="26" xfId="3" applyBorder="1">
      <alignment horizontal="center" vertical="center"/>
    </xf>
    <xf numFmtId="0" fontId="19" fillId="9" borderId="49" xfId="3" applyBorder="1">
      <alignment horizontal="center" vertical="center"/>
    </xf>
    <xf numFmtId="0" fontId="19" fillId="9" borderId="0" xfId="3" applyBorder="1">
      <alignment horizontal="center" vertical="center"/>
    </xf>
    <xf numFmtId="0" fontId="19" fillId="9" borderId="50" xfId="3" applyBorder="1">
      <alignment horizontal="center" vertical="center"/>
    </xf>
    <xf numFmtId="0" fontId="19" fillId="6" borderId="30" xfId="1" applyBorder="1" applyAlignment="1">
      <alignment horizontal="center" vertical="center" wrapText="1"/>
    </xf>
    <xf numFmtId="0" fontId="19" fillId="6" borderId="21" xfId="1" applyBorder="1" applyAlignment="1">
      <alignment horizontal="center" vertical="center" wrapText="1"/>
    </xf>
    <xf numFmtId="0" fontId="19" fillId="6" borderId="31" xfId="1" applyBorder="1" applyAlignment="1">
      <alignment horizontal="center" vertical="center" wrapText="1"/>
    </xf>
    <xf numFmtId="0" fontId="27" fillId="6" borderId="30" xfId="1" applyFont="1" applyBorder="1">
      <alignment horizontal="center" vertical="center"/>
    </xf>
    <xf numFmtId="0" fontId="27" fillId="6" borderId="21" xfId="1" applyFont="1" applyBorder="1">
      <alignment horizontal="center" vertical="center"/>
    </xf>
    <xf numFmtId="0" fontId="27" fillId="6" borderId="31" xfId="1" applyFont="1" applyBorder="1">
      <alignment horizontal="center" vertical="center"/>
    </xf>
    <xf numFmtId="0" fontId="19" fillId="9" borderId="56" xfId="3" applyBorder="1">
      <alignment horizontal="center" vertical="center"/>
    </xf>
    <xf numFmtId="0" fontId="19" fillId="9" borderId="57" xfId="3" applyBorder="1">
      <alignment horizontal="center" vertical="center"/>
    </xf>
    <xf numFmtId="0" fontId="19" fillId="9" borderId="58" xfId="3" applyBorder="1">
      <alignment horizontal="center" vertical="center"/>
    </xf>
    <xf numFmtId="0" fontId="18" fillId="11" borderId="30" xfId="2" applyBorder="1">
      <alignment horizontal="center" vertical="center"/>
    </xf>
    <xf numFmtId="0" fontId="18" fillId="11" borderId="21" xfId="2" applyBorder="1">
      <alignment horizontal="center" vertical="center"/>
    </xf>
    <xf numFmtId="0" fontId="19" fillId="9" borderId="2" xfId="3">
      <alignment horizontal="center" vertical="center"/>
    </xf>
    <xf numFmtId="0" fontId="19" fillId="9" borderId="37" xfId="3" applyBorder="1">
      <alignment horizontal="center" vertical="center"/>
    </xf>
    <xf numFmtId="0" fontId="19" fillId="9" borderId="27" xfId="3" applyBorder="1">
      <alignment horizontal="center" vertical="center"/>
    </xf>
    <xf numFmtId="0" fontId="19" fillId="6" borderId="13" xfId="1" applyBorder="1" applyAlignment="1">
      <alignment horizontal="center" vertical="center" wrapText="1"/>
    </xf>
    <xf numFmtId="0" fontId="19" fillId="6" borderId="29" xfId="1" applyBorder="1" applyAlignment="1">
      <alignment horizontal="center" vertical="center" wrapText="1"/>
    </xf>
    <xf numFmtId="0" fontId="19" fillId="6" borderId="18" xfId="1" applyBorder="1" applyAlignment="1">
      <alignment horizontal="center" vertical="center" wrapText="1"/>
    </xf>
    <xf numFmtId="0" fontId="19" fillId="6" borderId="55" xfId="1" applyBorder="1" applyAlignment="1">
      <alignment horizontal="center" vertical="center" wrapText="1"/>
    </xf>
    <xf numFmtId="0" fontId="19" fillId="6" borderId="14" xfId="1" applyBorder="1" applyAlignment="1">
      <alignment horizontal="center" vertical="center" wrapText="1"/>
    </xf>
    <xf numFmtId="0" fontId="18" fillId="10" borderId="22" xfId="4" applyBorder="1" applyAlignment="1">
      <alignment horizontal="center" vertical="center" wrapText="1"/>
    </xf>
    <xf numFmtId="0" fontId="18" fillId="10" borderId="23" xfId="4" applyBorder="1" applyAlignment="1">
      <alignment horizontal="center" vertical="center" wrapText="1"/>
    </xf>
    <xf numFmtId="0" fontId="18" fillId="10" borderId="28" xfId="4" applyBorder="1" applyAlignment="1">
      <alignment horizontal="center" vertical="center" wrapText="1"/>
    </xf>
    <xf numFmtId="0" fontId="26" fillId="3" borderId="30" xfId="0" applyFont="1" applyFill="1" applyBorder="1" applyAlignment="1">
      <alignment horizontal="center" wrapText="1"/>
    </xf>
    <xf numFmtId="0" fontId="26" fillId="3" borderId="21" xfId="0" applyFont="1" applyFill="1" applyBorder="1" applyAlignment="1">
      <alignment horizontal="center" wrapText="1"/>
    </xf>
    <xf numFmtId="0" fontId="26" fillId="3" borderId="31" xfId="0" applyFont="1" applyFill="1" applyBorder="1" applyAlignment="1">
      <alignment horizontal="center" wrapText="1"/>
    </xf>
    <xf numFmtId="0" fontId="29" fillId="2" borderId="22" xfId="2" applyFont="1" applyFill="1" applyBorder="1" applyAlignment="1">
      <alignment horizontal="center" vertical="center" wrapText="1"/>
    </xf>
    <xf numFmtId="0" fontId="30" fillId="2" borderId="23" xfId="2" applyFont="1" applyFill="1" applyBorder="1" applyAlignment="1">
      <alignment horizontal="center" vertical="center" wrapText="1"/>
    </xf>
    <xf numFmtId="0" fontId="30" fillId="2" borderId="24" xfId="2" applyFont="1" applyFill="1" applyBorder="1" applyAlignment="1">
      <alignment horizontal="center" vertical="center" wrapText="1"/>
    </xf>
    <xf numFmtId="0" fontId="18" fillId="11" borderId="19" xfId="2" applyBorder="1">
      <alignment horizontal="center" vertical="center"/>
    </xf>
    <xf numFmtId="0" fontId="26" fillId="9" borderId="49" xfId="3" applyFont="1" applyBorder="1">
      <alignment horizontal="center" vertical="center"/>
    </xf>
    <xf numFmtId="0" fontId="26" fillId="9" borderId="0" xfId="3" applyFont="1" applyBorder="1">
      <alignment horizontal="center" vertical="center"/>
    </xf>
    <xf numFmtId="0" fontId="26" fillId="9" borderId="50" xfId="3" applyFont="1" applyBorder="1">
      <alignment horizontal="center" vertical="center"/>
    </xf>
    <xf numFmtId="0" fontId="18" fillId="2" borderId="22" xfId="2" applyFill="1" applyBorder="1" applyAlignment="1">
      <alignment horizontal="center" vertical="center" wrapText="1"/>
    </xf>
    <xf numFmtId="0" fontId="18" fillId="2" borderId="23" xfId="2" applyFill="1" applyBorder="1" applyAlignment="1">
      <alignment horizontal="center" vertical="center" wrapText="1"/>
    </xf>
    <xf numFmtId="0" fontId="18" fillId="2" borderId="24" xfId="2" applyFill="1" applyBorder="1" applyAlignment="1">
      <alignment horizontal="center" vertical="center" wrapText="1"/>
    </xf>
    <xf numFmtId="0" fontId="19" fillId="9" borderId="61" xfId="3" applyBorder="1" applyAlignment="1">
      <alignment horizontal="center" vertical="center" wrapText="1"/>
    </xf>
    <xf numFmtId="0" fontId="19" fillId="9" borderId="21" xfId="3" applyBorder="1" applyAlignment="1">
      <alignment horizontal="center" vertical="center" wrapText="1"/>
    </xf>
    <xf numFmtId="0" fontId="19" fillId="9" borderId="31" xfId="3" applyBorder="1" applyAlignment="1">
      <alignment horizontal="center" vertical="center" wrapText="1"/>
    </xf>
    <xf numFmtId="0" fontId="31" fillId="2" borderId="64" xfId="0" applyFont="1" applyFill="1" applyBorder="1" applyAlignment="1">
      <alignment horizontal="center" vertical="center" wrapText="1" indent="1"/>
    </xf>
    <xf numFmtId="0" fontId="31" fillId="2" borderId="65" xfId="0" applyFont="1" applyFill="1" applyBorder="1" applyAlignment="1">
      <alignment horizontal="center" vertical="center" wrapText="1" indent="1"/>
    </xf>
    <xf numFmtId="0" fontId="31" fillId="2" borderId="66" xfId="0" applyFont="1" applyFill="1" applyBorder="1" applyAlignment="1">
      <alignment horizontal="center" vertical="center" wrapText="1" indent="1"/>
    </xf>
    <xf numFmtId="0" fontId="18" fillId="11" borderId="44" xfId="2" applyBorder="1">
      <alignment horizontal="center" vertical="center"/>
    </xf>
    <xf numFmtId="0" fontId="18" fillId="11" borderId="45" xfId="2" applyBorder="1">
      <alignment horizontal="center" vertical="center"/>
    </xf>
    <xf numFmtId="0" fontId="19" fillId="6" borderId="38" xfId="1" applyBorder="1">
      <alignment horizontal="center" vertical="center"/>
    </xf>
    <xf numFmtId="0" fontId="19" fillId="6" borderId="39" xfId="1" applyBorder="1">
      <alignment horizontal="center" vertical="center"/>
    </xf>
    <xf numFmtId="0" fontId="19" fillId="6" borderId="40" xfId="1" applyBorder="1">
      <alignment horizontal="center" vertical="center"/>
    </xf>
    <xf numFmtId="0" fontId="18" fillId="11" borderId="32" xfId="2" applyBorder="1">
      <alignment horizontal="center" vertical="center"/>
    </xf>
    <xf numFmtId="0" fontId="18" fillId="11" borderId="31" xfId="2" applyBorder="1">
      <alignment horizontal="center" vertical="center"/>
    </xf>
    <xf numFmtId="0" fontId="19" fillId="6" borderId="38" xfId="1" applyBorder="1" applyAlignment="1">
      <alignment horizontal="center" vertical="center" wrapText="1"/>
    </xf>
    <xf numFmtId="0" fontId="19" fillId="6" borderId="39" xfId="1" applyBorder="1" applyAlignment="1">
      <alignment horizontal="center" vertical="center" wrapText="1"/>
    </xf>
    <xf numFmtId="0" fontId="19" fillId="6" borderId="40" xfId="1" applyBorder="1" applyAlignment="1">
      <alignment horizontal="center" vertical="center" wrapText="1"/>
    </xf>
    <xf numFmtId="0" fontId="19" fillId="6" borderId="22" xfId="1" applyBorder="1" applyAlignment="1">
      <alignment horizontal="center" vertical="center" wrapText="1"/>
    </xf>
    <xf numFmtId="0" fontId="19" fillId="6" borderId="23" xfId="1" applyBorder="1" applyAlignment="1">
      <alignment horizontal="center" vertical="center" wrapText="1"/>
    </xf>
    <xf numFmtId="0" fontId="19" fillId="6" borderId="28" xfId="1" applyBorder="1" applyAlignment="1">
      <alignment horizontal="center" vertical="center" wrapText="1"/>
    </xf>
    <xf numFmtId="0" fontId="19" fillId="6" borderId="2" xfId="1">
      <alignment horizontal="center" vertical="center"/>
    </xf>
    <xf numFmtId="0" fontId="24" fillId="4" borderId="41" xfId="6" applyBorder="1">
      <alignment horizontal="center" vertical="center"/>
    </xf>
    <xf numFmtId="0" fontId="24" fillId="4" borderId="42" xfId="6" applyBorder="1">
      <alignment horizontal="center" vertical="center"/>
    </xf>
    <xf numFmtId="0" fontId="24" fillId="4" borderId="43" xfId="6" applyBorder="1">
      <alignment horizontal="center" vertical="center"/>
    </xf>
    <xf numFmtId="0" fontId="19" fillId="6" borderId="15" xfId="1" applyBorder="1" applyAlignment="1">
      <alignment horizontal="center" vertical="center" wrapText="1"/>
    </xf>
    <xf numFmtId="0" fontId="19" fillId="9" borderId="25" xfId="3" applyBorder="1" applyAlignment="1">
      <alignment horizontal="center" vertical="center" wrapText="1"/>
    </xf>
    <xf numFmtId="0" fontId="19" fillId="9" borderId="26" xfId="3" applyBorder="1" applyAlignment="1">
      <alignment horizontal="center" vertical="center" wrapText="1"/>
    </xf>
    <xf numFmtId="0" fontId="19" fillId="9" borderId="27" xfId="3" applyBorder="1" applyAlignment="1">
      <alignment horizontal="center" vertical="center" wrapText="1"/>
    </xf>
    <xf numFmtId="0" fontId="19" fillId="9" borderId="44" xfId="3" applyBorder="1" applyAlignment="1">
      <alignment horizontal="center" vertical="center" wrapText="1"/>
    </xf>
    <xf numFmtId="0" fontId="19" fillId="9" borderId="60" xfId="3" applyBorder="1" applyAlignment="1">
      <alignment horizontal="center" vertical="center" wrapText="1"/>
    </xf>
    <xf numFmtId="0" fontId="19" fillId="9" borderId="45" xfId="3" applyBorder="1" applyAlignment="1">
      <alignment horizontal="center" vertical="center" wrapText="1"/>
    </xf>
    <xf numFmtId="0" fontId="18" fillId="11" borderId="59" xfId="2" applyBorder="1">
      <alignment horizontal="center" vertical="center"/>
    </xf>
    <xf numFmtId="0" fontId="18" fillId="11" borderId="62" xfId="2" applyBorder="1">
      <alignment horizontal="center" vertical="center"/>
    </xf>
    <xf numFmtId="0" fontId="19" fillId="9" borderId="67" xfId="3" applyBorder="1" applyAlignment="1">
      <alignment horizontal="center" vertical="center" wrapText="1"/>
    </xf>
    <xf numFmtId="0" fontId="19" fillId="9" borderId="68" xfId="3" applyBorder="1" applyAlignment="1">
      <alignment horizontal="center" vertical="center" wrapText="1"/>
    </xf>
    <xf numFmtId="0" fontId="18" fillId="10" borderId="22" xfId="4" applyBorder="1">
      <alignment horizontal="center" vertical="center"/>
    </xf>
    <xf numFmtId="0" fontId="18" fillId="10" borderId="23" xfId="4" applyBorder="1">
      <alignment horizontal="center" vertical="center"/>
    </xf>
    <xf numFmtId="0" fontId="18" fillId="10" borderId="24" xfId="4" applyBorder="1">
      <alignment horizontal="center" vertical="center"/>
    </xf>
    <xf numFmtId="0" fontId="19" fillId="9" borderId="51" xfId="3" applyBorder="1" applyAlignment="1">
      <alignment horizontal="center" vertical="center" wrapText="1"/>
    </xf>
    <xf numFmtId="0" fontId="19" fillId="9" borderId="52" xfId="3" applyBorder="1" applyAlignment="1">
      <alignment horizontal="center" vertical="center" wrapText="1"/>
    </xf>
    <xf numFmtId="0" fontId="19" fillId="9" borderId="63" xfId="3" applyBorder="1" applyAlignment="1">
      <alignment horizontal="center" vertical="center" wrapText="1"/>
    </xf>
    <xf numFmtId="0" fontId="19" fillId="9" borderId="49" xfId="3" applyBorder="1" applyAlignment="1">
      <alignment horizontal="center" vertical="center" wrapText="1"/>
    </xf>
    <xf numFmtId="0" fontId="19" fillId="9" borderId="0" xfId="3" applyBorder="1" applyAlignment="1">
      <alignment horizontal="center" vertical="center" wrapText="1"/>
    </xf>
    <xf numFmtId="0" fontId="19" fillId="9" borderId="50" xfId="3" applyBorder="1" applyAlignment="1">
      <alignment horizontal="center" vertical="center" wrapText="1"/>
    </xf>
    <xf numFmtId="0" fontId="14" fillId="11" borderId="13" xfId="0" applyFont="1" applyFill="1" applyBorder="1" applyAlignment="1">
      <alignment horizontal="center" vertical="center" indent="1"/>
    </xf>
    <xf numFmtId="0" fontId="14" fillId="11" borderId="29" xfId="0" applyFont="1" applyFill="1" applyBorder="1" applyAlignment="1">
      <alignment horizontal="center" vertical="center" indent="1"/>
    </xf>
    <xf numFmtId="0" fontId="14" fillId="11" borderId="15" xfId="0" applyFont="1" applyFill="1" applyBorder="1" applyAlignment="1">
      <alignment horizontal="center" vertical="center" indent="1"/>
    </xf>
    <xf numFmtId="0" fontId="19" fillId="9" borderId="56" xfId="3" applyBorder="1" applyAlignment="1">
      <alignment horizontal="center" vertical="center" wrapText="1"/>
    </xf>
    <xf numFmtId="0" fontId="19" fillId="9" borderId="57" xfId="3" applyBorder="1" applyAlignment="1">
      <alignment horizontal="center" vertical="center" wrapText="1"/>
    </xf>
    <xf numFmtId="0" fontId="19" fillId="9" borderId="58" xfId="3" applyBorder="1" applyAlignment="1">
      <alignment horizontal="center" vertical="center" wrapText="1"/>
    </xf>
    <xf numFmtId="0" fontId="28" fillId="6" borderId="21" xfId="1" applyFont="1" applyBorder="1" applyAlignment="1">
      <alignment horizontal="center" vertical="center" wrapText="1"/>
    </xf>
    <xf numFmtId="0" fontId="19" fillId="6" borderId="22" xfId="1" applyBorder="1">
      <alignment horizontal="center" vertical="center"/>
    </xf>
    <xf numFmtId="0" fontId="19" fillId="6" borderId="23" xfId="1" applyBorder="1">
      <alignment horizontal="center" vertical="center"/>
    </xf>
    <xf numFmtId="0" fontId="19" fillId="6" borderId="28" xfId="1" applyBorder="1">
      <alignment horizontal="center" vertical="center"/>
    </xf>
    <xf numFmtId="0" fontId="19" fillId="6" borderId="24" xfId="1" applyBorder="1" applyAlignment="1">
      <alignment horizontal="center" vertical="center" wrapText="1"/>
    </xf>
    <xf numFmtId="0" fontId="14" fillId="4" borderId="13" xfId="0" applyFont="1" applyFill="1" applyBorder="1" applyAlignment="1">
      <alignment horizontal="center" vertical="center" indent="1"/>
    </xf>
    <xf numFmtId="0" fontId="14" fillId="4" borderId="29" xfId="0" applyFont="1" applyFill="1" applyBorder="1" applyAlignment="1">
      <alignment horizontal="center" vertical="center" indent="1"/>
    </xf>
    <xf numFmtId="0" fontId="14" fillId="4" borderId="15" xfId="0" applyFont="1" applyFill="1" applyBorder="1" applyAlignment="1">
      <alignment horizontal="center" vertical="center" indent="1"/>
    </xf>
    <xf numFmtId="0" fontId="19" fillId="9" borderId="46" xfId="3" applyBorder="1" applyAlignment="1">
      <alignment horizontal="center" vertical="center" wrapText="1"/>
    </xf>
    <xf numFmtId="0" fontId="19" fillId="9" borderId="47" xfId="3" applyBorder="1" applyAlignment="1">
      <alignment horizontal="center" vertical="center" wrapText="1"/>
    </xf>
    <xf numFmtId="0" fontId="19" fillId="6" borderId="24" xfId="1" applyBorder="1">
      <alignment horizontal="center" vertical="center"/>
    </xf>
    <xf numFmtId="0" fontId="19" fillId="9" borderId="53" xfId="3" applyBorder="1">
      <alignment horizontal="center" vertical="center"/>
    </xf>
    <xf numFmtId="0" fontId="19" fillId="9" borderId="54" xfId="3" applyBorder="1">
      <alignment horizontal="center" vertical="center"/>
    </xf>
    <xf numFmtId="0" fontId="19" fillId="9" borderId="34" xfId="3" applyBorder="1">
      <alignment horizontal="center" vertical="center"/>
    </xf>
    <xf numFmtId="0" fontId="19" fillId="9" borderId="35" xfId="3" applyBorder="1">
      <alignment horizontal="center" vertical="center"/>
    </xf>
    <xf numFmtId="0" fontId="19" fillId="9" borderId="36" xfId="3" applyBorder="1">
      <alignment horizontal="center" vertical="center"/>
    </xf>
    <xf numFmtId="0" fontId="19" fillId="9" borderId="46" xfId="3" applyBorder="1">
      <alignment horizontal="center" vertical="center"/>
    </xf>
    <xf numFmtId="0" fontId="19" fillId="9" borderId="47" xfId="3" applyBorder="1">
      <alignment horizontal="center" vertical="center"/>
    </xf>
    <xf numFmtId="0" fontId="19" fillId="9" borderId="48" xfId="3" applyBorder="1">
      <alignment horizontal="center" vertical="center"/>
    </xf>
    <xf numFmtId="0" fontId="19" fillId="9" borderId="34" xfId="3" applyBorder="1" applyAlignment="1">
      <alignment horizontal="center" vertical="center" wrapText="1"/>
    </xf>
    <xf numFmtId="0" fontId="19" fillId="9" borderId="35" xfId="3" applyBorder="1" applyAlignment="1">
      <alignment horizontal="center" vertical="center" wrapText="1"/>
    </xf>
    <xf numFmtId="0" fontId="19" fillId="9" borderId="36" xfId="3" applyBorder="1" applyAlignment="1">
      <alignment horizontal="center" vertical="center" wrapText="1"/>
    </xf>
    <xf numFmtId="0" fontId="19" fillId="9" borderId="30" xfId="3" applyBorder="1">
      <alignment horizontal="center" vertical="center"/>
    </xf>
    <xf numFmtId="0" fontId="19" fillId="9" borderId="21" xfId="3" applyBorder="1">
      <alignment horizontal="center" vertical="center"/>
    </xf>
    <xf numFmtId="0" fontId="19" fillId="9" borderId="31" xfId="3" applyBorder="1">
      <alignment horizontal="center" vertical="center"/>
    </xf>
    <xf numFmtId="0" fontId="3" fillId="11" borderId="30" xfId="2" applyFont="1" applyBorder="1">
      <alignment horizontal="center" vertical="center"/>
    </xf>
    <xf numFmtId="0" fontId="3" fillId="11" borderId="21" xfId="2" applyFont="1" applyBorder="1">
      <alignment horizontal="center" vertical="center"/>
    </xf>
    <xf numFmtId="0" fontId="3" fillId="11" borderId="31" xfId="2" applyFont="1" applyBorder="1">
      <alignment horizontal="center" vertical="center"/>
    </xf>
    <xf numFmtId="0" fontId="18" fillId="11" borderId="25" xfId="2" applyBorder="1">
      <alignment horizontal="center" vertical="center"/>
    </xf>
    <xf numFmtId="0" fontId="18" fillId="11" borderId="27" xfId="2" applyBorder="1">
      <alignment horizontal="center" vertical="center"/>
    </xf>
  </cellXfs>
  <cellStyles count="8">
    <cellStyle name="Bad" xfId="5" builtinId="27"/>
    <cellStyle name="Customer PO" xfId="1" xr:uid="{00000000-0005-0000-0000-000001000000}"/>
    <cellStyle name="LPI Request" xfId="3" xr:uid="{00000000-0005-0000-0000-000002000000}"/>
    <cellStyle name="Normal" xfId="0" builtinId="0"/>
    <cellStyle name="Shop/Open" xfId="2" xr:uid="{00000000-0005-0000-0000-000004000000}"/>
    <cellStyle name="Time Off/Holiday" xfId="6" xr:uid="{64ED349E-4A2D-46F8-864F-4EF0C24D010E}"/>
    <cellStyle name="Training" xfId="4" xr:uid="{00000000-0005-0000-0000-000003000000}"/>
    <cellStyle name="Weekend" xfId="7" xr:uid="{1060864C-B5FE-4B0F-8335-E385057E93EB}"/>
  </cellStyles>
  <dxfs count="2534">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3"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rgb="FFC00000"/>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3"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rgb="FFC00000"/>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3" tint="-0.24994659260841701"/>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3"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8" tint="0.79998168889431442"/>
        </patternFill>
      </fill>
    </dxf>
    <dxf>
      <fill>
        <patternFill>
          <bgColor theme="7" tint="0.59996337778862885"/>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rgb="FFC00000"/>
        </patternFill>
      </fill>
    </dxf>
    <dxf>
      <font>
        <color theme="2" tint="-0.24994659260841701"/>
      </font>
      <fill>
        <patternFill>
          <bgColor theme="2" tint="-0.24994659260841701"/>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rgb="FFC00000"/>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7" tint="0.59996337778862885"/>
        </patternFill>
      </fill>
    </dxf>
    <dxf>
      <fill>
        <patternFill>
          <bgColor theme="8" tint="0.79998168889431442"/>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3" tint="-0.24994659260841701"/>
        </patternFill>
      </fill>
    </dxf>
    <dxf>
      <fill>
        <patternFill>
          <bgColor theme="3" tint="-0.24994659260841701"/>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5" tint="0.59996337778862885"/>
        </patternFill>
      </fill>
    </dxf>
    <dxf>
      <fill>
        <patternFill>
          <bgColor theme="8" tint="0.79998168889431442"/>
        </patternFill>
      </fill>
    </dxf>
    <dxf>
      <fill>
        <patternFill>
          <bgColor theme="7"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8" tint="0.79998168889431442"/>
        </patternFill>
      </fill>
    </dxf>
    <dxf>
      <fill>
        <patternFill>
          <bgColor theme="5" tint="0.59996337778862885"/>
        </patternFill>
      </fill>
    </dxf>
    <dxf>
      <font>
        <color theme="2" tint="-0.24994659260841701"/>
      </font>
      <fill>
        <patternFill>
          <bgColor theme="2" tint="-0.24994659260841701"/>
        </patternFill>
      </fill>
    </dxf>
    <dxf>
      <fill>
        <patternFill>
          <bgColor rgb="FFC00000"/>
        </patternFill>
      </fill>
    </dxf>
    <dxf>
      <fill>
        <patternFill>
          <bgColor theme="3" tint="-0.24994659260841701"/>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7"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7" tint="0.59996337778862885"/>
        </patternFill>
      </fill>
    </dxf>
    <dxf>
      <fill>
        <patternFill>
          <bgColor theme="5" tint="0.59996337778862885"/>
        </patternFill>
      </fill>
    </dxf>
    <dxf>
      <fill>
        <patternFill>
          <bgColor theme="7" tint="0.59996337778862885"/>
        </patternFill>
      </fill>
    </dxf>
    <dxf>
      <fill>
        <patternFill>
          <bgColor theme="8" tint="0.79998168889431442"/>
        </patternFill>
      </fill>
    </dxf>
    <dxf>
      <fill>
        <patternFill>
          <bgColor theme="5" tint="0.59996337778862885"/>
        </patternFill>
      </fill>
    </dxf>
  </dxfs>
  <tableStyles count="0" defaultTableStyle="TableStyleMedium2" defaultPivotStyle="PivotStyleLight16"/>
  <colors>
    <mruColors>
      <color rgb="FFF1F636"/>
      <color rgb="FFB4E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57</xdr:row>
      <xdr:rowOff>47625</xdr:rowOff>
    </xdr:to>
    <xdr:sp macro="" textlink="">
      <xdr:nvSpPr>
        <xdr:cNvPr id="25783" name="AutoShape 183">
          <a:extLst>
            <a:ext uri="{FF2B5EF4-FFF2-40B4-BE49-F238E27FC236}">
              <a16:creationId xmlns:a16="http://schemas.microsoft.com/office/drawing/2014/main" id="{978B2D48-BF6E-79B2-8FDA-59B9882671D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57</xdr:row>
      <xdr:rowOff>47625</xdr:rowOff>
    </xdr:to>
    <xdr:sp macro="" textlink="">
      <xdr:nvSpPr>
        <xdr:cNvPr id="28673" name="AutoShape 1">
          <a:extLst>
            <a:ext uri="{FF2B5EF4-FFF2-40B4-BE49-F238E27FC236}">
              <a16:creationId xmlns:a16="http://schemas.microsoft.com/office/drawing/2014/main" id="{7C484FB1-216D-034C-B4FC-CD2FE4483F2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62</xdr:row>
      <xdr:rowOff>47625</xdr:rowOff>
    </xdr:to>
    <xdr:sp macro="" textlink="">
      <xdr:nvSpPr>
        <xdr:cNvPr id="2" name="AutoShape 10">
          <a:extLst>
            <a:ext uri="{FF2B5EF4-FFF2-40B4-BE49-F238E27FC236}">
              <a16:creationId xmlns:a16="http://schemas.microsoft.com/office/drawing/2014/main" id="{73451CC2-B8A7-4935-AF01-B0D97269468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62</xdr:row>
      <xdr:rowOff>47625</xdr:rowOff>
    </xdr:to>
    <xdr:sp macro="" textlink="">
      <xdr:nvSpPr>
        <xdr:cNvPr id="2" name="AutoShape 10">
          <a:extLst>
            <a:ext uri="{FF2B5EF4-FFF2-40B4-BE49-F238E27FC236}">
              <a16:creationId xmlns:a16="http://schemas.microsoft.com/office/drawing/2014/main" id="{0FE7FA2C-52C0-43EB-8F50-86A60DF3725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62</xdr:row>
      <xdr:rowOff>47625</xdr:rowOff>
    </xdr:to>
    <xdr:sp macro="" textlink="">
      <xdr:nvSpPr>
        <xdr:cNvPr id="2" name="AutoShape 10">
          <a:extLst>
            <a:ext uri="{FF2B5EF4-FFF2-40B4-BE49-F238E27FC236}">
              <a16:creationId xmlns:a16="http://schemas.microsoft.com/office/drawing/2014/main" id="{56EF8A3C-3FE1-45A1-9AB7-EFE84C67642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62</xdr:row>
      <xdr:rowOff>47625</xdr:rowOff>
    </xdr:to>
    <xdr:sp macro="" textlink="">
      <xdr:nvSpPr>
        <xdr:cNvPr id="20490" name="AutoShape 10">
          <a:extLst>
            <a:ext uri="{FF2B5EF4-FFF2-40B4-BE49-F238E27FC236}">
              <a16:creationId xmlns:a16="http://schemas.microsoft.com/office/drawing/2014/main" id="{59D036B0-BB0C-22D4-17D6-C4F2BBE2A0B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209550</xdr:colOff>
      <xdr:row>57</xdr:row>
      <xdr:rowOff>47625</xdr:rowOff>
    </xdr:to>
    <xdr:sp macro="" textlink="">
      <xdr:nvSpPr>
        <xdr:cNvPr id="19481" name="AutoShape 25">
          <a:extLst>
            <a:ext uri="{FF2B5EF4-FFF2-40B4-BE49-F238E27FC236}">
              <a16:creationId xmlns:a16="http://schemas.microsoft.com/office/drawing/2014/main" id="{A796F554-34C0-8F7E-D049-B48034D05F8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ift Work Calendar">
  <a:themeElements>
    <a:clrScheme name="Custom 158">
      <a:dk1>
        <a:srgbClr val="000000"/>
      </a:dk1>
      <a:lt1>
        <a:srgbClr val="FFFFFF"/>
      </a:lt1>
      <a:dk2>
        <a:srgbClr val="5E5E5E"/>
      </a:dk2>
      <a:lt2>
        <a:srgbClr val="D6D5D5"/>
      </a:lt2>
      <a:accent1>
        <a:srgbClr val="DF2D25"/>
      </a:accent1>
      <a:accent2>
        <a:srgbClr val="62C99E"/>
      </a:accent2>
      <a:accent3>
        <a:srgbClr val="62C99E"/>
      </a:accent3>
      <a:accent4>
        <a:srgbClr val="45B9EC"/>
      </a:accent4>
      <a:accent5>
        <a:srgbClr val="0000FF"/>
      </a:accent5>
      <a:accent6>
        <a:srgbClr val="EF2F94"/>
      </a:accent6>
      <a:hlink>
        <a:srgbClr val="0000FF"/>
      </a:hlink>
      <a:folHlink>
        <a:srgbClr val="FF00FF"/>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hit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a:solidFill>
            <a:srgbClr val="000000"/>
          </a:solidFill>
          <a:prstDash val="solid"/>
          <a:miter lim="400000"/>
        </a:ln>
        <a:effectLst/>
        <a:sp3d/>
      </a:spPr>
      <a:bodyPr rot="0" spcFirstLastPara="1" vertOverflow="overflow" horzOverflow="overflow" vert="horz" wrap="square" lIns="38100" tIns="38100" rIns="38100" bIns="381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3000" b="0" i="0" u="none" strike="noStrike" cap="none" spc="0" normalizeH="0" baseline="0">
            <a:ln>
              <a:noFill/>
            </a:ln>
            <a:solidFill>
              <a:srgbClr val="FFFFFF"/>
            </a:solidFill>
            <a:effectLst>
              <a:outerShdw blurRad="38100" dist="12700" dir="5400000" rotWithShape="0">
                <a:srgbClr val="000000">
                  <a:alpha val="50000"/>
                </a:srgbClr>
              </a:outerShdw>
            </a:effectLst>
            <a:uFillTx/>
            <a:latin typeface="+mn-lt"/>
            <a:ea typeface="+mn-ea"/>
            <a:cs typeface="+mn-cs"/>
            <a:sym typeface="Gill Sans"/>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381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3200" b="0" i="0" u="none" strike="noStrike" cap="none" spc="0" normalizeH="0" baseline="0">
            <a:ln>
              <a:noFill/>
            </a:ln>
            <a:solidFill>
              <a:srgbClr val="000000"/>
            </a:solidFill>
            <a:effectLst/>
            <a:uFillTx/>
            <a:latin typeface="+mn-lt"/>
            <a:ea typeface="+mn-ea"/>
            <a:cs typeface="+mn-cs"/>
            <a:sym typeface="Gill Sans"/>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extLst>
    <a:ext uri="{05A4C25C-085E-4340-85A3-A5531E510DB2}">
      <thm15:themeFamily xmlns:thm15="http://schemas.microsoft.com/office/thememl/2012/main" name=" ShiftCalendar" id="{C0C15053-41A7-A842-8BD5-207B5038EBEC}" vid="{EDF4B661-04CF-B74B-852D-F3AE147C5ED3}"/>
    </a:ext>
  </a:extLst>
</a:theme>
</file>

<file path=xl/threadedComments/threadedComment1.xml><?xml version="1.0" encoding="utf-8"?>
<ThreadedComments xmlns="http://schemas.microsoft.com/office/spreadsheetml/2018/threadedcomments" xmlns:x="http://schemas.openxmlformats.org/spreadsheetml/2006/main">
  <threadedComment ref="Y17" dT="2025-04-11T19:49:28.48" personId="{00000000-0000-0000-0000-000000000000}" id="{5628E144-24E7-486A-AA7A-780669174624}">
    <text>9560 HEARTLAND COURT, Columbus, OH</text>
  </threadedComment>
  <threadedComment ref="S32" dT="2025-06-10T13:52:26.18" personId="{00000000-0000-0000-0000-000000000000}" id="{E6D373CB-F90C-43FC-8118-48BC49793C76}">
    <text>250 Hilton Lane Jeffersonville, Indiana 47130</text>
  </threadedComment>
  <threadedComment ref="Q40" dT="2025-06-20T15:14:11.14" personId="{00000000-0000-0000-0000-000000000000}" id="{441E9C4E-1242-4E37-95DD-29712711EA41}">
    <text>1901 IN-240, Greencastle, IN 46135 Green Castle, IN</text>
  </threadedComment>
  <threadedComment ref="Y40" dT="2025-07-01T16:10:56.47" personId="{00000000-0000-0000-0000-000000000000}" id="{0D43791B-62BB-4CB8-882F-2B1E4D3082C3}">
    <text>21300 Walorski Pkwy, Bristol, IN 46507</text>
  </threadedComment>
  <threadedComment ref="AG40" dT="2025-07-28T20:58:51.48" personId="{00000000-0000-0000-0000-000000000000}" id="{8C6E5FE9-1E75-4F91-A584-CB864610EE40}">
    <text>2635 Vineland Dr, Tallahassee, FL 32308</text>
  </threadedComment>
  <threadedComment ref="H48" dT="2025-07-28T20:58:56.97" personId="{00000000-0000-0000-0000-000000000000}" id="{F8F51BDC-B32B-43B5-AB82-E5FF863FC3E8}">
    <text>2635 Vineland Dr, Tallahassee, FL 32308</text>
  </threadedComment>
  <threadedComment ref="J49" dT="2025-07-28T14:05:02.70" personId="{00000000-0000-0000-0000-000000000000}" id="{8D4AB306-6C7E-4221-82AA-221C57C74926}">
    <text>4950 Goodman Rd, Eastvale, CA 91752</text>
  </threadedComment>
  <threadedComment ref="AA49" dT="2025-08-15T19:32:11.03" personId="{00000000-0000-0000-0000-000000000000}" id="{5B2C8503-28AA-4EA1-87F5-1E4AB280B25F}">
    <text>2635 Vineland Dr, Tallahassee, FL 32308</text>
  </threadedComment>
  <threadedComment ref="AE49" dT="2025-08-15T19:58:22.38" personId="{00000000-0000-0000-0000-000000000000}" id="{ECC0E9B9-3EA2-42C0-B042-8E6C16938913}">
    <text>14000 NW 37th Ave, Opa-locka, FL 33054</text>
  </threadedComment>
  <threadedComment ref="AL49" dT="2025-08-27T18:04:36.88" personId="{00000000-0000-0000-0000-000000000000}" id="{2F7A4A27-4931-4ACB-B0D2-12D04BB1C2C4}">
    <text>3100 Sakioka Dr, Oxnard, CA 93030</text>
  </threadedComment>
  <threadedComment ref="J57" dT="2025-08-27T18:05:35.87" personId="{00000000-0000-0000-0000-000000000000}" id="{3C82903C-EBE9-4102-8C8C-F5D714F71B64}">
    <text> 6806 Cal Turner Dr, San Antonio, TX 78220</text>
  </threadedComment>
</ThreadedComments>
</file>

<file path=xl/threadedComments/threadedComment2.xml><?xml version="1.0" encoding="utf-8"?>
<ThreadedComments xmlns="http://schemas.microsoft.com/office/spreadsheetml/2018/threadedcomments" xmlns:x="http://schemas.openxmlformats.org/spreadsheetml/2006/main">
  <threadedComment ref="Y24" dT="2025-05-01T14:57:35.58" personId="{00000000-0000-0000-0000-000000000000}" id="{8CDE7149-0933-45A3-9841-AEC47F298BD5}">
    <text>10507 Harlem Rd Richmond, TX 77407</text>
  </threadedComment>
  <threadedComment ref="M25" dT="2025-05-05T15:55:59.94" personId="{00000000-0000-0000-0000-000000000000}" id="{D4F2D5D5-A59F-4946-AA64-F2D43C123A3E}">
    <text>9560 HEARTLAND COURT, Columbus, OH</text>
  </threadedComment>
  <threadedComment ref="AH25" dT="2025-05-27T17:21:10.86" personId="{00000000-0000-0000-0000-000000000000}" id="{FC0F9067-5A98-4EE3-90E1-D6F1031072B0}">
    <text>9560 HEARTLAND COURT, Columbus, OH</text>
  </threadedComment>
  <threadedComment ref="T32" dT="2025-06-13T13:53:04.13" personId="{00000000-0000-0000-0000-000000000000}" id="{337CDAB3-1074-4143-9BBD-FFEF5496B4E8}">
    <text>120 W. THOMAS P. ECHOLS LANE SHEPHERDSVILLE KY 40165</text>
  </threadedComment>
  <threadedComment ref="C33" dT="2025-05-27T17:21:14.92" personId="{00000000-0000-0000-0000-000000000000}" id="{C6F453DA-4DCF-4B77-B5FA-951D03BF1601}">
    <text>9560 HEARTLAND COURT, Columbus, OH</text>
  </threadedComment>
  <threadedComment ref="AF33" dT="2025-05-27T17:21:14.92" personId="{00000000-0000-0000-0000-000000000000}" id="{E8931DF2-2726-41EE-B16C-50BB17A03299}">
    <text>9560 HEARTLAND COURT, Columbus, OH</text>
  </threadedComment>
  <threadedComment ref="Y40" dT="2025-07-01T16:10:56.47" personId="{00000000-0000-0000-0000-000000000000}" id="{18C5046F-5834-407C-8254-9B056F809D50}">
    <text>21300 Walorski Pkwy, Bristol, IN 46507</text>
  </threadedComment>
  <threadedComment ref="E41" dT="2025-05-27T17:21:10.86" personId="{00000000-0000-0000-0000-000000000000}" id="{18E172DF-D1F4-4547-8A47-6EF455321A98}">
    <text>9560 HEARTLAND COURT, Columbus, OH</text>
  </threadedComment>
  <threadedComment ref="K41" dT="2025-05-27T17:21:10.86" personId="{00000000-0000-0000-0000-000000000000}" id="{865B23A1-00CF-4200-ABF5-C111A47E4EC7}">
    <text>9560 HEARTLAND COURT, Columbus, OH</text>
  </threadedComment>
  <threadedComment ref="Q41" dT="2025-05-27T17:21:10.86" personId="{00000000-0000-0000-0000-000000000000}" id="{E45DF107-FD3D-416B-8252-6A3F870CCB4E}">
    <text>9560 HEARTLAND COURT, Columbus, OH</text>
  </threadedComment>
  <threadedComment ref="AF41" dT="2025-05-27T17:21:10.86" personId="{00000000-0000-0000-0000-000000000000}" id="{48B5EA44-5ECC-4B9E-BFDF-537205793694}">
    <text>9560 HEARTLAND COURT, Columbus, OH</text>
  </threadedComment>
  <threadedComment ref="H49" dT="2025-05-27T17:21:10.86" personId="{00000000-0000-0000-0000-000000000000}" id="{44E0A80D-E23F-4B5D-A6C4-28177B75C23D}">
    <text>9560 HEARTLAND COURT, Columbus, OH</text>
  </threadedComment>
  <threadedComment ref="Q49" dT="2025-08-08T18:52:29.01" personId="{00000000-0000-0000-0000-000000000000}" id="{F9B80FA2-4845-4A49-821B-B6B81460BCFF}">
    <text>10010 W Geiger Blvd, Spokane, WA 99224</text>
  </threadedComment>
  <threadedComment ref="X49" dT="2025-08-07T14:03:43.50" personId="{00000000-0000-0000-0000-000000000000}" id="{A85DB91E-39B9-476C-AD5A-1D7DB0EDB1F8}">
    <text>21500 Emery Rd, North Randall, OH 44128</text>
  </threadedComment>
  <threadedComment ref="AE49" dT="2025-08-15T18:17:55.74" personId="{00000000-0000-0000-0000-000000000000}" id="{8097C43A-218B-4349-86F8-2E89C071A864}">
    <text>4950 Goodman Wy, Eastvale, CA 91752</text>
  </threadedComment>
</ThreadedComments>
</file>

<file path=xl/threadedComments/threadedComment3.xml><?xml version="1.0" encoding="utf-8"?>
<ThreadedComments xmlns="http://schemas.microsoft.com/office/spreadsheetml/2018/threadedcomments" xmlns:x="http://schemas.openxmlformats.org/spreadsheetml/2006/main">
  <threadedComment ref="Y24" dT="2025-05-01T14:57:35.58" personId="{00000000-0000-0000-0000-000000000000}" id="{BE80EB65-C75F-4C87-A74D-4BE9DAB29C31}">
    <text>10507 Harlem Rd Richmond, TX 77407</text>
  </threadedComment>
</ThreadedComments>
</file>

<file path=xl/threadedComments/threadedComment4.xml><?xml version="1.0" encoding="utf-8"?>
<ThreadedComments xmlns="http://schemas.microsoft.com/office/spreadsheetml/2018/threadedcomments" xmlns:x="http://schemas.openxmlformats.org/spreadsheetml/2006/main">
  <threadedComment ref="R40" dT="2025-06-02T13:24:29.88" personId="{00000000-0000-0000-0000-000000000000}" id="{B83B7366-6169-46F8-8430-19E2B9C51994}">
    <text>6301 LaSalle Drive Lockbourne, OH, 43137</text>
  </threadedComment>
  <threadedComment ref="L48" dT="2025-07-24T13:01:21.46" personId="{00000000-0000-0000-0000-000000000000}" id="{23DD7CD8-29E3-4F8C-89C6-AFDE7B2AFFE5}">
    <text>MACY'S LOGISTICS WEST VIRGINIA 333 Caperton Blvd Martinsburg,WV 25403 
Danny Alexander Danny.Alexander@macys.com
4:30pm-6:00am
RETURN TRIP - Original product sent was non-functional so need to get someone back to site. The bottom side scanning system is not functioning onsite. This trip is going in and replacing the solution so installing and commissioning a new BLSL/integrating it with current tunnel.</text>
    <extLst>
      <x:ext xmlns:xltc2="http://schemas.microsoft.com/office/spreadsheetml/2020/threadedcomments2" uri="{F7C98A9C-CBB3-438F-8F68-D28B6AF4A901}">
        <xltc2:checksum>3413175513</xltc2:checksum>
        <xltc2:hyperlink startIndex="87" length="25" url="mailto:Danny.Alexander@macys.com"/>
      </x:ext>
    </extLst>
  </threadedComment>
  <threadedComment ref="O48" dT="2025-07-23T19:43:30.63" personId="{00000000-0000-0000-0000-000000000000}" id="{AE74D3D2-BAE0-49F5-A098-E5D187AF7F76}">
    <text>Tellworks Logistics 250 Hilton Lane Jeffersonville, Indiana 47130 </text>
  </threadedComment>
  <threadedComment ref="Z48" dT="2025-08-11T19:36:06.10" personId="{00000000-0000-0000-0000-000000000000}" id="{809D0709-B45C-42F1-9AC2-0D76E16A23F1}">
    <text>Amazon RFD2, 11500 Freeman Rd, Huntley, IL 60142</text>
  </threadedComment>
  <threadedComment ref="E56" dT="2025-08-08T16:12:15.74" personId="{00000000-0000-0000-0000-000000000000}" id="{8B31F3A0-2E53-4E47-9737-B10D875E043A}">
    <text>Amazon FWA4 9800 SMITH ROAD WAYNE IN 46818 UNITED STATES</text>
  </threadedComment>
</ThreadedComments>
</file>

<file path=xl/threadedComments/threadedComment5.xml><?xml version="1.0" encoding="utf-8"?>
<ThreadedComments xmlns="http://schemas.microsoft.com/office/spreadsheetml/2018/threadedcomments" xmlns:x="http://schemas.openxmlformats.org/spreadsheetml/2006/main">
  <threadedComment ref="AG24" dT="2025-05-27T14:15:43.70" personId="{00000000-0000-0000-0000-000000000000}" id="{3F45368D-6C7D-417D-8AD0-562CB373049F}">
    <text>1610 Van Buren Easton , Pennsylvania 18045</text>
  </threadedComment>
  <threadedComment ref="Q25" dT="2025-04-07T16:24:50.94" personId="{00000000-0000-0000-0000-000000000000}" id="{628EA513-583C-44DF-A54B-05976CA9658D}">
    <text>Target Chicago Flow Center 661-345-8493 3501 S. Pulaski Chicago, IL 60623</text>
  </threadedComment>
  <threadedComment ref="Y33" dT="2025-05-27T17:21:14.92" personId="{00000000-0000-0000-0000-000000000000}" id="{D6212BC7-BCD0-471F-9A08-74F299383D2D}">
    <text>9560 HEARTLAND COURT, Columbus, OH</text>
  </threadedComment>
  <threadedComment ref="R40" dT="2025-05-22T14:46:55.34" personId="{00000000-0000-0000-0000-000000000000}" id="{42B8F90C-8A0E-4A12-BEA3-2A236DD41C78}">
    <text>6301 LaSalle Drive Lockbourne, OH, 43137</text>
  </threadedComment>
  <threadedComment ref="AC40" dT="2025-07-24T13:01:21.46" personId="{00000000-0000-0000-0000-000000000000}" id="{10C2213A-ED82-44B1-A1C2-474AAF612887}">
    <text>Jenne 33665 Chester Road Avon OH 44011
2 Tunnels 
Top Read &amp; 2 Sided
Jonathan Bish
440-471-3436</text>
  </threadedComment>
  <threadedComment ref="Y48" dT="2025-08-07T14:14:22.55" personId="{00000000-0000-0000-0000-000000000000}" id="{B691C330-EDD2-4304-B58C-EF02B4998647}">
    <text>Delta Galil 260 Jordon Rd Tifton,GA.31794</text>
  </threadedComment>
  <threadedComment ref="AH48" dT="2025-07-21T15:54:45.90" personId="{00000000-0000-0000-0000-000000000000}" id="{D8461863-67E1-49A9-BC80-CDA71929C3A4}">
    <text>23257 Central Ave, University Park, IL 60484</text>
  </threadedComment>
  <threadedComment ref="J49" dT="2025-07-28T14:10:27.70" personId="{00000000-0000-0000-0000-000000000000}" id="{E2899E0A-7146-4AE2-BE77-E4586B80FF42}">
    <text>6885 Commercial Dr, Springfield, VA 22151</text>
  </threadedComment>
</ThreadedComments>
</file>

<file path=xl/threadedComments/threadedComment6.xml><?xml version="1.0" encoding="utf-8"?>
<ThreadedComments xmlns="http://schemas.microsoft.com/office/spreadsheetml/2018/threadedcomments" xmlns:x="http://schemas.openxmlformats.org/spreadsheetml/2006/main">
  <threadedComment ref="R40" dT="2025-06-10T13:53:48.38" personId="{00000000-0000-0000-0000-000000000000}" id="{69964240-C6F3-4519-98AD-AF248F61A165}">
    <text>1200 Cassville White Road White GA 30184</text>
  </threadedComment>
  <threadedComment ref="Z48" dT="2025-08-11T19:36:06.10" personId="{00000000-0000-0000-0000-000000000000}" id="{BF76DB49-4EDB-4A39-AED6-7D756312CA4B}">
    <text>Amazon RFD2, 11500 Freeman Rd, Huntley, IL 60142</text>
  </threadedComment>
  <threadedComment ref="AH48" dT="2025-07-21T15:54:45.90" personId="{00000000-0000-0000-0000-000000000000}" id="{D6DEC832-D415-4982-BF32-CE3BD571686D}">
    <text>23257 Central Ave, University Park, IL 60484</text>
  </threadedComment>
  <threadedComment ref="M49" dT="2025-07-28T14:10:27.70" personId="{00000000-0000-0000-0000-000000000000}" id="{8517A9B0-6927-4A8C-AA63-5FE2351F68A8}">
    <text>6885 Commercial Dr, Springfield, VA 22151</text>
  </threadedComment>
</ThreadedComments>
</file>

<file path=xl/threadedComments/threadedComment7.xml><?xml version="1.0" encoding="utf-8"?>
<ThreadedComments xmlns="http://schemas.microsoft.com/office/spreadsheetml/2018/threadedcomments" xmlns:x="http://schemas.openxmlformats.org/spreadsheetml/2006/main">
  <threadedComment ref="Y24" dT="2025-05-01T14:57:35.58" personId="{00000000-0000-0000-0000-000000000000}" id="{6A1A2BDA-6464-458E-BB76-FCE8D15332C1}">
    <text>10507 Harlem Rd Richmond, TX 77407</text>
  </threadedComment>
  <threadedComment ref="M25" dT="2025-05-05T15:55:59.94" personId="{00000000-0000-0000-0000-000000000000}" id="{B9E6A6BA-B394-4B49-AC22-F70E34FA6CC2}">
    <text>9560 HEARTLAND COURT, Columbus, OH</text>
  </threadedComment>
  <threadedComment ref="J32" dT="2025-05-20T14:45:47.62" personId="{00000000-0000-0000-0000-000000000000}" id="{5D872FB9-4930-415C-93E4-9CF6D32C64C5}">
    <text>380 Estill Baker Rd. Hanson, KY 42413 US</text>
  </threadedComment>
  <threadedComment ref="S32" dT="2025-06-17T23:56:17.13" personId="{00000000-0000-0000-0000-000000000000}" id="{32D7B526-274F-4013-A9D6-AC8DBFDF10AB}">
    <text>501 W Wildlife Parkway GRAND PRAIRIE TX 75050 </text>
  </threadedComment>
  <threadedComment ref="X32" dT="2025-06-02T13:20:12.81" personId="{00000000-0000-0000-0000-000000000000}" id="{DD33ED04-9992-42A8-A6FE-44E26F3B2383}">
    <text>1260 London Groveport Rd Lockbourne, OH 43137</text>
  </threadedComment>
  <threadedComment ref="R40" dT="2025-06-10T13:53:48.38" personId="{00000000-0000-0000-0000-000000000000}" id="{51E2704B-C77F-426E-A864-FEE251E63C60}">
    <text>1200 Cassville White Road White GA 30184</text>
  </threadedComment>
  <threadedComment ref="AF40" dT="2025-07-17T11:54:10.83" personId="{00000000-0000-0000-0000-000000000000}" id="{FDB9DA45-5A03-44EC-808C-AC78E54F4086}">
    <text>20526 59th Pl S, Kent, WA 98032</text>
  </threadedComment>
  <threadedComment ref="K41" dT="2025-05-27T17:21:10.86" personId="{00000000-0000-0000-0000-000000000000}" id="{DAEC0766-4BBB-4E15-A7B6-EBA06956C4B2}">
    <text>9560 HEARTLAND COURT, Columbus, OH</text>
  </threadedComment>
  <threadedComment ref="Y41" dT="2025-05-27T17:21:10.86" personId="{00000000-0000-0000-0000-000000000000}" id="{88691116-8985-4BF6-807E-9A283AEA0C9B}">
    <text>9560 HEARTLAND COURT, Columbus, OH</text>
  </threadedComment>
  <threadedComment ref="H48" dT="2025-07-17T11:54:15.00" personId="{00000000-0000-0000-0000-000000000000}" id="{AA49F253-15D0-4027-BEA8-95D55AD7AB5B}">
    <text>20526 59th Pl S, Kent, WA 98032</text>
  </threadedComment>
  <threadedComment ref="Y48" dT="2025-07-21T15:54:45.90" personId="{00000000-0000-0000-0000-000000000000}" id="{52A68137-E7CB-42EF-BA35-20040A07636A}">
    <text xml:space="preserve"> USPS 3701 W WENDOVER AVE GREENSBORO, NC 27495-0001</text>
  </threadedComment>
  <threadedComment ref="Q49" dT="2025-08-08T17:45:29.66" personId="{00000000-0000-0000-0000-000000000000}" id="{0271494F-476C-43A5-B605-482C41995E28}">
    <text>SAN3  6971 Otay Mesa Rd. San Diego, CA 92154</text>
  </threadedComment>
  <threadedComment ref="AE49" dT="2025-08-18T15:56:26.95" personId="{00000000-0000-0000-0000-000000000000}" id="{2725E542-D308-45B1-AC51-8CEEE55D3729}">
    <text>1700 Sparrows Point Blvd, Edgemere, MD 21219</text>
  </threadedComment>
</ThreadedComments>
</file>

<file path=xl/threadedComments/threadedComment8.xml><?xml version="1.0" encoding="utf-8"?>
<ThreadedComments xmlns="http://schemas.microsoft.com/office/spreadsheetml/2018/threadedcomments" xmlns:x="http://schemas.openxmlformats.org/spreadsheetml/2006/main">
  <threadedComment ref="R25" dT="2025-04-07T16:26:18.02" personId="{00000000-0000-0000-0000-000000000000}" id="{2F2429C3-6224-4E99-BB8B-D913A5CFB498}">
    <text>Target Chicago Flow Center 661-345-8493 3501 S. Pulaski Chicago, IL 60623</text>
  </threadedComment>
  <threadedComment ref="R49" dT="2025-08-06T20:45:14.62" personId="{00000000-0000-0000-0000-000000000000}" id="{72A8AE19-63A4-41F0-931D-8F005AF0E9E6}">
    <text>14248 NE-370, Omaha, NE 68138</text>
  </threadedComment>
  <threadedComment ref="AE49" dT="2025-08-15T18:21:56.43" personId="{00000000-0000-0000-0000-000000000000}" id="{1AB71501-DAEE-409E-A7BB-005C6ADDB763}">
    <text>1450 Osgood St, North Andover, MA 01845</text>
  </threadedComment>
</ThreadedComments>
</file>

<file path=xl/threadedComments/threadedComment9.xml><?xml version="1.0" encoding="utf-8"?>
<ThreadedComments xmlns="http://schemas.microsoft.com/office/spreadsheetml/2018/threadedcomments" xmlns:x="http://schemas.openxmlformats.org/spreadsheetml/2006/main">
  <threadedComment ref="R25" dT="2025-04-07T16:26:18.02" personId="{00000000-0000-0000-0000-000000000000}" id="{9E0479C9-88AE-4C58-B703-3BF431B8E199}">
    <text>Target Chicago Flow Center 661-345-8493 3501 S. Pulaski Chicago, IL 60623</text>
  </threadedComment>
</ThreadedComments>
</file>

<file path=xl/threadedComments/threadedComment10.xml><?xml version="1.0" encoding="utf-8"?>
<ThreadedComments xmlns="http://schemas.microsoft.com/office/spreadsheetml/2018/threadedcomments" xmlns:x="http://schemas.openxmlformats.org/spreadsheetml/2006/main">
  <threadedComment ref="AB16" dT="2025-04-23T15:38:11.26" personId="{00000000-0000-0000-0000-000000000000}" id="{A385B001-6234-4585-9695-1F0EE31A3A5A}">
    <text>6110 Abbott Drive, Omaha, NE 68110</text>
  </threadedComment>
  <threadedComment ref="G24" dT="2025-04-07T16:16:35.08" personId="{00000000-0000-0000-0000-000000000000}" id="{796891FE-38D9-4599-821C-E3194DA4C14B}">
    <text>7010 N CAJON BLVD SAN BERNARDINO, CA 92407-1899</text>
  </threadedComment>
  <threadedComment ref="AA25" dT="2025-05-19T13:30:07.67" personId="{00000000-0000-0000-0000-000000000000}" id="{F78858F3-70B1-4801-A4FA-835CCB29FBCC}">
    <text>7415 COMMONWEALTH AVE JACKSONVILLE, FL 32099</text>
  </threadedComment>
  <threadedComment ref="AE33" dT="2025-06-27T16:16:04.46" personId="{00000000-0000-0000-0000-000000000000}" id="{DE945B02-C92C-4315-AA0C-9550B1B38355}">
    <text>1300 Evans Ave. Ste. 30
San Francisco, CA 94188</text>
  </threadedComment>
  <threadedComment ref="R40" dT="2025-07-07T20:12:02.46" personId="{00000000-0000-0000-0000-000000000000}" id="{E742E85F-F63C-4435-BE65-4AFDF03A2739}">
    <text>260 Jordon Rd Tifton, GA 31794</text>
  </threadedComment>
  <threadedComment ref="AB40" dT="2025-07-24T17:55:10.34" personId="{00000000-0000-0000-0000-000000000000}" id="{89E6B2CE-7931-43F7-98BB-1810FE95F4F8}">
    <text>Skechers, Eucalyptus Avenue. Moreno Valey CA 92555</text>
  </threadedComment>
  <threadedComment ref="AF40" dT="2025-07-17T11:54:10.83" personId="{00000000-0000-0000-0000-000000000000}" id="{E45FD578-619E-4FBD-BAEF-856951DD43E5}">
    <text>20526 59th Pl S, Kent, WA 98032</text>
  </threadedComment>
  <threadedComment ref="E41" dT="2025-06-27T16:16:00.20" personId="{00000000-0000-0000-0000-000000000000}" id="{3002C2D7-6249-4D4F-9A60-E7610B0F8368}">
    <text>1300 Evans Ave. Ste. 30
San Francisco, CA 94188</text>
  </threadedComment>
  <threadedComment ref="H48" dT="2025-07-17T11:54:15.00" personId="{00000000-0000-0000-0000-000000000000}" id="{91A09091-BA6C-4247-99A2-876567BF1081}">
    <text>20526 59th Pl S, Kent, WA 98032</text>
  </threadedComment>
  <threadedComment ref="Y49" dT="2025-08-12T15:46:38.86" personId="{00000000-0000-0000-0000-000000000000}" id="{88F5EFD7-5927-4B6B-8D91-10E592E8E4C7}">
    <text>4600 Mark IV PKWY, Fort Worth, TX 76161</text>
  </threadedComment>
</ThreadedComments>
</file>

<file path=xl/threadedComments/threadedComment11.xml><?xml version="1.0" encoding="utf-8"?>
<ThreadedComments xmlns="http://schemas.microsoft.com/office/spreadsheetml/2018/threadedcomments" xmlns:x="http://schemas.openxmlformats.org/spreadsheetml/2006/main">
  <threadedComment ref="R25" dT="2025-04-07T16:26:18.02" personId="{00000000-0000-0000-0000-000000000000}" id="{97DDDAB5-AE73-4064-8537-393ADE7A2341}">
    <text>Target Chicago Flow Center 661-345-8493 3501 S. Pulaski Chicago, IL 60623</text>
  </threadedComment>
  <threadedComment ref="X49" dT="2025-08-07T14:02:29.54" personId="{00000000-0000-0000-0000-000000000000}" id="{EF782BE1-1568-466F-A141-A11410BCF8D9}">
    <text>2010 Broening Hwy, Baltimore MD 21224</text>
  </threadedComment>
  <threadedComment ref="AE49" dT="2025-08-15T20:51:25.83" personId="{00000000-0000-0000-0000-000000000000}" id="{F8B38755-3FC8-4D62-A178-DF73A679BBE7}">
    <text>1700 Sparrows Point Blvd, Edgemere, MD 21219</text>
  </threadedComment>
</ThreadedComments>
</file>

<file path=xl/threadedComments/threadedComment12.xml><?xml version="1.0" encoding="utf-8"?>
<ThreadedComments xmlns="http://schemas.microsoft.com/office/spreadsheetml/2018/threadedcomments" xmlns:x="http://schemas.openxmlformats.org/spreadsheetml/2006/main">
  <threadedComment ref="Y24" dT="2025-05-19T13:29:22.41" personId="{00000000-0000-0000-0000-000000000000}" id="{373BEF9E-9A0B-4667-9493-444FE85150DB}">
    <text>23255 W Southern Ave BUCKEYE AZ 85326</text>
  </threadedComment>
  <threadedComment ref="C32" dT="2025-05-29T13:13:53.05" personId="{00000000-0000-0000-0000-000000000000}" id="{149483A2-4416-4EE4-B61D-322EB3D478B5}">
    <text>2519 Bellevue Ave, Daytona Beach, FL 32114</text>
  </threadedComment>
  <threadedComment ref="AH40" dT="2025-06-27T14:52:10.09" personId="{00000000-0000-0000-0000-000000000000}" id="{3D983FA2-7DAA-4868-91A1-626A19A194DE}">
    <text>2519 Bellevue Ave, Daytona Beach FL 32114</text>
  </threadedComment>
  <threadedComment ref="H48" dT="2025-06-27T14:52:17.45" personId="{00000000-0000-0000-0000-000000000000}" id="{D0A8FC27-05EF-41C7-9B4E-BEC0DA799CF1}">
    <text>2519 Bellevue Ave, Daytona Beach FL 32114</text>
  </threadedComment>
  <threadedComment ref="L48" dT="2025-07-30T13:30:02.05" personId="{00000000-0000-0000-0000-000000000000}" id="{6118309E-AA5F-45D0-AF92-F217AF3D42C7}">
    <text>21300 Walorski Pkwy, Bristol, IN 46507</text>
  </threadedComment>
  <threadedComment ref="Y48" dT="2025-07-21T15:54:45.90" personId="{00000000-0000-0000-0000-000000000000}" id="{75A1BFE0-C83E-471C-8BDB-0E50BDF4B00E}">
    <text xml:space="preserve"> USPS 3701 W WENDOVER AVE GREENSBORO, NC 27495-0001</text>
  </threadedComment>
  <threadedComment ref="AE49" dT="2025-08-15T18:23:17.42" personId="{00000000-0000-0000-0000-000000000000}" id="{B08D2C87-B0DA-4230-84F8-62534EEB81F5}">
    <text>10010 W Geiger Blvd, Spokane, WA 99224</text>
  </threadedComment>
</ThreadedComments>
</file>

<file path=xl/threadedComments/threadedComment13.xml><?xml version="1.0" encoding="utf-8"?>
<ThreadedComments xmlns="http://schemas.microsoft.com/office/spreadsheetml/2018/threadedcomments" xmlns:x="http://schemas.openxmlformats.org/spreadsheetml/2006/main">
  <threadedComment ref="R25" dT="2025-04-07T16:26:18.02" personId="{00000000-0000-0000-0000-000000000000}" id="{0FBEE1F8-766A-45D9-9AC1-D6C400FCC3A5}">
    <text>Target Chicago Flow Center 661-345-8493 3501 S. Pulaski Chicago, IL 60623</text>
  </threadedComment>
  <threadedComment ref="AF48" dT="2025-07-28T15:52:43.61" personId="{00000000-0000-0000-0000-000000000000}" id="{1257FCE4-B6E3-4847-8953-FB776C8E66BA}">
    <text>3201 E Arkansas Ln, Arlington, TX 76010</text>
  </threadedComment>
</ThreadedComments>
</file>

<file path=xl/threadedComments/threadedComment14.xml><?xml version="1.0" encoding="utf-8"?>
<ThreadedComments xmlns="http://schemas.microsoft.com/office/spreadsheetml/2018/threadedcomments" xmlns:x="http://schemas.openxmlformats.org/spreadsheetml/2006/main">
  <threadedComment ref="AG24" dT="2025-05-27T14:15:43.70" personId="{00000000-0000-0000-0000-000000000000}" id="{94CCD27E-AE30-426E-96A2-7CD4A094398F}">
    <text>1610 Van Buren Easton , Pennsylvania 18045</text>
  </threadedComment>
  <threadedComment ref="R40" dT="2025-07-07T20:12:02.46" personId="{00000000-0000-0000-0000-000000000000}" id="{30249D80-106F-4620-B783-78623851E724}">
    <text>260 Jordon Rd Tifton, GA 31794</text>
  </threadedComment>
  <threadedComment ref="AC40" dT="2025-07-23T15:51:14.27" personId="{00000000-0000-0000-0000-000000000000}" id="{EB52E4B8-2AC1-4FE8-AF69-8968E2E6F1C6}">
    <text>Tellworks Logistics 250 Hilton Lane Jeffersonville, Indiana 47130 </text>
  </threadedComment>
  <threadedComment ref="J49" dT="2025-07-28T14:11:15.50" personId="{00000000-0000-0000-0000-000000000000}" id="{F53F7952-FEE7-440D-A4ED-E540C733C734}">
    <text>2020 Piper Ranch Rd, San Diego, CA 92154</text>
  </threadedComment>
  <threadedComment ref="AE49" dT="2025-08-15T18:21:28.99" personId="{00000000-0000-0000-0000-000000000000}" id="{78510CBC-8800-4D77-BBCE-F7BC8CD153E3}">
    <text>3100 Sakioka Dr, Oxnard, CA 93030</text>
  </threadedComment>
  <threadedComment ref="E56" dT="2025-08-08T16:12:15.74" personId="{00000000-0000-0000-0000-000000000000}" id="{621E4B5D-98E7-4813-88A1-C2E728A1C691}">
    <text>Amazon FWA4 9800 SMITH ROAD WAYNE IN 46818 UNITED STATES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3.xml"/><Relationship Id="rId4" Type="http://schemas.microsoft.com/office/2017/10/relationships/threadedComment" Target="../threadedComments/threadedComment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4.xml"/><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5.xml"/><Relationship Id="rId4" Type="http://schemas.microsoft.com/office/2017/10/relationships/threadedComment" Target="../threadedComments/threadedComment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6.xml"/><Relationship Id="rId1" Type="http://schemas.openxmlformats.org/officeDocument/2006/relationships/printerSettings" Target="../printerSettings/printerSettings10.bin"/><Relationship Id="rId5" Type="http://schemas.microsoft.com/office/2017/10/relationships/threadedComment" Target="../threadedComments/threadedComment13.xml"/><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7.xml"/><Relationship Id="rId1" Type="http://schemas.openxmlformats.org/officeDocument/2006/relationships/printerSettings" Target="../printerSettings/printerSettings11.bin"/><Relationship Id="rId5" Type="http://schemas.microsoft.com/office/2017/10/relationships/threadedComment" Target="../threadedComments/threadedComment14.xm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4923D-A00D-4756-B599-6F944ABDADDE}">
  <sheetPr>
    <pageSetUpPr fitToPage="1"/>
  </sheetPr>
  <dimension ref="A1:AR85"/>
  <sheetViews>
    <sheetView showGridLines="0" tabSelected="1" topLeftCell="A48" zoomScaleNormal="100" workbookViewId="0">
      <selection activeCell="F62" sqref="F62"/>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0</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Q4" s="35" t="s">
        <v>1</v>
      </c>
      <c r="R4" s="1"/>
      <c r="T4" s="1"/>
      <c r="U4" s="37"/>
      <c r="V4" s="84" t="s">
        <v>2</v>
      </c>
      <c r="W4" s="85"/>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70" t="s">
        <v>17</v>
      </c>
      <c r="Z17" s="71"/>
      <c r="AA17" s="71"/>
      <c r="AB17" s="71"/>
      <c r="AC17" s="71"/>
      <c r="AD17" s="72"/>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87" t="s">
        <v>16</v>
      </c>
      <c r="F18" s="87"/>
      <c r="G18" s="87"/>
      <c r="H18" s="87"/>
      <c r="I18" s="3" t="s">
        <v>14</v>
      </c>
      <c r="J18" s="3" t="s">
        <v>14</v>
      </c>
      <c r="K18" s="61" t="s">
        <v>16</v>
      </c>
      <c r="L18" s="62"/>
      <c r="M18" s="62"/>
      <c r="N18" s="62"/>
      <c r="O18" s="63"/>
      <c r="P18" s="2" t="s">
        <v>14</v>
      </c>
      <c r="Q18" s="2" t="s">
        <v>14</v>
      </c>
      <c r="R18" s="61" t="s">
        <v>16</v>
      </c>
      <c r="S18" s="62"/>
      <c r="T18" s="62"/>
      <c r="U18" s="62"/>
      <c r="V18" s="63"/>
      <c r="W18" s="2" t="s">
        <v>14</v>
      </c>
      <c r="X18" s="2" t="s">
        <v>14</v>
      </c>
      <c r="Y18" s="2" t="s">
        <v>14</v>
      </c>
      <c r="Z18" s="2" t="s">
        <v>14</v>
      </c>
      <c r="AA18" s="2" t="s">
        <v>14</v>
      </c>
      <c r="AB18" s="2" t="s">
        <v>14</v>
      </c>
      <c r="AC18" s="2" t="s">
        <v>14</v>
      </c>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2" t="s">
        <v>14</v>
      </c>
      <c r="S25" s="2" t="s">
        <v>14</v>
      </c>
      <c r="T25" s="2" t="s">
        <v>14</v>
      </c>
      <c r="U25" s="2" t="s">
        <v>14</v>
      </c>
      <c r="V25" s="2" t="s">
        <v>14</v>
      </c>
      <c r="W25" s="2" t="s">
        <v>14</v>
      </c>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61" t="s">
        <v>16</v>
      </c>
      <c r="L26" s="62"/>
      <c r="M26" s="62"/>
      <c r="N26" s="62"/>
      <c r="O26" s="63"/>
      <c r="P26" s="2" t="s">
        <v>14</v>
      </c>
      <c r="Q26" s="2" t="s">
        <v>14</v>
      </c>
      <c r="R26" s="61" t="s">
        <v>16</v>
      </c>
      <c r="S26" s="62"/>
      <c r="T26" s="62"/>
      <c r="U26" s="62"/>
      <c r="V26" s="63"/>
      <c r="W26" s="2" t="s">
        <v>14</v>
      </c>
      <c r="X26" s="2" t="s">
        <v>14</v>
      </c>
      <c r="Y26" s="61" t="s">
        <v>16</v>
      </c>
      <c r="Z26" s="62"/>
      <c r="AA26" s="62"/>
      <c r="AB26" s="62"/>
      <c r="AC26" s="63"/>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37" t="s">
        <v>18</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75" t="s">
        <v>20</v>
      </c>
      <c r="T32" s="75"/>
      <c r="U32" s="75"/>
      <c r="V32" s="75"/>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3" t="s">
        <v>14</v>
      </c>
      <c r="H34" s="3" t="s">
        <v>14</v>
      </c>
      <c r="I34" s="3" t="s">
        <v>14</v>
      </c>
      <c r="J34" s="3" t="s">
        <v>14</v>
      </c>
      <c r="K34" s="61" t="s">
        <v>16</v>
      </c>
      <c r="L34" s="62"/>
      <c r="M34" s="62"/>
      <c r="N34" s="62"/>
      <c r="O34" s="63"/>
      <c r="P34" s="2" t="s">
        <v>14</v>
      </c>
      <c r="Q34" s="2" t="s">
        <v>14</v>
      </c>
      <c r="R34" s="47" t="s">
        <v>16</v>
      </c>
      <c r="S34" s="2" t="s">
        <v>14</v>
      </c>
      <c r="T34" s="2" t="s">
        <v>14</v>
      </c>
      <c r="U34" s="2" t="s">
        <v>14</v>
      </c>
      <c r="V34" s="2" t="s">
        <v>14</v>
      </c>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79" t="s">
        <v>21</v>
      </c>
      <c r="E35" s="79"/>
      <c r="F35" s="79"/>
      <c r="G35" s="79"/>
      <c r="H35" s="79"/>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88" t="s">
        <v>22</v>
      </c>
      <c r="R40" s="89"/>
      <c r="S40" s="89"/>
      <c r="T40" s="89"/>
      <c r="U40" s="89"/>
      <c r="V40" s="89"/>
      <c r="W40" s="2"/>
      <c r="X40" s="2" t="s">
        <v>14</v>
      </c>
      <c r="Y40" s="90" t="s">
        <v>23</v>
      </c>
      <c r="Z40" s="91"/>
      <c r="AA40" s="91"/>
      <c r="AB40" s="91"/>
      <c r="AC40" s="91"/>
      <c r="AD40" s="92"/>
      <c r="AE40" s="2" t="s">
        <v>14</v>
      </c>
      <c r="AF40" s="2" t="s">
        <v>14</v>
      </c>
      <c r="AG40" s="70" t="s">
        <v>24</v>
      </c>
      <c r="AH40" s="71"/>
      <c r="AI40" s="72"/>
      <c r="AJ40" s="2" t="s">
        <v>14</v>
      </c>
      <c r="AK40" s="2" t="s">
        <v>14</v>
      </c>
      <c r="AL40" s="2" t="s">
        <v>14</v>
      </c>
      <c r="AM40" s="2" t="s">
        <v>14</v>
      </c>
    </row>
    <row r="41" spans="2:39" ht="19.95"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64" t="s">
        <v>16</v>
      </c>
      <c r="F42" s="65"/>
      <c r="G42" s="65"/>
      <c r="H42" s="66"/>
      <c r="I42" s="3" t="s">
        <v>14</v>
      </c>
      <c r="J42" s="3" t="s">
        <v>14</v>
      </c>
      <c r="K42" s="61" t="s">
        <v>16</v>
      </c>
      <c r="L42" s="62"/>
      <c r="M42" s="62"/>
      <c r="N42" s="62"/>
      <c r="O42" s="63"/>
      <c r="P42" s="2" t="s">
        <v>14</v>
      </c>
      <c r="Q42" s="2" t="s">
        <v>14</v>
      </c>
      <c r="R42" s="2" t="s">
        <v>14</v>
      </c>
      <c r="S42" s="2" t="s">
        <v>14</v>
      </c>
      <c r="T42" s="2" t="s">
        <v>14</v>
      </c>
      <c r="U42" s="2" t="s">
        <v>14</v>
      </c>
      <c r="V42" s="2" t="s">
        <v>14</v>
      </c>
      <c r="W42" s="2" t="s">
        <v>14</v>
      </c>
      <c r="X42" s="2" t="s">
        <v>14</v>
      </c>
      <c r="Y42" s="2" t="s">
        <v>14</v>
      </c>
      <c r="Z42" s="2" t="s">
        <v>14</v>
      </c>
      <c r="AA42" s="2" t="s">
        <v>14</v>
      </c>
      <c r="AB42" s="2" t="s">
        <v>14</v>
      </c>
      <c r="AC42" s="2" t="s">
        <v>14</v>
      </c>
      <c r="AD42" s="2" t="s">
        <v>14</v>
      </c>
      <c r="AE42" s="2" t="s">
        <v>14</v>
      </c>
      <c r="AF42" s="64" t="s">
        <v>16</v>
      </c>
      <c r="AG42" s="65"/>
      <c r="AH42" s="65"/>
      <c r="AI42" s="66"/>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53" t="s">
        <v>24</v>
      </c>
      <c r="I48" s="2" t="s">
        <v>14</v>
      </c>
      <c r="J48" s="2" t="s">
        <v>14</v>
      </c>
      <c r="K48" s="2" t="s">
        <v>14</v>
      </c>
      <c r="L48" s="2"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44" s="21" customFormat="1" ht="19.95" customHeight="1" outlineLevel="1" x14ac:dyDescent="0.35">
      <c r="B49" s="19" t="s">
        <v>15</v>
      </c>
      <c r="C49" s="3" t="s">
        <v>14</v>
      </c>
      <c r="D49" s="3" t="s">
        <v>14</v>
      </c>
      <c r="E49" s="3" t="s">
        <v>14</v>
      </c>
      <c r="F49" s="3" t="s">
        <v>14</v>
      </c>
      <c r="G49" s="3" t="s">
        <v>14</v>
      </c>
      <c r="H49" s="2" t="s">
        <v>14</v>
      </c>
      <c r="I49" s="2" t="s">
        <v>14</v>
      </c>
      <c r="J49" s="70" t="s">
        <v>25</v>
      </c>
      <c r="K49" s="71"/>
      <c r="L49" s="71"/>
      <c r="M49" s="71"/>
      <c r="N49" s="71"/>
      <c r="O49" s="71"/>
      <c r="P49" s="72"/>
      <c r="Q49" s="2" t="s">
        <v>14</v>
      </c>
      <c r="R49" s="2" t="s">
        <v>14</v>
      </c>
      <c r="S49" s="2" t="s">
        <v>14</v>
      </c>
      <c r="T49" s="2" t="s">
        <v>14</v>
      </c>
      <c r="U49" s="2" t="s">
        <v>14</v>
      </c>
      <c r="V49" s="2" t="s">
        <v>14</v>
      </c>
      <c r="W49" s="2" t="s">
        <v>14</v>
      </c>
      <c r="X49" s="2" t="s">
        <v>14</v>
      </c>
      <c r="Y49" s="2" t="s">
        <v>14</v>
      </c>
      <c r="Z49" s="2" t="s">
        <v>14</v>
      </c>
      <c r="AA49" s="70" t="s">
        <v>26</v>
      </c>
      <c r="AB49" s="71"/>
      <c r="AC49" s="71"/>
      <c r="AD49" s="72"/>
      <c r="AE49" s="70" t="s">
        <v>27</v>
      </c>
      <c r="AF49" s="71"/>
      <c r="AG49" s="71"/>
      <c r="AH49" s="71"/>
      <c r="AI49" s="71"/>
      <c r="AJ49" s="71"/>
      <c r="AK49" s="72"/>
      <c r="AL49" s="58" t="s">
        <v>28</v>
      </c>
      <c r="AM49" s="2" t="s">
        <v>14</v>
      </c>
      <c r="AN49" s="2" t="s">
        <v>14</v>
      </c>
      <c r="AO49" s="59"/>
      <c r="AP49" s="59"/>
      <c r="AQ49" s="59"/>
      <c r="AR49" s="60"/>
    </row>
    <row r="50" spans="2:44" ht="19.95" customHeight="1" outlineLevel="1" x14ac:dyDescent="0.35">
      <c r="B50" s="33" t="s">
        <v>2</v>
      </c>
      <c r="C50" s="3" t="s">
        <v>14</v>
      </c>
      <c r="D50" s="3" t="s">
        <v>14</v>
      </c>
      <c r="E50" s="3" t="s">
        <v>14</v>
      </c>
      <c r="F50" s="3" t="s">
        <v>14</v>
      </c>
      <c r="G50" s="3" t="s">
        <v>14</v>
      </c>
      <c r="H50" s="3" t="s">
        <v>14</v>
      </c>
      <c r="I50" s="3" t="s">
        <v>14</v>
      </c>
      <c r="J50" s="3" t="s">
        <v>14</v>
      </c>
      <c r="K50" s="3" t="s">
        <v>14</v>
      </c>
      <c r="L50" s="3" t="s">
        <v>14</v>
      </c>
      <c r="M50" s="3" t="s">
        <v>14</v>
      </c>
      <c r="N50" s="3" t="s">
        <v>14</v>
      </c>
      <c r="O50" s="2" t="s">
        <v>14</v>
      </c>
      <c r="P50" s="2" t="s">
        <v>14</v>
      </c>
      <c r="Q50" s="2" t="s">
        <v>14</v>
      </c>
      <c r="R50" s="2" t="s">
        <v>14</v>
      </c>
      <c r="S50" s="2" t="s">
        <v>14</v>
      </c>
      <c r="T50" s="2" t="s">
        <v>14</v>
      </c>
      <c r="U50" s="2" t="s">
        <v>14</v>
      </c>
      <c r="V50" s="2" t="s">
        <v>14</v>
      </c>
      <c r="W50" s="2" t="s">
        <v>14</v>
      </c>
      <c r="X50" s="2" t="s">
        <v>14</v>
      </c>
      <c r="Y50" s="2" t="s">
        <v>14</v>
      </c>
      <c r="Z50" s="2" t="s">
        <v>14</v>
      </c>
      <c r="AA50" s="2" t="s">
        <v>14</v>
      </c>
      <c r="AB50" s="2" t="s">
        <v>14</v>
      </c>
      <c r="AC50" s="2" t="s">
        <v>14</v>
      </c>
      <c r="AD50" s="2" t="s">
        <v>14</v>
      </c>
      <c r="AE50" s="2" t="s">
        <v>14</v>
      </c>
      <c r="AF50" s="2" t="s">
        <v>14</v>
      </c>
      <c r="AG50" s="2" t="s">
        <v>14</v>
      </c>
      <c r="AH50" s="2" t="s">
        <v>14</v>
      </c>
      <c r="AI50" s="2" t="s">
        <v>14</v>
      </c>
      <c r="AJ50" s="2" t="s">
        <v>14</v>
      </c>
      <c r="AK50" s="2"/>
      <c r="AL50" s="2" t="s">
        <v>14</v>
      </c>
      <c r="AM50" s="2" t="s">
        <v>14</v>
      </c>
    </row>
    <row r="51" spans="2:44"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44"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2" t="s">
        <v>14</v>
      </c>
      <c r="P52" s="2" t="s">
        <v>14</v>
      </c>
      <c r="Q52" s="80" t="s">
        <v>18</v>
      </c>
      <c r="R52" s="80"/>
      <c r="S52" s="80"/>
      <c r="T52" s="80"/>
      <c r="U52" s="80"/>
      <c r="V52" s="80"/>
      <c r="W52" s="80"/>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37" t="s">
        <v>29</v>
      </c>
      <c r="AM52" s="2" t="s">
        <v>14</v>
      </c>
    </row>
    <row r="53" spans="2:44" ht="19.95" customHeight="1" x14ac:dyDescent="0.35">
      <c r="B53" s="1"/>
    </row>
    <row r="54" spans="2:44"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44"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44"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2" t="s">
        <v>14</v>
      </c>
      <c r="N56" s="2"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44" ht="19.95" customHeight="1" outlineLevel="1" x14ac:dyDescent="0.35">
      <c r="B57" s="19" t="s">
        <v>15</v>
      </c>
      <c r="C57" s="3" t="s">
        <v>14</v>
      </c>
      <c r="D57" s="2" t="s">
        <v>14</v>
      </c>
      <c r="E57" s="2" t="s">
        <v>14</v>
      </c>
      <c r="F57" s="2" t="s">
        <v>14</v>
      </c>
      <c r="G57" s="2" t="s">
        <v>14</v>
      </c>
      <c r="H57" s="2" t="s">
        <v>14</v>
      </c>
      <c r="I57" s="2" t="s">
        <v>14</v>
      </c>
      <c r="J57" s="81" t="s">
        <v>30</v>
      </c>
      <c r="K57" s="82"/>
      <c r="L57" s="82"/>
      <c r="M57" s="82"/>
      <c r="N57" s="82"/>
      <c r="O57" s="83"/>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44" ht="19.95" customHeight="1" outlineLevel="1" x14ac:dyDescent="0.35">
      <c r="B58" s="33" t="s">
        <v>2</v>
      </c>
      <c r="C58" s="3" t="s">
        <v>14</v>
      </c>
      <c r="D58" s="3" t="s">
        <v>14</v>
      </c>
      <c r="E58" s="3" t="s">
        <v>14</v>
      </c>
      <c r="F58" s="3" t="s">
        <v>14</v>
      </c>
      <c r="G58" s="64" t="s">
        <v>16</v>
      </c>
      <c r="H58" s="66"/>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4" t="s">
        <v>16</v>
      </c>
      <c r="AG58" s="66"/>
      <c r="AH58" s="2" t="s">
        <v>14</v>
      </c>
      <c r="AI58" s="2" t="s">
        <v>14</v>
      </c>
      <c r="AJ58" s="2" t="s">
        <v>14</v>
      </c>
      <c r="AK58" s="2" t="s">
        <v>14</v>
      </c>
      <c r="AL58" s="2" t="s">
        <v>14</v>
      </c>
      <c r="AM58" s="2" t="s">
        <v>14</v>
      </c>
    </row>
    <row r="59" spans="2:44"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44" s="21" customFormat="1" ht="19.95" customHeight="1" outlineLevel="1" x14ac:dyDescent="0.35">
      <c r="B60" s="20" t="s">
        <v>1</v>
      </c>
      <c r="C60" s="3" t="s">
        <v>14</v>
      </c>
      <c r="D60" s="76" t="s">
        <v>29</v>
      </c>
      <c r="E60" s="77"/>
      <c r="F60" s="78"/>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44" s="21" customFormat="1" ht="19.95" customHeight="1" x14ac:dyDescent="0.35"/>
    <row r="62" spans="2:44"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44"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44"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1" t="s">
        <v>16</v>
      </c>
      <c r="AG82" s="62"/>
      <c r="AH82" s="63"/>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0">
    <mergeCell ref="Y26:AC26"/>
    <mergeCell ref="R26:V26"/>
    <mergeCell ref="E42:H42"/>
    <mergeCell ref="Q40:V40"/>
    <mergeCell ref="Y34:AC34"/>
    <mergeCell ref="K26:O26"/>
    <mergeCell ref="K42:O42"/>
    <mergeCell ref="G26:H26"/>
    <mergeCell ref="K34:O34"/>
    <mergeCell ref="Y40:AD40"/>
    <mergeCell ref="B6:B7"/>
    <mergeCell ref="V4:X4"/>
    <mergeCell ref="AF10:AJ10"/>
    <mergeCell ref="E18:H18"/>
    <mergeCell ref="K18:O18"/>
    <mergeCell ref="R18:V18"/>
    <mergeCell ref="Y17:AD17"/>
    <mergeCell ref="Y10:AC10"/>
    <mergeCell ref="B14:B15"/>
    <mergeCell ref="B78:B79"/>
    <mergeCell ref="J49:P49"/>
    <mergeCell ref="Q52:W52"/>
    <mergeCell ref="K58:O58"/>
    <mergeCell ref="R58:V58"/>
    <mergeCell ref="J57:O57"/>
    <mergeCell ref="Y58:AC58"/>
    <mergeCell ref="S32:V32"/>
    <mergeCell ref="AA49:AD49"/>
    <mergeCell ref="K74:O74"/>
    <mergeCell ref="D60:F60"/>
    <mergeCell ref="G58:H58"/>
    <mergeCell ref="D35:H35"/>
    <mergeCell ref="B22:B23"/>
    <mergeCell ref="B30:B31"/>
    <mergeCell ref="B70:B71"/>
    <mergeCell ref="B38:B39"/>
    <mergeCell ref="B46:B47"/>
    <mergeCell ref="B54:B55"/>
    <mergeCell ref="B62:B63"/>
    <mergeCell ref="AH2:AM2"/>
    <mergeCell ref="AJ4:AK4"/>
    <mergeCell ref="AF18:AH18"/>
    <mergeCell ref="AF58:AG58"/>
    <mergeCell ref="AG26:AJ26"/>
    <mergeCell ref="AF42:AI42"/>
    <mergeCell ref="AG40:AI40"/>
    <mergeCell ref="AE49:AK49"/>
    <mergeCell ref="AF82:AH82"/>
    <mergeCell ref="F66:H66"/>
    <mergeCell ref="K66:O66"/>
    <mergeCell ref="R66:V66"/>
    <mergeCell ref="Y66:AC66"/>
    <mergeCell ref="AF66:AJ66"/>
    <mergeCell ref="R74:V74"/>
    <mergeCell ref="Y74:AC74"/>
    <mergeCell ref="AF74:AJ74"/>
    <mergeCell ref="D82:H82"/>
    <mergeCell ref="K82:O82"/>
    <mergeCell ref="R82:V82"/>
    <mergeCell ref="Y82:AC82"/>
  </mergeCells>
  <conditionalFormatting sqref="C34:C35">
    <cfRule type="cellIs" dxfId="2533" priority="205" stopIfTrue="1" operator="equal">
      <formula>1</formula>
    </cfRule>
    <cfRule type="cellIs" dxfId="2532" priority="207" operator="equal">
      <formula>3</formula>
    </cfRule>
    <cfRule type="cellIs" dxfId="2531" priority="206" stopIfTrue="1" operator="equal">
      <formula>2</formula>
    </cfRule>
  </conditionalFormatting>
  <conditionalFormatting sqref="C60:D60">
    <cfRule type="cellIs" dxfId="2530" priority="13" stopIfTrue="1" operator="equal">
      <formula>1</formula>
    </cfRule>
    <cfRule type="cellIs" dxfId="2529" priority="14" stopIfTrue="1" operator="equal">
      <formula>2</formula>
    </cfRule>
    <cfRule type="cellIs" dxfId="2528" priority="15" operator="equal">
      <formula>3</formula>
    </cfRule>
  </conditionalFormatting>
  <conditionalFormatting sqref="C82:D82">
    <cfRule type="cellIs" dxfId="2527" priority="128" stopIfTrue="1" operator="equal">
      <formula>2</formula>
    </cfRule>
    <cfRule type="cellIs" dxfId="2526" priority="127" stopIfTrue="1" operator="equal">
      <formula>1</formula>
    </cfRule>
    <cfRule type="cellIs" dxfId="2525" priority="129" operator="equal">
      <formula>3</formula>
    </cfRule>
  </conditionalFormatting>
  <conditionalFormatting sqref="C58:G58">
    <cfRule type="cellIs" dxfId="2524" priority="10" stopIfTrue="1" operator="equal">
      <formula>1</formula>
    </cfRule>
    <cfRule type="cellIs" dxfId="2523" priority="11" stopIfTrue="1" operator="equal">
      <formula>2</formula>
    </cfRule>
    <cfRule type="cellIs" dxfId="2522" priority="12" operator="equal">
      <formula>3</formula>
    </cfRule>
  </conditionalFormatting>
  <conditionalFormatting sqref="C49:J49">
    <cfRule type="cellIs" dxfId="2521" priority="77" stopIfTrue="1" operator="equal">
      <formula>2</formula>
    </cfRule>
    <cfRule type="cellIs" dxfId="2520" priority="76" stopIfTrue="1" operator="equal">
      <formula>1</formula>
    </cfRule>
    <cfRule type="cellIs" dxfId="2519" priority="78" operator="equal">
      <formula>3</formula>
    </cfRule>
  </conditionalFormatting>
  <conditionalFormatting sqref="C57:J57">
    <cfRule type="cellIs" dxfId="2518" priority="2" stopIfTrue="1" operator="equal">
      <formula>2</formula>
    </cfRule>
    <cfRule type="cellIs" dxfId="2517" priority="3" operator="equal">
      <formula>3</formula>
    </cfRule>
    <cfRule type="cellIs" dxfId="2516" priority="1" stopIfTrue="1" operator="equal">
      <formula>1</formula>
    </cfRule>
  </conditionalFormatting>
  <conditionalFormatting sqref="C74:K74">
    <cfRule type="cellIs" dxfId="2515" priority="141" operator="equal">
      <formula>3</formula>
    </cfRule>
    <cfRule type="cellIs" dxfId="2514" priority="139" stopIfTrue="1" operator="equal">
      <formula>1</formula>
    </cfRule>
    <cfRule type="cellIs" dxfId="2513" priority="140" stopIfTrue="1" operator="equal">
      <formula>2</formula>
    </cfRule>
  </conditionalFormatting>
  <conditionalFormatting sqref="C40:Q40 AJ40:AM42 C42:E42 C43:AM44">
    <cfRule type="cellIs" dxfId="2512" priority="268" stopIfTrue="1" operator="equal">
      <formula>1</formula>
    </cfRule>
    <cfRule type="cellIs" dxfId="2511" priority="270" operator="equal">
      <formula>3</formula>
    </cfRule>
    <cfRule type="cellIs" dxfId="2510" priority="269" stopIfTrue="1" operator="equal">
      <formula>2</formula>
    </cfRule>
  </conditionalFormatting>
  <conditionalFormatting sqref="C32:S32">
    <cfRule type="cellIs" dxfId="2509" priority="94" stopIfTrue="1" operator="equal">
      <formula>1</formula>
    </cfRule>
    <cfRule type="cellIs" dxfId="2508" priority="95" stopIfTrue="1" operator="equal">
      <formula>2</formula>
    </cfRule>
    <cfRule type="cellIs" dxfId="2507" priority="96" operator="equal">
      <formula>3</formula>
    </cfRule>
  </conditionalFormatting>
  <conditionalFormatting sqref="C41:AI41 P42:AF42">
    <cfRule type="cellIs" dxfId="2506" priority="186" operator="equal">
      <formula>3</formula>
    </cfRule>
    <cfRule type="cellIs" dxfId="2505" priority="184" stopIfTrue="1" operator="equal">
      <formula>1</formula>
    </cfRule>
    <cfRule type="cellIs" dxfId="2504" priority="185" stopIfTrue="1" operator="equal">
      <formula>2</formula>
    </cfRule>
  </conditionalFormatting>
  <conditionalFormatting sqref="C50:AL51">
    <cfRule type="cellIs" dxfId="2503" priority="171" operator="equal">
      <formula>3</formula>
    </cfRule>
    <cfRule type="cellIs" dxfId="2502" priority="169" stopIfTrue="1" operator="equal">
      <formula>1</formula>
    </cfRule>
    <cfRule type="cellIs" dxfId="2501" priority="170" stopIfTrue="1" operator="equal">
      <formula>2</formula>
    </cfRule>
  </conditionalFormatting>
  <conditionalFormatting sqref="C6:AM6">
    <cfRule type="expression" dxfId="2500" priority="285">
      <formula>NOT(ISNUMBER(C6))</formula>
    </cfRule>
  </conditionalFormatting>
  <conditionalFormatting sqref="C7:AM7 C39:AM39 C47:AM47 C55:I55 Q55:AM55">
    <cfRule type="expression" dxfId="2499" priority="284">
      <formula>OR(COUNTIF(C8:C10,1)&gt;1,COUNTIF(C8:C10,2)&gt;1,COUNTIF(C8:C10,3)&gt;1)</formula>
    </cfRule>
  </conditionalFormatting>
  <conditionalFormatting sqref="C7:AM7 C39:AM39 C47:AM47 C55:AM55">
    <cfRule type="expression" dxfId="2498" priority="283" stopIfTrue="1">
      <formula>NOT(ISNUMBER(C6))</formula>
    </cfRule>
  </conditionalFormatting>
  <conditionalFormatting sqref="C8:AM9 C10:Y10 AD10:AF10 C11:AM12">
    <cfRule type="cellIs" dxfId="2497" priority="286" stopIfTrue="1" operator="equal">
      <formula>1</formula>
    </cfRule>
    <cfRule type="cellIs" dxfId="2496" priority="288" operator="equal">
      <formula>3</formula>
    </cfRule>
    <cfRule type="cellIs" dxfId="2495" priority="287" stopIfTrue="1" operator="equal">
      <formula>2</formula>
    </cfRule>
  </conditionalFormatting>
  <conditionalFormatting sqref="C14:AM14">
    <cfRule type="expression" dxfId="2494" priority="279">
      <formula>NOT(ISNUMBER(C14))</formula>
    </cfRule>
  </conditionalFormatting>
  <conditionalFormatting sqref="C15:AM15">
    <cfRule type="expression" dxfId="2493" priority="278">
      <formula>OR(COUNTIF(C16:C18,1)&gt;1,COUNTIF(C16:C18,2)&gt;1,COUNTIF(C16:C18,3)&gt;1)</formula>
    </cfRule>
    <cfRule type="expression" dxfId="2492" priority="277" stopIfTrue="1">
      <formula>NOT(ISNUMBER(C14))</formula>
    </cfRule>
  </conditionalFormatting>
  <conditionalFormatting sqref="C16:AM16 C17:Y17 AE17:AM17 C18:E18 AI18:AM18 C19:AM20">
    <cfRule type="cellIs" dxfId="2491" priority="281" stopIfTrue="1" operator="equal">
      <formula>2</formula>
    </cfRule>
    <cfRule type="cellIs" dxfId="2490" priority="282" operator="equal">
      <formula>3</formula>
    </cfRule>
    <cfRule type="cellIs" dxfId="2489" priority="280" stopIfTrue="1" operator="equal">
      <formula>1</formula>
    </cfRule>
  </conditionalFormatting>
  <conditionalFormatting sqref="C22:AM22">
    <cfRule type="expression" dxfId="2488" priority="252">
      <formula>NOT(ISNUMBER(C22))</formula>
    </cfRule>
  </conditionalFormatting>
  <conditionalFormatting sqref="C23:AM23">
    <cfRule type="expression" dxfId="2487" priority="251">
      <formula>OR(COUNTIF(C24:C26,1)&gt;1,COUNTIF(C24:C26,2)&gt;1,COUNTIF(C24:C26,3)&gt;1)</formula>
    </cfRule>
    <cfRule type="expression" dxfId="2486" priority="250" stopIfTrue="1">
      <formula>NOT(ISNUMBER(C22))</formula>
    </cfRule>
  </conditionalFormatting>
  <conditionalFormatting sqref="C24:AM25 C26:G26 AK26:AM26">
    <cfRule type="cellIs" dxfId="2485" priority="274" stopIfTrue="1" operator="equal">
      <formula>1</formula>
    </cfRule>
    <cfRule type="cellIs" dxfId="2484" priority="276" operator="equal">
      <formula>3</formula>
    </cfRule>
    <cfRule type="cellIs" dxfId="2483" priority="275" stopIfTrue="1" operator="equal">
      <formula>2</formula>
    </cfRule>
  </conditionalFormatting>
  <conditionalFormatting sqref="C27:AM28">
    <cfRule type="cellIs" dxfId="2482" priority="112" stopIfTrue="1" operator="equal">
      <formula>1</formula>
    </cfRule>
    <cfRule type="cellIs" dxfId="2481" priority="114" operator="equal">
      <formula>3</formula>
    </cfRule>
    <cfRule type="cellIs" dxfId="2480" priority="113" stopIfTrue="1" operator="equal">
      <formula>2</formula>
    </cfRule>
  </conditionalFormatting>
  <conditionalFormatting sqref="C30:AM30">
    <cfRule type="expression" dxfId="2479" priority="249">
      <formula>NOT(ISNUMBER(C30))</formula>
    </cfRule>
  </conditionalFormatting>
  <conditionalFormatting sqref="C31:AM31">
    <cfRule type="expression" dxfId="2478" priority="248">
      <formula>OR(COUNTIF(C32:C34,1)&gt;1,COUNTIF(C32:C34,2)&gt;1,COUNTIF(C32:C34,3)&gt;1)</formula>
    </cfRule>
    <cfRule type="expression" dxfId="2477" priority="247" stopIfTrue="1">
      <formula>NOT(ISNUMBER(C30))</formula>
    </cfRule>
  </conditionalFormatting>
  <conditionalFormatting sqref="C38:AM38">
    <cfRule type="expression" dxfId="2476" priority="246">
      <formula>NOT(ISNUMBER(C38))</formula>
    </cfRule>
  </conditionalFormatting>
  <conditionalFormatting sqref="C46:AM46">
    <cfRule type="expression" dxfId="2475" priority="243">
      <formula>NOT(ISNUMBER(C46))</formula>
    </cfRule>
  </conditionalFormatting>
  <conditionalFormatting sqref="C48:AM48">
    <cfRule type="cellIs" dxfId="2474" priority="68" stopIfTrue="1" operator="equal">
      <formula>2</formula>
    </cfRule>
    <cfRule type="cellIs" dxfId="2473" priority="69" operator="equal">
      <formula>3</formula>
    </cfRule>
    <cfRule type="cellIs" dxfId="2472" priority="67" stopIfTrue="1" operator="equal">
      <formula>1</formula>
    </cfRule>
  </conditionalFormatting>
  <conditionalFormatting sqref="C54:AM54">
    <cfRule type="expression" dxfId="2471" priority="240">
      <formula>NOT(ISNUMBER(C54))</formula>
    </cfRule>
  </conditionalFormatting>
  <conditionalFormatting sqref="C56:AM56 AH58:AM58 C59:AM59 G60:AM60">
    <cfRule type="cellIs" dxfId="2470" priority="263" stopIfTrue="1" operator="equal">
      <formula>2</formula>
    </cfRule>
    <cfRule type="cellIs" dxfId="2469" priority="262" stopIfTrue="1" operator="equal">
      <formula>1</formula>
    </cfRule>
    <cfRule type="cellIs" dxfId="2468" priority="264" operator="equal">
      <formula>3</formula>
    </cfRule>
  </conditionalFormatting>
  <conditionalFormatting sqref="C62:AM62">
    <cfRule type="expression" dxfId="2467" priority="237">
      <formula>NOT(ISNUMBER(C62))</formula>
    </cfRule>
  </conditionalFormatting>
  <conditionalFormatting sqref="C63:AM63">
    <cfRule type="expression" dxfId="2466" priority="236">
      <formula>OR(COUNTIF(C64:C66,1)&gt;1,COUNTIF(C64:C66,2)&gt;1,COUNTIF(C64:C66,3)&gt;1)</formula>
    </cfRule>
    <cfRule type="expression" dxfId="2465" priority="235" stopIfTrue="1">
      <formula>NOT(ISNUMBER(C62))</formula>
    </cfRule>
  </conditionalFormatting>
  <conditionalFormatting sqref="C64:AM65 C66:F66 AK66:AM66 C67:AM68">
    <cfRule type="cellIs" dxfId="2464" priority="261" operator="equal">
      <formula>3</formula>
    </cfRule>
    <cfRule type="cellIs" dxfId="2463" priority="260" stopIfTrue="1" operator="equal">
      <formula>2</formula>
    </cfRule>
    <cfRule type="cellIs" dxfId="2462" priority="259" stopIfTrue="1" operator="equal">
      <formula>1</formula>
    </cfRule>
  </conditionalFormatting>
  <conditionalFormatting sqref="C70:AM70">
    <cfRule type="expression" dxfId="2461" priority="234">
      <formula>NOT(ISNUMBER(C70))</formula>
    </cfRule>
  </conditionalFormatting>
  <conditionalFormatting sqref="C71:AM71">
    <cfRule type="expression" dxfId="2460" priority="233">
      <formula>OR(COUNTIF(C72:C74,1)&gt;1,COUNTIF(C72:C74,2)&gt;1,COUNTIF(C72:C74,3)&gt;1)</formula>
    </cfRule>
    <cfRule type="expression" dxfId="2459" priority="232" stopIfTrue="1">
      <formula>NOT(ISNUMBER(C70))</formula>
    </cfRule>
  </conditionalFormatting>
  <conditionalFormatting sqref="C72:AM73 AK74:AM74 C75:AM76">
    <cfRule type="cellIs" dxfId="2458" priority="258" operator="equal">
      <formula>3</formula>
    </cfRule>
    <cfRule type="cellIs" dxfId="2457" priority="257" stopIfTrue="1" operator="equal">
      <formula>2</formula>
    </cfRule>
    <cfRule type="cellIs" dxfId="2456" priority="256" stopIfTrue="1" operator="equal">
      <formula>1</formula>
    </cfRule>
  </conditionalFormatting>
  <conditionalFormatting sqref="C78:AM78">
    <cfRule type="expression" dxfId="2455" priority="231">
      <formula>NOT(ISNUMBER(C78))</formula>
    </cfRule>
  </conditionalFormatting>
  <conditionalFormatting sqref="C79:AM79">
    <cfRule type="expression" dxfId="2454" priority="230">
      <formula>OR(COUNTIF(C80:C82,1)&gt;1,COUNTIF(C80:C82,2)&gt;1,COUNTIF(C80:C82,3)&gt;1)</formula>
    </cfRule>
    <cfRule type="expression" dxfId="2453" priority="229" stopIfTrue="1">
      <formula>NOT(ISNUMBER(C78))</formula>
    </cfRule>
  </conditionalFormatting>
  <conditionalFormatting sqref="C80:AM81 AD82:AF82 AI82:AM82 C83:AM84">
    <cfRule type="cellIs" dxfId="2452" priority="254" stopIfTrue="1" operator="equal">
      <formula>2</formula>
    </cfRule>
    <cfRule type="cellIs" dxfId="2451" priority="253" stopIfTrue="1" operator="equal">
      <formula>1</formula>
    </cfRule>
    <cfRule type="cellIs" dxfId="2450" priority="255" operator="equal">
      <formula>3</formula>
    </cfRule>
  </conditionalFormatting>
  <conditionalFormatting sqref="D35">
    <cfRule type="cellIs" dxfId="2449" priority="115" stopIfTrue="1" operator="equal">
      <formula>1</formula>
    </cfRule>
    <cfRule type="cellIs" dxfId="2448" priority="117" operator="equal">
      <formula>3</formula>
    </cfRule>
    <cfRule type="cellIs" dxfId="2447" priority="116" stopIfTrue="1" operator="equal">
      <formula>2</formula>
    </cfRule>
  </conditionalFormatting>
  <conditionalFormatting sqref="D34:K34">
    <cfRule type="cellIs" dxfId="2446" priority="203" stopIfTrue="1" operator="equal">
      <formula>2</formula>
    </cfRule>
    <cfRule type="cellIs" dxfId="2445" priority="202" stopIfTrue="1" operator="equal">
      <formula>1</formula>
    </cfRule>
    <cfRule type="cellIs" dxfId="2444" priority="204" operator="equal">
      <formula>3</formula>
    </cfRule>
  </conditionalFormatting>
  <conditionalFormatting sqref="I18:K18">
    <cfRule type="cellIs" dxfId="2443" priority="226" stopIfTrue="1" operator="equal">
      <formula>1</formula>
    </cfRule>
    <cfRule type="cellIs" dxfId="2442" priority="227" stopIfTrue="1" operator="equal">
      <formula>2</formula>
    </cfRule>
    <cfRule type="cellIs" dxfId="2441" priority="228" operator="equal">
      <formula>3</formula>
    </cfRule>
  </conditionalFormatting>
  <conditionalFormatting sqref="I26:K26">
    <cfRule type="cellIs" dxfId="2440" priority="218" stopIfTrue="1" operator="equal">
      <formula>2</formula>
    </cfRule>
    <cfRule type="cellIs" dxfId="2439" priority="219" operator="equal">
      <formula>3</formula>
    </cfRule>
    <cfRule type="cellIs" dxfId="2438" priority="217" stopIfTrue="1" operator="equal">
      <formula>1</formula>
    </cfRule>
  </conditionalFormatting>
  <conditionalFormatting sqref="I42:K42">
    <cfRule type="cellIs" dxfId="2437" priority="192" operator="equal">
      <formula>3</formula>
    </cfRule>
    <cfRule type="cellIs" dxfId="2436" priority="191" stopIfTrue="1" operator="equal">
      <formula>2</formula>
    </cfRule>
    <cfRule type="cellIs" dxfId="2435" priority="190" stopIfTrue="1" operator="equal">
      <formula>1</formula>
    </cfRule>
  </conditionalFormatting>
  <conditionalFormatting sqref="I58:K58">
    <cfRule type="cellIs" dxfId="2434" priority="55" stopIfTrue="1" operator="equal">
      <formula>1</formula>
    </cfRule>
    <cfRule type="cellIs" dxfId="2433" priority="56" stopIfTrue="1" operator="equal">
      <formula>2</formula>
    </cfRule>
    <cfRule type="cellIs" dxfId="2432" priority="57" operator="equal">
      <formula>3</formula>
    </cfRule>
  </conditionalFormatting>
  <conditionalFormatting sqref="I66:K66">
    <cfRule type="cellIs" dxfId="2431" priority="153" operator="equal">
      <formula>3</formula>
    </cfRule>
    <cfRule type="cellIs" dxfId="2430" priority="151" stopIfTrue="1" operator="equal">
      <formula>1</formula>
    </cfRule>
    <cfRule type="cellIs" dxfId="2429" priority="152" stopIfTrue="1" operator="equal">
      <formula>2</formula>
    </cfRule>
  </conditionalFormatting>
  <conditionalFormatting sqref="I82:K82">
    <cfRule type="cellIs" dxfId="2428" priority="126" operator="equal">
      <formula>3</formula>
    </cfRule>
    <cfRule type="cellIs" dxfId="2427" priority="124" stopIfTrue="1" operator="equal">
      <formula>1</formula>
    </cfRule>
    <cfRule type="cellIs" dxfId="2426" priority="125" stopIfTrue="1" operator="equal">
      <formula>2</formula>
    </cfRule>
  </conditionalFormatting>
  <conditionalFormatting sqref="J55:P55">
    <cfRule type="expression" dxfId="2425" priority="441">
      <formula>OR(COUNTIF(J57:J58,1)&gt;1,COUNTIF(J57:J58,2)&gt;1,COUNTIF(J57:J58,3)&gt;1)</formula>
    </cfRule>
  </conditionalFormatting>
  <conditionalFormatting sqref="P18:R18">
    <cfRule type="cellIs" dxfId="2424" priority="223" stopIfTrue="1" operator="equal">
      <formula>1</formula>
    </cfRule>
    <cfRule type="cellIs" dxfId="2423" priority="224" stopIfTrue="1" operator="equal">
      <formula>2</formula>
    </cfRule>
    <cfRule type="cellIs" dxfId="2422" priority="225" operator="equal">
      <formula>3</formula>
    </cfRule>
  </conditionalFormatting>
  <conditionalFormatting sqref="P26:R26">
    <cfRule type="cellIs" dxfId="2421" priority="215" stopIfTrue="1" operator="equal">
      <formula>2</formula>
    </cfRule>
    <cfRule type="cellIs" dxfId="2420" priority="214" stopIfTrue="1" operator="equal">
      <formula>1</formula>
    </cfRule>
    <cfRule type="cellIs" dxfId="2419" priority="216" operator="equal">
      <formula>3</formula>
    </cfRule>
  </conditionalFormatting>
  <conditionalFormatting sqref="P66:R66">
    <cfRule type="cellIs" dxfId="2418" priority="150" operator="equal">
      <formula>3</formula>
    </cfRule>
    <cfRule type="cellIs" dxfId="2417" priority="148" stopIfTrue="1" operator="equal">
      <formula>1</formula>
    </cfRule>
    <cfRule type="cellIs" dxfId="2416" priority="149" stopIfTrue="1" operator="equal">
      <formula>2</formula>
    </cfRule>
  </conditionalFormatting>
  <conditionalFormatting sqref="P74:R74">
    <cfRule type="cellIs" dxfId="2415" priority="137" stopIfTrue="1" operator="equal">
      <formula>2</formula>
    </cfRule>
    <cfRule type="cellIs" dxfId="2414" priority="138" operator="equal">
      <formula>3</formula>
    </cfRule>
    <cfRule type="cellIs" dxfId="2413" priority="136" stopIfTrue="1" operator="equal">
      <formula>1</formula>
    </cfRule>
  </conditionalFormatting>
  <conditionalFormatting sqref="P82:R82">
    <cfRule type="cellIs" dxfId="2412" priority="123" operator="equal">
      <formula>3</formula>
    </cfRule>
    <cfRule type="cellIs" dxfId="2411" priority="121" stopIfTrue="1" operator="equal">
      <formula>1</formula>
    </cfRule>
    <cfRule type="cellIs" dxfId="2410" priority="122" stopIfTrue="1" operator="equal">
      <formula>2</formula>
    </cfRule>
  </conditionalFormatting>
  <conditionalFormatting sqref="P34:Y34">
    <cfRule type="cellIs" dxfId="2409" priority="91" stopIfTrue="1" operator="equal">
      <formula>1</formula>
    </cfRule>
    <cfRule type="cellIs" dxfId="2408" priority="92" stopIfTrue="1" operator="equal">
      <formula>2</formula>
    </cfRule>
    <cfRule type="cellIs" dxfId="2407" priority="93" operator="equal">
      <formula>3</formula>
    </cfRule>
  </conditionalFormatting>
  <conditionalFormatting sqref="P57:AM57 P58:R58">
    <cfRule type="cellIs" dxfId="2406" priority="161" stopIfTrue="1" operator="equal">
      <formula>2</formula>
    </cfRule>
    <cfRule type="cellIs" dxfId="2405" priority="162" operator="equal">
      <formula>3</formula>
    </cfRule>
    <cfRule type="cellIs" dxfId="2404" priority="160" stopIfTrue="1" operator="equal">
      <formula>1</formula>
    </cfRule>
  </conditionalFormatting>
  <conditionalFormatting sqref="Q49:AA49">
    <cfRule type="cellIs" dxfId="2403" priority="17" stopIfTrue="1" operator="equal">
      <formula>2</formula>
    </cfRule>
    <cfRule type="cellIs" dxfId="2402" priority="18" operator="equal">
      <formula>3</formula>
    </cfRule>
    <cfRule type="cellIs" dxfId="2401" priority="16" stopIfTrue="1" operator="equal">
      <formula>1</formula>
    </cfRule>
  </conditionalFormatting>
  <conditionalFormatting sqref="W26:Y26">
    <cfRule type="cellIs" dxfId="2400" priority="213" operator="equal">
      <formula>3</formula>
    </cfRule>
    <cfRule type="cellIs" dxfId="2399" priority="211" stopIfTrue="1" operator="equal">
      <formula>1</formula>
    </cfRule>
    <cfRule type="cellIs" dxfId="2398" priority="212" stopIfTrue="1" operator="equal">
      <formula>2</formula>
    </cfRule>
  </conditionalFormatting>
  <conditionalFormatting sqref="W40:Y40">
    <cfRule type="cellIs" dxfId="2397" priority="87" operator="equal">
      <formula>3</formula>
    </cfRule>
    <cfRule type="cellIs" dxfId="2396" priority="85" stopIfTrue="1" operator="equal">
      <formula>1</formula>
    </cfRule>
    <cfRule type="cellIs" dxfId="2395" priority="86" stopIfTrue="1" operator="equal">
      <formula>2</formula>
    </cfRule>
  </conditionalFormatting>
  <conditionalFormatting sqref="W58:Y58">
    <cfRule type="cellIs" dxfId="2394" priority="158" stopIfTrue="1" operator="equal">
      <formula>2</formula>
    </cfRule>
    <cfRule type="cellIs" dxfId="2393" priority="157" stopIfTrue="1" operator="equal">
      <formula>1</formula>
    </cfRule>
    <cfRule type="cellIs" dxfId="2392" priority="159" operator="equal">
      <formula>3</formula>
    </cfRule>
  </conditionalFormatting>
  <conditionalFormatting sqref="W66:Y66">
    <cfRule type="cellIs" dxfId="2391" priority="147" operator="equal">
      <formula>3</formula>
    </cfRule>
    <cfRule type="cellIs" dxfId="2390" priority="146" stopIfTrue="1" operator="equal">
      <formula>2</formula>
    </cfRule>
    <cfRule type="cellIs" dxfId="2389" priority="145" stopIfTrue="1" operator="equal">
      <formula>1</formula>
    </cfRule>
  </conditionalFormatting>
  <conditionalFormatting sqref="W74:Y74">
    <cfRule type="cellIs" dxfId="2388" priority="135" operator="equal">
      <formula>3</formula>
    </cfRule>
    <cfRule type="cellIs" dxfId="2387" priority="134" stopIfTrue="1" operator="equal">
      <formula>2</formula>
    </cfRule>
    <cfRule type="cellIs" dxfId="2386" priority="133" stopIfTrue="1" operator="equal">
      <formula>1</formula>
    </cfRule>
  </conditionalFormatting>
  <conditionalFormatting sqref="W82:Y82">
    <cfRule type="cellIs" dxfId="2385" priority="120" operator="equal">
      <formula>3</formula>
    </cfRule>
    <cfRule type="cellIs" dxfId="2384" priority="118" stopIfTrue="1" operator="equal">
      <formula>1</formula>
    </cfRule>
    <cfRule type="cellIs" dxfId="2383" priority="119" stopIfTrue="1" operator="equal">
      <formula>2</formula>
    </cfRule>
  </conditionalFormatting>
  <conditionalFormatting sqref="W18:AF18">
    <cfRule type="cellIs" dxfId="2382" priority="220" stopIfTrue="1" operator="equal">
      <formula>1</formula>
    </cfRule>
    <cfRule type="cellIs" dxfId="2381" priority="221" stopIfTrue="1" operator="equal">
      <formula>2</formula>
    </cfRule>
    <cfRule type="cellIs" dxfId="2380" priority="222" operator="equal">
      <formula>3</formula>
    </cfRule>
  </conditionalFormatting>
  <conditionalFormatting sqref="W32:AM32 C33:AC33 AD33:AM34 I35:AM35 C36:AM36">
    <cfRule type="cellIs" dxfId="2379" priority="271" stopIfTrue="1" operator="equal">
      <formula>1</formula>
    </cfRule>
    <cfRule type="cellIs" dxfId="2378" priority="272" stopIfTrue="1" operator="equal">
      <formula>2</formula>
    </cfRule>
    <cfRule type="cellIs" dxfId="2377" priority="273" operator="equal">
      <formula>3</formula>
    </cfRule>
  </conditionalFormatting>
  <conditionalFormatting sqref="AD58:AF58">
    <cfRule type="cellIs" dxfId="2376" priority="155" stopIfTrue="1" operator="equal">
      <formula>2</formula>
    </cfRule>
    <cfRule type="cellIs" dxfId="2375" priority="154" stopIfTrue="1" operator="equal">
      <formula>1</formula>
    </cfRule>
    <cfRule type="cellIs" dxfId="2374" priority="156" operator="equal">
      <formula>3</formula>
    </cfRule>
  </conditionalFormatting>
  <conditionalFormatting sqref="AD66:AF66">
    <cfRule type="cellIs" dxfId="2373" priority="142" stopIfTrue="1" operator="equal">
      <formula>1</formula>
    </cfRule>
    <cfRule type="cellIs" dxfId="2372" priority="144" operator="equal">
      <formula>3</formula>
    </cfRule>
    <cfRule type="cellIs" dxfId="2371" priority="143" stopIfTrue="1" operator="equal">
      <formula>2</formula>
    </cfRule>
  </conditionalFormatting>
  <conditionalFormatting sqref="AD74:AF74">
    <cfRule type="cellIs" dxfId="2370" priority="130" stopIfTrue="1" operator="equal">
      <formula>1</formula>
    </cfRule>
    <cfRule type="cellIs" dxfId="2369" priority="131" stopIfTrue="1" operator="equal">
      <formula>2</formula>
    </cfRule>
    <cfRule type="cellIs" dxfId="2368" priority="132" operator="equal">
      <formula>3</formula>
    </cfRule>
  </conditionalFormatting>
  <conditionalFormatting sqref="AD26:AG26">
    <cfRule type="cellIs" dxfId="2367" priority="111" operator="equal">
      <formula>3</formula>
    </cfRule>
    <cfRule type="cellIs" dxfId="2366" priority="110" stopIfTrue="1" operator="equal">
      <formula>2</formula>
    </cfRule>
    <cfRule type="cellIs" dxfId="2365" priority="109" stopIfTrue="1" operator="equal">
      <formula>1</formula>
    </cfRule>
  </conditionalFormatting>
  <conditionalFormatting sqref="AE49">
    <cfRule type="cellIs" dxfId="2364" priority="20" stopIfTrue="1" operator="equal">
      <formula>2</formula>
    </cfRule>
    <cfRule type="cellIs" dxfId="2363" priority="19" stopIfTrue="1" operator="equal">
      <formula>1</formula>
    </cfRule>
    <cfRule type="cellIs" dxfId="2362" priority="21" operator="equal">
      <formula>3</formula>
    </cfRule>
  </conditionalFormatting>
  <conditionalFormatting sqref="AE40:AG40">
    <cfRule type="cellIs" dxfId="2361" priority="72" operator="equal">
      <formula>3</formula>
    </cfRule>
    <cfRule type="cellIs" dxfId="2360" priority="71" stopIfTrue="1" operator="equal">
      <formula>2</formula>
    </cfRule>
    <cfRule type="cellIs" dxfId="2359" priority="70" stopIfTrue="1" operator="equal">
      <formula>1</formula>
    </cfRule>
  </conditionalFormatting>
  <conditionalFormatting sqref="AK10:AM10">
    <cfRule type="cellIs" dxfId="2358" priority="194" stopIfTrue="1" operator="equal">
      <formula>2</formula>
    </cfRule>
    <cfRule type="cellIs" dxfId="2357" priority="195" operator="equal">
      <formula>3</formula>
    </cfRule>
    <cfRule type="cellIs" dxfId="2356" priority="193" stopIfTrue="1" operator="equal">
      <formula>1</formula>
    </cfRule>
  </conditionalFormatting>
  <conditionalFormatting sqref="AL49">
    <cfRule type="cellIs" dxfId="2355" priority="6" operator="equal">
      <formula>3</formula>
    </cfRule>
    <cfRule type="cellIs" dxfId="2354" priority="5" stopIfTrue="1" operator="equal">
      <formula>2</formula>
    </cfRule>
    <cfRule type="cellIs" dxfId="2353" priority="4" stopIfTrue="1" operator="equal">
      <formula>1</formula>
    </cfRule>
  </conditionalFormatting>
  <conditionalFormatting sqref="AN49 AM49:AM51 C52:Q52 X52:AM52">
    <cfRule type="cellIs" dxfId="2352" priority="267" operator="equal">
      <formula>3</formula>
    </cfRule>
    <cfRule type="cellIs" dxfId="2351" priority="265" stopIfTrue="1" operator="equal">
      <formula>1</formula>
    </cfRule>
    <cfRule type="cellIs" dxfId="2350" priority="266" stopIfTrue="1" operator="equal">
      <formula>2</formula>
    </cfRule>
  </conditionalFormatting>
  <dataValidations count="3">
    <dataValidation allowBlank="1" showInputMessage="1" showErrorMessage="1" promptTitle="Shift Work Calendar" sqref="A2" xr:uid="{004E97C7-A3FD-4828-A371-08F918C87B38}"/>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1CD6854D-39E2-4AEE-BFBF-DD973B6F3F59}"/>
    <dataValidation allowBlank="1" showInputMessage="1" showErrorMessage="1" prompt="Type the year in this cell." sqref="AH2:AM2" xr:uid="{92B8ED9B-554D-4BD9-A0D3-5F5AB3D5B1A1}"/>
  </dataValidations>
  <printOptions horizontalCentered="1" verticalCentered="1"/>
  <pageMargins left="0.3" right="0.3" top="0.3" bottom="0.3" header="0.3" footer="0.3"/>
  <pageSetup scale="58"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463B6-BC15-4DB9-A622-B79081FB6AD0}">
  <sheetPr>
    <pageSetUpPr fitToPage="1"/>
  </sheetPr>
  <dimension ref="A1:AN85"/>
  <sheetViews>
    <sheetView showGridLines="0" topLeftCell="B51" zoomScaleNormal="100" workbookViewId="0">
      <selection activeCell="AJ51" sqref="AJ51"/>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31</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88" t="s">
        <v>32</v>
      </c>
      <c r="AJ8" s="89"/>
      <c r="AK8" s="89"/>
      <c r="AL8" s="89"/>
      <c r="AM8" s="105"/>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32" t="s">
        <v>16</v>
      </c>
      <c r="S10" s="2" t="s">
        <v>14</v>
      </c>
      <c r="T10" s="2" t="s">
        <v>14</v>
      </c>
      <c r="U10" s="2" t="s">
        <v>14</v>
      </c>
      <c r="V10" s="2" t="s">
        <v>14</v>
      </c>
      <c r="W10" s="2" t="s">
        <v>14</v>
      </c>
      <c r="X10" s="2" t="s">
        <v>14</v>
      </c>
      <c r="Y10" s="61" t="s">
        <v>16</v>
      </c>
      <c r="Z10" s="62"/>
      <c r="AA10" s="62"/>
      <c r="AB10" s="62"/>
      <c r="AC10" s="2" t="s">
        <v>14</v>
      </c>
      <c r="AD10" s="2" t="s">
        <v>14</v>
      </c>
      <c r="AE10" s="2" t="s">
        <v>14</v>
      </c>
      <c r="AF10" s="61" t="s">
        <v>16</v>
      </c>
      <c r="AG10" s="62"/>
      <c r="AH10" s="62"/>
      <c r="AI10" s="2" t="s">
        <v>14</v>
      </c>
      <c r="AJ10" s="2" t="s">
        <v>14</v>
      </c>
      <c r="AK10" s="2" t="s">
        <v>14</v>
      </c>
      <c r="AL10" s="2" t="s">
        <v>14</v>
      </c>
      <c r="AM10" s="2" t="s">
        <v>14</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c r="Z11" s="2"/>
      <c r="AA11" s="2"/>
      <c r="AB11" s="2"/>
      <c r="AC11" s="2"/>
      <c r="AD11" s="2" t="s">
        <v>14</v>
      </c>
      <c r="AE11" s="2" t="s">
        <v>14</v>
      </c>
      <c r="AF11" s="2" t="s">
        <v>14</v>
      </c>
      <c r="AG11" s="2" t="s">
        <v>14</v>
      </c>
      <c r="AH11" s="2" t="s">
        <v>14</v>
      </c>
      <c r="AI11" s="2" t="s">
        <v>14</v>
      </c>
      <c r="AJ11" s="2" t="s">
        <v>14</v>
      </c>
      <c r="AK11" s="2" t="s">
        <v>14</v>
      </c>
      <c r="AL11" s="2" t="s">
        <v>14</v>
      </c>
      <c r="AM11" s="2" t="s">
        <v>14</v>
      </c>
    </row>
    <row r="12" spans="2:39" s="22" customFormat="1" ht="20.100000000000001"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76" t="s">
        <v>29</v>
      </c>
      <c r="T12" s="77"/>
      <c r="U12" s="77"/>
      <c r="V12" s="78"/>
      <c r="W12" s="24" t="s">
        <v>14</v>
      </c>
      <c r="X12" s="2" t="s">
        <v>14</v>
      </c>
      <c r="Y12" s="2"/>
      <c r="Z12" s="2"/>
      <c r="AA12" s="2"/>
      <c r="AB12" s="2"/>
      <c r="AC12" s="37" t="s">
        <v>29</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9"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3" t="s">
        <v>14</v>
      </c>
      <c r="F18" s="3" t="s">
        <v>14</v>
      </c>
      <c r="G18" s="3" t="s">
        <v>14</v>
      </c>
      <c r="H18" s="3" t="s">
        <v>14</v>
      </c>
      <c r="I18" s="3" t="s">
        <v>14</v>
      </c>
      <c r="J18" s="3" t="s">
        <v>14</v>
      </c>
      <c r="K18" s="47" t="s">
        <v>16</v>
      </c>
      <c r="L18" s="3" t="s">
        <v>14</v>
      </c>
      <c r="M18" s="47" t="s">
        <v>16</v>
      </c>
      <c r="N18" s="3" t="s">
        <v>14</v>
      </c>
      <c r="O18" s="47" t="s">
        <v>16</v>
      </c>
      <c r="P18" s="2" t="s">
        <v>14</v>
      </c>
      <c r="Q18" s="2" t="s">
        <v>14</v>
      </c>
      <c r="R18" s="61" t="s">
        <v>16</v>
      </c>
      <c r="S18" s="62"/>
      <c r="T18" s="62"/>
      <c r="U18" s="62"/>
      <c r="V18" s="63"/>
      <c r="W18" s="2" t="s">
        <v>14</v>
      </c>
      <c r="X18" s="2" t="s">
        <v>14</v>
      </c>
      <c r="Y18" s="2" t="s">
        <v>14</v>
      </c>
      <c r="Z18" s="62" t="s">
        <v>16</v>
      </c>
      <c r="AA18" s="62"/>
      <c r="AB18" s="62"/>
      <c r="AC18" s="63"/>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80" t="s">
        <v>29</v>
      </c>
      <c r="G20" s="80"/>
      <c r="H20" s="80"/>
      <c r="I20" s="3" t="s">
        <v>14</v>
      </c>
      <c r="J20" s="3" t="s">
        <v>14</v>
      </c>
      <c r="K20" s="3" t="s">
        <v>14</v>
      </c>
      <c r="L20" s="37" t="s">
        <v>29</v>
      </c>
      <c r="M20" s="3" t="s">
        <v>14</v>
      </c>
      <c r="N20" s="37" t="s">
        <v>29</v>
      </c>
      <c r="O20" s="2" t="s">
        <v>14</v>
      </c>
      <c r="P20" s="2" t="s">
        <v>14</v>
      </c>
      <c r="Q20" s="2" t="s">
        <v>14</v>
      </c>
      <c r="R20" s="2" t="s">
        <v>14</v>
      </c>
      <c r="S20" s="2" t="s">
        <v>14</v>
      </c>
      <c r="T20" s="2" t="s">
        <v>14</v>
      </c>
      <c r="U20" s="2" t="s">
        <v>14</v>
      </c>
      <c r="V20" s="2" t="s">
        <v>14</v>
      </c>
      <c r="W20" s="2" t="s">
        <v>14</v>
      </c>
      <c r="X20" s="2" t="s">
        <v>14</v>
      </c>
      <c r="Y20" s="37" t="s">
        <v>29</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88" t="s">
        <v>33</v>
      </c>
      <c r="Y24" s="89"/>
      <c r="Z24" s="89"/>
      <c r="AA24" s="89"/>
      <c r="AB24" s="89"/>
      <c r="AC24" s="106"/>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96" t="s">
        <v>34</v>
      </c>
      <c r="N25" s="97"/>
      <c r="O25" s="97"/>
      <c r="P25" s="97"/>
      <c r="Q25" s="97"/>
      <c r="R25" s="97"/>
      <c r="S25" s="97"/>
      <c r="T25" s="97"/>
      <c r="U25" s="97"/>
      <c r="V25" s="97"/>
      <c r="W25" s="98"/>
      <c r="X25" s="2" t="s">
        <v>14</v>
      </c>
      <c r="Y25" s="2" t="s">
        <v>14</v>
      </c>
      <c r="Z25" s="2" t="s">
        <v>14</v>
      </c>
      <c r="AA25" s="2" t="s">
        <v>14</v>
      </c>
      <c r="AB25" s="2" t="s">
        <v>14</v>
      </c>
      <c r="AC25" s="2"/>
      <c r="AD25" s="2" t="s">
        <v>14</v>
      </c>
      <c r="AE25" s="2" t="s">
        <v>14</v>
      </c>
      <c r="AF25" s="2" t="s">
        <v>14</v>
      </c>
      <c r="AG25" s="2" t="s">
        <v>14</v>
      </c>
      <c r="AH25" s="93" t="s">
        <v>35</v>
      </c>
      <c r="AI25" s="94"/>
      <c r="AJ25" s="94"/>
      <c r="AK25" s="95"/>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48" t="s">
        <v>16</v>
      </c>
      <c r="L26" s="3" t="s">
        <v>14</v>
      </c>
      <c r="M26" s="3" t="s">
        <v>14</v>
      </c>
      <c r="N26" s="3" t="s">
        <v>14</v>
      </c>
      <c r="O26" s="2" t="s">
        <v>14</v>
      </c>
      <c r="P26" s="2" t="s">
        <v>14</v>
      </c>
      <c r="Q26" s="2" t="s">
        <v>14</v>
      </c>
      <c r="R26" s="2" t="s">
        <v>14</v>
      </c>
      <c r="S26" s="2" t="s">
        <v>14</v>
      </c>
      <c r="T26" s="2" t="s">
        <v>14</v>
      </c>
      <c r="U26" s="2" t="s">
        <v>14</v>
      </c>
      <c r="V26" s="2" t="s">
        <v>14</v>
      </c>
      <c r="W26" s="2" t="s">
        <v>14</v>
      </c>
      <c r="X26" s="2" t="s">
        <v>14</v>
      </c>
      <c r="Y26" s="2" t="s">
        <v>14</v>
      </c>
      <c r="Z26" s="2" t="s">
        <v>14</v>
      </c>
      <c r="AA26" s="2" t="s">
        <v>14</v>
      </c>
      <c r="AB26" s="2" t="s">
        <v>14</v>
      </c>
      <c r="AC26" s="2" t="s">
        <v>14</v>
      </c>
      <c r="AD26" s="2" t="s">
        <v>14</v>
      </c>
      <c r="AE26" s="2" t="s">
        <v>14</v>
      </c>
      <c r="AF26" s="2" t="s">
        <v>14</v>
      </c>
      <c r="AG26" s="48" t="s">
        <v>16</v>
      </c>
      <c r="AH26" s="2" t="s">
        <v>14</v>
      </c>
      <c r="AI26" s="2" t="s">
        <v>14</v>
      </c>
      <c r="AJ26" s="2" t="s">
        <v>14</v>
      </c>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7" t="s">
        <v>29</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104" t="s">
        <v>36</v>
      </c>
      <c r="U32" s="104"/>
      <c r="V32" s="104"/>
      <c r="W32" s="104"/>
      <c r="X32" s="104"/>
      <c r="Y32" s="104"/>
      <c r="Z32" s="104"/>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93" t="s">
        <v>35</v>
      </c>
      <c r="D33" s="94"/>
      <c r="E33" s="94"/>
      <c r="F33" s="95"/>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53" t="s">
        <v>35</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48" t="s">
        <v>16</v>
      </c>
      <c r="H34" s="3" t="s">
        <v>14</v>
      </c>
      <c r="I34" s="3" t="s">
        <v>14</v>
      </c>
      <c r="J34" s="3" t="s">
        <v>14</v>
      </c>
      <c r="K34" s="47" t="s">
        <v>16</v>
      </c>
      <c r="L34" s="3" t="s">
        <v>14</v>
      </c>
      <c r="M34" s="3" t="s">
        <v>14</v>
      </c>
      <c r="N34" s="3" t="s">
        <v>14</v>
      </c>
      <c r="O34" s="52" t="s">
        <v>16</v>
      </c>
      <c r="P34" s="2" t="s">
        <v>14</v>
      </c>
      <c r="Q34" s="2" t="s">
        <v>14</v>
      </c>
      <c r="R34" s="102" t="s">
        <v>16</v>
      </c>
      <c r="S34" s="103"/>
      <c r="T34" s="2" t="s">
        <v>14</v>
      </c>
      <c r="U34" s="2" t="s">
        <v>14</v>
      </c>
      <c r="V34" s="2" t="s">
        <v>14</v>
      </c>
      <c r="W34" s="2" t="s">
        <v>14</v>
      </c>
      <c r="X34" s="2" t="s">
        <v>14</v>
      </c>
      <c r="Y34" s="2" t="s">
        <v>14</v>
      </c>
      <c r="Z34" s="2" t="s">
        <v>14</v>
      </c>
      <c r="AA34" s="61" t="s">
        <v>16</v>
      </c>
      <c r="AB34" s="62"/>
      <c r="AC34" s="63"/>
      <c r="AD34" s="2" t="s">
        <v>14</v>
      </c>
      <c r="AE34" s="2" t="s">
        <v>14</v>
      </c>
      <c r="AF34" s="2" t="s">
        <v>14</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7" t="s">
        <v>29</v>
      </c>
      <c r="I36" s="3" t="s">
        <v>14</v>
      </c>
      <c r="J36" s="3" t="s">
        <v>14</v>
      </c>
      <c r="K36" s="3" t="s">
        <v>14</v>
      </c>
      <c r="L36" s="76" t="s">
        <v>29</v>
      </c>
      <c r="M36" s="77"/>
      <c r="N36" s="78"/>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25" t="s">
        <v>7</v>
      </c>
      <c r="Z39" s="25" t="s">
        <v>8</v>
      </c>
      <c r="AA39" s="25" t="s">
        <v>9</v>
      </c>
      <c r="AB39" s="25" t="s">
        <v>10</v>
      </c>
      <c r="AC39" s="25" t="s">
        <v>11</v>
      </c>
      <c r="AD39" s="25" t="s">
        <v>12</v>
      </c>
      <c r="AE39" s="5" t="s">
        <v>6</v>
      </c>
      <c r="AF39" s="25" t="s">
        <v>7</v>
      </c>
      <c r="AG39" s="25" t="s">
        <v>8</v>
      </c>
      <c r="AH39" s="25" t="s">
        <v>9</v>
      </c>
      <c r="AI39" s="2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c r="J40" s="3" t="s">
        <v>14</v>
      </c>
      <c r="K40" s="3" t="s">
        <v>14</v>
      </c>
      <c r="L40" s="3" t="s">
        <v>14</v>
      </c>
      <c r="M40" s="3" t="s">
        <v>14</v>
      </c>
      <c r="N40" s="3" t="s">
        <v>14</v>
      </c>
      <c r="O40" s="2" t="s">
        <v>14</v>
      </c>
      <c r="P40" s="2" t="s">
        <v>14</v>
      </c>
      <c r="Q40" s="2" t="s">
        <v>14</v>
      </c>
      <c r="R40" s="2" t="s">
        <v>14</v>
      </c>
      <c r="S40" s="2" t="s">
        <v>14</v>
      </c>
      <c r="T40" s="2" t="s">
        <v>14</v>
      </c>
      <c r="U40" s="2" t="s">
        <v>14</v>
      </c>
      <c r="V40" s="2" t="s">
        <v>14</v>
      </c>
      <c r="W40" s="2" t="s">
        <v>14</v>
      </c>
      <c r="X40" s="2" t="s">
        <v>14</v>
      </c>
      <c r="Y40" s="99" t="s">
        <v>23</v>
      </c>
      <c r="Z40" s="100"/>
      <c r="AA40" s="100"/>
      <c r="AB40" s="100"/>
      <c r="AC40" s="100"/>
      <c r="AD40" s="101"/>
      <c r="AE40" s="2" t="s">
        <v>14</v>
      </c>
      <c r="AF40" s="2" t="s">
        <v>14</v>
      </c>
      <c r="AG40" s="2" t="s">
        <v>14</v>
      </c>
      <c r="AH40" s="2" t="s">
        <v>14</v>
      </c>
      <c r="AI40" s="2" t="s">
        <v>14</v>
      </c>
      <c r="AJ40" s="24" t="s">
        <v>14</v>
      </c>
      <c r="AK40" s="2" t="s">
        <v>14</v>
      </c>
      <c r="AL40" s="2" t="s">
        <v>14</v>
      </c>
      <c r="AM40" s="2" t="s">
        <v>14</v>
      </c>
    </row>
    <row r="41" spans="2:39" ht="19.95" customHeight="1" outlineLevel="1" x14ac:dyDescent="0.35">
      <c r="B41" s="19" t="s">
        <v>15</v>
      </c>
      <c r="C41" s="3" t="s">
        <v>14</v>
      </c>
      <c r="D41" s="3" t="s">
        <v>14</v>
      </c>
      <c r="E41" s="107" t="s">
        <v>35</v>
      </c>
      <c r="F41" s="108"/>
      <c r="G41" s="108"/>
      <c r="H41" s="3" t="s">
        <v>14</v>
      </c>
      <c r="I41" s="3" t="s">
        <v>14</v>
      </c>
      <c r="J41" s="3" t="s">
        <v>14</v>
      </c>
      <c r="K41" s="107" t="s">
        <v>35</v>
      </c>
      <c r="L41" s="108"/>
      <c r="M41" s="108"/>
      <c r="N41" s="108"/>
      <c r="O41" s="108"/>
      <c r="P41" s="2" t="s">
        <v>14</v>
      </c>
      <c r="Q41" s="109" t="s">
        <v>35</v>
      </c>
      <c r="R41" s="110"/>
      <c r="S41" s="110"/>
      <c r="T41" s="110"/>
      <c r="U41" s="110"/>
      <c r="V41" s="111"/>
      <c r="W41" s="27" t="s">
        <v>14</v>
      </c>
      <c r="X41" s="27" t="s">
        <v>14</v>
      </c>
      <c r="Y41" s="2" t="s">
        <v>14</v>
      </c>
      <c r="Z41" s="2" t="s">
        <v>14</v>
      </c>
      <c r="AA41" s="2" t="s">
        <v>14</v>
      </c>
      <c r="AB41" s="2" t="s">
        <v>14</v>
      </c>
      <c r="AC41" s="2" t="s">
        <v>14</v>
      </c>
      <c r="AD41" s="55"/>
      <c r="AE41" s="2" t="s">
        <v>14</v>
      </c>
      <c r="AF41" s="94" t="s">
        <v>35</v>
      </c>
      <c r="AG41" s="94"/>
      <c r="AH41" s="94"/>
      <c r="AI41" s="94"/>
      <c r="AJ41" s="2" t="s">
        <v>14</v>
      </c>
      <c r="AK41" s="2" t="s">
        <v>14</v>
      </c>
      <c r="AL41" s="2" t="s">
        <v>14</v>
      </c>
      <c r="AM41" s="2" t="s">
        <v>14</v>
      </c>
    </row>
    <row r="42" spans="2:39" s="21" customFormat="1" ht="19.95" customHeight="1" outlineLevel="1" x14ac:dyDescent="0.35">
      <c r="B42" s="33" t="s">
        <v>2</v>
      </c>
      <c r="C42" s="3" t="s">
        <v>14</v>
      </c>
      <c r="D42" s="3" t="s">
        <v>14</v>
      </c>
      <c r="E42" s="3" t="s">
        <v>14</v>
      </c>
      <c r="F42" s="3" t="s">
        <v>14</v>
      </c>
      <c r="G42" s="3" t="s">
        <v>14</v>
      </c>
      <c r="H42" s="3" t="s">
        <v>14</v>
      </c>
      <c r="I42" s="3" t="s">
        <v>14</v>
      </c>
      <c r="J42" s="3" t="s">
        <v>14</v>
      </c>
      <c r="K42" s="3" t="s">
        <v>14</v>
      </c>
      <c r="L42" s="3" t="s">
        <v>14</v>
      </c>
      <c r="M42" s="3" t="s">
        <v>14</v>
      </c>
      <c r="N42" s="3" t="s">
        <v>14</v>
      </c>
      <c r="O42" s="2" t="s">
        <v>14</v>
      </c>
      <c r="P42" s="2" t="s">
        <v>14</v>
      </c>
      <c r="Q42" s="2" t="s">
        <v>14</v>
      </c>
      <c r="R42" s="2" t="s">
        <v>14</v>
      </c>
      <c r="S42" s="2" t="s">
        <v>14</v>
      </c>
      <c r="T42" s="2" t="s">
        <v>14</v>
      </c>
      <c r="U42" s="2" t="s">
        <v>14</v>
      </c>
      <c r="V42" s="2" t="s">
        <v>14</v>
      </c>
      <c r="W42" s="2" t="s">
        <v>14</v>
      </c>
      <c r="X42" s="2" t="s">
        <v>14</v>
      </c>
      <c r="Y42" s="2" t="s">
        <v>14</v>
      </c>
      <c r="Z42" s="2" t="s">
        <v>14</v>
      </c>
      <c r="AA42" s="2" t="s">
        <v>14</v>
      </c>
      <c r="AB42" s="2" t="s">
        <v>14</v>
      </c>
      <c r="AC42" s="2" t="s">
        <v>14</v>
      </c>
      <c r="AD42" s="2" t="s">
        <v>14</v>
      </c>
      <c r="AE42" s="2" t="s">
        <v>14</v>
      </c>
      <c r="AF42" s="2" t="s">
        <v>14</v>
      </c>
      <c r="AG42" s="2" t="s">
        <v>14</v>
      </c>
      <c r="AH42" s="2" t="s">
        <v>14</v>
      </c>
      <c r="AI42" s="2" t="s">
        <v>14</v>
      </c>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25" t="s">
        <v>11</v>
      </c>
      <c r="I47" s="25" t="s">
        <v>12</v>
      </c>
      <c r="J47" s="2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7" t="s">
        <v>14</v>
      </c>
      <c r="H48" s="3" t="s">
        <v>14</v>
      </c>
      <c r="I48" s="24" t="s">
        <v>14</v>
      </c>
      <c r="J48" s="2" t="s">
        <v>14</v>
      </c>
      <c r="K48" s="24" t="s">
        <v>14</v>
      </c>
      <c r="L48" s="2"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40" s="21" customFormat="1" ht="19.95" customHeight="1" outlineLevel="1" x14ac:dyDescent="0.35">
      <c r="B49" s="19" t="s">
        <v>15</v>
      </c>
      <c r="C49" s="3" t="s">
        <v>14</v>
      </c>
      <c r="D49" s="3" t="s">
        <v>14</v>
      </c>
      <c r="E49" s="3" t="s">
        <v>14</v>
      </c>
      <c r="F49" s="3" t="s">
        <v>14</v>
      </c>
      <c r="G49" s="23" t="s">
        <v>14</v>
      </c>
      <c r="H49" s="56" t="s">
        <v>35</v>
      </c>
      <c r="I49" s="3" t="s">
        <v>14</v>
      </c>
      <c r="J49" s="2" t="s">
        <v>14</v>
      </c>
      <c r="K49" s="24" t="s">
        <v>14</v>
      </c>
      <c r="L49" s="2" t="s">
        <v>14</v>
      </c>
      <c r="M49" s="3" t="s">
        <v>14</v>
      </c>
      <c r="N49" s="3" t="s">
        <v>14</v>
      </c>
      <c r="O49" s="2" t="s">
        <v>14</v>
      </c>
      <c r="P49" s="2" t="s">
        <v>14</v>
      </c>
      <c r="Q49" s="70" t="s">
        <v>37</v>
      </c>
      <c r="R49" s="71"/>
      <c r="S49" s="71"/>
      <c r="T49" s="71"/>
      <c r="U49" s="71"/>
      <c r="V49" s="71"/>
      <c r="W49" s="72"/>
      <c r="X49" s="70" t="s">
        <v>38</v>
      </c>
      <c r="Y49" s="71"/>
      <c r="Z49" s="71"/>
      <c r="AA49" s="71"/>
      <c r="AB49" s="71"/>
      <c r="AC49" s="71"/>
      <c r="AD49" s="72"/>
      <c r="AE49" s="70" t="s">
        <v>25</v>
      </c>
      <c r="AF49" s="71"/>
      <c r="AG49" s="71"/>
      <c r="AH49" s="71"/>
      <c r="AI49" s="71"/>
      <c r="AJ49" s="71"/>
      <c r="AK49" s="72"/>
      <c r="AL49" s="2" t="s">
        <v>14</v>
      </c>
      <c r="AM49" s="2" t="s">
        <v>14</v>
      </c>
      <c r="AN49"/>
    </row>
    <row r="50" spans="2:40" ht="19.95" customHeight="1" outlineLevel="1" x14ac:dyDescent="0.35">
      <c r="B50" s="33" t="s">
        <v>2</v>
      </c>
      <c r="C50" s="3" t="s">
        <v>14</v>
      </c>
      <c r="D50" s="3" t="s">
        <v>14</v>
      </c>
      <c r="E50" s="3" t="s">
        <v>14</v>
      </c>
      <c r="F50" s="3" t="s">
        <v>14</v>
      </c>
      <c r="G50" s="3" t="s">
        <v>14</v>
      </c>
      <c r="H50" s="2" t="s">
        <v>14</v>
      </c>
      <c r="I50" s="3" t="s">
        <v>14</v>
      </c>
      <c r="J50" s="3" t="s">
        <v>14</v>
      </c>
      <c r="K50" s="24" t="s">
        <v>14</v>
      </c>
      <c r="L50" s="2" t="s">
        <v>14</v>
      </c>
      <c r="M50" s="3" t="s">
        <v>14</v>
      </c>
      <c r="N50" s="3" t="s">
        <v>14</v>
      </c>
      <c r="O50" s="2" t="s">
        <v>14</v>
      </c>
      <c r="P50" s="2" t="s">
        <v>14</v>
      </c>
      <c r="Q50" s="2" t="s">
        <v>14</v>
      </c>
      <c r="R50" s="2" t="s">
        <v>14</v>
      </c>
      <c r="S50" s="2" t="s">
        <v>14</v>
      </c>
      <c r="T50" s="2" t="s">
        <v>14</v>
      </c>
      <c r="U50" s="2" t="s">
        <v>14</v>
      </c>
      <c r="V50" s="2" t="s">
        <v>14</v>
      </c>
      <c r="W50" s="2" t="s">
        <v>14</v>
      </c>
      <c r="X50" s="2" t="s">
        <v>14</v>
      </c>
      <c r="Y50" s="2" t="s">
        <v>14</v>
      </c>
      <c r="Z50" s="2" t="s">
        <v>14</v>
      </c>
      <c r="AA50" s="2" t="s">
        <v>14</v>
      </c>
      <c r="AB50" s="2" t="s">
        <v>14</v>
      </c>
      <c r="AC50" s="2" t="s">
        <v>14</v>
      </c>
      <c r="AD50" s="2" t="s">
        <v>14</v>
      </c>
      <c r="AE50" s="2" t="s">
        <v>14</v>
      </c>
      <c r="AF50" s="2" t="s">
        <v>14</v>
      </c>
      <c r="AG50" s="2" t="s">
        <v>14</v>
      </c>
      <c r="AH50" s="2" t="s">
        <v>14</v>
      </c>
      <c r="AI50" s="2" t="s">
        <v>14</v>
      </c>
      <c r="AJ50" s="2" t="s">
        <v>14</v>
      </c>
      <c r="AK50" s="2" t="s">
        <v>14</v>
      </c>
      <c r="AL50" s="2" t="s">
        <v>14</v>
      </c>
      <c r="AM50" s="2" t="s">
        <v>14</v>
      </c>
    </row>
    <row r="51" spans="2:40"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40" ht="19.95" customHeight="1" outlineLevel="1" x14ac:dyDescent="0.35">
      <c r="B52" s="20" t="s">
        <v>1</v>
      </c>
      <c r="C52" s="3" t="s">
        <v>14</v>
      </c>
      <c r="D52" s="3" t="s">
        <v>14</v>
      </c>
      <c r="E52" s="3" t="s">
        <v>14</v>
      </c>
      <c r="F52" s="3" t="s">
        <v>14</v>
      </c>
      <c r="G52" s="3" t="s">
        <v>14</v>
      </c>
      <c r="H52" s="3" t="s">
        <v>14</v>
      </c>
      <c r="I52" s="3" t="s">
        <v>14</v>
      </c>
      <c r="J52" s="3" t="s">
        <v>14</v>
      </c>
      <c r="K52" s="76" t="s">
        <v>39</v>
      </c>
      <c r="L52" s="77"/>
      <c r="M52" s="77"/>
      <c r="N52" s="77"/>
      <c r="O52" s="78"/>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40" ht="19.95" customHeight="1" x14ac:dyDescent="0.35">
      <c r="B53" s="1"/>
    </row>
    <row r="54" spans="2:40"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40"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40"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40" ht="19.95" customHeight="1" outlineLevel="1" x14ac:dyDescent="0.35">
      <c r="B57" s="19" t="s">
        <v>15</v>
      </c>
      <c r="C57" s="3" t="s">
        <v>14</v>
      </c>
      <c r="D57" s="2" t="s">
        <v>14</v>
      </c>
      <c r="E57" s="2" t="s">
        <v>14</v>
      </c>
      <c r="F57" s="2" t="s">
        <v>14</v>
      </c>
      <c r="G57" s="2" t="s">
        <v>14</v>
      </c>
      <c r="H57" s="2" t="s">
        <v>14</v>
      </c>
      <c r="I57" s="2"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40" ht="19.95" customHeight="1" outlineLevel="1" x14ac:dyDescent="0.35">
      <c r="B58" s="33" t="s">
        <v>2</v>
      </c>
      <c r="C58" s="3" t="s">
        <v>14</v>
      </c>
      <c r="D58" s="61" t="s">
        <v>16</v>
      </c>
      <c r="E58" s="62"/>
      <c r="F58" s="62"/>
      <c r="G58" s="62"/>
      <c r="H58" s="63"/>
      <c r="I58" s="3" t="s">
        <v>14</v>
      </c>
      <c r="J58" s="3" t="s">
        <v>14</v>
      </c>
      <c r="K58" s="61" t="s">
        <v>16</v>
      </c>
      <c r="L58" s="62"/>
      <c r="M58" s="62"/>
      <c r="N58" s="62"/>
      <c r="O58" s="63"/>
      <c r="P58" s="3"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40"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40"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40" s="21" customFormat="1" ht="19.95" customHeight="1" x14ac:dyDescent="0.35"/>
    <row r="62" spans="2:40"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40"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40" ht="19.95" hidden="1"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hidden="1"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hidden="1" customHeight="1" outlineLevel="1" x14ac:dyDescent="0.35">
      <c r="B66" s="33" t="s">
        <v>2</v>
      </c>
      <c r="C66" s="3" t="s">
        <v>14</v>
      </c>
      <c r="D66" s="3" t="s">
        <v>14</v>
      </c>
      <c r="E66" s="3" t="s">
        <v>14</v>
      </c>
      <c r="F66" s="61" t="s">
        <v>16</v>
      </c>
      <c r="G66" s="62"/>
      <c r="H66" s="63"/>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hidden="1"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hidden="1"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collapsed="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1" t="s">
        <v>16</v>
      </c>
      <c r="AG82" s="62"/>
      <c r="AH82" s="63"/>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58">
    <mergeCell ref="AF41:AI41"/>
    <mergeCell ref="K52:O52"/>
    <mergeCell ref="E41:G41"/>
    <mergeCell ref="K41:O41"/>
    <mergeCell ref="X49:AD49"/>
    <mergeCell ref="Q49:W49"/>
    <mergeCell ref="Q41:V41"/>
    <mergeCell ref="AE49:AK49"/>
    <mergeCell ref="AH2:AM2"/>
    <mergeCell ref="W4:X4"/>
    <mergeCell ref="AJ4:AK4"/>
    <mergeCell ref="R18:V18"/>
    <mergeCell ref="X24:AC24"/>
    <mergeCell ref="AF10:AH10"/>
    <mergeCell ref="Y10:AB10"/>
    <mergeCell ref="B6:B7"/>
    <mergeCell ref="AI8:AM8"/>
    <mergeCell ref="B78:B79"/>
    <mergeCell ref="B14:B15"/>
    <mergeCell ref="B22:B23"/>
    <mergeCell ref="B30:B31"/>
    <mergeCell ref="S12:V12"/>
    <mergeCell ref="F20:H20"/>
    <mergeCell ref="B38:B39"/>
    <mergeCell ref="B46:B47"/>
    <mergeCell ref="B54:B55"/>
    <mergeCell ref="B62:B63"/>
    <mergeCell ref="B70:B71"/>
    <mergeCell ref="F66:H66"/>
    <mergeCell ref="K74:O74"/>
    <mergeCell ref="AF66:AJ66"/>
    <mergeCell ref="C33:F33"/>
    <mergeCell ref="AF18:AH18"/>
    <mergeCell ref="Z18:AC18"/>
    <mergeCell ref="M25:W25"/>
    <mergeCell ref="Y40:AD40"/>
    <mergeCell ref="AH25:AK25"/>
    <mergeCell ref="G26:H26"/>
    <mergeCell ref="R34:S34"/>
    <mergeCell ref="AA34:AC34"/>
    <mergeCell ref="L36:N36"/>
    <mergeCell ref="T32:Z32"/>
    <mergeCell ref="D82:H82"/>
    <mergeCell ref="K82:O82"/>
    <mergeCell ref="R82:V82"/>
    <mergeCell ref="Y82:AC82"/>
    <mergeCell ref="AF58:AG58"/>
    <mergeCell ref="AF82:AH82"/>
    <mergeCell ref="Y74:AC74"/>
    <mergeCell ref="R58:V58"/>
    <mergeCell ref="Y58:AC58"/>
    <mergeCell ref="AF74:AJ74"/>
    <mergeCell ref="K66:O66"/>
    <mergeCell ref="R66:V66"/>
    <mergeCell ref="Y66:AC66"/>
    <mergeCell ref="R74:V74"/>
    <mergeCell ref="D58:H58"/>
    <mergeCell ref="K58:O58"/>
  </mergeCells>
  <conditionalFormatting sqref="C33">
    <cfRule type="cellIs" dxfId="2349" priority="151" stopIfTrue="1" operator="equal">
      <formula>1</formula>
    </cfRule>
    <cfRule type="cellIs" dxfId="2348" priority="152" stopIfTrue="1" operator="equal">
      <formula>2</formula>
    </cfRule>
    <cfRule type="cellIs" dxfId="2347" priority="153" operator="equal">
      <formula>3</formula>
    </cfRule>
  </conditionalFormatting>
  <conditionalFormatting sqref="C58:D58">
    <cfRule type="cellIs" dxfId="2346" priority="29" stopIfTrue="1" operator="equal">
      <formula>2</formula>
    </cfRule>
    <cfRule type="cellIs" dxfId="2345" priority="28" stopIfTrue="1" operator="equal">
      <formula>1</formula>
    </cfRule>
    <cfRule type="cellIs" dxfId="2344" priority="30" operator="equal">
      <formula>3</formula>
    </cfRule>
  </conditionalFormatting>
  <conditionalFormatting sqref="C82:D82">
    <cfRule type="cellIs" dxfId="2343" priority="195" operator="equal">
      <formula>3</formula>
    </cfRule>
    <cfRule type="cellIs" dxfId="2342" priority="194" stopIfTrue="1" operator="equal">
      <formula>2</formula>
    </cfRule>
    <cfRule type="cellIs" dxfId="2341" priority="193" stopIfTrue="1" operator="equal">
      <formula>1</formula>
    </cfRule>
  </conditionalFormatting>
  <conditionalFormatting sqref="C66:F66">
    <cfRule type="cellIs" dxfId="2340" priority="181" stopIfTrue="1" operator="equal">
      <formula>1</formula>
    </cfRule>
    <cfRule type="cellIs" dxfId="2339" priority="182" stopIfTrue="1" operator="equal">
      <formula>2</formula>
    </cfRule>
    <cfRule type="cellIs" dxfId="2338" priority="183" operator="equal">
      <formula>3</formula>
    </cfRule>
  </conditionalFormatting>
  <conditionalFormatting sqref="C74:K74">
    <cfRule type="cellIs" dxfId="2337" priority="206" stopIfTrue="1" operator="equal">
      <formula>2</formula>
    </cfRule>
    <cfRule type="cellIs" dxfId="2336" priority="205" stopIfTrue="1" operator="equal">
      <formula>1</formula>
    </cfRule>
    <cfRule type="cellIs" dxfId="2335" priority="207" operator="equal">
      <formula>3</formula>
    </cfRule>
  </conditionalFormatting>
  <conditionalFormatting sqref="C36:L36">
    <cfRule type="cellIs" dxfId="2334" priority="139" stopIfTrue="1" operator="equal">
      <formula>1</formula>
    </cfRule>
    <cfRule type="cellIs" dxfId="2333" priority="141" operator="equal">
      <formula>3</formula>
    </cfRule>
    <cfRule type="cellIs" dxfId="2332" priority="140" stopIfTrue="1" operator="equal">
      <formula>2</formula>
    </cfRule>
  </conditionalFormatting>
  <conditionalFormatting sqref="C25:M25">
    <cfRule type="cellIs" dxfId="2331" priority="160" stopIfTrue="1" operator="equal">
      <formula>1</formula>
    </cfRule>
    <cfRule type="cellIs" dxfId="2330" priority="161" stopIfTrue="1" operator="equal">
      <formula>2</formula>
    </cfRule>
    <cfRule type="cellIs" dxfId="2329" priority="162" operator="equal">
      <formula>3</formula>
    </cfRule>
  </conditionalFormatting>
  <conditionalFormatting sqref="C49:P49">
    <cfRule type="cellIs" dxfId="2328" priority="63" operator="equal">
      <formula>3</formula>
    </cfRule>
    <cfRule type="cellIs" dxfId="2327" priority="61" stopIfTrue="1" operator="equal">
      <formula>1</formula>
    </cfRule>
    <cfRule type="cellIs" dxfId="2326" priority="62" stopIfTrue="1" operator="equal">
      <formula>2</formula>
    </cfRule>
  </conditionalFormatting>
  <conditionalFormatting sqref="C18:R18">
    <cfRule type="cellIs" dxfId="2325" priority="165" operator="equal">
      <formula>3</formula>
    </cfRule>
    <cfRule type="cellIs" dxfId="2324" priority="163" stopIfTrue="1" operator="equal">
      <formula>1</formula>
    </cfRule>
    <cfRule type="cellIs" dxfId="2323" priority="164" stopIfTrue="1" operator="equal">
      <formula>2</formula>
    </cfRule>
  </conditionalFormatting>
  <conditionalFormatting sqref="C34:R34">
    <cfRule type="cellIs" dxfId="2322" priority="135" operator="equal">
      <formula>3</formula>
    </cfRule>
    <cfRule type="cellIs" dxfId="2321" priority="134" stopIfTrue="1" operator="equal">
      <formula>2</formula>
    </cfRule>
    <cfRule type="cellIs" dxfId="2320" priority="133" stopIfTrue="1" operator="equal">
      <formula>1</formula>
    </cfRule>
  </conditionalFormatting>
  <conditionalFormatting sqref="C32:T32 AA32:AM32 AD34:AM34 C35:AM35 O36:AM36">
    <cfRule type="cellIs" dxfId="2319" priority="319" stopIfTrue="1" operator="equal">
      <formula>1</formula>
    </cfRule>
    <cfRule type="cellIs" dxfId="2318" priority="320" stopIfTrue="1" operator="equal">
      <formula>2</formula>
    </cfRule>
    <cfRule type="cellIs" dxfId="2317" priority="321" operator="equal">
      <formula>3</formula>
    </cfRule>
  </conditionalFormatting>
  <conditionalFormatting sqref="C40:W40 AF40:AM40 X40:X41 AE40:AE41 H41 W41 Y41:AC41 AJ41:AM41 C41:D42 E42:H42 C43:AM44">
    <cfRule type="cellIs" dxfId="2316" priority="317" stopIfTrue="1" operator="equal">
      <formula>2</formula>
    </cfRule>
    <cfRule type="cellIs" dxfId="2315" priority="318" operator="equal">
      <formula>3</formula>
    </cfRule>
  </conditionalFormatting>
  <conditionalFormatting sqref="C24:X24 AD24:AM24 X25:AH25 AL25:AM25 C26:G26">
    <cfRule type="cellIs" dxfId="2314" priority="324" operator="equal">
      <formula>3</formula>
    </cfRule>
    <cfRule type="cellIs" dxfId="2313" priority="323" stopIfTrue="1" operator="equal">
      <formula>2</formula>
    </cfRule>
    <cfRule type="cellIs" dxfId="2312" priority="322" stopIfTrue="1" operator="equal">
      <formula>1</formula>
    </cfRule>
  </conditionalFormatting>
  <conditionalFormatting sqref="C8:AI8">
    <cfRule type="cellIs" dxfId="2311" priority="170" stopIfTrue="1" operator="equal">
      <formula>2</formula>
    </cfRule>
    <cfRule type="cellIs" dxfId="2310" priority="169" stopIfTrue="1" operator="equal">
      <formula>1</formula>
    </cfRule>
    <cfRule type="cellIs" dxfId="2309" priority="171" operator="equal">
      <formula>3</formula>
    </cfRule>
  </conditionalFormatting>
  <conditionalFormatting sqref="C6:AM6">
    <cfRule type="expression" dxfId="2308" priority="333">
      <formula>NOT(ISNUMBER(C6))</formula>
    </cfRule>
  </conditionalFormatting>
  <conditionalFormatting sqref="C7:AM7">
    <cfRule type="expression" dxfId="2307" priority="332">
      <formula>OR(COUNTIF(C8:C10,1)&gt;1,COUNTIF(C8:C10,2)&gt;1,COUNTIF(C8:C10,3)&gt;1)</formula>
    </cfRule>
    <cfRule type="expression" dxfId="2306" priority="331" stopIfTrue="1">
      <formula>NOT(ISNUMBER(C6))</formula>
    </cfRule>
  </conditionalFormatting>
  <conditionalFormatting sqref="C9:AM9 C10:Y10 AC10:AF10 AI10:AM10 C11:AM11 C12:S12 W12:AM12">
    <cfRule type="cellIs" dxfId="2305" priority="334" stopIfTrue="1" operator="equal">
      <formula>1</formula>
    </cfRule>
    <cfRule type="cellIs" dxfId="2304" priority="336" operator="equal">
      <formula>3</formula>
    </cfRule>
    <cfRule type="cellIs" dxfId="2303" priority="335" stopIfTrue="1" operator="equal">
      <formula>2</formula>
    </cfRule>
  </conditionalFormatting>
  <conditionalFormatting sqref="C14:AM14">
    <cfRule type="expression" dxfId="2302" priority="327">
      <formula>NOT(ISNUMBER(C14))</formula>
    </cfRule>
  </conditionalFormatting>
  <conditionalFormatting sqref="C15:AM15">
    <cfRule type="expression" dxfId="2301" priority="325" stopIfTrue="1">
      <formula>NOT(ISNUMBER(C14))</formula>
    </cfRule>
    <cfRule type="expression" dxfId="2300" priority="326">
      <formula>OR(COUNTIF(C16:C18,1)&gt;1,COUNTIF(C16:C18,2)&gt;1,COUNTIF(C16:C18,3)&gt;1)</formula>
    </cfRule>
  </conditionalFormatting>
  <conditionalFormatting sqref="C16:AM17 AD18:AF18 AI18:AM18 C19:AM19 C20:F20 I20:AM20">
    <cfRule type="cellIs" dxfId="2299" priority="330" operator="equal">
      <formula>3</formula>
    </cfRule>
    <cfRule type="cellIs" dxfId="2298" priority="329" stopIfTrue="1" operator="equal">
      <formula>2</formula>
    </cfRule>
    <cfRule type="cellIs" dxfId="2297" priority="328" stopIfTrue="1" operator="equal">
      <formula>1</formula>
    </cfRule>
  </conditionalFormatting>
  <conditionalFormatting sqref="C22:AM22">
    <cfRule type="expression" dxfId="2296" priority="300">
      <formula>NOT(ISNUMBER(C22))</formula>
    </cfRule>
  </conditionalFormatting>
  <conditionalFormatting sqref="C23:AM23">
    <cfRule type="expression" dxfId="2295" priority="299">
      <formula>OR(COUNTIF(C24:C26,1)&gt;1,COUNTIF(C24:C26,2)&gt;1,COUNTIF(C24:C26,3)&gt;1)</formula>
    </cfRule>
    <cfRule type="expression" dxfId="2294" priority="298" stopIfTrue="1">
      <formula>NOT(ISNUMBER(C22))</formula>
    </cfRule>
  </conditionalFormatting>
  <conditionalFormatting sqref="C27:AM28">
    <cfRule type="cellIs" dxfId="2293" priority="148" stopIfTrue="1" operator="equal">
      <formula>1</formula>
    </cfRule>
    <cfRule type="cellIs" dxfId="2292" priority="149" stopIfTrue="1" operator="equal">
      <formula>2</formula>
    </cfRule>
    <cfRule type="cellIs" dxfId="2291" priority="150" operator="equal">
      <formula>3</formula>
    </cfRule>
  </conditionalFormatting>
  <conditionalFormatting sqref="C30:AM30">
    <cfRule type="expression" dxfId="2290" priority="297">
      <formula>NOT(ISNUMBER(C30))</formula>
    </cfRule>
  </conditionalFormatting>
  <conditionalFormatting sqref="C31:AM31">
    <cfRule type="expression" dxfId="2289" priority="295" stopIfTrue="1">
      <formula>NOT(ISNUMBER(C30))</formula>
    </cfRule>
    <cfRule type="expression" dxfId="2288" priority="296">
      <formula>OR(COUNTIF(C32:C34,1)&gt;1,COUNTIF(C32:C34,2)&gt;1,COUNTIF(C32:C34,3)&gt;1)</formula>
    </cfRule>
  </conditionalFormatting>
  <conditionalFormatting sqref="C38:AM38">
    <cfRule type="expression" dxfId="2287" priority="294">
      <formula>NOT(ISNUMBER(C38))</formula>
    </cfRule>
  </conditionalFormatting>
  <conditionalFormatting sqref="C39:AM39">
    <cfRule type="expression" dxfId="2286" priority="292" stopIfTrue="1">
      <formula>NOT(ISNUMBER(C38))</formula>
    </cfRule>
    <cfRule type="expression" dxfId="2285" priority="293">
      <formula>OR(COUNTIF(C40:C42,1)&gt;1,COUNTIF(C40:C42,2)&gt;1,COUNTIF(C40:C42,3)&gt;1)</formula>
    </cfRule>
  </conditionalFormatting>
  <conditionalFormatting sqref="C46:AM46">
    <cfRule type="expression" dxfId="2284" priority="291">
      <formula>NOT(ISNUMBER(C46))</formula>
    </cfRule>
  </conditionalFormatting>
  <conditionalFormatting sqref="C47:AM47">
    <cfRule type="expression" dxfId="2283" priority="289" stopIfTrue="1">
      <formula>NOT(ISNUMBER(C46))</formula>
    </cfRule>
    <cfRule type="expression" dxfId="2282" priority="290">
      <formula>OR(COUNTIF(C48:C50,1)&gt;1,COUNTIF(C48:C50,2)&gt;1,COUNTIF(C48:C50,3)&gt;1)</formula>
    </cfRule>
  </conditionalFormatting>
  <conditionalFormatting sqref="C48:AM48 AE49 AL49:AN49 C52:K52 P52:AM52">
    <cfRule type="cellIs" dxfId="2281" priority="314" stopIfTrue="1" operator="equal">
      <formula>2</formula>
    </cfRule>
    <cfRule type="cellIs" dxfId="2280" priority="315" operator="equal">
      <formula>3</formula>
    </cfRule>
    <cfRule type="cellIs" dxfId="2279" priority="313" stopIfTrue="1" operator="equal">
      <formula>1</formula>
    </cfRule>
  </conditionalFormatting>
  <conditionalFormatting sqref="C50:AM51">
    <cfRule type="cellIs" dxfId="2278" priority="240" operator="equal">
      <formula>3</formula>
    </cfRule>
    <cfRule type="cellIs" dxfId="2277" priority="239" stopIfTrue="1" operator="equal">
      <formula>2</formula>
    </cfRule>
    <cfRule type="cellIs" dxfId="2276" priority="238" stopIfTrue="1" operator="equal">
      <formula>1</formula>
    </cfRule>
  </conditionalFormatting>
  <conditionalFormatting sqref="C54:AM54">
    <cfRule type="expression" dxfId="2275" priority="288">
      <formula>NOT(ISNUMBER(C54))</formula>
    </cfRule>
  </conditionalFormatting>
  <conditionalFormatting sqref="C55:AM55">
    <cfRule type="expression" dxfId="2274" priority="287">
      <formula>OR(COUNTIF(C56:C58,1)&gt;1,COUNTIF(C56:C58,2)&gt;1,COUNTIF(C56:C58,3)&gt;1)</formula>
    </cfRule>
    <cfRule type="expression" dxfId="2273" priority="286" stopIfTrue="1">
      <formula>NOT(ISNUMBER(C54))</formula>
    </cfRule>
  </conditionalFormatting>
  <conditionalFormatting sqref="C56:AM57 AD58:AF58 AH58:AM58">
    <cfRule type="cellIs" dxfId="2272" priority="312" operator="equal">
      <formula>3</formula>
    </cfRule>
    <cfRule type="cellIs" dxfId="2271" priority="311" stopIfTrue="1" operator="equal">
      <formula>2</formula>
    </cfRule>
    <cfRule type="cellIs" dxfId="2270" priority="310" stopIfTrue="1" operator="equal">
      <formula>1</formula>
    </cfRule>
  </conditionalFormatting>
  <conditionalFormatting sqref="C62:AM62">
    <cfRule type="expression" dxfId="2269" priority="285">
      <formula>NOT(ISNUMBER(C62))</formula>
    </cfRule>
  </conditionalFormatting>
  <conditionalFormatting sqref="C63:AM63">
    <cfRule type="expression" dxfId="2268" priority="283" stopIfTrue="1">
      <formula>NOT(ISNUMBER(C62))</formula>
    </cfRule>
    <cfRule type="expression" dxfId="2267" priority="284">
      <formula>OR(COUNTIF(C64:C66,1)&gt;1,COUNTIF(C64:C66,2)&gt;1,COUNTIF(C64:C66,3)&gt;1)</formula>
    </cfRule>
  </conditionalFormatting>
  <conditionalFormatting sqref="C64:AM65 AK66:AM66 C67:AM68">
    <cfRule type="cellIs" dxfId="2266" priority="308" stopIfTrue="1" operator="equal">
      <formula>2</formula>
    </cfRule>
    <cfRule type="cellIs" dxfId="2265" priority="309" operator="equal">
      <formula>3</formula>
    </cfRule>
    <cfRule type="cellIs" dxfId="2264" priority="307" stopIfTrue="1" operator="equal">
      <formula>1</formula>
    </cfRule>
  </conditionalFormatting>
  <conditionalFormatting sqref="C70:AM70">
    <cfRule type="expression" dxfId="2263" priority="282">
      <formula>NOT(ISNUMBER(C70))</formula>
    </cfRule>
  </conditionalFormatting>
  <conditionalFormatting sqref="C71:AM71">
    <cfRule type="expression" dxfId="2262" priority="280" stopIfTrue="1">
      <formula>NOT(ISNUMBER(C70))</formula>
    </cfRule>
    <cfRule type="expression" dxfId="2261" priority="281">
      <formula>OR(COUNTIF(C72:C74,1)&gt;1,COUNTIF(C72:C74,2)&gt;1,COUNTIF(C72:C74,3)&gt;1)</formula>
    </cfRule>
  </conditionalFormatting>
  <conditionalFormatting sqref="C72:AM73 AK74:AM74 C75:AM76">
    <cfRule type="cellIs" dxfId="2260" priority="304" stopIfTrue="1" operator="equal">
      <formula>1</formula>
    </cfRule>
    <cfRule type="cellIs" dxfId="2259" priority="305" stopIfTrue="1" operator="equal">
      <formula>2</formula>
    </cfRule>
    <cfRule type="cellIs" dxfId="2258" priority="306" operator="equal">
      <formula>3</formula>
    </cfRule>
  </conditionalFormatting>
  <conditionalFormatting sqref="C78:AM78">
    <cfRule type="expression" dxfId="2257" priority="279">
      <formula>NOT(ISNUMBER(C78))</formula>
    </cfRule>
  </conditionalFormatting>
  <conditionalFormatting sqref="C79:AM79">
    <cfRule type="expression" dxfId="2256" priority="278">
      <formula>OR(COUNTIF(C80:C82,1)&gt;1,COUNTIF(C80:C82,2)&gt;1,COUNTIF(C80:C82,3)&gt;1)</formula>
    </cfRule>
    <cfRule type="expression" dxfId="2255" priority="277" stopIfTrue="1">
      <formula>NOT(ISNUMBER(C78))</formula>
    </cfRule>
  </conditionalFormatting>
  <conditionalFormatting sqref="C80:AM81 AD82:AF82 AI82:AM82 C83:AM84">
    <cfRule type="cellIs" dxfId="2254" priority="301" stopIfTrue="1" operator="equal">
      <formula>1</formula>
    </cfRule>
    <cfRule type="cellIs" dxfId="2253" priority="302" stopIfTrue="1" operator="equal">
      <formula>2</formula>
    </cfRule>
    <cfRule type="cellIs" dxfId="2252" priority="303" operator="equal">
      <formula>3</formula>
    </cfRule>
  </conditionalFormatting>
  <conditionalFormatting sqref="E41">
    <cfRule type="cellIs" dxfId="2251" priority="117" operator="equal">
      <formula>3</formula>
    </cfRule>
    <cfRule type="cellIs" dxfId="2250" priority="116" stopIfTrue="1" operator="equal">
      <formula>2</formula>
    </cfRule>
    <cfRule type="cellIs" dxfId="2249" priority="115" stopIfTrue="1" operator="equal">
      <formula>1</formula>
    </cfRule>
  </conditionalFormatting>
  <conditionalFormatting sqref="G33:AM33">
    <cfRule type="cellIs" dxfId="2248" priority="112" stopIfTrue="1" operator="equal">
      <formula>1</formula>
    </cfRule>
    <cfRule type="cellIs" dxfId="2247" priority="114" operator="equal">
      <formula>3</formula>
    </cfRule>
    <cfRule type="cellIs" dxfId="2246" priority="113" stopIfTrue="1" operator="equal">
      <formula>2</formula>
    </cfRule>
  </conditionalFormatting>
  <conditionalFormatting sqref="H49">
    <cfRule type="cellIs" dxfId="2245" priority="58" stopIfTrue="1" operator="equal">
      <formula>1</formula>
    </cfRule>
    <cfRule type="cellIs" dxfId="2244" priority="60" operator="equal">
      <formula>3</formula>
    </cfRule>
    <cfRule type="cellIs" dxfId="2243" priority="59" stopIfTrue="1" operator="equal">
      <formula>2</formula>
    </cfRule>
  </conditionalFormatting>
  <conditionalFormatting sqref="I41:J42">
    <cfRule type="cellIs" dxfId="2242" priority="252" operator="equal">
      <formula>3</formula>
    </cfRule>
    <cfRule type="cellIs" dxfId="2241" priority="251" stopIfTrue="1" operator="equal">
      <formula>2</formula>
    </cfRule>
    <cfRule type="cellIs" dxfId="2240" priority="250" stopIfTrue="1" operator="equal">
      <formula>1</formula>
    </cfRule>
  </conditionalFormatting>
  <conditionalFormatting sqref="I58:K58">
    <cfRule type="cellIs" dxfId="2239" priority="18" operator="equal">
      <formula>3</formula>
    </cfRule>
    <cfRule type="cellIs" dxfId="2238" priority="17" stopIfTrue="1" operator="equal">
      <formula>2</formula>
    </cfRule>
    <cfRule type="cellIs" dxfId="2237" priority="16" stopIfTrue="1" operator="equal">
      <formula>1</formula>
    </cfRule>
  </conditionalFormatting>
  <conditionalFormatting sqref="I66:K66">
    <cfRule type="cellIs" dxfId="2236" priority="218" stopIfTrue="1" operator="equal">
      <formula>2</formula>
    </cfRule>
    <cfRule type="cellIs" dxfId="2235" priority="219" operator="equal">
      <formula>3</formula>
    </cfRule>
    <cfRule type="cellIs" dxfId="2234" priority="217" stopIfTrue="1" operator="equal">
      <formula>1</formula>
    </cfRule>
  </conditionalFormatting>
  <conditionalFormatting sqref="I82:K82">
    <cfRule type="cellIs" dxfId="2233" priority="191" stopIfTrue="1" operator="equal">
      <formula>2</formula>
    </cfRule>
    <cfRule type="cellIs" dxfId="2232" priority="190" stopIfTrue="1" operator="equal">
      <formula>1</formula>
    </cfRule>
    <cfRule type="cellIs" dxfId="2231" priority="192" operator="equal">
      <formula>3</formula>
    </cfRule>
  </conditionalFormatting>
  <conditionalFormatting sqref="I26:AM26">
    <cfRule type="cellIs" dxfId="2230" priority="265" stopIfTrue="1" operator="equal">
      <formula>1</formula>
    </cfRule>
    <cfRule type="cellIs" dxfId="2229" priority="266" stopIfTrue="1" operator="equal">
      <formula>2</formula>
    </cfRule>
    <cfRule type="cellIs" dxfId="2228" priority="267" operator="equal">
      <formula>3</formula>
    </cfRule>
  </conditionalFormatting>
  <conditionalFormatting sqref="K41">
    <cfRule type="cellIs" dxfId="2227" priority="108" operator="equal">
      <formula>3</formula>
    </cfRule>
    <cfRule type="cellIs" dxfId="2226" priority="106" stopIfTrue="1" operator="equal">
      <formula>1</formula>
    </cfRule>
    <cfRule type="cellIs" dxfId="2225" priority="107" stopIfTrue="1" operator="equal">
      <formula>2</formula>
    </cfRule>
  </conditionalFormatting>
  <conditionalFormatting sqref="K42:AM42">
    <cfRule type="cellIs" dxfId="2224" priority="246" operator="equal">
      <formula>3</formula>
    </cfRule>
    <cfRule type="cellIs" dxfId="2223" priority="245" stopIfTrue="1" operator="equal">
      <formula>2</formula>
    </cfRule>
    <cfRule type="cellIs" dxfId="2222" priority="244" stopIfTrue="1" operator="equal">
      <formula>1</formula>
    </cfRule>
  </conditionalFormatting>
  <conditionalFormatting sqref="P41:Q41">
    <cfRule type="cellIs" dxfId="2221" priority="104" stopIfTrue="1" operator="equal">
      <formula>2</formula>
    </cfRule>
    <cfRule type="cellIs" dxfId="2220" priority="105" operator="equal">
      <formula>3</formula>
    </cfRule>
    <cfRule type="cellIs" dxfId="2219" priority="103" stopIfTrue="1" operator="equal">
      <formula>1</formula>
    </cfRule>
  </conditionalFormatting>
  <conditionalFormatting sqref="P58:R58 C59:AM60">
    <cfRule type="cellIs" dxfId="2218" priority="225" operator="equal">
      <formula>3</formula>
    </cfRule>
    <cfRule type="cellIs" dxfId="2217" priority="223" stopIfTrue="1" operator="equal">
      <formula>1</formula>
    </cfRule>
    <cfRule type="cellIs" dxfId="2216" priority="224" stopIfTrue="1" operator="equal">
      <formula>2</formula>
    </cfRule>
  </conditionalFormatting>
  <conditionalFormatting sqref="P66:R66">
    <cfRule type="cellIs" dxfId="2215" priority="216" operator="equal">
      <formula>3</formula>
    </cfRule>
    <cfRule type="cellIs" dxfId="2214" priority="215" stopIfTrue="1" operator="equal">
      <formula>2</formula>
    </cfRule>
    <cfRule type="cellIs" dxfId="2213" priority="214" stopIfTrue="1" operator="equal">
      <formula>1</formula>
    </cfRule>
  </conditionalFormatting>
  <conditionalFormatting sqref="P74:R74">
    <cfRule type="cellIs" dxfId="2212" priority="204" operator="equal">
      <formula>3</formula>
    </cfRule>
    <cfRule type="cellIs" dxfId="2211" priority="203" stopIfTrue="1" operator="equal">
      <formula>2</formula>
    </cfRule>
    <cfRule type="cellIs" dxfId="2210" priority="202" stopIfTrue="1" operator="equal">
      <formula>1</formula>
    </cfRule>
  </conditionalFormatting>
  <conditionalFormatting sqref="P82:R82">
    <cfRule type="cellIs" dxfId="2209" priority="189" operator="equal">
      <formula>3</formula>
    </cfRule>
    <cfRule type="cellIs" dxfId="2208" priority="188" stopIfTrue="1" operator="equal">
      <formula>2</formula>
    </cfRule>
    <cfRule type="cellIs" dxfId="2207" priority="187" stopIfTrue="1" operator="equal">
      <formula>1</formula>
    </cfRule>
  </conditionalFormatting>
  <conditionalFormatting sqref="Q49">
    <cfRule type="cellIs" dxfId="2206" priority="13" stopIfTrue="1" operator="equal">
      <formula>1</formula>
    </cfRule>
    <cfRule type="cellIs" dxfId="2205" priority="14" stopIfTrue="1" operator="equal">
      <formula>2</formula>
    </cfRule>
    <cfRule type="cellIs" dxfId="2204" priority="15" operator="equal">
      <formula>3</formula>
    </cfRule>
  </conditionalFormatting>
  <conditionalFormatting sqref="T34:AA34">
    <cfRule type="cellIs" dxfId="2203" priority="127" stopIfTrue="1" operator="equal">
      <formula>1</formula>
    </cfRule>
    <cfRule type="cellIs" dxfId="2202" priority="129" operator="equal">
      <formula>3</formula>
    </cfRule>
    <cfRule type="cellIs" dxfId="2201" priority="128" stopIfTrue="1" operator="equal">
      <formula>2</formula>
    </cfRule>
  </conditionalFormatting>
  <conditionalFormatting sqref="W18:Y18">
    <cfRule type="cellIs" dxfId="2200" priority="173" stopIfTrue="1" operator="equal">
      <formula>2</formula>
    </cfRule>
    <cfRule type="cellIs" dxfId="2199" priority="174" operator="equal">
      <formula>3</formula>
    </cfRule>
    <cfRule type="cellIs" dxfId="2198" priority="172" stopIfTrue="1" operator="equal">
      <formula>1</formula>
    </cfRule>
  </conditionalFormatting>
  <conditionalFormatting sqref="W58:Y58">
    <cfRule type="cellIs" dxfId="2197" priority="220" stopIfTrue="1" operator="equal">
      <formula>1</formula>
    </cfRule>
    <cfRule type="cellIs" dxfId="2196" priority="221" stopIfTrue="1" operator="equal">
      <formula>2</formula>
    </cfRule>
    <cfRule type="cellIs" dxfId="2195" priority="222" operator="equal">
      <formula>3</formula>
    </cfRule>
  </conditionalFormatting>
  <conditionalFormatting sqref="W66:Y66">
    <cfRule type="cellIs" dxfId="2194" priority="213" operator="equal">
      <formula>3</formula>
    </cfRule>
    <cfRule type="cellIs" dxfId="2193" priority="211" stopIfTrue="1" operator="equal">
      <formula>1</formula>
    </cfRule>
    <cfRule type="cellIs" dxfId="2192" priority="212" stopIfTrue="1" operator="equal">
      <formula>2</formula>
    </cfRule>
  </conditionalFormatting>
  <conditionalFormatting sqref="W74:Y74">
    <cfRule type="cellIs" dxfId="2191" priority="200" stopIfTrue="1" operator="equal">
      <formula>2</formula>
    </cfRule>
    <cfRule type="cellIs" dxfId="2190" priority="199" stopIfTrue="1" operator="equal">
      <formula>1</formula>
    </cfRule>
    <cfRule type="cellIs" dxfId="2189" priority="201" operator="equal">
      <formula>3</formula>
    </cfRule>
  </conditionalFormatting>
  <conditionalFormatting sqref="W82:Y82">
    <cfRule type="cellIs" dxfId="2188" priority="184" stopIfTrue="1" operator="equal">
      <formula>1</formula>
    </cfRule>
    <cfRule type="cellIs" dxfId="2187" priority="185" stopIfTrue="1" operator="equal">
      <formula>2</formula>
    </cfRule>
    <cfRule type="cellIs" dxfId="2186" priority="186" operator="equal">
      <formula>3</formula>
    </cfRule>
  </conditionalFormatting>
  <conditionalFormatting sqref="X49">
    <cfRule type="cellIs" dxfId="2185" priority="10" stopIfTrue="1" operator="equal">
      <formula>1</formula>
    </cfRule>
    <cfRule type="cellIs" dxfId="2184" priority="11" stopIfTrue="1" operator="equal">
      <formula>2</formula>
    </cfRule>
    <cfRule type="cellIs" dxfId="2183" priority="12" operator="equal">
      <formula>3</formula>
    </cfRule>
  </conditionalFormatting>
  <conditionalFormatting sqref="Y40">
    <cfRule type="cellIs" dxfId="2182" priority="69" operator="equal">
      <formula>3</formula>
    </cfRule>
    <cfRule type="cellIs" dxfId="2181" priority="67" stopIfTrue="1" operator="equal">
      <formula>1</formula>
    </cfRule>
    <cfRule type="cellIs" dxfId="2180" priority="68" stopIfTrue="1" operator="equal">
      <formula>2</formula>
    </cfRule>
  </conditionalFormatting>
  <conditionalFormatting sqref="AD66:AF66">
    <cfRule type="cellIs" dxfId="2179" priority="210" operator="equal">
      <formula>3</formula>
    </cfRule>
    <cfRule type="cellIs" dxfId="2178" priority="208" stopIfTrue="1" operator="equal">
      <formula>1</formula>
    </cfRule>
    <cfRule type="cellIs" dxfId="2177" priority="209" stopIfTrue="1" operator="equal">
      <formula>2</formula>
    </cfRule>
  </conditionalFormatting>
  <conditionalFormatting sqref="AD74:AF74">
    <cfRule type="cellIs" dxfId="2176" priority="198" operator="equal">
      <formula>3</formula>
    </cfRule>
    <cfRule type="cellIs" dxfId="2175" priority="197" stopIfTrue="1" operator="equal">
      <formula>2</formula>
    </cfRule>
    <cfRule type="cellIs" dxfId="2174" priority="196" stopIfTrue="1" operator="equal">
      <formula>1</formula>
    </cfRule>
  </conditionalFormatting>
  <conditionalFormatting sqref="AE40:AE41 C40:W40 AF40:AM40 X40:X41 H41 W41 Y41:AC41 AJ41:AM41 C41:D42 E42:H42 C43:AM44">
    <cfRule type="cellIs" dxfId="2173" priority="316" stopIfTrue="1" operator="equal">
      <formula>1</formula>
    </cfRule>
  </conditionalFormatting>
  <conditionalFormatting sqref="AE41:AF41">
    <cfRule type="cellIs" dxfId="2172" priority="66" operator="equal">
      <formula>3</formula>
    </cfRule>
    <cfRule type="cellIs" dxfId="2171" priority="65" stopIfTrue="1" operator="equal">
      <formula>2</formula>
    </cfRule>
    <cfRule type="cellIs" dxfId="2170" priority="64" stopIfTrue="1" operator="equal">
      <formula>1</formula>
    </cfRule>
  </conditionalFormatting>
  <conditionalFormatting sqref="AF41">
    <cfRule type="cellIs" dxfId="2169" priority="54" operator="equal">
      <formula>3</formula>
    </cfRule>
    <cfRule type="cellIs" dxfId="2168" priority="53" stopIfTrue="1" operator="equal">
      <formula>2</formula>
    </cfRule>
    <cfRule type="cellIs" dxfId="2167" priority="52" stopIfTrue="1" operator="equal">
      <formula>1</formula>
    </cfRule>
  </conditionalFormatting>
  <dataValidations count="3">
    <dataValidation allowBlank="1" showInputMessage="1" showErrorMessage="1" promptTitle="Shift Work Calendar" sqref="A2" xr:uid="{73565D93-990D-4B74-B7A5-902270C6B6F4}"/>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CD7CC595-368D-44C6-A308-74D78A0349BA}"/>
    <dataValidation allowBlank="1" showInputMessage="1" showErrorMessage="1" prompt="Type the year in this cell." sqref="AH2:AM2" xr:uid="{C227D676-F408-408F-A5E1-DD68C5CB64E5}"/>
  </dataValidations>
  <printOptions horizontalCentered="1" verticalCentered="1"/>
  <pageMargins left="0.3" right="0.3" top="0.3" bottom="0.3" header="0.3" footer="0.3"/>
  <pageSetup scale="58"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88738-0417-4B0A-9A09-74A79499357D}">
  <sheetPr>
    <pageSetUpPr fitToPage="1"/>
  </sheetPr>
  <dimension ref="A1:AN85"/>
  <sheetViews>
    <sheetView showGridLines="0" topLeftCell="A37" zoomScaleNormal="100" workbookViewId="0">
      <selection activeCell="B49" sqref="B49"/>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40</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20.100000000000001"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75" t="s">
        <v>41</v>
      </c>
      <c r="U8" s="75"/>
      <c r="V8" s="2" t="s">
        <v>14</v>
      </c>
      <c r="W8" s="2" t="s">
        <v>14</v>
      </c>
      <c r="X8" s="2" t="s">
        <v>14</v>
      </c>
      <c r="Y8" s="2" t="s">
        <v>14</v>
      </c>
      <c r="Z8" s="2" t="s">
        <v>14</v>
      </c>
      <c r="AA8" s="2" t="s">
        <v>14</v>
      </c>
      <c r="AB8" s="2" t="s">
        <v>14</v>
      </c>
      <c r="AC8" s="2" t="s">
        <v>14</v>
      </c>
      <c r="AD8" s="2" t="s">
        <v>14</v>
      </c>
      <c r="AE8" s="2" t="s">
        <v>14</v>
      </c>
      <c r="AF8" s="2" t="s">
        <v>14</v>
      </c>
      <c r="AG8" s="2" t="s">
        <v>14</v>
      </c>
      <c r="AH8" s="2" t="s">
        <v>14</v>
      </c>
      <c r="AI8" s="88" t="s">
        <v>32</v>
      </c>
      <c r="AJ8" s="89"/>
      <c r="AK8" s="89"/>
      <c r="AL8" s="89"/>
      <c r="AM8" s="105"/>
    </row>
    <row r="9" spans="2:39" ht="19.95" hidden="1" customHeight="1" outlineLevel="1" x14ac:dyDescent="0.35">
      <c r="B9" s="19" t="s">
        <v>15</v>
      </c>
      <c r="C9" s="3" t="s">
        <v>14</v>
      </c>
      <c r="D9" s="3" t="s">
        <v>14</v>
      </c>
      <c r="E9" s="3" t="s">
        <v>14</v>
      </c>
      <c r="F9" s="3" t="s">
        <v>14</v>
      </c>
      <c r="G9" s="3" t="s">
        <v>14</v>
      </c>
      <c r="H9" s="2" t="s">
        <v>14</v>
      </c>
      <c r="I9" s="2" t="s">
        <v>14</v>
      </c>
      <c r="J9" s="2"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2" t="s">
        <v>14</v>
      </c>
      <c r="I10" s="2" t="s">
        <v>14</v>
      </c>
      <c r="J10" s="2" t="s">
        <v>14</v>
      </c>
      <c r="K10" s="3" t="s">
        <v>14</v>
      </c>
      <c r="L10" s="3" t="s">
        <v>14</v>
      </c>
      <c r="M10" s="3" t="s">
        <v>14</v>
      </c>
      <c r="N10" s="3" t="s">
        <v>14</v>
      </c>
      <c r="O10" s="2" t="s">
        <v>14</v>
      </c>
      <c r="P10" s="2" t="s">
        <v>14</v>
      </c>
      <c r="Q10" s="2" t="s">
        <v>14</v>
      </c>
      <c r="R10" s="2" t="s">
        <v>14</v>
      </c>
      <c r="S10" s="2" t="s">
        <v>14</v>
      </c>
      <c r="T10" s="2" t="s">
        <v>14</v>
      </c>
      <c r="U10" s="2" t="s">
        <v>14</v>
      </c>
      <c r="V10" s="32" t="s">
        <v>16</v>
      </c>
      <c r="W10" s="2" t="s">
        <v>14</v>
      </c>
      <c r="X10" s="2" t="s">
        <v>14</v>
      </c>
      <c r="Y10" s="2" t="s">
        <v>14</v>
      </c>
      <c r="Z10" s="2" t="s">
        <v>14</v>
      </c>
      <c r="AA10" s="2" t="s">
        <v>14</v>
      </c>
      <c r="AB10" s="2" t="s">
        <v>14</v>
      </c>
      <c r="AC10" s="2" t="s">
        <v>14</v>
      </c>
      <c r="AD10" s="2" t="s">
        <v>14</v>
      </c>
      <c r="AE10" s="2" t="s">
        <v>14</v>
      </c>
      <c r="AF10" s="61" t="s">
        <v>16</v>
      </c>
      <c r="AG10" s="62"/>
      <c r="AH10" s="62"/>
      <c r="AI10" s="2" t="s">
        <v>14</v>
      </c>
      <c r="AJ10" s="2" t="s">
        <v>14</v>
      </c>
      <c r="AK10" s="2" t="s">
        <v>14</v>
      </c>
      <c r="AL10" s="2" t="s">
        <v>14</v>
      </c>
      <c r="AM10" s="2"/>
    </row>
    <row r="11" spans="2:39" ht="19.95" hidden="1" customHeight="1" outlineLevel="1" x14ac:dyDescent="0.35">
      <c r="B11" s="31" t="s">
        <v>5</v>
      </c>
      <c r="C11" s="3" t="s">
        <v>14</v>
      </c>
      <c r="D11" s="3" t="s">
        <v>14</v>
      </c>
      <c r="E11" s="3" t="s">
        <v>14</v>
      </c>
      <c r="F11" s="3" t="s">
        <v>14</v>
      </c>
      <c r="G11" s="3" t="s">
        <v>14</v>
      </c>
      <c r="H11" s="2" t="s">
        <v>14</v>
      </c>
      <c r="I11" s="2" t="s">
        <v>14</v>
      </c>
      <c r="J11" s="2"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112" t="s">
        <v>42</v>
      </c>
      <c r="Z11" s="113"/>
      <c r="AA11" s="113"/>
      <c r="AB11" s="114"/>
      <c r="AC11" s="2" t="s">
        <v>14</v>
      </c>
      <c r="AD11" s="2" t="s">
        <v>14</v>
      </c>
      <c r="AE11" s="2" t="s">
        <v>14</v>
      </c>
      <c r="AF11" s="2" t="s">
        <v>14</v>
      </c>
      <c r="AG11" s="2" t="s">
        <v>14</v>
      </c>
      <c r="AH11" s="2" t="s">
        <v>14</v>
      </c>
      <c r="AI11" s="2" t="s">
        <v>14</v>
      </c>
      <c r="AJ11" s="2" t="s">
        <v>14</v>
      </c>
      <c r="AK11" s="2" t="s">
        <v>14</v>
      </c>
      <c r="AL11" s="2" t="s">
        <v>14</v>
      </c>
      <c r="AM11" s="2"/>
    </row>
    <row r="12" spans="2:39" s="22" customFormat="1" ht="19.95" hidden="1" customHeight="1" outlineLevel="1" x14ac:dyDescent="0.35">
      <c r="B12" s="20" t="s">
        <v>1</v>
      </c>
      <c r="C12" s="3" t="s">
        <v>14</v>
      </c>
      <c r="D12" s="3" t="s">
        <v>14</v>
      </c>
      <c r="E12" s="3" t="s">
        <v>14</v>
      </c>
      <c r="F12" s="3" t="s">
        <v>14</v>
      </c>
      <c r="G12" s="3" t="s">
        <v>14</v>
      </c>
      <c r="H12" s="2" t="s">
        <v>14</v>
      </c>
      <c r="I12" s="2" t="s">
        <v>14</v>
      </c>
      <c r="J12" s="2" t="s">
        <v>14</v>
      </c>
      <c r="K12" s="3" t="s">
        <v>14</v>
      </c>
      <c r="L12" s="3" t="s">
        <v>14</v>
      </c>
      <c r="M12" s="3" t="s">
        <v>14</v>
      </c>
      <c r="N12" s="3" t="s">
        <v>14</v>
      </c>
      <c r="O12" s="2" t="s">
        <v>14</v>
      </c>
      <c r="P12" s="2" t="s">
        <v>14</v>
      </c>
      <c r="Q12" s="2" t="s">
        <v>14</v>
      </c>
      <c r="R12" s="2" t="s">
        <v>14</v>
      </c>
      <c r="S12" s="27" t="s">
        <v>14</v>
      </c>
      <c r="T12" s="2" t="s">
        <v>14</v>
      </c>
      <c r="U12" s="2" t="s">
        <v>14</v>
      </c>
      <c r="V12" s="2" t="s">
        <v>14</v>
      </c>
      <c r="W12" s="2" t="s">
        <v>14</v>
      </c>
      <c r="X12" s="2" t="s">
        <v>14</v>
      </c>
      <c r="Y12" s="2" t="s">
        <v>14</v>
      </c>
      <c r="Z12" s="2" t="s">
        <v>14</v>
      </c>
      <c r="AA12" s="2" t="s">
        <v>14</v>
      </c>
      <c r="AB12" s="2" t="s">
        <v>14</v>
      </c>
      <c r="AC12" s="38" t="s">
        <v>29</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9"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2" t="s">
        <v>14</v>
      </c>
      <c r="J17" s="2"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3" t="s">
        <v>14</v>
      </c>
      <c r="F18" s="3" t="s">
        <v>14</v>
      </c>
      <c r="G18" s="2" t="s">
        <v>14</v>
      </c>
      <c r="H18" s="2" t="s">
        <v>14</v>
      </c>
      <c r="I18" s="2" t="s">
        <v>14</v>
      </c>
      <c r="J18" s="2" t="s">
        <v>14</v>
      </c>
      <c r="K18" s="64" t="s">
        <v>16</v>
      </c>
      <c r="L18" s="65"/>
      <c r="M18" s="65"/>
      <c r="N18" s="65"/>
      <c r="O18" s="2" t="s">
        <v>14</v>
      </c>
      <c r="P18" s="2" t="s">
        <v>14</v>
      </c>
      <c r="Q18" s="2" t="s">
        <v>14</v>
      </c>
      <c r="R18" s="64" t="s">
        <v>16</v>
      </c>
      <c r="S18" s="66"/>
      <c r="T18" s="2" t="s">
        <v>14</v>
      </c>
      <c r="U18" s="2" t="s">
        <v>14</v>
      </c>
      <c r="V18" s="32" t="s">
        <v>16</v>
      </c>
      <c r="W18" s="2" t="s">
        <v>14</v>
      </c>
      <c r="X18" s="2" t="s">
        <v>14</v>
      </c>
      <c r="Y18" s="2" t="s">
        <v>14</v>
      </c>
      <c r="Z18" s="2" t="s">
        <v>14</v>
      </c>
      <c r="AA18" s="2" t="s">
        <v>14</v>
      </c>
      <c r="AB18" s="64" t="s">
        <v>16</v>
      </c>
      <c r="AC18" s="66"/>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2" t="s">
        <v>14</v>
      </c>
      <c r="J19" s="2"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80" t="s">
        <v>29</v>
      </c>
      <c r="G20" s="80"/>
      <c r="H20" s="80"/>
      <c r="I20" s="80"/>
      <c r="J20" s="80"/>
      <c r="K20" s="3" t="s">
        <v>14</v>
      </c>
      <c r="L20" s="3" t="s">
        <v>14</v>
      </c>
      <c r="M20" s="3" t="s">
        <v>14</v>
      </c>
      <c r="N20" s="3" t="s">
        <v>14</v>
      </c>
      <c r="O20" s="76" t="s">
        <v>29</v>
      </c>
      <c r="P20" s="77"/>
      <c r="Q20" s="78"/>
      <c r="R20" s="2" t="s">
        <v>14</v>
      </c>
      <c r="S20" s="2" t="s">
        <v>14</v>
      </c>
      <c r="T20" s="76" t="s">
        <v>29</v>
      </c>
      <c r="U20" s="78"/>
      <c r="V20" s="2" t="s">
        <v>14</v>
      </c>
      <c r="W20" s="2" t="s">
        <v>14</v>
      </c>
      <c r="X20" s="2" t="s">
        <v>14</v>
      </c>
      <c r="Y20" s="76" t="s">
        <v>39</v>
      </c>
      <c r="Z20" s="77"/>
      <c r="AA20" s="78"/>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104" t="s">
        <v>43</v>
      </c>
      <c r="Z24" s="104"/>
      <c r="AA24" s="104"/>
      <c r="AB24" s="104"/>
      <c r="AC24" s="104"/>
      <c r="AD24" s="104"/>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2" t="s">
        <v>14</v>
      </c>
      <c r="J25" s="2" t="s">
        <v>14</v>
      </c>
      <c r="K25" s="3" t="s">
        <v>14</v>
      </c>
      <c r="L25" s="3" t="s">
        <v>14</v>
      </c>
      <c r="M25" s="3" t="s">
        <v>14</v>
      </c>
      <c r="N25" s="2" t="s">
        <v>14</v>
      </c>
      <c r="O25" s="2" t="s">
        <v>14</v>
      </c>
      <c r="P25" s="2" t="s">
        <v>14</v>
      </c>
      <c r="Q25" s="2" t="s">
        <v>14</v>
      </c>
      <c r="R25" s="2" t="s">
        <v>14</v>
      </c>
      <c r="S25" s="2" t="s">
        <v>14</v>
      </c>
      <c r="T25" s="2" t="s">
        <v>14</v>
      </c>
      <c r="U25" s="2" t="s">
        <v>14</v>
      </c>
      <c r="V25" s="2" t="s">
        <v>14</v>
      </c>
      <c r="W25" s="2" t="s">
        <v>14</v>
      </c>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2" t="s">
        <v>14</v>
      </c>
      <c r="J26" s="2" t="s">
        <v>14</v>
      </c>
      <c r="K26" s="64" t="s">
        <v>16</v>
      </c>
      <c r="L26" s="65"/>
      <c r="M26" s="65"/>
      <c r="N26" s="3" t="s">
        <v>14</v>
      </c>
      <c r="O26" s="2" t="s">
        <v>14</v>
      </c>
      <c r="P26" s="2" t="s">
        <v>14</v>
      </c>
      <c r="Q26" s="2" t="s">
        <v>14</v>
      </c>
      <c r="R26" s="2" t="s">
        <v>14</v>
      </c>
      <c r="S26" s="61" t="s">
        <v>16</v>
      </c>
      <c r="T26" s="62"/>
      <c r="U26" s="62"/>
      <c r="V26" s="2" t="s">
        <v>14</v>
      </c>
      <c r="W26" s="2" t="s">
        <v>14</v>
      </c>
      <c r="X26" s="2" t="s">
        <v>14</v>
      </c>
      <c r="Y26" s="2" t="s">
        <v>14</v>
      </c>
      <c r="Z26" s="2" t="s">
        <v>14</v>
      </c>
      <c r="AA26" s="2" t="s">
        <v>14</v>
      </c>
      <c r="AB26" s="2"/>
      <c r="AC26" s="2" t="s">
        <v>14</v>
      </c>
      <c r="AD26" s="2" t="s">
        <v>14</v>
      </c>
      <c r="AE26" s="2" t="s">
        <v>14</v>
      </c>
      <c r="AF26" s="2" t="s">
        <v>14</v>
      </c>
      <c r="AG26" s="48" t="s">
        <v>16</v>
      </c>
      <c r="AH26" s="2" t="s">
        <v>14</v>
      </c>
      <c r="AI26" s="2" t="s">
        <v>14</v>
      </c>
      <c r="AJ26" s="2" t="s">
        <v>14</v>
      </c>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2" t="s">
        <v>14</v>
      </c>
      <c r="J27" s="2"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2" t="s">
        <v>14</v>
      </c>
      <c r="J28" s="2" t="s">
        <v>14</v>
      </c>
      <c r="K28" s="3" t="s">
        <v>14</v>
      </c>
      <c r="L28" s="3" t="s">
        <v>14</v>
      </c>
      <c r="M28" s="3" t="s">
        <v>14</v>
      </c>
      <c r="N28" s="76" t="s">
        <v>29</v>
      </c>
      <c r="O28" s="77"/>
      <c r="P28" s="77"/>
      <c r="Q28" s="77"/>
      <c r="R28" s="78"/>
      <c r="S28" s="2" t="s">
        <v>14</v>
      </c>
      <c r="T28" s="2" t="s">
        <v>14</v>
      </c>
      <c r="U28" s="2" t="s">
        <v>14</v>
      </c>
      <c r="V28" s="76" t="s">
        <v>29</v>
      </c>
      <c r="W28" s="77"/>
      <c r="X28" s="78"/>
      <c r="Y28" s="2" t="s">
        <v>14</v>
      </c>
      <c r="Z28" s="2" t="s">
        <v>14</v>
      </c>
      <c r="AA28" s="2" t="s">
        <v>14</v>
      </c>
      <c r="AB28" s="2" t="s">
        <v>14</v>
      </c>
      <c r="AC28" s="2" t="s">
        <v>14</v>
      </c>
      <c r="AD28" s="76" t="s">
        <v>44</v>
      </c>
      <c r="AE28" s="78"/>
      <c r="AF28" s="37" t="s">
        <v>19</v>
      </c>
      <c r="AG28" s="2" t="s">
        <v>14</v>
      </c>
      <c r="AH28" s="76" t="s">
        <v>39</v>
      </c>
      <c r="AI28" s="77"/>
      <c r="AJ28" s="78"/>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2" t="s">
        <v>14</v>
      </c>
      <c r="D33" s="2" t="s">
        <v>14</v>
      </c>
      <c r="E33" s="3" t="s">
        <v>14</v>
      </c>
      <c r="F33" s="3" t="s">
        <v>14</v>
      </c>
      <c r="G33" s="3" t="s">
        <v>14</v>
      </c>
      <c r="H33" s="3" t="s">
        <v>14</v>
      </c>
      <c r="I33" s="2" t="s">
        <v>14</v>
      </c>
      <c r="J33" s="2"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2" t="s">
        <v>14</v>
      </c>
      <c r="D34" s="2" t="s">
        <v>14</v>
      </c>
      <c r="E34" s="3" t="s">
        <v>14</v>
      </c>
      <c r="F34" s="3" t="s">
        <v>14</v>
      </c>
      <c r="G34" s="3" t="s">
        <v>14</v>
      </c>
      <c r="H34" s="3" t="s">
        <v>14</v>
      </c>
      <c r="I34" s="2" t="s">
        <v>14</v>
      </c>
      <c r="J34" s="2" t="s">
        <v>14</v>
      </c>
      <c r="K34" s="64" t="s">
        <v>16</v>
      </c>
      <c r="L34" s="65"/>
      <c r="M34" s="65"/>
      <c r="N34" s="66"/>
      <c r="O34" s="2" t="s">
        <v>14</v>
      </c>
      <c r="P34" s="2" t="s">
        <v>14</v>
      </c>
      <c r="Q34" s="2" t="s">
        <v>14</v>
      </c>
      <c r="R34" s="61" t="s">
        <v>16</v>
      </c>
      <c r="S34" s="62"/>
      <c r="T34" s="63"/>
      <c r="U34" s="2" t="s">
        <v>14</v>
      </c>
      <c r="V34" s="2" t="s">
        <v>14</v>
      </c>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2" t="s">
        <v>14</v>
      </c>
      <c r="D35" s="2" t="s">
        <v>14</v>
      </c>
      <c r="E35" s="3" t="s">
        <v>14</v>
      </c>
      <c r="F35" s="3" t="s">
        <v>14</v>
      </c>
      <c r="G35" s="3" t="s">
        <v>14</v>
      </c>
      <c r="H35" s="3" t="s">
        <v>14</v>
      </c>
      <c r="I35" s="2" t="s">
        <v>14</v>
      </c>
      <c r="J35" s="2"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2" t="s">
        <v>14</v>
      </c>
      <c r="D36" s="76" t="s">
        <v>29</v>
      </c>
      <c r="E36" s="77"/>
      <c r="F36" s="78"/>
      <c r="G36" s="80" t="s">
        <v>39</v>
      </c>
      <c r="H36" s="80"/>
      <c r="I36" s="76" t="s">
        <v>45</v>
      </c>
      <c r="J36" s="78"/>
      <c r="K36" s="3" t="s">
        <v>14</v>
      </c>
      <c r="L36" s="3" t="s">
        <v>14</v>
      </c>
      <c r="M36" s="3" t="s">
        <v>14</v>
      </c>
      <c r="N36" s="3" t="s">
        <v>14</v>
      </c>
      <c r="O36" s="38" t="s">
        <v>29</v>
      </c>
      <c r="P36" s="76" t="s">
        <v>45</v>
      </c>
      <c r="Q36" s="78"/>
      <c r="R36" s="2" t="s">
        <v>14</v>
      </c>
      <c r="S36" s="2" t="s">
        <v>14</v>
      </c>
      <c r="T36" s="2" t="s">
        <v>14</v>
      </c>
      <c r="U36" s="76" t="s">
        <v>29</v>
      </c>
      <c r="V36" s="77"/>
      <c r="W36" s="76" t="s">
        <v>45</v>
      </c>
      <c r="X36" s="78"/>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2" t="s">
        <v>14</v>
      </c>
      <c r="S40" s="2" t="s">
        <v>14</v>
      </c>
      <c r="T40" s="2" t="s">
        <v>14</v>
      </c>
      <c r="U40" s="2" t="s">
        <v>14</v>
      </c>
      <c r="V40" s="2" t="s">
        <v>14</v>
      </c>
      <c r="W40" s="2" t="s">
        <v>14</v>
      </c>
      <c r="X40" s="2" t="s">
        <v>14</v>
      </c>
      <c r="Y40" s="2" t="s">
        <v>14</v>
      </c>
      <c r="Z40" s="2" t="s">
        <v>14</v>
      </c>
      <c r="AA40" s="2" t="s">
        <v>14</v>
      </c>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customHeight="1" outlineLevel="1" x14ac:dyDescent="0.3">
      <c r="B41" s="19" t="s">
        <v>15</v>
      </c>
      <c r="C41" s="3" t="s">
        <v>14</v>
      </c>
      <c r="D41" s="3" t="s">
        <v>14</v>
      </c>
      <c r="E41" s="3" t="s">
        <v>14</v>
      </c>
      <c r="F41" s="3" t="s">
        <v>14</v>
      </c>
      <c r="G41" s="3" t="s">
        <v>14</v>
      </c>
      <c r="H41" s="3" t="s">
        <v>14</v>
      </c>
      <c r="I41" s="2" t="s">
        <v>14</v>
      </c>
      <c r="J41" s="2" t="s">
        <v>14</v>
      </c>
      <c r="K41" s="3" t="s">
        <v>14</v>
      </c>
      <c r="L41" s="3" t="s">
        <v>14</v>
      </c>
      <c r="M41" s="3" t="s">
        <v>14</v>
      </c>
      <c r="N41" s="3" t="s">
        <v>14</v>
      </c>
      <c r="O41" s="2" t="s">
        <v>14</v>
      </c>
      <c r="P41" s="2" t="s">
        <v>14</v>
      </c>
      <c r="Q41" s="2" t="s">
        <v>14</v>
      </c>
      <c r="R41" s="2" t="s">
        <v>14</v>
      </c>
      <c r="S41" s="2" t="s">
        <v>14</v>
      </c>
      <c r="T41" s="2" t="s">
        <v>14</v>
      </c>
      <c r="U41" s="2" t="s">
        <v>14</v>
      </c>
      <c r="V41" s="2" t="s">
        <v>14</v>
      </c>
      <c r="W41" s="2" t="s">
        <v>14</v>
      </c>
      <c r="X41" s="115" t="s">
        <v>24</v>
      </c>
      <c r="Y41" s="116"/>
      <c r="Z41" s="116"/>
      <c r="AA41" s="117"/>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64" t="s">
        <v>16</v>
      </c>
      <c r="F42" s="65"/>
      <c r="G42" s="65"/>
      <c r="H42" s="66"/>
      <c r="I42" s="2" t="s">
        <v>14</v>
      </c>
      <c r="J42" s="2" t="s">
        <v>14</v>
      </c>
      <c r="K42" s="61" t="s">
        <v>16</v>
      </c>
      <c r="L42" s="62"/>
      <c r="M42" s="62"/>
      <c r="N42" s="62"/>
      <c r="O42" s="63"/>
      <c r="P42" s="2" t="s">
        <v>14</v>
      </c>
      <c r="Q42" s="2" t="s">
        <v>14</v>
      </c>
      <c r="R42" s="61" t="s">
        <v>16</v>
      </c>
      <c r="S42" s="62"/>
      <c r="T42" s="62"/>
      <c r="U42" s="62"/>
      <c r="V42" s="63"/>
      <c r="W42" s="2" t="s">
        <v>14</v>
      </c>
      <c r="X42" s="2" t="s">
        <v>14</v>
      </c>
      <c r="Y42" s="2" t="s">
        <v>14</v>
      </c>
      <c r="Z42" s="2" t="s">
        <v>14</v>
      </c>
      <c r="AA42" s="2" t="s">
        <v>14</v>
      </c>
      <c r="AB42" s="61" t="s">
        <v>16</v>
      </c>
      <c r="AC42" s="63"/>
      <c r="AD42" s="2" t="s">
        <v>14</v>
      </c>
      <c r="AE42" s="2" t="s">
        <v>14</v>
      </c>
      <c r="AF42" s="64" t="s">
        <v>16</v>
      </c>
      <c r="AG42" s="65"/>
      <c r="AH42" s="65"/>
      <c r="AI42" s="66"/>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2" t="s">
        <v>14</v>
      </c>
      <c r="J43" s="2"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2" t="s">
        <v>14</v>
      </c>
      <c r="J44" s="2"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2" t="s">
        <v>14</v>
      </c>
      <c r="L48" s="2"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2" t="s">
        <v>14</v>
      </c>
      <c r="J49" s="2" t="s">
        <v>14</v>
      </c>
      <c r="K49" s="3" t="s">
        <v>14</v>
      </c>
      <c r="L49" s="3" t="s">
        <v>14</v>
      </c>
      <c r="M49" s="3" t="s">
        <v>14</v>
      </c>
      <c r="N49" s="3" t="s">
        <v>14</v>
      </c>
      <c r="O49" s="2" t="s">
        <v>14</v>
      </c>
      <c r="P49" s="2" t="s">
        <v>14</v>
      </c>
      <c r="Q49" s="2" t="s">
        <v>14</v>
      </c>
      <c r="R49" s="2" t="s">
        <v>14</v>
      </c>
      <c r="S49" s="2" t="s">
        <v>14</v>
      </c>
      <c r="T49" s="2" t="s">
        <v>14</v>
      </c>
      <c r="U49" s="2" t="s">
        <v>14</v>
      </c>
      <c r="V49" s="2" t="s">
        <v>14</v>
      </c>
      <c r="W49" s="2" t="s">
        <v>14</v>
      </c>
      <c r="X49" s="2" t="s">
        <v>14</v>
      </c>
      <c r="Y49" s="2" t="s">
        <v>14</v>
      </c>
      <c r="Z49" s="2" t="s">
        <v>14</v>
      </c>
      <c r="AA49" s="2" t="s">
        <v>14</v>
      </c>
      <c r="AB49" s="2" t="s">
        <v>14</v>
      </c>
      <c r="AC49" s="2" t="s">
        <v>14</v>
      </c>
      <c r="AD49" s="2" t="s">
        <v>14</v>
      </c>
      <c r="AE49" s="2" t="s">
        <v>14</v>
      </c>
      <c r="AF49" s="2" t="s">
        <v>14</v>
      </c>
      <c r="AG49" s="2" t="s">
        <v>14</v>
      </c>
      <c r="AH49" s="2" t="s">
        <v>14</v>
      </c>
      <c r="AI49" s="2" t="s">
        <v>14</v>
      </c>
      <c r="AJ49" s="2" t="s">
        <v>14</v>
      </c>
      <c r="AK49" s="2" t="s">
        <v>14</v>
      </c>
      <c r="AL49" s="2" t="s">
        <v>14</v>
      </c>
      <c r="AM49" s="2" t="s">
        <v>14</v>
      </c>
    </row>
    <row r="50" spans="2:39" ht="19.95" customHeight="1" outlineLevel="1" x14ac:dyDescent="0.35">
      <c r="B50" s="33" t="s">
        <v>2</v>
      </c>
      <c r="C50" s="3" t="s">
        <v>14</v>
      </c>
      <c r="D50" s="3" t="s">
        <v>14</v>
      </c>
      <c r="E50" s="3" t="s">
        <v>14</v>
      </c>
      <c r="F50" s="3" t="s">
        <v>14</v>
      </c>
      <c r="G50" s="3" t="s">
        <v>14</v>
      </c>
      <c r="H50" s="32" t="s">
        <v>16</v>
      </c>
      <c r="I50" s="2" t="s">
        <v>14</v>
      </c>
      <c r="J50" s="2" t="s">
        <v>14</v>
      </c>
      <c r="K50" s="61" t="s">
        <v>16</v>
      </c>
      <c r="L50" s="62"/>
      <c r="M50" s="62"/>
      <c r="N50" s="62"/>
      <c r="O50" s="63"/>
      <c r="P50" s="2" t="s">
        <v>14</v>
      </c>
      <c r="Q50" s="2" t="s">
        <v>14</v>
      </c>
      <c r="R50" s="61" t="s">
        <v>16</v>
      </c>
      <c r="S50" s="62"/>
      <c r="T50" s="62"/>
      <c r="U50" s="62"/>
      <c r="V50" s="63"/>
      <c r="W50" s="2" t="s">
        <v>14</v>
      </c>
      <c r="X50" s="2" t="s">
        <v>14</v>
      </c>
      <c r="Y50" s="61" t="s">
        <v>16</v>
      </c>
      <c r="Z50" s="62"/>
      <c r="AA50" s="62"/>
      <c r="AB50" s="62"/>
      <c r="AC50" s="63"/>
      <c r="AD50" s="2" t="s">
        <v>14</v>
      </c>
      <c r="AE50" s="2" t="s">
        <v>14</v>
      </c>
      <c r="AF50" s="61" t="s">
        <v>16</v>
      </c>
      <c r="AG50" s="62"/>
      <c r="AH50" s="62"/>
      <c r="AI50" s="63"/>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2" t="s">
        <v>14</v>
      </c>
      <c r="J51" s="2"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2" t="s">
        <v>14</v>
      </c>
      <c r="J52" s="2" t="s">
        <v>14</v>
      </c>
      <c r="K52" s="3" t="s">
        <v>14</v>
      </c>
      <c r="L52" s="3" t="s">
        <v>14</v>
      </c>
      <c r="M52" s="3"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38" t="s">
        <v>39</v>
      </c>
      <c r="AK52" s="77" t="s">
        <v>18</v>
      </c>
      <c r="AL52" s="78"/>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4" t="s">
        <v>16</v>
      </c>
      <c r="L58" s="65"/>
      <c r="M58" s="65"/>
      <c r="N58" s="66"/>
      <c r="O58" s="2" t="s">
        <v>14</v>
      </c>
      <c r="P58" s="2" t="s">
        <v>14</v>
      </c>
      <c r="Q58" s="2" t="s">
        <v>14</v>
      </c>
      <c r="R58" s="61" t="s">
        <v>16</v>
      </c>
      <c r="S58" s="62"/>
      <c r="T58" s="63"/>
      <c r="U58" s="2" t="s">
        <v>14</v>
      </c>
      <c r="V58" s="2" t="s">
        <v>14</v>
      </c>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38" t="s">
        <v>39</v>
      </c>
      <c r="P60" s="77" t="s">
        <v>18</v>
      </c>
      <c r="Q60" s="78"/>
      <c r="R60" s="2" t="s">
        <v>14</v>
      </c>
      <c r="S60" s="2" t="s">
        <v>14</v>
      </c>
      <c r="T60" s="2" t="s">
        <v>14</v>
      </c>
      <c r="U60" s="76" t="s">
        <v>39</v>
      </c>
      <c r="V60" s="78"/>
      <c r="W60" s="77" t="s">
        <v>18</v>
      </c>
      <c r="X60" s="78"/>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hidden="1"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hidden="1" customHeight="1" outlineLevel="1" x14ac:dyDescent="0.35">
      <c r="B65" s="19" t="s">
        <v>15</v>
      </c>
      <c r="C65" s="3" t="s">
        <v>14</v>
      </c>
      <c r="D65" s="3" t="s">
        <v>14</v>
      </c>
      <c r="E65" s="3" t="s">
        <v>14</v>
      </c>
      <c r="F65" s="3" t="s">
        <v>14</v>
      </c>
      <c r="G65" s="3" t="s">
        <v>14</v>
      </c>
      <c r="H65" s="3" t="s">
        <v>14</v>
      </c>
      <c r="I65" s="2" t="s">
        <v>14</v>
      </c>
      <c r="J65" s="2"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hidden="1" customHeight="1" outlineLevel="1" x14ac:dyDescent="0.35">
      <c r="B66" s="33" t="s">
        <v>2</v>
      </c>
      <c r="C66" s="3" t="s">
        <v>14</v>
      </c>
      <c r="D66" s="3" t="s">
        <v>14</v>
      </c>
      <c r="E66" s="3" t="s">
        <v>14</v>
      </c>
      <c r="F66" s="64" t="s">
        <v>16</v>
      </c>
      <c r="G66" s="65"/>
      <c r="H66" s="66"/>
      <c r="I66" s="2" t="s">
        <v>14</v>
      </c>
      <c r="J66" s="2"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hidden="1" customHeight="1" outlineLevel="1" x14ac:dyDescent="0.35">
      <c r="B67" s="31" t="s">
        <v>5</v>
      </c>
      <c r="C67" s="3" t="s">
        <v>14</v>
      </c>
      <c r="D67" s="3" t="s">
        <v>14</v>
      </c>
      <c r="E67" s="3" t="s">
        <v>14</v>
      </c>
      <c r="F67" s="3" t="s">
        <v>14</v>
      </c>
      <c r="G67" s="3" t="s">
        <v>14</v>
      </c>
      <c r="H67" s="3" t="s">
        <v>14</v>
      </c>
      <c r="I67" s="2" t="s">
        <v>14</v>
      </c>
      <c r="J67" s="2"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hidden="1" customHeight="1" outlineLevel="1" x14ac:dyDescent="0.35">
      <c r="B68" s="20" t="s">
        <v>1</v>
      </c>
      <c r="C68" s="3" t="s">
        <v>14</v>
      </c>
      <c r="D68" s="3" t="s">
        <v>14</v>
      </c>
      <c r="E68" s="3" t="s">
        <v>14</v>
      </c>
      <c r="F68" s="3" t="s">
        <v>14</v>
      </c>
      <c r="G68" s="3" t="s">
        <v>14</v>
      </c>
      <c r="H68" s="3" t="s">
        <v>14</v>
      </c>
      <c r="I68" s="2" t="s">
        <v>14</v>
      </c>
      <c r="J68" s="2"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collapsed="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2" t="s">
        <v>14</v>
      </c>
      <c r="J73" s="2"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2" t="s">
        <v>14</v>
      </c>
      <c r="J74" s="2" t="s">
        <v>14</v>
      </c>
      <c r="K74" s="34" t="s">
        <v>16</v>
      </c>
      <c r="L74" s="3" t="s">
        <v>14</v>
      </c>
      <c r="M74" s="3" t="s">
        <v>14</v>
      </c>
      <c r="N74" s="3" t="s">
        <v>14</v>
      </c>
      <c r="O74" s="2" t="s">
        <v>14</v>
      </c>
      <c r="P74" s="2" t="s">
        <v>14</v>
      </c>
      <c r="Q74" s="2" t="s">
        <v>14</v>
      </c>
      <c r="R74" s="2" t="s">
        <v>14</v>
      </c>
      <c r="S74" s="62" t="s">
        <v>16</v>
      </c>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2" t="s">
        <v>14</v>
      </c>
      <c r="J75" s="2"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2" t="s">
        <v>14</v>
      </c>
      <c r="J76" s="2" t="s">
        <v>14</v>
      </c>
      <c r="K76" s="3" t="s">
        <v>14</v>
      </c>
      <c r="L76" s="80" t="s">
        <v>29</v>
      </c>
      <c r="M76" s="80"/>
      <c r="N76" s="80"/>
      <c r="O76" s="80"/>
      <c r="P76" s="76" t="s">
        <v>18</v>
      </c>
      <c r="Q76" s="78"/>
      <c r="R76" s="37" t="s">
        <v>29</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2" t="s">
        <v>14</v>
      </c>
      <c r="J81" s="2"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2" t="s">
        <v>14</v>
      </c>
      <c r="J82" s="2"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2" t="s">
        <v>14</v>
      </c>
      <c r="J83" s="2"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2" t="s">
        <v>14</v>
      </c>
      <c r="J84" s="2"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76">
    <mergeCell ref="AK52:AL52"/>
    <mergeCell ref="X41:AA41"/>
    <mergeCell ref="AB42:AC42"/>
    <mergeCell ref="R42:V42"/>
    <mergeCell ref="Y50:AC50"/>
    <mergeCell ref="R50:V50"/>
    <mergeCell ref="R34:T34"/>
    <mergeCell ref="AD28:AE28"/>
    <mergeCell ref="W36:X36"/>
    <mergeCell ref="Y34:AC34"/>
    <mergeCell ref="B6:B7"/>
    <mergeCell ref="T8:U8"/>
    <mergeCell ref="V28:X28"/>
    <mergeCell ref="S26:U26"/>
    <mergeCell ref="K18:N18"/>
    <mergeCell ref="O20:Q20"/>
    <mergeCell ref="B14:B15"/>
    <mergeCell ref="B22:B23"/>
    <mergeCell ref="K26:M26"/>
    <mergeCell ref="F20:J20"/>
    <mergeCell ref="G26:H26"/>
    <mergeCell ref="T20:U20"/>
    <mergeCell ref="AH2:AM2"/>
    <mergeCell ref="W4:X4"/>
    <mergeCell ref="AJ4:AK4"/>
    <mergeCell ref="AI8:AM8"/>
    <mergeCell ref="AF10:AH10"/>
    <mergeCell ref="AF18:AH18"/>
    <mergeCell ref="Y11:AB11"/>
    <mergeCell ref="N28:R28"/>
    <mergeCell ref="R18:S18"/>
    <mergeCell ref="Y20:AA20"/>
    <mergeCell ref="AB18:AC18"/>
    <mergeCell ref="Y24:AD24"/>
    <mergeCell ref="AH28:AJ28"/>
    <mergeCell ref="P36:Q36"/>
    <mergeCell ref="K34:N34"/>
    <mergeCell ref="B78:B79"/>
    <mergeCell ref="B38:B39"/>
    <mergeCell ref="B46:B47"/>
    <mergeCell ref="B54:B55"/>
    <mergeCell ref="B62:B63"/>
    <mergeCell ref="B70:B71"/>
    <mergeCell ref="D58:H58"/>
    <mergeCell ref="K58:N58"/>
    <mergeCell ref="B30:B31"/>
    <mergeCell ref="G36:H36"/>
    <mergeCell ref="K50:O50"/>
    <mergeCell ref="E42:H42"/>
    <mergeCell ref="K42:O42"/>
    <mergeCell ref="U36:V36"/>
    <mergeCell ref="D36:F36"/>
    <mergeCell ref="I36:J36"/>
    <mergeCell ref="Y66:AC66"/>
    <mergeCell ref="AF66:AJ66"/>
    <mergeCell ref="AF42:AI42"/>
    <mergeCell ref="AF58:AG58"/>
    <mergeCell ref="R66:V66"/>
    <mergeCell ref="U60:V60"/>
    <mergeCell ref="W60:X60"/>
    <mergeCell ref="Y58:AC58"/>
    <mergeCell ref="R58:T58"/>
    <mergeCell ref="AF50:AI50"/>
    <mergeCell ref="F66:H66"/>
    <mergeCell ref="K66:O66"/>
    <mergeCell ref="P60:Q60"/>
    <mergeCell ref="AF74:AJ74"/>
    <mergeCell ref="D82:H82"/>
    <mergeCell ref="K82:O82"/>
    <mergeCell ref="R82:V82"/>
    <mergeCell ref="Y82:AC82"/>
    <mergeCell ref="AF82:AH82"/>
    <mergeCell ref="Y74:AC74"/>
    <mergeCell ref="L76:O76"/>
    <mergeCell ref="P76:Q76"/>
    <mergeCell ref="S74:V74"/>
  </mergeCells>
  <conditionalFormatting sqref="C58:D58">
    <cfRule type="cellIs" dxfId="2166" priority="34" stopIfTrue="1" operator="equal">
      <formula>1</formula>
    </cfRule>
    <cfRule type="cellIs" dxfId="2165" priority="35" stopIfTrue="1" operator="equal">
      <formula>2</formula>
    </cfRule>
    <cfRule type="cellIs" dxfId="2164" priority="36" operator="equal">
      <formula>3</formula>
    </cfRule>
  </conditionalFormatting>
  <conditionalFormatting sqref="C82:D82">
    <cfRule type="cellIs" dxfId="2163" priority="71" stopIfTrue="1" operator="equal">
      <formula>2</formula>
    </cfRule>
    <cfRule type="cellIs" dxfId="2162" priority="70" stopIfTrue="1" operator="equal">
      <formula>1</formula>
    </cfRule>
    <cfRule type="cellIs" dxfId="2161" priority="72" operator="equal">
      <formula>3</formula>
    </cfRule>
  </conditionalFormatting>
  <conditionalFormatting sqref="C42:E42">
    <cfRule type="cellIs" dxfId="2160" priority="136" stopIfTrue="1" operator="equal">
      <formula>1</formula>
    </cfRule>
    <cfRule type="cellIs" dxfId="2159" priority="137" stopIfTrue="1" operator="equal">
      <formula>2</formula>
    </cfRule>
    <cfRule type="cellIs" dxfId="2158" priority="138" operator="equal">
      <formula>3</formula>
    </cfRule>
  </conditionalFormatting>
  <conditionalFormatting sqref="C24:H25 R24:V25 Y25:AC28 C26:G26 V26 K27:O27 R27:V27 C27:H28 K28:N28">
    <cfRule type="cellIs" dxfId="2157" priority="333" operator="equal">
      <formula>3</formula>
    </cfRule>
    <cfRule type="cellIs" dxfId="2156" priority="332" stopIfTrue="1" operator="equal">
      <formula>2</formula>
    </cfRule>
    <cfRule type="cellIs" dxfId="2155" priority="331" stopIfTrue="1" operator="equal">
      <formula>1</formula>
    </cfRule>
  </conditionalFormatting>
  <conditionalFormatting sqref="C40:H41 K40:O41 AF40:AM41 AB41:AC41 AJ42:AM42 C43:H44 K43:O44 R43:V44 Y43:AC44 AF43:AM44">
    <cfRule type="cellIs" dxfId="2154" priority="327" operator="equal">
      <formula>3</formula>
    </cfRule>
    <cfRule type="cellIs" dxfId="2153" priority="325" stopIfTrue="1" operator="equal">
      <formula>1</formula>
    </cfRule>
    <cfRule type="cellIs" dxfId="2152" priority="326" stopIfTrue="1" operator="equal">
      <formula>2</formula>
    </cfRule>
  </conditionalFormatting>
  <conditionalFormatting sqref="C64:H65 K64:O65 R64:V65 Y64:AC65 AF64:AM65 C66:F66 AK66:AM66 C67:H68 K67:O68 R67:V68 Y67:AC68 AF67:AM68">
    <cfRule type="cellIs" dxfId="2151" priority="316" stopIfTrue="1" operator="equal">
      <formula>1</formula>
    </cfRule>
    <cfRule type="cellIs" dxfId="2150" priority="317" stopIfTrue="1" operator="equal">
      <formula>2</formula>
    </cfRule>
    <cfRule type="cellIs" dxfId="2149" priority="318" operator="equal">
      <formula>3</formula>
    </cfRule>
  </conditionalFormatting>
  <conditionalFormatting sqref="C80:H81 K80:O81 R80:V81 Y80:AC81 AF80:AM81 AI82:AM82 C83:H84 K83:O84 R83:V84 Y83:AC84 AF83:AM84">
    <cfRule type="cellIs" dxfId="2148" priority="311" stopIfTrue="1" operator="equal">
      <formula>2</formula>
    </cfRule>
    <cfRule type="cellIs" dxfId="2147" priority="312" operator="equal">
      <formula>3</formula>
    </cfRule>
    <cfRule type="cellIs" dxfId="2146" priority="310" stopIfTrue="1" operator="equal">
      <formula>1</formula>
    </cfRule>
  </conditionalFormatting>
  <conditionalFormatting sqref="C48:J52">
    <cfRule type="cellIs" dxfId="2145" priority="110" stopIfTrue="1" operator="equal">
      <formula>2</formula>
    </cfRule>
    <cfRule type="cellIs" dxfId="2144" priority="109" stopIfTrue="1" operator="equal">
      <formula>1</formula>
    </cfRule>
    <cfRule type="cellIs" dxfId="2143" priority="111" operator="equal">
      <formula>3</formula>
    </cfRule>
  </conditionalFormatting>
  <conditionalFormatting sqref="C72:J76">
    <cfRule type="cellIs" dxfId="2142" priority="179" stopIfTrue="1" operator="equal">
      <formula>2</formula>
    </cfRule>
    <cfRule type="cellIs" dxfId="2141" priority="178" stopIfTrue="1" operator="equal">
      <formula>1</formula>
    </cfRule>
    <cfRule type="cellIs" dxfId="2140" priority="180" operator="equal">
      <formula>3</formula>
    </cfRule>
  </conditionalFormatting>
  <conditionalFormatting sqref="C8:T8 V8:AI8 AF9:AJ9 Y9:AC10 C9:X12 AD9:AE12 AK9:AM12 AF10 AI10:AJ10 AC11 AF11:AJ12 Y12:AC12">
    <cfRule type="cellIs" dxfId="2139" priority="343" stopIfTrue="1" operator="equal">
      <formula>1</formula>
    </cfRule>
    <cfRule type="cellIs" dxfId="2138" priority="344" stopIfTrue="1" operator="equal">
      <formula>2</formula>
    </cfRule>
    <cfRule type="cellIs" dxfId="2137" priority="345" operator="equal">
      <formula>3</formula>
    </cfRule>
  </conditionalFormatting>
  <conditionalFormatting sqref="C56:AG57 AD58:AF58 C59:AG59 C60:O60 R60:U60 Y60:AG60">
    <cfRule type="cellIs" dxfId="2136" priority="38" stopIfTrue="1" operator="equal">
      <formula>2</formula>
    </cfRule>
    <cfRule type="cellIs" dxfId="2135" priority="39" operator="equal">
      <formula>3</formula>
    </cfRule>
    <cfRule type="cellIs" dxfId="2134" priority="37" stopIfTrue="1" operator="equal">
      <formula>1</formula>
    </cfRule>
  </conditionalFormatting>
  <conditionalFormatting sqref="C6:AM6">
    <cfRule type="expression" dxfId="2133" priority="342">
      <formula>NOT(ISNUMBER(C6))</formula>
    </cfRule>
  </conditionalFormatting>
  <conditionalFormatting sqref="C7:AM7 C23:AM23 C39:AM39 C47:P47 X47:AM47">
    <cfRule type="expression" dxfId="2132" priority="341">
      <formula>OR(COUNTIF(C8:C10,1)&gt;1,COUNTIF(C8:C10,2)&gt;1,COUNTIF(C8:C10,3)&gt;1)</formula>
    </cfRule>
  </conditionalFormatting>
  <conditionalFormatting sqref="C7:AM7 C23:AM23 C39:AM39 C47:AM47">
    <cfRule type="expression" dxfId="2131" priority="340" stopIfTrue="1">
      <formula>NOT(ISNUMBER(C6))</formula>
    </cfRule>
  </conditionalFormatting>
  <conditionalFormatting sqref="C14:AM14">
    <cfRule type="expression" dxfId="2130" priority="336">
      <formula>NOT(ISNUMBER(C14))</formula>
    </cfRule>
  </conditionalFormatting>
  <conditionalFormatting sqref="C15:AM15">
    <cfRule type="expression" dxfId="2129" priority="335">
      <formula>OR(COUNTIF(C16:C18,1)&gt;1,COUNTIF(C16:C18,2)&gt;1,COUNTIF(C16:C18,3)&gt;1)</formula>
    </cfRule>
    <cfRule type="expression" dxfId="2128" priority="334" stopIfTrue="1">
      <formula>NOT(ISNUMBER(C14))</formula>
    </cfRule>
  </conditionalFormatting>
  <conditionalFormatting sqref="C22:AM22">
    <cfRule type="expression" dxfId="2127" priority="309">
      <formula>NOT(ISNUMBER(C22))</formula>
    </cfRule>
  </conditionalFormatting>
  <conditionalFormatting sqref="C30:AM30">
    <cfRule type="expression" dxfId="2126" priority="306">
      <formula>NOT(ISNUMBER(C30))</formula>
    </cfRule>
  </conditionalFormatting>
  <conditionalFormatting sqref="C31:AM31">
    <cfRule type="expression" dxfId="2125" priority="305">
      <formula>OR(COUNTIF(C32:C34,1)&gt;1,COUNTIF(C32:C34,2)&gt;1,COUNTIF(C32:C34,3)&gt;1)</formula>
    </cfRule>
    <cfRule type="expression" dxfId="2124" priority="304" stopIfTrue="1">
      <formula>NOT(ISNUMBER(C30))</formula>
    </cfRule>
  </conditionalFormatting>
  <conditionalFormatting sqref="C38:AM38">
    <cfRule type="expression" dxfId="2123" priority="303">
      <formula>NOT(ISNUMBER(C38))</formula>
    </cfRule>
  </conditionalFormatting>
  <conditionalFormatting sqref="C46:AM46">
    <cfRule type="expression" dxfId="2122" priority="300">
      <formula>NOT(ISNUMBER(C46))</formula>
    </cfRule>
  </conditionalFormatting>
  <conditionalFormatting sqref="C54:AM54">
    <cfRule type="expression" dxfId="2121" priority="297">
      <formula>NOT(ISNUMBER(C54))</formula>
    </cfRule>
  </conditionalFormatting>
  <conditionalFormatting sqref="C55:AM55">
    <cfRule type="expression" dxfId="2120" priority="295" stopIfTrue="1">
      <formula>NOT(ISNUMBER(C54))</formula>
    </cfRule>
    <cfRule type="expression" dxfId="2119" priority="296">
      <formula>OR(COUNTIF(C56:C58,1)&gt;1,COUNTIF(C56:C58,2)&gt;1,COUNTIF(C56:C58,3)&gt;1)</formula>
    </cfRule>
  </conditionalFormatting>
  <conditionalFormatting sqref="C62:AM62">
    <cfRule type="expression" dxfId="2118" priority="294">
      <formula>NOT(ISNUMBER(C62))</formula>
    </cfRule>
  </conditionalFormatting>
  <conditionalFormatting sqref="C63:AM63">
    <cfRule type="expression" dxfId="2117" priority="293">
      <formula>OR(COUNTIF(C64:C66,1)&gt;1,COUNTIF(C64:C66,2)&gt;1,COUNTIF(C64:C66,3)&gt;1)</formula>
    </cfRule>
    <cfRule type="expression" dxfId="2116" priority="292" stopIfTrue="1">
      <formula>NOT(ISNUMBER(C62))</formula>
    </cfRule>
  </conditionalFormatting>
  <conditionalFormatting sqref="C70:AM70">
    <cfRule type="expression" dxfId="2115" priority="291">
      <formula>NOT(ISNUMBER(C70))</formula>
    </cfRule>
  </conditionalFormatting>
  <conditionalFormatting sqref="C71:AM71">
    <cfRule type="expression" dxfId="2114" priority="290">
      <formula>OR(COUNTIF(C72:C74,1)&gt;1,COUNTIF(C72:C74,2)&gt;1,COUNTIF(C72:C74,3)&gt;1)</formula>
    </cfRule>
    <cfRule type="expression" dxfId="2113" priority="289" stopIfTrue="1">
      <formula>NOT(ISNUMBER(C70))</formula>
    </cfRule>
  </conditionalFormatting>
  <conditionalFormatting sqref="C78:AM78">
    <cfRule type="expression" dxfId="2112" priority="288">
      <formula>NOT(ISNUMBER(C78))</formula>
    </cfRule>
  </conditionalFormatting>
  <conditionalFormatting sqref="C79:AM79">
    <cfRule type="expression" dxfId="2111" priority="287">
      <formula>OR(COUNTIF(C80:C82,1)&gt;1,COUNTIF(C80:C82,2)&gt;1,COUNTIF(C80:C82,3)&gt;1)</formula>
    </cfRule>
    <cfRule type="expression" dxfId="2110" priority="286" stopIfTrue="1">
      <formula>NOT(ISNUMBER(C78))</formula>
    </cfRule>
  </conditionalFormatting>
  <conditionalFormatting sqref="E32:J35 I36">
    <cfRule type="cellIs" dxfId="2109" priority="247" stopIfTrue="1" operator="equal">
      <formula>1</formula>
    </cfRule>
    <cfRule type="cellIs" dxfId="2108" priority="248" stopIfTrue="1" operator="equal">
      <formula>2</formula>
    </cfRule>
    <cfRule type="cellIs" dxfId="2107" priority="249" operator="equal">
      <formula>3</formula>
    </cfRule>
  </conditionalFormatting>
  <conditionalFormatting sqref="I24:J28">
    <cfRule type="cellIs" dxfId="2106" priority="273" operator="equal">
      <formula>3</formula>
    </cfRule>
    <cfRule type="cellIs" dxfId="2105" priority="271" stopIfTrue="1" operator="equal">
      <formula>1</formula>
    </cfRule>
    <cfRule type="cellIs" dxfId="2104" priority="272" stopIfTrue="1" operator="equal">
      <formula>2</formula>
    </cfRule>
  </conditionalFormatting>
  <conditionalFormatting sqref="I40:J44">
    <cfRule type="cellIs" dxfId="2103" priority="243" operator="equal">
      <formula>3</formula>
    </cfRule>
    <cfRule type="cellIs" dxfId="2102" priority="242" stopIfTrue="1" operator="equal">
      <formula>2</formula>
    </cfRule>
    <cfRule type="cellIs" dxfId="2101" priority="241" stopIfTrue="1" operator="equal">
      <formula>1</formula>
    </cfRule>
  </conditionalFormatting>
  <conditionalFormatting sqref="I64:J68">
    <cfRule type="cellIs" dxfId="2100" priority="203" stopIfTrue="1" operator="equal">
      <formula>2</formula>
    </cfRule>
    <cfRule type="cellIs" dxfId="2099" priority="204" operator="equal">
      <formula>3</formula>
    </cfRule>
    <cfRule type="cellIs" dxfId="2098" priority="202" stopIfTrue="1" operator="equal">
      <formula>1</formula>
    </cfRule>
  </conditionalFormatting>
  <conditionalFormatting sqref="I80:J84">
    <cfRule type="cellIs" dxfId="2097" priority="175" stopIfTrue="1" operator="equal">
      <formula>1</formula>
    </cfRule>
    <cfRule type="cellIs" dxfId="2096" priority="176" stopIfTrue="1" operator="equal">
      <formula>2</formula>
    </cfRule>
    <cfRule type="cellIs" dxfId="2095" priority="177" operator="equal">
      <formula>3</formula>
    </cfRule>
  </conditionalFormatting>
  <conditionalFormatting sqref="I58:K58">
    <cfRule type="cellIs" dxfId="2094" priority="33" operator="equal">
      <formula>3</formula>
    </cfRule>
    <cfRule type="cellIs" dxfId="2093" priority="32" stopIfTrue="1" operator="equal">
      <formula>2</formula>
    </cfRule>
    <cfRule type="cellIs" dxfId="2092" priority="31" stopIfTrue="1" operator="equal">
      <formula>1</formula>
    </cfRule>
  </conditionalFormatting>
  <conditionalFormatting sqref="K18">
    <cfRule type="cellIs" dxfId="2091" priority="282" operator="equal">
      <formula>3</formula>
    </cfRule>
    <cfRule type="cellIs" dxfId="2090" priority="280" stopIfTrue="1" operator="equal">
      <formula>1</formula>
    </cfRule>
    <cfRule type="cellIs" dxfId="2089" priority="281" stopIfTrue="1" operator="equal">
      <formula>2</formula>
    </cfRule>
  </conditionalFormatting>
  <conditionalFormatting sqref="K26">
    <cfRule type="cellIs" dxfId="2088" priority="165" operator="equal">
      <formula>3</formula>
    </cfRule>
    <cfRule type="cellIs" dxfId="2087" priority="164" stopIfTrue="1" operator="equal">
      <formula>2</formula>
    </cfRule>
    <cfRule type="cellIs" dxfId="2086" priority="163" stopIfTrue="1" operator="equal">
      <formula>1</formula>
    </cfRule>
  </conditionalFormatting>
  <conditionalFormatting sqref="K42">
    <cfRule type="cellIs" dxfId="2085" priority="133" stopIfTrue="1" operator="equal">
      <formula>1</formula>
    </cfRule>
    <cfRule type="cellIs" dxfId="2084" priority="134" stopIfTrue="1" operator="equal">
      <formula>2</formula>
    </cfRule>
    <cfRule type="cellIs" dxfId="2083" priority="135" operator="equal">
      <formula>3</formula>
    </cfRule>
  </conditionalFormatting>
  <conditionalFormatting sqref="K50">
    <cfRule type="cellIs" dxfId="2082" priority="123" operator="equal">
      <formula>3</formula>
    </cfRule>
    <cfRule type="cellIs" dxfId="2081" priority="122" stopIfTrue="1" operator="equal">
      <formula>2</formula>
    </cfRule>
    <cfRule type="cellIs" dxfId="2080" priority="121" stopIfTrue="1" operator="equal">
      <formula>1</formula>
    </cfRule>
  </conditionalFormatting>
  <conditionalFormatting sqref="K66">
    <cfRule type="cellIs" dxfId="2079" priority="94" stopIfTrue="1" operator="equal">
      <formula>1</formula>
    </cfRule>
    <cfRule type="cellIs" dxfId="2078" priority="95" stopIfTrue="1" operator="equal">
      <formula>2</formula>
    </cfRule>
    <cfRule type="cellIs" dxfId="2077" priority="96" operator="equal">
      <formula>3</formula>
    </cfRule>
  </conditionalFormatting>
  <conditionalFormatting sqref="K82">
    <cfRule type="cellIs" dxfId="2076" priority="69" operator="equal">
      <formula>3</formula>
    </cfRule>
    <cfRule type="cellIs" dxfId="2075" priority="67" stopIfTrue="1" operator="equal">
      <formula>1</formula>
    </cfRule>
    <cfRule type="cellIs" dxfId="2074" priority="68" stopIfTrue="1" operator="equal">
      <formula>2</formula>
    </cfRule>
  </conditionalFormatting>
  <conditionalFormatting sqref="K24:O25 N26:O26 C32:D36">
    <cfRule type="cellIs" dxfId="2073" priority="245" stopIfTrue="1" operator="equal">
      <formula>2</formula>
    </cfRule>
    <cfRule type="cellIs" dxfId="2072" priority="244" stopIfTrue="1" operator="equal">
      <formula>1</formula>
    </cfRule>
    <cfRule type="cellIs" dxfId="2071" priority="246" operator="equal">
      <formula>3</formula>
    </cfRule>
  </conditionalFormatting>
  <conditionalFormatting sqref="K32:O33 R32:V33 Y32:AC33 K34 O34 U34:V34 R35:V35 Y35:AC36 G36 R36:U36">
    <cfRule type="cellIs" dxfId="2070" priority="329" stopIfTrue="1" operator="equal">
      <formula>2</formula>
    </cfRule>
    <cfRule type="cellIs" dxfId="2069" priority="328" stopIfTrue="1" operator="equal">
      <formula>1</formula>
    </cfRule>
    <cfRule type="cellIs" dxfId="2068" priority="330" operator="equal">
      <formula>3</formula>
    </cfRule>
  </conditionalFormatting>
  <conditionalFormatting sqref="K35:O36">
    <cfRule type="cellIs" dxfId="2067" priority="148" stopIfTrue="1" operator="equal">
      <formula>1</formula>
    </cfRule>
    <cfRule type="cellIs" dxfId="2066" priority="150" operator="equal">
      <formula>3</formula>
    </cfRule>
    <cfRule type="cellIs" dxfId="2065" priority="149" stopIfTrue="1" operator="equal">
      <formula>2</formula>
    </cfRule>
  </conditionalFormatting>
  <conditionalFormatting sqref="K72:Q75">
    <cfRule type="cellIs" dxfId="2064" priority="82" stopIfTrue="1" operator="equal">
      <formula>1</formula>
    </cfRule>
    <cfRule type="cellIs" dxfId="2063" priority="84" operator="equal">
      <formula>3</formula>
    </cfRule>
    <cfRule type="cellIs" dxfId="2062" priority="83" stopIfTrue="1" operator="equal">
      <formula>2</formula>
    </cfRule>
  </conditionalFormatting>
  <conditionalFormatting sqref="K48:AC49 W50:X52">
    <cfRule type="cellIs" dxfId="2061" priority="224" stopIfTrue="1" operator="equal">
      <formula>2</formula>
    </cfRule>
    <cfRule type="cellIs" dxfId="2060" priority="223" stopIfTrue="1" operator="equal">
      <formula>1</formula>
    </cfRule>
    <cfRule type="cellIs" dxfId="2059" priority="225" operator="equal">
      <formula>3</formula>
    </cfRule>
  </conditionalFormatting>
  <conditionalFormatting sqref="O58:R58">
    <cfRule type="cellIs" dxfId="2058" priority="30" operator="equal">
      <formula>3</formula>
    </cfRule>
    <cfRule type="cellIs" dxfId="2057" priority="28" stopIfTrue="1" operator="equal">
      <formula>1</formula>
    </cfRule>
    <cfRule type="cellIs" dxfId="2056" priority="29" stopIfTrue="1" operator="equal">
      <formula>2</formula>
    </cfRule>
  </conditionalFormatting>
  <conditionalFormatting sqref="P36">
    <cfRule type="cellIs" dxfId="2055" priority="142" stopIfTrue="1" operator="equal">
      <formula>1</formula>
    </cfRule>
    <cfRule type="cellIs" dxfId="2054" priority="143" stopIfTrue="1" operator="equal">
      <formula>2</formula>
    </cfRule>
    <cfRule type="cellIs" dxfId="2053" priority="144" operator="equal">
      <formula>3</formula>
    </cfRule>
  </conditionalFormatting>
  <conditionalFormatting sqref="P76">
    <cfRule type="cellIs" dxfId="2052" priority="181" stopIfTrue="1" operator="equal">
      <formula>1</formula>
    </cfRule>
    <cfRule type="cellIs" dxfId="2051" priority="182" stopIfTrue="1" operator="equal">
      <formula>2</formula>
    </cfRule>
    <cfRule type="cellIs" dxfId="2050" priority="183" operator="equal">
      <formula>3</formula>
    </cfRule>
  </conditionalFormatting>
  <conditionalFormatting sqref="P24:Q27">
    <cfRule type="cellIs" dxfId="2049" priority="269" stopIfTrue="1" operator="equal">
      <formula>2</formula>
    </cfRule>
    <cfRule type="cellIs" dxfId="2048" priority="268" stopIfTrue="1" operator="equal">
      <formula>1</formula>
    </cfRule>
    <cfRule type="cellIs" dxfId="2047" priority="270" operator="equal">
      <formula>3</formula>
    </cfRule>
  </conditionalFormatting>
  <conditionalFormatting sqref="P32:Q35">
    <cfRule type="cellIs" dxfId="2046" priority="251" stopIfTrue="1" operator="equal">
      <formula>2</formula>
    </cfRule>
    <cfRule type="cellIs" dxfId="2045" priority="252" operator="equal">
      <formula>3</formula>
    </cfRule>
    <cfRule type="cellIs" dxfId="2044" priority="250" stopIfTrue="1" operator="equal">
      <formula>1</formula>
    </cfRule>
  </conditionalFormatting>
  <conditionalFormatting sqref="P50:Q52">
    <cfRule type="cellIs" dxfId="2043" priority="227" stopIfTrue="1" operator="equal">
      <formula>2</formula>
    </cfRule>
    <cfRule type="cellIs" dxfId="2042" priority="226" stopIfTrue="1" operator="equal">
      <formula>1</formula>
    </cfRule>
    <cfRule type="cellIs" dxfId="2041" priority="228" operator="equal">
      <formula>3</formula>
    </cfRule>
  </conditionalFormatting>
  <conditionalFormatting sqref="P64:Q68">
    <cfRule type="cellIs" dxfId="2040" priority="201" operator="equal">
      <formula>3</formula>
    </cfRule>
    <cfRule type="cellIs" dxfId="2039" priority="200" stopIfTrue="1" operator="equal">
      <formula>2</formula>
    </cfRule>
    <cfRule type="cellIs" dxfId="2038" priority="199" stopIfTrue="1" operator="equal">
      <formula>1</formula>
    </cfRule>
  </conditionalFormatting>
  <conditionalFormatting sqref="P80:Q84">
    <cfRule type="cellIs" dxfId="2037" priority="172" stopIfTrue="1" operator="equal">
      <formula>1</formula>
    </cfRule>
    <cfRule type="cellIs" dxfId="2036" priority="173" stopIfTrue="1" operator="equal">
      <formula>2</formula>
    </cfRule>
    <cfRule type="cellIs" dxfId="2035" priority="174" operator="equal">
      <formula>3</formula>
    </cfRule>
  </conditionalFormatting>
  <conditionalFormatting sqref="Q47:W47">
    <cfRule type="expression" dxfId="2034" priority="386">
      <formula>OR(COUNTIF(Q49:Q50,1)&gt;1,COUNTIF(Q49:Q50,2)&gt;1,COUNTIF(Q49:Q50,3)&gt;1)</formula>
    </cfRule>
  </conditionalFormatting>
  <conditionalFormatting sqref="R18">
    <cfRule type="cellIs" dxfId="2033" priority="55" stopIfTrue="1" operator="equal">
      <formula>1</formula>
    </cfRule>
    <cfRule type="cellIs" dxfId="2032" priority="56" stopIfTrue="1" operator="equal">
      <formula>2</formula>
    </cfRule>
    <cfRule type="cellIs" dxfId="2031" priority="57" operator="equal">
      <formula>3</formula>
    </cfRule>
  </conditionalFormatting>
  <conditionalFormatting sqref="R34">
    <cfRule type="cellIs" dxfId="2030" priority="151" stopIfTrue="1" operator="equal">
      <formula>1</formula>
    </cfRule>
    <cfRule type="cellIs" dxfId="2029" priority="152" stopIfTrue="1" operator="equal">
      <formula>2</formula>
    </cfRule>
    <cfRule type="cellIs" dxfId="2028" priority="153" operator="equal">
      <formula>3</formula>
    </cfRule>
  </conditionalFormatting>
  <conditionalFormatting sqref="R42">
    <cfRule type="cellIs" dxfId="2027" priority="15" operator="equal">
      <formula>3</formula>
    </cfRule>
    <cfRule type="cellIs" dxfId="2026" priority="14" stopIfTrue="1" operator="equal">
      <formula>2</formula>
    </cfRule>
    <cfRule type="cellIs" dxfId="2025" priority="13" stopIfTrue="1" operator="equal">
      <formula>1</formula>
    </cfRule>
  </conditionalFormatting>
  <conditionalFormatting sqref="R50">
    <cfRule type="cellIs" dxfId="2024" priority="1" stopIfTrue="1" operator="equal">
      <formula>1</formula>
    </cfRule>
    <cfRule type="cellIs" dxfId="2023" priority="2" stopIfTrue="1" operator="equal">
      <formula>2</formula>
    </cfRule>
    <cfRule type="cellIs" dxfId="2022" priority="3" operator="equal">
      <formula>3</formula>
    </cfRule>
  </conditionalFormatting>
  <conditionalFormatting sqref="R66">
    <cfRule type="cellIs" dxfId="2021" priority="93" operator="equal">
      <formula>3</formula>
    </cfRule>
    <cfRule type="cellIs" dxfId="2020" priority="92" stopIfTrue="1" operator="equal">
      <formula>2</formula>
    </cfRule>
    <cfRule type="cellIs" dxfId="2019" priority="91" stopIfTrue="1" operator="equal">
      <formula>1</formula>
    </cfRule>
  </conditionalFormatting>
  <conditionalFormatting sqref="R82">
    <cfRule type="cellIs" dxfId="2018" priority="64" stopIfTrue="1" operator="equal">
      <formula>1</formula>
    </cfRule>
    <cfRule type="cellIs" dxfId="2017" priority="65" stopIfTrue="1" operator="equal">
      <formula>2</formula>
    </cfRule>
    <cfRule type="cellIs" dxfId="2016" priority="66" operator="equal">
      <formula>3</formula>
    </cfRule>
  </conditionalFormatting>
  <conditionalFormatting sqref="R26:S26">
    <cfRule type="cellIs" dxfId="2015" priority="162" operator="equal">
      <formula>3</formula>
    </cfRule>
    <cfRule type="cellIs" dxfId="2014" priority="161" stopIfTrue="1" operator="equal">
      <formula>2</formula>
    </cfRule>
    <cfRule type="cellIs" dxfId="2013" priority="160" stopIfTrue="1" operator="equal">
      <formula>1</formula>
    </cfRule>
  </conditionalFormatting>
  <conditionalFormatting sqref="R40:V41 P40:Q44">
    <cfRule type="cellIs" dxfId="2012" priority="238" stopIfTrue="1" operator="equal">
      <formula>1</formula>
    </cfRule>
    <cfRule type="cellIs" dxfId="2011" priority="239" stopIfTrue="1" operator="equal">
      <formula>2</formula>
    </cfRule>
    <cfRule type="cellIs" dxfId="2010" priority="240" operator="equal">
      <formula>3</formula>
    </cfRule>
  </conditionalFormatting>
  <conditionalFormatting sqref="R72:V73 Y72:AC73 AF72:AJ73 R74 R75:V76 Y75:AC76 AF75:AJ76 K76:L76">
    <cfRule type="cellIs" dxfId="2009" priority="315" operator="equal">
      <formula>3</formula>
    </cfRule>
    <cfRule type="cellIs" dxfId="2008" priority="314" stopIfTrue="1" operator="equal">
      <formula>2</formula>
    </cfRule>
    <cfRule type="cellIs" dxfId="2007" priority="313" stopIfTrue="1" operator="equal">
      <formula>1</formula>
    </cfRule>
  </conditionalFormatting>
  <conditionalFormatting sqref="S28:V28">
    <cfRule type="cellIs" dxfId="2006" priority="48" operator="equal">
      <formula>3</formula>
    </cfRule>
    <cfRule type="cellIs" dxfId="2005" priority="47" stopIfTrue="1" operator="equal">
      <formula>2</formula>
    </cfRule>
    <cfRule type="cellIs" dxfId="2004" priority="46" stopIfTrue="1" operator="equal">
      <formula>1</formula>
    </cfRule>
  </conditionalFormatting>
  <conditionalFormatting sqref="T18:V18">
    <cfRule type="cellIs" dxfId="2003" priority="52" stopIfTrue="1" operator="equal">
      <formula>1</formula>
    </cfRule>
    <cfRule type="cellIs" dxfId="2002" priority="53" stopIfTrue="1" operator="equal">
      <formula>2</formula>
    </cfRule>
    <cfRule type="cellIs" dxfId="2001" priority="54" operator="equal">
      <formula>3</formula>
    </cfRule>
  </conditionalFormatting>
  <conditionalFormatting sqref="U58:Y58">
    <cfRule type="cellIs" dxfId="2000" priority="25" stopIfTrue="1" operator="equal">
      <formula>1</formula>
    </cfRule>
    <cfRule type="cellIs" dxfId="1999" priority="26" stopIfTrue="1" operator="equal">
      <formula>2</formula>
    </cfRule>
    <cfRule type="cellIs" dxfId="1998" priority="27" operator="equal">
      <formula>3</formula>
    </cfRule>
  </conditionalFormatting>
  <conditionalFormatting sqref="W36">
    <cfRule type="cellIs" dxfId="1997" priority="147" operator="equal">
      <formula>3</formula>
    </cfRule>
    <cfRule type="cellIs" dxfId="1996" priority="146" stopIfTrue="1" operator="equal">
      <formula>2</formula>
    </cfRule>
    <cfRule type="cellIs" dxfId="1995" priority="145" stopIfTrue="1" operator="equal">
      <formula>1</formula>
    </cfRule>
  </conditionalFormatting>
  <conditionalFormatting sqref="W24:X27">
    <cfRule type="cellIs" dxfId="1994" priority="265" stopIfTrue="1" operator="equal">
      <formula>1</formula>
    </cfRule>
    <cfRule type="cellIs" dxfId="1993" priority="266" stopIfTrue="1" operator="equal">
      <formula>2</formula>
    </cfRule>
    <cfRule type="cellIs" dxfId="1992" priority="267" operator="equal">
      <formula>3</formula>
    </cfRule>
  </conditionalFormatting>
  <conditionalFormatting sqref="W32:X35">
    <cfRule type="cellIs" dxfId="1991" priority="253" stopIfTrue="1" operator="equal">
      <formula>1</formula>
    </cfRule>
    <cfRule type="cellIs" dxfId="1990" priority="254" stopIfTrue="1" operator="equal">
      <formula>2</formula>
    </cfRule>
    <cfRule type="cellIs" dxfId="1989" priority="255" operator="equal">
      <formula>3</formula>
    </cfRule>
  </conditionalFormatting>
  <conditionalFormatting sqref="W64:X68">
    <cfRule type="cellIs" dxfId="1988" priority="196" stopIfTrue="1" operator="equal">
      <formula>1</formula>
    </cfRule>
    <cfRule type="cellIs" dxfId="1987" priority="198" operator="equal">
      <formula>3</formula>
    </cfRule>
    <cfRule type="cellIs" dxfId="1986" priority="197" stopIfTrue="1" operator="equal">
      <formula>2</formula>
    </cfRule>
  </conditionalFormatting>
  <conditionalFormatting sqref="W72:X76">
    <cfRule type="cellIs" dxfId="1985" priority="186" operator="equal">
      <formula>3</formula>
    </cfRule>
    <cfRule type="cellIs" dxfId="1984" priority="184" stopIfTrue="1" operator="equal">
      <formula>1</formula>
    </cfRule>
    <cfRule type="cellIs" dxfId="1983" priority="185" stopIfTrue="1" operator="equal">
      <formula>2</formula>
    </cfRule>
  </conditionalFormatting>
  <conditionalFormatting sqref="W80:X84">
    <cfRule type="cellIs" dxfId="1982" priority="170" stopIfTrue="1" operator="equal">
      <formula>2</formula>
    </cfRule>
    <cfRule type="cellIs" dxfId="1981" priority="169" stopIfTrue="1" operator="equal">
      <formula>1</formula>
    </cfRule>
    <cfRule type="cellIs" dxfId="1980" priority="171" operator="equal">
      <formula>3</formula>
    </cfRule>
  </conditionalFormatting>
  <conditionalFormatting sqref="W40:AC40 W41 Y42:AA42 W42:X44">
    <cfRule type="cellIs" dxfId="1979" priority="235" stopIfTrue="1" operator="equal">
      <formula>1</formula>
    </cfRule>
    <cfRule type="cellIs" dxfId="1978" priority="236" stopIfTrue="1" operator="equal">
      <formula>2</formula>
    </cfRule>
    <cfRule type="cellIs" dxfId="1977" priority="237" operator="equal">
      <formula>3</formula>
    </cfRule>
  </conditionalFormatting>
  <conditionalFormatting sqref="Y11">
    <cfRule type="cellIs" dxfId="1976" priority="285" operator="equal">
      <formula>3</formula>
    </cfRule>
    <cfRule type="cellIs" dxfId="1975" priority="284" stopIfTrue="1" operator="equal">
      <formula>2</formula>
    </cfRule>
    <cfRule type="cellIs" dxfId="1974" priority="283" stopIfTrue="1" operator="equal">
      <formula>1</formula>
    </cfRule>
  </conditionalFormatting>
  <conditionalFormatting sqref="Y24">
    <cfRule type="cellIs" dxfId="1973" priority="43" stopIfTrue="1" operator="equal">
      <formula>1</formula>
    </cfRule>
    <cfRule type="cellIs" dxfId="1972" priority="44" stopIfTrue="1" operator="equal">
      <formula>2</formula>
    </cfRule>
    <cfRule type="cellIs" dxfId="1971" priority="45" operator="equal">
      <formula>3</formula>
    </cfRule>
  </conditionalFormatting>
  <conditionalFormatting sqref="Y34">
    <cfRule type="cellIs" dxfId="1970" priority="19" stopIfTrue="1" operator="equal">
      <formula>1</formula>
    </cfRule>
    <cfRule type="cellIs" dxfId="1969" priority="20" stopIfTrue="1" operator="equal">
      <formula>2</formula>
    </cfRule>
    <cfRule type="cellIs" dxfId="1968" priority="21" operator="equal">
      <formula>3</formula>
    </cfRule>
  </conditionalFormatting>
  <conditionalFormatting sqref="Y50">
    <cfRule type="cellIs" dxfId="1967" priority="116" stopIfTrue="1" operator="equal">
      <formula>2</formula>
    </cfRule>
    <cfRule type="cellIs" dxfId="1966" priority="115" stopIfTrue="1" operator="equal">
      <formula>1</formula>
    </cfRule>
    <cfRule type="cellIs" dxfId="1965" priority="117" operator="equal">
      <formula>3</formula>
    </cfRule>
  </conditionalFormatting>
  <conditionalFormatting sqref="Y66">
    <cfRule type="cellIs" dxfId="1964" priority="90" operator="equal">
      <formula>3</formula>
    </cfRule>
    <cfRule type="cellIs" dxfId="1963" priority="88" stopIfTrue="1" operator="equal">
      <formula>1</formula>
    </cfRule>
    <cfRule type="cellIs" dxfId="1962" priority="89" stopIfTrue="1" operator="equal">
      <formula>2</formula>
    </cfRule>
  </conditionalFormatting>
  <conditionalFormatting sqref="Y74">
    <cfRule type="cellIs" dxfId="1961" priority="77" stopIfTrue="1" operator="equal">
      <formula>2</formula>
    </cfRule>
    <cfRule type="cellIs" dxfId="1960" priority="78" operator="equal">
      <formula>3</formula>
    </cfRule>
    <cfRule type="cellIs" dxfId="1959" priority="76" stopIfTrue="1" operator="equal">
      <formula>1</formula>
    </cfRule>
  </conditionalFormatting>
  <conditionalFormatting sqref="Y82">
    <cfRule type="cellIs" dxfId="1958" priority="61" stopIfTrue="1" operator="equal">
      <formula>1</formula>
    </cfRule>
    <cfRule type="cellIs" dxfId="1957" priority="62" stopIfTrue="1" operator="equal">
      <formula>2</formula>
    </cfRule>
    <cfRule type="cellIs" dxfId="1956" priority="63" operator="equal">
      <formula>3</formula>
    </cfRule>
  </conditionalFormatting>
  <conditionalFormatting sqref="Y18:AB18">
    <cfRule type="cellIs" dxfId="1955" priority="51" operator="equal">
      <formula>3</formula>
    </cfRule>
    <cfRule type="cellIs" dxfId="1954" priority="49" stopIfTrue="1" operator="equal">
      <formula>1</formula>
    </cfRule>
    <cfRule type="cellIs" dxfId="1953" priority="50" stopIfTrue="1" operator="equal">
      <formula>2</formula>
    </cfRule>
  </conditionalFormatting>
  <conditionalFormatting sqref="Y16:AM16 K16:O17 R16:V17 C16:J19 P16:Q19 W16:X20 Y17:AC17 AF17:AM17 AD17:AE20 O18 AF18 AI18:AM18 R19:V19 Y19:AC19 K19:O20 AF19:AM20 C20:F20 R20:T20 V20 Y20 AB20:AC20">
    <cfRule type="cellIs" dxfId="1952" priority="338" stopIfTrue="1" operator="equal">
      <formula>2</formula>
    </cfRule>
    <cfRule type="cellIs" dxfId="1951" priority="339" operator="equal">
      <formula>3</formula>
    </cfRule>
    <cfRule type="cellIs" dxfId="1950" priority="337" stopIfTrue="1" operator="equal">
      <formula>1</formula>
    </cfRule>
  </conditionalFormatting>
  <conditionalFormatting sqref="AD40:AE44">
    <cfRule type="cellIs" dxfId="1949" priority="232" stopIfTrue="1" operator="equal">
      <formula>1</formula>
    </cfRule>
    <cfRule type="cellIs" dxfId="1948" priority="234" operator="equal">
      <formula>3</formula>
    </cfRule>
    <cfRule type="cellIs" dxfId="1947" priority="233" stopIfTrue="1" operator="equal">
      <formula>2</formula>
    </cfRule>
  </conditionalFormatting>
  <conditionalFormatting sqref="AD48:AE52">
    <cfRule type="cellIs" dxfId="1946" priority="222" operator="equal">
      <formula>3</formula>
    </cfRule>
    <cfRule type="cellIs" dxfId="1945" priority="221" stopIfTrue="1" operator="equal">
      <formula>2</formula>
    </cfRule>
    <cfRule type="cellIs" dxfId="1944" priority="220" stopIfTrue="1" operator="equal">
      <formula>1</formula>
    </cfRule>
  </conditionalFormatting>
  <conditionalFormatting sqref="AD64:AE68">
    <cfRule type="cellIs" dxfId="1943" priority="195" operator="equal">
      <formula>3</formula>
    </cfRule>
    <cfRule type="cellIs" dxfId="1942" priority="194" stopIfTrue="1" operator="equal">
      <formula>2</formula>
    </cfRule>
    <cfRule type="cellIs" dxfId="1941" priority="193" stopIfTrue="1" operator="equal">
      <formula>1</formula>
    </cfRule>
  </conditionalFormatting>
  <conditionalFormatting sqref="AD72:AE76">
    <cfRule type="cellIs" dxfId="1940" priority="189" operator="equal">
      <formula>3</formula>
    </cfRule>
    <cfRule type="cellIs" dxfId="1939" priority="188" stopIfTrue="1" operator="equal">
      <formula>2</formula>
    </cfRule>
    <cfRule type="cellIs" dxfId="1938" priority="187" stopIfTrue="1" operator="equal">
      <formula>1</formula>
    </cfRule>
  </conditionalFormatting>
  <conditionalFormatting sqref="AD80:AE84">
    <cfRule type="cellIs" dxfId="1937" priority="166" stopIfTrue="1" operator="equal">
      <formula>1</formula>
    </cfRule>
    <cfRule type="cellIs" dxfId="1936" priority="167" stopIfTrue="1" operator="equal">
      <formula>2</formula>
    </cfRule>
    <cfRule type="cellIs" dxfId="1935" priority="168" operator="equal">
      <formula>3</formula>
    </cfRule>
  </conditionalFormatting>
  <conditionalFormatting sqref="AD32:AM36">
    <cfRule type="cellIs" dxfId="1934" priority="256" stopIfTrue="1" operator="equal">
      <formula>1</formula>
    </cfRule>
    <cfRule type="cellIs" dxfId="1933" priority="257" stopIfTrue="1" operator="equal">
      <formula>2</formula>
    </cfRule>
    <cfRule type="cellIs" dxfId="1932" priority="258" operator="equal">
      <formula>3</formula>
    </cfRule>
  </conditionalFormatting>
  <conditionalFormatting sqref="AE24 AD25:AE27 AD28">
    <cfRule type="cellIs" dxfId="1931" priority="262" stopIfTrue="1" operator="equal">
      <formula>1</formula>
    </cfRule>
    <cfRule type="cellIs" dxfId="1930" priority="264" operator="equal">
      <formula>3</formula>
    </cfRule>
    <cfRule type="cellIs" dxfId="1929" priority="263" stopIfTrue="1" operator="equal">
      <formula>2</formula>
    </cfRule>
  </conditionalFormatting>
  <conditionalFormatting sqref="AF42">
    <cfRule type="cellIs" dxfId="1928" priority="124" stopIfTrue="1" operator="equal">
      <formula>1</formula>
    </cfRule>
    <cfRule type="cellIs" dxfId="1927" priority="125" stopIfTrue="1" operator="equal">
      <formula>2</formula>
    </cfRule>
    <cfRule type="cellIs" dxfId="1926" priority="126" operator="equal">
      <formula>3</formula>
    </cfRule>
  </conditionalFormatting>
  <conditionalFormatting sqref="AF50">
    <cfRule type="cellIs" dxfId="1925" priority="112" stopIfTrue="1" operator="equal">
      <formula>1</formula>
    </cfRule>
    <cfRule type="cellIs" dxfId="1924" priority="113" stopIfTrue="1" operator="equal">
      <formula>2</formula>
    </cfRule>
    <cfRule type="cellIs" dxfId="1923" priority="114" operator="equal">
      <formula>3</formula>
    </cfRule>
  </conditionalFormatting>
  <conditionalFormatting sqref="AF66">
    <cfRule type="cellIs" dxfId="1922" priority="86" stopIfTrue="1" operator="equal">
      <formula>2</formula>
    </cfRule>
    <cfRule type="cellIs" dxfId="1921" priority="85" stopIfTrue="1" operator="equal">
      <formula>1</formula>
    </cfRule>
    <cfRule type="cellIs" dxfId="1920" priority="87" operator="equal">
      <formula>3</formula>
    </cfRule>
  </conditionalFormatting>
  <conditionalFormatting sqref="AF74">
    <cfRule type="cellIs" dxfId="1919" priority="74" stopIfTrue="1" operator="equal">
      <formula>2</formula>
    </cfRule>
    <cfRule type="cellIs" dxfId="1918" priority="73" stopIfTrue="1" operator="equal">
      <formula>1</formula>
    </cfRule>
    <cfRule type="cellIs" dxfId="1917" priority="75" operator="equal">
      <formula>3</formula>
    </cfRule>
  </conditionalFormatting>
  <conditionalFormatting sqref="AF82">
    <cfRule type="cellIs" dxfId="1916" priority="60" operator="equal">
      <formula>3</formula>
    </cfRule>
    <cfRule type="cellIs" dxfId="1915" priority="59" stopIfTrue="1" operator="equal">
      <formula>2</formula>
    </cfRule>
    <cfRule type="cellIs" dxfId="1914" priority="58" stopIfTrue="1" operator="equal">
      <formula>1</formula>
    </cfRule>
  </conditionalFormatting>
  <conditionalFormatting sqref="AF28:AH28">
    <cfRule type="cellIs" dxfId="1913" priority="40" stopIfTrue="1" operator="equal">
      <formula>1</formula>
    </cfRule>
    <cfRule type="cellIs" dxfId="1912" priority="42" operator="equal">
      <formula>3</formula>
    </cfRule>
    <cfRule type="cellIs" dxfId="1911" priority="41" stopIfTrue="1" operator="equal">
      <formula>2</formula>
    </cfRule>
  </conditionalFormatting>
  <conditionalFormatting sqref="AF24:AJ27">
    <cfRule type="cellIs" dxfId="1910" priority="154" stopIfTrue="1" operator="equal">
      <formula>1</formula>
    </cfRule>
    <cfRule type="cellIs" dxfId="1909" priority="155" stopIfTrue="1" operator="equal">
      <formula>2</formula>
    </cfRule>
    <cfRule type="cellIs" dxfId="1908" priority="156" operator="equal">
      <formula>3</formula>
    </cfRule>
  </conditionalFormatting>
  <conditionalFormatting sqref="AF48:AJ49 K51:O52 R51:V52 Y51:AC52">
    <cfRule type="cellIs" dxfId="1907" priority="323" stopIfTrue="1" operator="equal">
      <formula>2</formula>
    </cfRule>
    <cfRule type="cellIs" dxfId="1906" priority="322" stopIfTrue="1" operator="equal">
      <formula>1</formula>
    </cfRule>
    <cfRule type="cellIs" dxfId="1905" priority="324" operator="equal">
      <formula>3</formula>
    </cfRule>
  </conditionalFormatting>
  <conditionalFormatting sqref="AF51:AJ52">
    <cfRule type="cellIs" dxfId="1904" priority="5" stopIfTrue="1" operator="equal">
      <formula>2</formula>
    </cfRule>
    <cfRule type="cellIs" dxfId="1903" priority="6" operator="equal">
      <formula>3</formula>
    </cfRule>
    <cfRule type="cellIs" dxfId="1902" priority="4" stopIfTrue="1" operator="equal">
      <formula>1</formula>
    </cfRule>
  </conditionalFormatting>
  <conditionalFormatting sqref="AH56:AM60">
    <cfRule type="cellIs" dxfId="1901" priority="321" operator="equal">
      <formula>3</formula>
    </cfRule>
    <cfRule type="cellIs" dxfId="1900" priority="320" stopIfTrue="1" operator="equal">
      <formula>2</formula>
    </cfRule>
    <cfRule type="cellIs" dxfId="1899" priority="319" stopIfTrue="1" operator="equal">
      <formula>1</formula>
    </cfRule>
  </conditionalFormatting>
  <conditionalFormatting sqref="AK24:AM28">
    <cfRule type="cellIs" dxfId="1898" priority="261" operator="equal">
      <formula>3</formula>
    </cfRule>
    <cfRule type="cellIs" dxfId="1897" priority="260" stopIfTrue="1" operator="equal">
      <formula>2</formula>
    </cfRule>
    <cfRule type="cellIs" dxfId="1896" priority="259" stopIfTrue="1" operator="equal">
      <formula>1</formula>
    </cfRule>
  </conditionalFormatting>
  <conditionalFormatting sqref="AK48:AM51 AJ50 AM52">
    <cfRule type="cellIs" dxfId="1895" priority="219" operator="equal">
      <formula>3</formula>
    </cfRule>
    <cfRule type="cellIs" dxfId="1894" priority="218" stopIfTrue="1" operator="equal">
      <formula>2</formula>
    </cfRule>
    <cfRule type="cellIs" dxfId="1893" priority="217" stopIfTrue="1" operator="equal">
      <formula>1</formula>
    </cfRule>
  </conditionalFormatting>
  <conditionalFormatting sqref="AK72:AM76">
    <cfRule type="cellIs" dxfId="1892" priority="192" operator="equal">
      <formula>3</formula>
    </cfRule>
    <cfRule type="cellIs" dxfId="1891" priority="191" stopIfTrue="1" operator="equal">
      <formula>2</formula>
    </cfRule>
    <cfRule type="cellIs" dxfId="1890" priority="190" stopIfTrue="1" operator="equal">
      <formula>1</formula>
    </cfRule>
  </conditionalFormatting>
  <dataValidations count="3">
    <dataValidation allowBlank="1" showInputMessage="1" showErrorMessage="1" prompt="Type the year in this cell." sqref="AH2:AM2" xr:uid="{31614461-7041-4C48-B531-B8E95EB03FB0}"/>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059B556E-CE3A-4E94-99FE-3BEB4B71282E}"/>
    <dataValidation allowBlank="1" showInputMessage="1" showErrorMessage="1" promptTitle="Shift Work Calendar" sqref="A2" xr:uid="{053309E6-5830-4D08-9C9B-D0AE4EDA694C}"/>
  </dataValidations>
  <printOptions horizontalCentered="1" verticalCentered="1"/>
  <pageMargins left="0.3" right="0.3" top="0.3" bottom="0.3" header="0.3" footer="0.3"/>
  <pageSetup scale="58"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064C-92B3-4A46-9571-83EB38DC1B5C}">
  <sheetPr>
    <pageSetUpPr fitToPage="1"/>
  </sheetPr>
  <dimension ref="A1:AN85"/>
  <sheetViews>
    <sheetView showGridLines="0" topLeftCell="A51" zoomScaleNormal="100" workbookViewId="0">
      <selection activeCell="AL57" sqref="AL57"/>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46</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81" t="s">
        <v>47</v>
      </c>
      <c r="AG9" s="82"/>
      <c r="AH9" s="82"/>
      <c r="AI9" s="82"/>
      <c r="AJ9" s="83"/>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61" t="s">
        <v>16</v>
      </c>
      <c r="L10" s="62"/>
      <c r="M10" s="62"/>
      <c r="N10" s="62"/>
      <c r="O10" s="63"/>
      <c r="P10" s="2" t="s">
        <v>14</v>
      </c>
      <c r="Q10" s="2" t="s">
        <v>14</v>
      </c>
      <c r="R10" s="61" t="s">
        <v>16</v>
      </c>
      <c r="S10" s="62"/>
      <c r="T10" s="62"/>
      <c r="U10" s="62"/>
      <c r="V10" s="63"/>
      <c r="W10" s="2" t="s">
        <v>14</v>
      </c>
      <c r="X10" s="2" t="s">
        <v>14</v>
      </c>
      <c r="Y10" s="2" t="s">
        <v>14</v>
      </c>
      <c r="Z10" s="2" t="s">
        <v>14</v>
      </c>
      <c r="AA10" s="2" t="s">
        <v>14</v>
      </c>
      <c r="AB10" s="2" t="s">
        <v>14</v>
      </c>
      <c r="AC10" s="2" t="s">
        <v>14</v>
      </c>
      <c r="AD10" s="2" t="s">
        <v>14</v>
      </c>
      <c r="AE10" s="2" t="s">
        <v>14</v>
      </c>
      <c r="AF10" s="2" t="s">
        <v>14</v>
      </c>
      <c r="AG10" s="2" t="s">
        <v>14</v>
      </c>
      <c r="AH10" s="2" t="s">
        <v>14</v>
      </c>
      <c r="AI10" s="2" t="s">
        <v>14</v>
      </c>
      <c r="AJ10" s="2" t="s">
        <v>14</v>
      </c>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79" t="s">
        <v>42</v>
      </c>
      <c r="Z11" s="79"/>
      <c r="AA11" s="79"/>
      <c r="AB11" s="79"/>
      <c r="AC11" s="79"/>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9" t="s">
        <v>14</v>
      </c>
      <c r="L17" s="39" t="s">
        <v>14</v>
      </c>
      <c r="M17" s="39" t="s">
        <v>14</v>
      </c>
      <c r="N17" s="39" t="s">
        <v>14</v>
      </c>
      <c r="O17" s="26"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23" t="s">
        <v>14</v>
      </c>
      <c r="K18" s="121" t="s">
        <v>16</v>
      </c>
      <c r="L18" s="121"/>
      <c r="M18" s="121"/>
      <c r="N18" s="121"/>
      <c r="O18" s="121"/>
      <c r="P18" s="24" t="s">
        <v>14</v>
      </c>
      <c r="Q18" s="2" t="s">
        <v>14</v>
      </c>
      <c r="R18" s="121" t="s">
        <v>16</v>
      </c>
      <c r="S18" s="121"/>
      <c r="T18" s="121"/>
      <c r="U18" s="121"/>
      <c r="V18" s="121"/>
      <c r="W18" s="2" t="s">
        <v>14</v>
      </c>
      <c r="X18" s="2" t="s">
        <v>14</v>
      </c>
      <c r="Y18" s="121" t="s">
        <v>16</v>
      </c>
      <c r="Z18" s="121"/>
      <c r="AA18" s="121"/>
      <c r="AB18" s="121"/>
      <c r="AC18" s="121"/>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2" t="s">
        <v>14</v>
      </c>
      <c r="L19" s="2" t="s">
        <v>14</v>
      </c>
      <c r="M19" s="2" t="s">
        <v>14</v>
      </c>
      <c r="N19" s="2"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2" t="s">
        <v>14</v>
      </c>
      <c r="S25" s="2" t="s">
        <v>14</v>
      </c>
      <c r="T25" s="2" t="s">
        <v>14</v>
      </c>
      <c r="U25" s="2" t="s">
        <v>14</v>
      </c>
      <c r="V25" s="2" t="s">
        <v>14</v>
      </c>
      <c r="W25" s="2" t="s">
        <v>14</v>
      </c>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87" t="s">
        <v>16</v>
      </c>
      <c r="H26" s="87"/>
      <c r="I26" s="3" t="s">
        <v>14</v>
      </c>
      <c r="J26" s="3" t="s">
        <v>14</v>
      </c>
      <c r="K26" s="121" t="s">
        <v>16</v>
      </c>
      <c r="L26" s="121"/>
      <c r="M26" s="121"/>
      <c r="N26" s="121"/>
      <c r="O26" s="121"/>
      <c r="P26" s="2" t="s">
        <v>14</v>
      </c>
      <c r="Q26" s="2" t="s">
        <v>14</v>
      </c>
      <c r="R26" s="121" t="s">
        <v>16</v>
      </c>
      <c r="S26" s="121"/>
      <c r="T26" s="121"/>
      <c r="U26" s="121"/>
      <c r="V26" s="121"/>
      <c r="W26" s="2" t="s">
        <v>14</v>
      </c>
      <c r="X26" s="2" t="s">
        <v>14</v>
      </c>
      <c r="Y26" s="121" t="s">
        <v>16</v>
      </c>
      <c r="Z26" s="121"/>
      <c r="AA26" s="121"/>
      <c r="AB26" s="121"/>
      <c r="AC26" s="121"/>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121" t="s">
        <v>16</v>
      </c>
      <c r="E34" s="121"/>
      <c r="F34" s="121"/>
      <c r="G34" s="121"/>
      <c r="H34" s="121"/>
      <c r="I34" s="3" t="s">
        <v>14</v>
      </c>
      <c r="J34" s="3" t="s">
        <v>14</v>
      </c>
      <c r="K34" s="121" t="s">
        <v>16</v>
      </c>
      <c r="L34" s="121"/>
      <c r="M34" s="121"/>
      <c r="N34" s="121"/>
      <c r="O34" s="121"/>
      <c r="P34" s="2" t="s">
        <v>14</v>
      </c>
      <c r="Q34" s="2" t="s">
        <v>14</v>
      </c>
      <c r="R34" s="121" t="s">
        <v>16</v>
      </c>
      <c r="S34" s="121"/>
      <c r="T34" s="121"/>
      <c r="U34" s="121"/>
      <c r="V34" s="121"/>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122" t="s">
        <v>48</v>
      </c>
      <c r="S40" s="123"/>
      <c r="T40" s="123"/>
      <c r="U40" s="123"/>
      <c r="V40" s="123"/>
      <c r="W40" s="123"/>
      <c r="X40" s="123"/>
      <c r="Y40" s="123"/>
      <c r="Z40" s="123"/>
      <c r="AA40" s="124"/>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61" t="s">
        <v>16</v>
      </c>
      <c r="F42" s="62"/>
      <c r="G42" s="62"/>
      <c r="H42" s="63"/>
      <c r="I42" s="3" t="s">
        <v>14</v>
      </c>
      <c r="J42" s="3" t="s">
        <v>14</v>
      </c>
      <c r="K42" s="121" t="s">
        <v>16</v>
      </c>
      <c r="L42" s="121"/>
      <c r="M42" s="121"/>
      <c r="N42" s="121"/>
      <c r="O42" s="121"/>
      <c r="P42" s="2" t="s">
        <v>14</v>
      </c>
      <c r="Q42" s="2" t="s">
        <v>14</v>
      </c>
      <c r="R42" s="2" t="s">
        <v>14</v>
      </c>
      <c r="S42" s="2" t="s">
        <v>14</v>
      </c>
      <c r="T42" s="2" t="s">
        <v>14</v>
      </c>
      <c r="U42" s="2" t="s">
        <v>14</v>
      </c>
      <c r="V42" s="2" t="s">
        <v>14</v>
      </c>
      <c r="W42" s="2" t="s">
        <v>14</v>
      </c>
      <c r="X42" s="2" t="s">
        <v>14</v>
      </c>
      <c r="Y42" s="2" t="s">
        <v>14</v>
      </c>
      <c r="Z42" s="2" t="s">
        <v>14</v>
      </c>
      <c r="AA42" s="2" t="s">
        <v>14</v>
      </c>
      <c r="AB42" s="32" t="s">
        <v>16</v>
      </c>
      <c r="AC42" s="2" t="s">
        <v>14</v>
      </c>
      <c r="AD42" s="2" t="s">
        <v>14</v>
      </c>
      <c r="AE42" s="2" t="s">
        <v>14</v>
      </c>
      <c r="AF42" s="2" t="s">
        <v>14</v>
      </c>
      <c r="AG42" s="61" t="s">
        <v>16</v>
      </c>
      <c r="AH42" s="62"/>
      <c r="AI42" s="63"/>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76" t="s">
        <v>39</v>
      </c>
      <c r="AD44" s="77"/>
      <c r="AE44" s="77"/>
      <c r="AF44" s="78"/>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2" t="s">
        <v>14</v>
      </c>
      <c r="L48" s="128" t="s">
        <v>49</v>
      </c>
      <c r="M48" s="129"/>
      <c r="N48" s="130"/>
      <c r="O48" s="125" t="s">
        <v>50</v>
      </c>
      <c r="P48" s="126"/>
      <c r="Q48" s="126"/>
      <c r="R48" s="127"/>
      <c r="S48" s="2" t="s">
        <v>14</v>
      </c>
      <c r="T48" s="2" t="s">
        <v>14</v>
      </c>
      <c r="U48" s="2" t="s">
        <v>14</v>
      </c>
      <c r="V48" s="2" t="s">
        <v>14</v>
      </c>
      <c r="W48" s="2" t="s">
        <v>14</v>
      </c>
      <c r="X48" s="2" t="s">
        <v>14</v>
      </c>
      <c r="Y48" s="2" t="s">
        <v>14</v>
      </c>
      <c r="Z48" s="131" t="s">
        <v>51</v>
      </c>
      <c r="AA48" s="132"/>
      <c r="AB48" s="132"/>
      <c r="AC48" s="132"/>
      <c r="AD48" s="133"/>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3"/>
      <c r="N49" s="3" t="s">
        <v>14</v>
      </c>
      <c r="O49" s="2" t="s">
        <v>14</v>
      </c>
      <c r="P49" s="2" t="s">
        <v>14</v>
      </c>
      <c r="Q49" s="2" t="s">
        <v>14</v>
      </c>
      <c r="R49" s="2" t="s">
        <v>14</v>
      </c>
      <c r="S49" s="2" t="s">
        <v>14</v>
      </c>
      <c r="T49" s="2" t="s">
        <v>14</v>
      </c>
      <c r="U49" s="2" t="s">
        <v>14</v>
      </c>
      <c r="V49" s="2" t="s">
        <v>14</v>
      </c>
      <c r="W49" s="2" t="s">
        <v>14</v>
      </c>
      <c r="X49" s="2" t="s">
        <v>14</v>
      </c>
      <c r="Y49" s="2" t="s">
        <v>14</v>
      </c>
      <c r="Z49" s="2" t="s">
        <v>14</v>
      </c>
      <c r="AA49" s="2" t="s">
        <v>14</v>
      </c>
      <c r="AB49" s="2" t="s">
        <v>14</v>
      </c>
      <c r="AC49" s="2" t="s">
        <v>14</v>
      </c>
      <c r="AD49" s="2" t="s">
        <v>14</v>
      </c>
      <c r="AE49" s="2" t="s">
        <v>14</v>
      </c>
      <c r="AF49" s="2" t="s">
        <v>14</v>
      </c>
      <c r="AG49" s="2" t="s">
        <v>14</v>
      </c>
      <c r="AH49" s="2" t="s">
        <v>14</v>
      </c>
      <c r="AI49" s="2" t="s">
        <v>14</v>
      </c>
      <c r="AJ49" s="2" t="s">
        <v>14</v>
      </c>
      <c r="AK49" s="2" t="s">
        <v>14</v>
      </c>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48" t="s">
        <v>16</v>
      </c>
      <c r="L50" s="3" t="s">
        <v>14</v>
      </c>
      <c r="M50" s="3" t="s">
        <v>14</v>
      </c>
      <c r="N50" s="3" t="s">
        <v>14</v>
      </c>
      <c r="O50" s="2" t="s">
        <v>14</v>
      </c>
      <c r="P50" s="2" t="s">
        <v>14</v>
      </c>
      <c r="Q50" s="2" t="s">
        <v>14</v>
      </c>
      <c r="R50" s="2" t="s">
        <v>14</v>
      </c>
      <c r="S50" s="2" t="s">
        <v>14</v>
      </c>
      <c r="T50" s="61" t="s">
        <v>16</v>
      </c>
      <c r="U50" s="62"/>
      <c r="V50" s="63"/>
      <c r="W50" s="2" t="s">
        <v>14</v>
      </c>
      <c r="X50" s="2" t="s">
        <v>14</v>
      </c>
      <c r="Y50" s="32" t="s">
        <v>16</v>
      </c>
      <c r="Z50" s="2" t="s">
        <v>14</v>
      </c>
      <c r="AA50" s="2" t="s">
        <v>14</v>
      </c>
      <c r="AB50" s="2" t="s">
        <v>14</v>
      </c>
      <c r="AC50" s="2" t="s">
        <v>14</v>
      </c>
      <c r="AD50" s="2" t="s">
        <v>14</v>
      </c>
      <c r="AE50" s="2" t="s">
        <v>14</v>
      </c>
      <c r="AF50" s="121" t="s">
        <v>16</v>
      </c>
      <c r="AG50" s="121"/>
      <c r="AH50" s="121"/>
      <c r="AI50" s="121"/>
      <c r="AJ50" s="121"/>
      <c r="AK50" s="2" t="s">
        <v>14</v>
      </c>
      <c r="AL50" s="2" t="s">
        <v>52</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2" t="s">
        <v>14</v>
      </c>
      <c r="P52" s="2" t="s">
        <v>14</v>
      </c>
      <c r="Q52" s="2" t="s">
        <v>14</v>
      </c>
      <c r="R52" s="2" t="s">
        <v>14</v>
      </c>
      <c r="S52" s="37" t="s">
        <v>39</v>
      </c>
      <c r="T52" s="2" t="s">
        <v>14</v>
      </c>
      <c r="U52" s="2" t="s">
        <v>14</v>
      </c>
      <c r="V52" s="2" t="s">
        <v>14</v>
      </c>
      <c r="W52" s="37" t="s">
        <v>53</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118" t="s">
        <v>54</v>
      </c>
      <c r="F56" s="119"/>
      <c r="G56" s="119"/>
      <c r="H56" s="120"/>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32" t="s">
        <v>16</v>
      </c>
      <c r="E58" s="3" t="s">
        <v>14</v>
      </c>
      <c r="F58" s="3" t="s">
        <v>14</v>
      </c>
      <c r="G58" s="3" t="s">
        <v>14</v>
      </c>
      <c r="H58" s="3" t="s">
        <v>14</v>
      </c>
      <c r="I58" s="3" t="s">
        <v>14</v>
      </c>
      <c r="J58" s="3" t="s">
        <v>14</v>
      </c>
      <c r="K58" s="121" t="s">
        <v>16</v>
      </c>
      <c r="L58" s="121"/>
      <c r="M58" s="121"/>
      <c r="N58" s="121"/>
      <c r="O58" s="121"/>
      <c r="P58" s="2" t="s">
        <v>14</v>
      </c>
      <c r="Q58" s="2" t="s">
        <v>14</v>
      </c>
      <c r="R58" s="121" t="s">
        <v>16</v>
      </c>
      <c r="S58" s="121"/>
      <c r="T58" s="121"/>
      <c r="U58" s="121"/>
      <c r="V58" s="121"/>
      <c r="W58" s="2" t="s">
        <v>14</v>
      </c>
      <c r="X58" s="2" t="s">
        <v>14</v>
      </c>
      <c r="Y58" s="121" t="s">
        <v>16</v>
      </c>
      <c r="Z58" s="121"/>
      <c r="AA58" s="121"/>
      <c r="AB58" s="121"/>
      <c r="AC58" s="121"/>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1" t="s">
        <v>16</v>
      </c>
      <c r="G66" s="62"/>
      <c r="H66" s="63"/>
      <c r="I66" s="3" t="s">
        <v>14</v>
      </c>
      <c r="J66" s="3" t="s">
        <v>14</v>
      </c>
      <c r="K66" s="121" t="s">
        <v>16</v>
      </c>
      <c r="L66" s="121"/>
      <c r="M66" s="121"/>
      <c r="N66" s="121"/>
      <c r="O66" s="121"/>
      <c r="P66" s="2" t="s">
        <v>14</v>
      </c>
      <c r="Q66" s="2" t="s">
        <v>14</v>
      </c>
      <c r="R66" s="121" t="s">
        <v>16</v>
      </c>
      <c r="S66" s="121"/>
      <c r="T66" s="121"/>
      <c r="U66" s="121"/>
      <c r="V66" s="121"/>
      <c r="W66" s="2" t="s">
        <v>14</v>
      </c>
      <c r="X66" s="2" t="s">
        <v>14</v>
      </c>
      <c r="Y66" s="121" t="s">
        <v>16</v>
      </c>
      <c r="Z66" s="121"/>
      <c r="AA66" s="121"/>
      <c r="AB66" s="121"/>
      <c r="AC66" s="121"/>
      <c r="AD66" s="2" t="s">
        <v>14</v>
      </c>
      <c r="AE66" s="2" t="s">
        <v>14</v>
      </c>
      <c r="AF66" s="121" t="s">
        <v>16</v>
      </c>
      <c r="AG66" s="121"/>
      <c r="AH66" s="121"/>
      <c r="AI66" s="121"/>
      <c r="AJ66" s="121"/>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121" t="s">
        <v>16</v>
      </c>
      <c r="L74" s="121"/>
      <c r="M74" s="121"/>
      <c r="N74" s="121"/>
      <c r="O74" s="121"/>
      <c r="P74" s="2" t="s">
        <v>14</v>
      </c>
      <c r="Q74" s="2" t="s">
        <v>14</v>
      </c>
      <c r="R74" s="121" t="s">
        <v>16</v>
      </c>
      <c r="S74" s="121"/>
      <c r="T74" s="121"/>
      <c r="U74" s="121"/>
      <c r="V74" s="121"/>
      <c r="W74" s="2" t="s">
        <v>14</v>
      </c>
      <c r="X74" s="2" t="s">
        <v>14</v>
      </c>
      <c r="Y74" s="121" t="s">
        <v>16</v>
      </c>
      <c r="Z74" s="121"/>
      <c r="AA74" s="121"/>
      <c r="AB74" s="121"/>
      <c r="AC74" s="121"/>
      <c r="AD74" s="2" t="s">
        <v>14</v>
      </c>
      <c r="AE74" s="2" t="s">
        <v>14</v>
      </c>
      <c r="AF74" s="121" t="s">
        <v>16</v>
      </c>
      <c r="AG74" s="121"/>
      <c r="AH74" s="121"/>
      <c r="AI74" s="121"/>
      <c r="AJ74" s="121"/>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121" t="s">
        <v>16</v>
      </c>
      <c r="E82" s="121"/>
      <c r="F82" s="121"/>
      <c r="G82" s="121"/>
      <c r="H82" s="121"/>
      <c r="I82" s="3" t="s">
        <v>14</v>
      </c>
      <c r="J82" s="3" t="s">
        <v>14</v>
      </c>
      <c r="K82" s="121" t="s">
        <v>16</v>
      </c>
      <c r="L82" s="121"/>
      <c r="M82" s="121"/>
      <c r="N82" s="121"/>
      <c r="O82" s="121"/>
      <c r="P82" s="2" t="s">
        <v>14</v>
      </c>
      <c r="Q82" s="2" t="s">
        <v>14</v>
      </c>
      <c r="R82" s="121" t="s">
        <v>16</v>
      </c>
      <c r="S82" s="121"/>
      <c r="T82" s="121"/>
      <c r="U82" s="121"/>
      <c r="V82" s="121"/>
      <c r="W82" s="2" t="s">
        <v>14</v>
      </c>
      <c r="X82" s="2" t="s">
        <v>14</v>
      </c>
      <c r="Y82" s="121" t="s">
        <v>16</v>
      </c>
      <c r="Z82" s="121"/>
      <c r="AA82" s="121"/>
      <c r="AB82" s="121"/>
      <c r="AC82" s="121"/>
      <c r="AD82" s="2" t="s">
        <v>14</v>
      </c>
      <c r="AE82" s="2" t="s">
        <v>14</v>
      </c>
      <c r="AF82" s="61" t="s">
        <v>16</v>
      </c>
      <c r="AG82" s="62"/>
      <c r="AH82" s="63"/>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0">
    <mergeCell ref="AH2:AM2"/>
    <mergeCell ref="W4:X4"/>
    <mergeCell ref="AJ4:AK4"/>
    <mergeCell ref="AF18:AH18"/>
    <mergeCell ref="Y26:AC26"/>
    <mergeCell ref="AG26:AJ26"/>
    <mergeCell ref="B6:B7"/>
    <mergeCell ref="B14:B15"/>
    <mergeCell ref="AF9:AJ9"/>
    <mergeCell ref="R10:V10"/>
    <mergeCell ref="K10:O10"/>
    <mergeCell ref="B78:B79"/>
    <mergeCell ref="Y11:AC11"/>
    <mergeCell ref="E18:H18"/>
    <mergeCell ref="K18:O18"/>
    <mergeCell ref="R18:V18"/>
    <mergeCell ref="Y18:AC18"/>
    <mergeCell ref="G26:H26"/>
    <mergeCell ref="K26:O26"/>
    <mergeCell ref="B30:B31"/>
    <mergeCell ref="B38:B39"/>
    <mergeCell ref="B46:B47"/>
    <mergeCell ref="B54:B55"/>
    <mergeCell ref="B62:B63"/>
    <mergeCell ref="B70:B71"/>
    <mergeCell ref="B22:B23"/>
    <mergeCell ref="F66:H66"/>
    <mergeCell ref="D82:H82"/>
    <mergeCell ref="K82:O82"/>
    <mergeCell ref="R82:V82"/>
    <mergeCell ref="Y82:AC82"/>
    <mergeCell ref="AF82:AH82"/>
    <mergeCell ref="K74:O74"/>
    <mergeCell ref="R74:V74"/>
    <mergeCell ref="Y74:AC74"/>
    <mergeCell ref="AF74:AJ74"/>
    <mergeCell ref="K58:O58"/>
    <mergeCell ref="R58:V58"/>
    <mergeCell ref="Y58:AC58"/>
    <mergeCell ref="K66:O66"/>
    <mergeCell ref="R66:V66"/>
    <mergeCell ref="Y66:AC66"/>
    <mergeCell ref="AF66:AJ66"/>
    <mergeCell ref="AF58:AG58"/>
    <mergeCell ref="E56:H56"/>
    <mergeCell ref="R26:V26"/>
    <mergeCell ref="E42:H42"/>
    <mergeCell ref="K42:O42"/>
    <mergeCell ref="R40:AA40"/>
    <mergeCell ref="O48:R48"/>
    <mergeCell ref="L48:N48"/>
    <mergeCell ref="Y34:AC34"/>
    <mergeCell ref="Z48:AD48"/>
    <mergeCell ref="D34:H34"/>
    <mergeCell ref="K34:O34"/>
    <mergeCell ref="R34:V34"/>
    <mergeCell ref="AC44:AF44"/>
    <mergeCell ref="T50:V50"/>
    <mergeCell ref="AF50:AJ50"/>
    <mergeCell ref="AG42:AI42"/>
  </mergeCells>
  <conditionalFormatting sqref="C34:D34">
    <cfRule type="cellIs" dxfId="1889" priority="147" operator="equal">
      <formula>3</formula>
    </cfRule>
    <cfRule type="cellIs" dxfId="1888" priority="146" stopIfTrue="1" operator="equal">
      <formula>2</formula>
    </cfRule>
    <cfRule type="cellIs" dxfId="1887" priority="145" stopIfTrue="1" operator="equal">
      <formula>1</formula>
    </cfRule>
  </conditionalFormatting>
  <conditionalFormatting sqref="C82:D82">
    <cfRule type="cellIs" dxfId="1886" priority="76" stopIfTrue="1" operator="equal">
      <formula>1</formula>
    </cfRule>
    <cfRule type="cellIs" dxfId="1885" priority="77" stopIfTrue="1" operator="equal">
      <formula>2</formula>
    </cfRule>
    <cfRule type="cellIs" dxfId="1884" priority="78" operator="equal">
      <formula>3</formula>
    </cfRule>
  </conditionalFormatting>
  <conditionalFormatting sqref="C56:E56">
    <cfRule type="cellIs" dxfId="1883" priority="19" stopIfTrue="1" operator="equal">
      <formula>1</formula>
    </cfRule>
    <cfRule type="cellIs" dxfId="1882" priority="20" stopIfTrue="1" operator="equal">
      <formula>2</formula>
    </cfRule>
    <cfRule type="cellIs" dxfId="1881" priority="21" operator="equal">
      <formula>3</formula>
    </cfRule>
  </conditionalFormatting>
  <conditionalFormatting sqref="C66:F66">
    <cfRule type="cellIs" dxfId="1880" priority="66" operator="equal">
      <formula>3</formula>
    </cfRule>
    <cfRule type="cellIs" dxfId="1879" priority="65" stopIfTrue="1" operator="equal">
      <formula>2</formula>
    </cfRule>
    <cfRule type="cellIs" dxfId="1878" priority="64" stopIfTrue="1" operator="equal">
      <formula>1</formula>
    </cfRule>
  </conditionalFormatting>
  <conditionalFormatting sqref="C58:K58">
    <cfRule type="cellIs" dxfId="1877" priority="7" stopIfTrue="1" operator="equal">
      <formula>1</formula>
    </cfRule>
    <cfRule type="cellIs" dxfId="1876" priority="8" stopIfTrue="1" operator="equal">
      <formula>2</formula>
    </cfRule>
    <cfRule type="cellIs" dxfId="1875" priority="9" operator="equal">
      <formula>3</formula>
    </cfRule>
  </conditionalFormatting>
  <conditionalFormatting sqref="C74:K74">
    <cfRule type="cellIs" dxfId="1874" priority="89" stopIfTrue="1" operator="equal">
      <formula>2</formula>
    </cfRule>
    <cfRule type="cellIs" dxfId="1873" priority="90" operator="equal">
      <formula>3</formula>
    </cfRule>
    <cfRule type="cellIs" dxfId="1872" priority="88" stopIfTrue="1" operator="equal">
      <formula>1</formula>
    </cfRule>
  </conditionalFormatting>
  <conditionalFormatting sqref="C48:O48">
    <cfRule type="cellIs" dxfId="1871" priority="45" operator="equal">
      <formula>3</formula>
    </cfRule>
    <cfRule type="cellIs" dxfId="1870" priority="44" stopIfTrue="1" operator="equal">
      <formula>2</formula>
    </cfRule>
    <cfRule type="cellIs" dxfId="1869" priority="43" stopIfTrue="1" operator="equal">
      <formula>1</formula>
    </cfRule>
  </conditionalFormatting>
  <conditionalFormatting sqref="C40:R40">
    <cfRule type="cellIs" dxfId="1868" priority="49" stopIfTrue="1" operator="equal">
      <formula>1</formula>
    </cfRule>
    <cfRule type="cellIs" dxfId="1867" priority="50" stopIfTrue="1" operator="equal">
      <formula>2</formula>
    </cfRule>
    <cfRule type="cellIs" dxfId="1866" priority="51" operator="equal">
      <formula>3</formula>
    </cfRule>
  </conditionalFormatting>
  <conditionalFormatting sqref="C50:T50">
    <cfRule type="cellIs" dxfId="1865" priority="16" stopIfTrue="1" operator="equal">
      <formula>1</formula>
    </cfRule>
    <cfRule type="cellIs" dxfId="1864" priority="17" stopIfTrue="1" operator="equal">
      <formula>2</formula>
    </cfRule>
    <cfRule type="cellIs" dxfId="1863" priority="18" operator="equal">
      <formula>3</formula>
    </cfRule>
  </conditionalFormatting>
  <conditionalFormatting sqref="C49:AJ49">
    <cfRule type="cellIs" dxfId="1862" priority="120" operator="equal">
      <formula>3</formula>
    </cfRule>
    <cfRule type="cellIs" dxfId="1861" priority="119" stopIfTrue="1" operator="equal">
      <formula>2</formula>
    </cfRule>
    <cfRule type="cellIs" dxfId="1860" priority="118" stopIfTrue="1" operator="equal">
      <formula>1</formula>
    </cfRule>
  </conditionalFormatting>
  <conditionalFormatting sqref="C6:AM6">
    <cfRule type="expression" dxfId="1859" priority="216">
      <formula>NOT(ISNUMBER(C6))</formula>
    </cfRule>
  </conditionalFormatting>
  <conditionalFormatting sqref="C7:AM7 C47:AM47">
    <cfRule type="expression" dxfId="1858" priority="214" stopIfTrue="1">
      <formula>NOT(ISNUMBER(C6))</formula>
    </cfRule>
    <cfRule type="expression" dxfId="1857" priority="215">
      <formula>OR(COUNTIF(C8:C10,1)&gt;1,COUNTIF(C8:C10,2)&gt;1,COUNTIF(C8:C10,3)&gt;1)</formula>
    </cfRule>
  </conditionalFormatting>
  <conditionalFormatting sqref="C8:AM8 C9:AF9 AK9:AM10 C10:K10 P10:R10 W10:AJ10 C11:Y11 AD11:AM11 C12:AM12">
    <cfRule type="cellIs" dxfId="1856" priority="217" stopIfTrue="1" operator="equal">
      <formula>1</formula>
    </cfRule>
    <cfRule type="cellIs" dxfId="1855" priority="219" operator="equal">
      <formula>3</formula>
    </cfRule>
    <cfRule type="cellIs" dxfId="1854" priority="218" stopIfTrue="1" operator="equal">
      <formula>2</formula>
    </cfRule>
  </conditionalFormatting>
  <conditionalFormatting sqref="C14:AM14">
    <cfRule type="expression" dxfId="1853" priority="210">
      <formula>NOT(ISNUMBER(C14))</formula>
    </cfRule>
  </conditionalFormatting>
  <conditionalFormatting sqref="C15:AM15">
    <cfRule type="expression" dxfId="1852" priority="208" stopIfTrue="1">
      <formula>NOT(ISNUMBER(C14))</formula>
    </cfRule>
    <cfRule type="expression" dxfId="1851" priority="209">
      <formula>OR(COUNTIF(C16:C18,1)&gt;1,COUNTIF(C16:C18,2)&gt;1,COUNTIF(C16:C18,3)&gt;1)</formula>
    </cfRule>
  </conditionalFormatting>
  <conditionalFormatting sqref="C16:AM17 C18:E18 I18:K18 P18:R18 W18:Y18 AD18:AF18 AI18:AM18 C19:AM20">
    <cfRule type="cellIs" dxfId="1850" priority="211" stopIfTrue="1" operator="equal">
      <formula>1</formula>
    </cfRule>
    <cfRule type="cellIs" dxfId="1849" priority="213" operator="equal">
      <formula>3</formula>
    </cfRule>
    <cfRule type="cellIs" dxfId="1848" priority="212" stopIfTrue="1" operator="equal">
      <formula>2</formula>
    </cfRule>
  </conditionalFormatting>
  <conditionalFormatting sqref="C22:AM22">
    <cfRule type="expression" dxfId="1847" priority="183">
      <formula>NOT(ISNUMBER(C22))</formula>
    </cfRule>
  </conditionalFormatting>
  <conditionalFormatting sqref="C23:AM23">
    <cfRule type="expression" dxfId="1846" priority="182">
      <formula>OR(COUNTIF(C24:C26,1)&gt;1,COUNTIF(C24:C26,2)&gt;1,COUNTIF(C24:C26,3)&gt;1)</formula>
    </cfRule>
    <cfRule type="expression" dxfId="1845" priority="181" stopIfTrue="1">
      <formula>NOT(ISNUMBER(C22))</formula>
    </cfRule>
  </conditionalFormatting>
  <conditionalFormatting sqref="C24:AM25 C26:G26 AK26:AM26">
    <cfRule type="cellIs" dxfId="1844" priority="205" stopIfTrue="1" operator="equal">
      <formula>1</formula>
    </cfRule>
    <cfRule type="cellIs" dxfId="1843" priority="207" operator="equal">
      <formula>3</formula>
    </cfRule>
    <cfRule type="cellIs" dxfId="1842" priority="206" stopIfTrue="1" operator="equal">
      <formula>2</formula>
    </cfRule>
  </conditionalFormatting>
  <conditionalFormatting sqref="C27:AM28">
    <cfRule type="cellIs" dxfId="1841" priority="60" operator="equal">
      <formula>3</formula>
    </cfRule>
    <cfRule type="cellIs" dxfId="1840" priority="59" stopIfTrue="1" operator="equal">
      <formula>2</formula>
    </cfRule>
    <cfRule type="cellIs" dxfId="1839" priority="58" stopIfTrue="1" operator="equal">
      <formula>1</formula>
    </cfRule>
  </conditionalFormatting>
  <conditionalFormatting sqref="C30:AM30">
    <cfRule type="expression" dxfId="1838" priority="180">
      <formula>NOT(ISNUMBER(C30))</formula>
    </cfRule>
  </conditionalFormatting>
  <conditionalFormatting sqref="C31:AM31">
    <cfRule type="expression" dxfId="1837" priority="178" stopIfTrue="1">
      <formula>NOT(ISNUMBER(C30))</formula>
    </cfRule>
    <cfRule type="expression" dxfId="1836" priority="179">
      <formula>OR(COUNTIF(C32:C34,1)&gt;1,COUNTIF(C32:C34,2)&gt;1,COUNTIF(C32:C34,3)&gt;1)</formula>
    </cfRule>
  </conditionalFormatting>
  <conditionalFormatting sqref="C32:AM32 C33:AC33 AD33:AM34 C35:AM36">
    <cfRule type="cellIs" dxfId="1835" priority="202" stopIfTrue="1" operator="equal">
      <formula>1</formula>
    </cfRule>
    <cfRule type="cellIs" dxfId="1834" priority="204" operator="equal">
      <formula>3</formula>
    </cfRule>
    <cfRule type="cellIs" dxfId="1833" priority="203" stopIfTrue="1" operator="equal">
      <formula>2</formula>
    </cfRule>
  </conditionalFormatting>
  <conditionalFormatting sqref="C38:AM38">
    <cfRule type="expression" dxfId="1832" priority="177">
      <formula>NOT(ISNUMBER(C38))</formula>
    </cfRule>
  </conditionalFormatting>
  <conditionalFormatting sqref="C39:AM39">
    <cfRule type="expression" dxfId="1831" priority="176">
      <formula>OR(COUNTIF(C40:C42,1)&gt;1,COUNTIF(C40:C42,2)&gt;1,COUNTIF(C40:C42,3)&gt;1)</formula>
    </cfRule>
    <cfRule type="expression" dxfId="1830" priority="175" stopIfTrue="1">
      <formula>NOT(ISNUMBER(C38))</formula>
    </cfRule>
  </conditionalFormatting>
  <conditionalFormatting sqref="C46:AM46">
    <cfRule type="expression" dxfId="1829" priority="174">
      <formula>NOT(ISNUMBER(C46))</formula>
    </cfRule>
  </conditionalFormatting>
  <conditionalFormatting sqref="C54:AM54">
    <cfRule type="expression" dxfId="1828" priority="171">
      <formula>NOT(ISNUMBER(C54))</formula>
    </cfRule>
  </conditionalFormatting>
  <conditionalFormatting sqref="C55:AM55">
    <cfRule type="expression" dxfId="1827" priority="170">
      <formula>OR(COUNTIF(C56:C58,1)&gt;1,COUNTIF(C56:C58,2)&gt;1,COUNTIF(C56:C58,3)&gt;1)</formula>
    </cfRule>
    <cfRule type="expression" dxfId="1826" priority="169" stopIfTrue="1">
      <formula>NOT(ISNUMBER(C54))</formula>
    </cfRule>
  </conditionalFormatting>
  <conditionalFormatting sqref="C62:AM62">
    <cfRule type="expression" dxfId="1825" priority="168">
      <formula>NOT(ISNUMBER(C62))</formula>
    </cfRule>
  </conditionalFormatting>
  <conditionalFormatting sqref="C63:AM63">
    <cfRule type="expression" dxfId="1824" priority="166" stopIfTrue="1">
      <formula>NOT(ISNUMBER(C62))</formula>
    </cfRule>
    <cfRule type="expression" dxfId="1823" priority="167">
      <formula>OR(COUNTIF(C64:C66,1)&gt;1,COUNTIF(C64:C66,2)&gt;1,COUNTIF(C64:C66,3)&gt;1)</formula>
    </cfRule>
  </conditionalFormatting>
  <conditionalFormatting sqref="C64:AM65 AK66:AM66 C67:AM68">
    <cfRule type="cellIs" dxfId="1822" priority="192" operator="equal">
      <formula>3</formula>
    </cfRule>
    <cfRule type="cellIs" dxfId="1821" priority="191" stopIfTrue="1" operator="equal">
      <formula>2</formula>
    </cfRule>
    <cfRule type="cellIs" dxfId="1820" priority="190" stopIfTrue="1" operator="equal">
      <formula>1</formula>
    </cfRule>
  </conditionalFormatting>
  <conditionalFormatting sqref="C70:AM70">
    <cfRule type="expression" dxfId="1819" priority="165">
      <formula>NOT(ISNUMBER(C70))</formula>
    </cfRule>
  </conditionalFormatting>
  <conditionalFormatting sqref="C71:AM71">
    <cfRule type="expression" dxfId="1818" priority="163" stopIfTrue="1">
      <formula>NOT(ISNUMBER(C70))</formula>
    </cfRule>
    <cfRule type="expression" dxfId="1817" priority="164">
      <formula>OR(COUNTIF(C72:C74,1)&gt;1,COUNTIF(C72:C74,2)&gt;1,COUNTIF(C72:C74,3)&gt;1)</formula>
    </cfRule>
  </conditionalFormatting>
  <conditionalFormatting sqref="C72:AM73 AK74:AM74 C75:AM76">
    <cfRule type="cellIs" dxfId="1816" priority="188" stopIfTrue="1" operator="equal">
      <formula>2</formula>
    </cfRule>
    <cfRule type="cellIs" dxfId="1815" priority="189" operator="equal">
      <formula>3</formula>
    </cfRule>
    <cfRule type="cellIs" dxfId="1814" priority="187" stopIfTrue="1" operator="equal">
      <formula>1</formula>
    </cfRule>
  </conditionalFormatting>
  <conditionalFormatting sqref="C78:AM78">
    <cfRule type="expression" dxfId="1813" priority="162">
      <formula>NOT(ISNUMBER(C78))</formula>
    </cfRule>
  </conditionalFormatting>
  <conditionalFormatting sqref="C79:AM79">
    <cfRule type="expression" dxfId="1812" priority="161">
      <formula>OR(COUNTIF(C80:C82,1)&gt;1,COUNTIF(C80:C82,2)&gt;1,COUNTIF(C80:C82,3)&gt;1)</formula>
    </cfRule>
    <cfRule type="expression" dxfId="1811" priority="160" stopIfTrue="1">
      <formula>NOT(ISNUMBER(C78))</formula>
    </cfRule>
  </conditionalFormatting>
  <conditionalFormatting sqref="C80:AM81 AD82:AF82 AI82:AM82 C83:AM84">
    <cfRule type="cellIs" dxfId="1810" priority="184" stopIfTrue="1" operator="equal">
      <formula>1</formula>
    </cfRule>
    <cfRule type="cellIs" dxfId="1809" priority="186" operator="equal">
      <formula>3</formula>
    </cfRule>
    <cfRule type="cellIs" dxfId="1808" priority="185" stopIfTrue="1" operator="equal">
      <formula>2</formula>
    </cfRule>
  </conditionalFormatting>
  <conditionalFormatting sqref="I26:K26">
    <cfRule type="cellIs" dxfId="1807" priority="157" stopIfTrue="1" operator="equal">
      <formula>1</formula>
    </cfRule>
    <cfRule type="cellIs" dxfId="1806" priority="158" stopIfTrue="1" operator="equal">
      <formula>2</formula>
    </cfRule>
    <cfRule type="cellIs" dxfId="1805" priority="159" operator="equal">
      <formula>3</formula>
    </cfRule>
  </conditionalFormatting>
  <conditionalFormatting sqref="I34:K34">
    <cfRule type="cellIs" dxfId="1804" priority="142" stopIfTrue="1" operator="equal">
      <formula>1</formula>
    </cfRule>
    <cfRule type="cellIs" dxfId="1803" priority="143" stopIfTrue="1" operator="equal">
      <formula>2</formula>
    </cfRule>
    <cfRule type="cellIs" dxfId="1802" priority="144" operator="equal">
      <formula>3</formula>
    </cfRule>
  </conditionalFormatting>
  <conditionalFormatting sqref="I42:K42">
    <cfRule type="cellIs" dxfId="1801" priority="135" operator="equal">
      <formula>3</formula>
    </cfRule>
    <cfRule type="cellIs" dxfId="1800" priority="133" stopIfTrue="1" operator="equal">
      <formula>1</formula>
    </cfRule>
    <cfRule type="cellIs" dxfId="1799" priority="134" stopIfTrue="1" operator="equal">
      <formula>2</formula>
    </cfRule>
  </conditionalFormatting>
  <conditionalFormatting sqref="I66:K66">
    <cfRule type="cellIs" dxfId="1798" priority="101" stopIfTrue="1" operator="equal">
      <formula>2</formula>
    </cfRule>
    <cfRule type="cellIs" dxfId="1797" priority="102" operator="equal">
      <formula>3</formula>
    </cfRule>
    <cfRule type="cellIs" dxfId="1796" priority="100" stopIfTrue="1" operator="equal">
      <formula>1</formula>
    </cfRule>
  </conditionalFormatting>
  <conditionalFormatting sqref="I82:K82">
    <cfRule type="cellIs" dxfId="1795" priority="74" stopIfTrue="1" operator="equal">
      <formula>2</formula>
    </cfRule>
    <cfRule type="cellIs" dxfId="1794" priority="73" stopIfTrue="1" operator="equal">
      <formula>1</formula>
    </cfRule>
    <cfRule type="cellIs" dxfId="1793" priority="75" operator="equal">
      <formula>3</formula>
    </cfRule>
  </conditionalFormatting>
  <conditionalFormatting sqref="I56:AM56 C57:AM57 AD58:AF58 AH58:AM58 C59:AM60">
    <cfRule type="cellIs" dxfId="1792" priority="194" stopIfTrue="1" operator="equal">
      <formula>2</formula>
    </cfRule>
    <cfRule type="cellIs" dxfId="1791" priority="195" operator="equal">
      <formula>3</formula>
    </cfRule>
    <cfRule type="cellIs" dxfId="1790" priority="193" stopIfTrue="1" operator="equal">
      <formula>1</formula>
    </cfRule>
  </conditionalFormatting>
  <conditionalFormatting sqref="L48">
    <cfRule type="cellIs" dxfId="1789" priority="35" stopIfTrue="1" operator="equal">
      <formula>2</formula>
    </cfRule>
    <cfRule type="cellIs" dxfId="1788" priority="36" operator="equal">
      <formula>3</formula>
    </cfRule>
    <cfRule type="cellIs" dxfId="1787" priority="34" stopIfTrue="1" operator="equal">
      <formula>1</formula>
    </cfRule>
  </conditionalFormatting>
  <conditionalFormatting sqref="P26:R26">
    <cfRule type="cellIs" dxfId="1786" priority="156" operator="equal">
      <formula>3</formula>
    </cfRule>
    <cfRule type="cellIs" dxfId="1785" priority="155" stopIfTrue="1" operator="equal">
      <formula>2</formula>
    </cfRule>
    <cfRule type="cellIs" dxfId="1784" priority="154" stopIfTrue="1" operator="equal">
      <formula>1</formula>
    </cfRule>
  </conditionalFormatting>
  <conditionalFormatting sqref="P34:R34">
    <cfRule type="cellIs" dxfId="1783" priority="139" stopIfTrue="1" operator="equal">
      <formula>1</formula>
    </cfRule>
    <cfRule type="cellIs" dxfId="1782" priority="141" operator="equal">
      <formula>3</formula>
    </cfRule>
    <cfRule type="cellIs" dxfId="1781" priority="140" stopIfTrue="1" operator="equal">
      <formula>2</formula>
    </cfRule>
  </conditionalFormatting>
  <conditionalFormatting sqref="P58:R58">
    <cfRule type="cellIs" dxfId="1780" priority="106" stopIfTrue="1" operator="equal">
      <formula>1</formula>
    </cfRule>
    <cfRule type="cellIs" dxfId="1779" priority="107" stopIfTrue="1" operator="equal">
      <formula>2</formula>
    </cfRule>
    <cfRule type="cellIs" dxfId="1778" priority="108" operator="equal">
      <formula>3</formula>
    </cfRule>
  </conditionalFormatting>
  <conditionalFormatting sqref="P66:R66">
    <cfRule type="cellIs" dxfId="1777" priority="97" stopIfTrue="1" operator="equal">
      <formula>1</formula>
    </cfRule>
    <cfRule type="cellIs" dxfId="1776" priority="98" stopIfTrue="1" operator="equal">
      <formula>2</formula>
    </cfRule>
    <cfRule type="cellIs" dxfId="1775" priority="99" operator="equal">
      <formula>3</formula>
    </cfRule>
  </conditionalFormatting>
  <conditionalFormatting sqref="P74:R74">
    <cfRule type="cellIs" dxfId="1774" priority="85" stopIfTrue="1" operator="equal">
      <formula>1</formula>
    </cfRule>
    <cfRule type="cellIs" dxfId="1773" priority="86" stopIfTrue="1" operator="equal">
      <formula>2</formula>
    </cfRule>
    <cfRule type="cellIs" dxfId="1772" priority="87" operator="equal">
      <formula>3</formula>
    </cfRule>
  </conditionalFormatting>
  <conditionalFormatting sqref="P82:R82">
    <cfRule type="cellIs" dxfId="1771" priority="72" operator="equal">
      <formula>3</formula>
    </cfRule>
    <cfRule type="cellIs" dxfId="1770" priority="70" stopIfTrue="1" operator="equal">
      <formula>1</formula>
    </cfRule>
    <cfRule type="cellIs" dxfId="1769" priority="71" stopIfTrue="1" operator="equal">
      <formula>2</formula>
    </cfRule>
  </conditionalFormatting>
  <conditionalFormatting sqref="P42:AG42">
    <cfRule type="cellIs" dxfId="1768" priority="47" stopIfTrue="1" operator="equal">
      <formula>2</formula>
    </cfRule>
    <cfRule type="cellIs" dxfId="1767" priority="48" operator="equal">
      <formula>3</formula>
    </cfRule>
    <cfRule type="cellIs" dxfId="1766" priority="46" stopIfTrue="1" operator="equal">
      <formula>1</formula>
    </cfRule>
  </conditionalFormatting>
  <conditionalFormatting sqref="S48:Y48 AE48:AM48 AK49:AM50 C51:AM52">
    <cfRule type="cellIs" dxfId="1765" priority="198" operator="equal">
      <formula>3</formula>
    </cfRule>
    <cfRule type="cellIs" dxfId="1764" priority="197" stopIfTrue="1" operator="equal">
      <formula>2</formula>
    </cfRule>
    <cfRule type="cellIs" dxfId="1763" priority="196" stopIfTrue="1" operator="equal">
      <formula>1</formula>
    </cfRule>
  </conditionalFormatting>
  <conditionalFormatting sqref="W26:Y26">
    <cfRule type="cellIs" dxfId="1762" priority="153" operator="equal">
      <formula>3</formula>
    </cfRule>
    <cfRule type="cellIs" dxfId="1761" priority="151" stopIfTrue="1" operator="equal">
      <formula>1</formula>
    </cfRule>
    <cfRule type="cellIs" dxfId="1760" priority="152" stopIfTrue="1" operator="equal">
      <formula>2</formula>
    </cfRule>
  </conditionalFormatting>
  <conditionalFormatting sqref="W34:Y34">
    <cfRule type="cellIs" dxfId="1759" priority="54" operator="equal">
      <formula>3</formula>
    </cfRule>
    <cfRule type="cellIs" dxfId="1758" priority="53" stopIfTrue="1" operator="equal">
      <formula>2</formula>
    </cfRule>
    <cfRule type="cellIs" dxfId="1757" priority="52" stopIfTrue="1" operator="equal">
      <formula>1</formula>
    </cfRule>
  </conditionalFormatting>
  <conditionalFormatting sqref="W58:Y58">
    <cfRule type="cellIs" dxfId="1756" priority="103" stopIfTrue="1" operator="equal">
      <formula>1</formula>
    </cfRule>
    <cfRule type="cellIs" dxfId="1755" priority="104" stopIfTrue="1" operator="equal">
      <formula>2</formula>
    </cfRule>
    <cfRule type="cellIs" dxfId="1754" priority="105" operator="equal">
      <formula>3</formula>
    </cfRule>
  </conditionalFormatting>
  <conditionalFormatting sqref="W66:Y66">
    <cfRule type="cellIs" dxfId="1753" priority="94" stopIfTrue="1" operator="equal">
      <formula>1</formula>
    </cfRule>
    <cfRule type="cellIs" dxfId="1752" priority="95" stopIfTrue="1" operator="equal">
      <formula>2</formula>
    </cfRule>
    <cfRule type="cellIs" dxfId="1751" priority="96" operator="equal">
      <formula>3</formula>
    </cfRule>
  </conditionalFormatting>
  <conditionalFormatting sqref="W74:Y74">
    <cfRule type="cellIs" dxfId="1750" priority="82" stopIfTrue="1" operator="equal">
      <formula>1</formula>
    </cfRule>
    <cfRule type="cellIs" dxfId="1749" priority="84" operator="equal">
      <formula>3</formula>
    </cfRule>
    <cfRule type="cellIs" dxfId="1748" priority="83" stopIfTrue="1" operator="equal">
      <formula>2</formula>
    </cfRule>
  </conditionalFormatting>
  <conditionalFormatting sqref="W82:Y82">
    <cfRule type="cellIs" dxfId="1747" priority="68" stopIfTrue="1" operator="equal">
      <formula>2</formula>
    </cfRule>
    <cfRule type="cellIs" dxfId="1746" priority="69" operator="equal">
      <formula>3</formula>
    </cfRule>
    <cfRule type="cellIs" dxfId="1745" priority="67" stopIfTrue="1" operator="equal">
      <formula>1</formula>
    </cfRule>
  </conditionalFormatting>
  <conditionalFormatting sqref="W50:AF50">
    <cfRule type="cellIs" dxfId="1744" priority="1" stopIfTrue="1" operator="equal">
      <formula>1</formula>
    </cfRule>
    <cfRule type="cellIs" dxfId="1743" priority="3" operator="equal">
      <formula>3</formula>
    </cfRule>
    <cfRule type="cellIs" dxfId="1742" priority="2" stopIfTrue="1" operator="equal">
      <formula>2</formula>
    </cfRule>
  </conditionalFormatting>
  <conditionalFormatting sqref="AB40:AM40 C41:AM41 C42:E42 AJ42:AM42 C43:AM43 C44:AC44 AG44:AM44">
    <cfRule type="cellIs" dxfId="1741" priority="199" stopIfTrue="1" operator="equal">
      <formula>1</formula>
    </cfRule>
    <cfRule type="cellIs" dxfId="1740" priority="200" stopIfTrue="1" operator="equal">
      <formula>2</formula>
    </cfRule>
    <cfRule type="cellIs" dxfId="1739" priority="201" operator="equal">
      <formula>3</formula>
    </cfRule>
  </conditionalFormatting>
  <conditionalFormatting sqref="AD66:AF66">
    <cfRule type="cellIs" dxfId="1738" priority="93" operator="equal">
      <formula>3</formula>
    </cfRule>
    <cfRule type="cellIs" dxfId="1737" priority="92" stopIfTrue="1" operator="equal">
      <formula>2</formula>
    </cfRule>
    <cfRule type="cellIs" dxfId="1736" priority="91" stopIfTrue="1" operator="equal">
      <formula>1</formula>
    </cfRule>
  </conditionalFormatting>
  <conditionalFormatting sqref="AD74:AF74">
    <cfRule type="cellIs" dxfId="1735" priority="80" stopIfTrue="1" operator="equal">
      <formula>2</formula>
    </cfRule>
    <cfRule type="cellIs" dxfId="1734" priority="79" stopIfTrue="1" operator="equal">
      <formula>1</formula>
    </cfRule>
    <cfRule type="cellIs" dxfId="1733" priority="81" operator="equal">
      <formula>3</formula>
    </cfRule>
  </conditionalFormatting>
  <conditionalFormatting sqref="AD26:AG26">
    <cfRule type="cellIs" dxfId="1732" priority="55" stopIfTrue="1" operator="equal">
      <formula>1</formula>
    </cfRule>
    <cfRule type="cellIs" dxfId="1731" priority="57" operator="equal">
      <formula>3</formula>
    </cfRule>
    <cfRule type="cellIs" dxfId="1730" priority="56" stopIfTrue="1" operator="equal">
      <formula>2</formula>
    </cfRule>
  </conditionalFormatting>
  <dataValidations count="3">
    <dataValidation allowBlank="1" showInputMessage="1" showErrorMessage="1" promptTitle="Shift Work Calendar" sqref="A2" xr:uid="{3E85F1D9-0BE5-461E-A795-76C406DAC286}"/>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B3F9877B-238C-4C09-A054-CA732F937C81}"/>
    <dataValidation allowBlank="1" showInputMessage="1" showErrorMessage="1" prompt="Type the year in this cell." sqref="AH2:AM2" xr:uid="{46634CA6-B7E2-4A9C-8432-28F565A86A5B}"/>
  </dataValidations>
  <printOptions horizontalCentered="1" verticalCentered="1"/>
  <pageMargins left="0.3" right="0.3" top="0.3" bottom="0.3" header="0.3" footer="0.3"/>
  <pageSetup scale="58"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N85"/>
  <sheetViews>
    <sheetView showGridLines="0" topLeftCell="A15" zoomScaleNormal="100" workbookViewId="0">
      <selection activeCell="AA50" sqref="AA50"/>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55</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104" t="s">
        <v>56</v>
      </c>
      <c r="N8" s="104"/>
      <c r="O8" s="104"/>
      <c r="P8" s="104"/>
      <c r="Q8" s="104"/>
      <c r="R8" s="104"/>
      <c r="S8" s="104"/>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144" t="s">
        <v>57</v>
      </c>
      <c r="AI9" s="145"/>
      <c r="AJ9" s="145"/>
      <c r="AK9" s="145"/>
      <c r="AL9" s="145"/>
      <c r="AM9" s="146"/>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6" t="s">
        <v>14</v>
      </c>
      <c r="T10" s="26" t="s">
        <v>14</v>
      </c>
      <c r="U10" s="26" t="s">
        <v>14</v>
      </c>
      <c r="V10" s="26" t="s">
        <v>14</v>
      </c>
      <c r="W10" s="26" t="s">
        <v>14</v>
      </c>
      <c r="X10" s="2" t="s">
        <v>14</v>
      </c>
      <c r="Y10" s="2" t="s">
        <v>14</v>
      </c>
      <c r="Z10" s="2" t="s">
        <v>14</v>
      </c>
      <c r="AA10" s="2" t="s">
        <v>14</v>
      </c>
      <c r="AB10" s="2" t="s">
        <v>14</v>
      </c>
      <c r="AC10" s="2" t="s">
        <v>14</v>
      </c>
      <c r="AD10" s="2" t="s">
        <v>14</v>
      </c>
      <c r="AE10" s="2" t="s">
        <v>14</v>
      </c>
      <c r="AF10" s="87" t="s">
        <v>16</v>
      </c>
      <c r="AG10" s="87"/>
      <c r="AH10" s="2" t="s">
        <v>14</v>
      </c>
      <c r="AI10" s="2" t="s">
        <v>14</v>
      </c>
      <c r="AJ10" s="2" t="s">
        <v>14</v>
      </c>
      <c r="AK10" s="2" t="s">
        <v>14</v>
      </c>
      <c r="AL10" s="2" t="s">
        <v>14</v>
      </c>
      <c r="AM10" s="2" t="s">
        <v>14</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7" t="s">
        <v>14</v>
      </c>
      <c r="S11" s="40" t="s">
        <v>14</v>
      </c>
      <c r="T11" s="40" t="s">
        <v>14</v>
      </c>
      <c r="U11" s="40" t="s">
        <v>14</v>
      </c>
      <c r="V11" s="40" t="s">
        <v>14</v>
      </c>
      <c r="W11" s="40" t="s">
        <v>14</v>
      </c>
      <c r="X11" s="24" t="s">
        <v>14</v>
      </c>
      <c r="Y11" s="79" t="s">
        <v>58</v>
      </c>
      <c r="Z11" s="79"/>
      <c r="AA11" s="79"/>
      <c r="AB11" s="79"/>
      <c r="AC11" s="79"/>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80" t="s">
        <v>39</v>
      </c>
      <c r="U12" s="80"/>
      <c r="V12" s="80"/>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9" t="s">
        <v>14</v>
      </c>
      <c r="D17" s="39" t="s">
        <v>14</v>
      </c>
      <c r="E17" s="39" t="s">
        <v>14</v>
      </c>
      <c r="F17" s="39" t="s">
        <v>14</v>
      </c>
      <c r="G17" s="39" t="s">
        <v>14</v>
      </c>
      <c r="H17" s="39" t="s">
        <v>14</v>
      </c>
      <c r="I17" s="39" t="s">
        <v>14</v>
      </c>
      <c r="J17" s="39" t="s">
        <v>14</v>
      </c>
      <c r="K17" s="39" t="s">
        <v>14</v>
      </c>
      <c r="L17" s="39" t="s">
        <v>14</v>
      </c>
      <c r="M17" s="39" t="s">
        <v>14</v>
      </c>
      <c r="N17" s="39" t="s">
        <v>14</v>
      </c>
      <c r="O17" s="26" t="s">
        <v>14</v>
      </c>
      <c r="P17" s="26" t="s">
        <v>14</v>
      </c>
      <c r="Q17" s="26" t="s">
        <v>14</v>
      </c>
      <c r="R17" s="26" t="s">
        <v>14</v>
      </c>
      <c r="S17" s="26" t="s">
        <v>14</v>
      </c>
      <c r="T17" s="26" t="s">
        <v>14</v>
      </c>
      <c r="U17" s="26" t="s">
        <v>14</v>
      </c>
      <c r="V17" s="26" t="s">
        <v>14</v>
      </c>
      <c r="W17" s="26" t="s">
        <v>14</v>
      </c>
      <c r="X17" s="26" t="s">
        <v>14</v>
      </c>
      <c r="Y17" s="26" t="s">
        <v>14</v>
      </c>
      <c r="Z17" s="26" t="s">
        <v>14</v>
      </c>
      <c r="AA17" s="26" t="s">
        <v>14</v>
      </c>
      <c r="AB17" s="26" t="s">
        <v>14</v>
      </c>
      <c r="AC17" s="26" t="s">
        <v>14</v>
      </c>
      <c r="AD17" s="26" t="s">
        <v>14</v>
      </c>
      <c r="AE17" s="26" t="s">
        <v>14</v>
      </c>
      <c r="AF17" s="26" t="s">
        <v>14</v>
      </c>
      <c r="AG17" s="26" t="s">
        <v>14</v>
      </c>
      <c r="AH17" s="26" t="s">
        <v>14</v>
      </c>
      <c r="AI17" s="26" t="s">
        <v>14</v>
      </c>
      <c r="AJ17" s="26" t="s">
        <v>14</v>
      </c>
      <c r="AK17" s="2" t="s">
        <v>14</v>
      </c>
      <c r="AL17" s="2" t="s">
        <v>14</v>
      </c>
      <c r="AM17" s="2" t="s">
        <v>14</v>
      </c>
    </row>
    <row r="18" spans="2:39" s="21" customFormat="1" ht="19.95" hidden="1" customHeight="1" outlineLevel="1" x14ac:dyDescent="0.35">
      <c r="B18" s="43" t="s">
        <v>2</v>
      </c>
      <c r="C18" s="40" t="s">
        <v>14</v>
      </c>
      <c r="D18" s="40" t="s">
        <v>14</v>
      </c>
      <c r="E18" s="139" t="s">
        <v>16</v>
      </c>
      <c r="F18" s="139"/>
      <c r="G18" s="139"/>
      <c r="H18" s="139"/>
      <c r="I18" s="40" t="s">
        <v>14</v>
      </c>
      <c r="J18" s="40" t="s">
        <v>14</v>
      </c>
      <c r="K18" s="40"/>
      <c r="L18" s="40" t="s">
        <v>14</v>
      </c>
      <c r="M18" s="40" t="s">
        <v>14</v>
      </c>
      <c r="N18" s="40" t="s">
        <v>14</v>
      </c>
      <c r="O18" s="32" t="s">
        <v>16</v>
      </c>
      <c r="P18" s="40" t="s">
        <v>14</v>
      </c>
      <c r="Q18" s="40" t="s">
        <v>14</v>
      </c>
      <c r="R18" s="139" t="s">
        <v>16</v>
      </c>
      <c r="S18" s="139"/>
      <c r="T18" s="139"/>
      <c r="U18" s="139"/>
      <c r="V18" s="139"/>
      <c r="W18" s="40" t="s">
        <v>14</v>
      </c>
      <c r="X18" s="40" t="s">
        <v>14</v>
      </c>
      <c r="Y18" s="139" t="s">
        <v>16</v>
      </c>
      <c r="Z18" s="139"/>
      <c r="AA18" s="139"/>
      <c r="AB18" s="139"/>
      <c r="AC18" s="139"/>
      <c r="AD18" s="40" t="s">
        <v>14</v>
      </c>
      <c r="AE18" s="40" t="s">
        <v>14</v>
      </c>
      <c r="AF18" s="40" t="s">
        <v>14</v>
      </c>
      <c r="AG18" s="40" t="s">
        <v>14</v>
      </c>
      <c r="AH18" s="40" t="s">
        <v>14</v>
      </c>
      <c r="AI18" s="40" t="s">
        <v>14</v>
      </c>
      <c r="AJ18" s="40" t="s">
        <v>14</v>
      </c>
      <c r="AK18" s="24" t="s">
        <v>14</v>
      </c>
      <c r="AL18" s="2" t="s">
        <v>14</v>
      </c>
      <c r="AM18" s="2" t="s">
        <v>14</v>
      </c>
    </row>
    <row r="19" spans="2:39" s="21" customFormat="1" ht="19.95" hidden="1" customHeight="1" outlineLevel="1" x14ac:dyDescent="0.35">
      <c r="B19" s="44" t="s">
        <v>5</v>
      </c>
      <c r="C19" s="40" t="s">
        <v>14</v>
      </c>
      <c r="D19" s="40" t="s">
        <v>14</v>
      </c>
      <c r="E19" s="40" t="s">
        <v>14</v>
      </c>
      <c r="F19" s="40" t="s">
        <v>14</v>
      </c>
      <c r="G19" s="40" t="s">
        <v>14</v>
      </c>
      <c r="H19" s="40" t="s">
        <v>14</v>
      </c>
      <c r="I19" s="40" t="s">
        <v>14</v>
      </c>
      <c r="J19" s="40" t="s">
        <v>14</v>
      </c>
      <c r="K19" s="40"/>
      <c r="L19" s="40" t="s">
        <v>14</v>
      </c>
      <c r="M19" s="40" t="s">
        <v>14</v>
      </c>
      <c r="N19" s="40" t="s">
        <v>14</v>
      </c>
      <c r="O19" s="40" t="s">
        <v>14</v>
      </c>
      <c r="P19" s="40" t="s">
        <v>14</v>
      </c>
      <c r="Q19" s="40" t="s">
        <v>14</v>
      </c>
      <c r="R19" s="40" t="s">
        <v>14</v>
      </c>
      <c r="S19" s="40" t="s">
        <v>14</v>
      </c>
      <c r="T19" s="40" t="s">
        <v>14</v>
      </c>
      <c r="U19" s="40" t="s">
        <v>14</v>
      </c>
      <c r="V19" s="40" t="s">
        <v>14</v>
      </c>
      <c r="W19" s="40" t="s">
        <v>14</v>
      </c>
      <c r="X19" s="40" t="s">
        <v>14</v>
      </c>
      <c r="Y19" s="40" t="s">
        <v>14</v>
      </c>
      <c r="Z19" s="40" t="s">
        <v>14</v>
      </c>
      <c r="AA19" s="40" t="s">
        <v>14</v>
      </c>
      <c r="AB19" s="40" t="s">
        <v>14</v>
      </c>
      <c r="AC19" s="40" t="s">
        <v>14</v>
      </c>
      <c r="AD19" s="40" t="s">
        <v>14</v>
      </c>
      <c r="AE19" s="40" t="s">
        <v>14</v>
      </c>
      <c r="AF19" s="40" t="s">
        <v>14</v>
      </c>
      <c r="AG19" s="40" t="s">
        <v>14</v>
      </c>
      <c r="AH19" s="40" t="s">
        <v>14</v>
      </c>
      <c r="AI19" s="40" t="s">
        <v>14</v>
      </c>
      <c r="AJ19" s="40" t="s">
        <v>14</v>
      </c>
      <c r="AK19" s="24" t="s">
        <v>14</v>
      </c>
      <c r="AL19" s="2" t="s">
        <v>14</v>
      </c>
      <c r="AM19" s="2" t="s">
        <v>14</v>
      </c>
    </row>
    <row r="20" spans="2:39" ht="19.95" hidden="1" customHeight="1" outlineLevel="1" x14ac:dyDescent="0.35">
      <c r="B20" s="20" t="s">
        <v>1</v>
      </c>
      <c r="C20" s="2" t="s">
        <v>14</v>
      </c>
      <c r="D20" s="2" t="s">
        <v>14</v>
      </c>
      <c r="E20" s="2" t="s">
        <v>14</v>
      </c>
      <c r="F20" s="2" t="s">
        <v>14</v>
      </c>
      <c r="G20" s="2" t="s">
        <v>14</v>
      </c>
      <c r="H20" s="2" t="s">
        <v>14</v>
      </c>
      <c r="I20" s="2" t="s">
        <v>14</v>
      </c>
      <c r="J20" s="2" t="s">
        <v>14</v>
      </c>
      <c r="K20" s="80" t="s">
        <v>39</v>
      </c>
      <c r="L20" s="80"/>
      <c r="M20" s="80"/>
      <c r="N20" s="80"/>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88" t="s">
        <v>59</v>
      </c>
      <c r="AH24" s="89"/>
      <c r="AI24" s="89"/>
      <c r="AJ24" s="89"/>
      <c r="AK24" s="106"/>
      <c r="AL24" s="2" t="s">
        <v>14</v>
      </c>
      <c r="AM24" s="2" t="s">
        <v>14</v>
      </c>
    </row>
    <row r="25" spans="2:39" s="21" customFormat="1" ht="19.95" hidden="1" customHeight="1" outlineLevel="1" x14ac:dyDescent="0.35">
      <c r="B25" s="19" t="s">
        <v>15</v>
      </c>
      <c r="C25" s="39" t="s">
        <v>14</v>
      </c>
      <c r="D25" s="39" t="s">
        <v>14</v>
      </c>
      <c r="E25" s="39" t="s">
        <v>14</v>
      </c>
      <c r="F25" s="39" t="s">
        <v>14</v>
      </c>
      <c r="G25" s="39" t="s">
        <v>14</v>
      </c>
      <c r="H25" s="39" t="s">
        <v>14</v>
      </c>
      <c r="I25" s="39" t="s">
        <v>14</v>
      </c>
      <c r="J25" s="39" t="s">
        <v>14</v>
      </c>
      <c r="K25" s="39" t="s">
        <v>14</v>
      </c>
      <c r="L25" s="39" t="s">
        <v>14</v>
      </c>
      <c r="M25" s="39" t="s">
        <v>14</v>
      </c>
      <c r="N25" s="39" t="s">
        <v>14</v>
      </c>
      <c r="O25" s="26" t="s">
        <v>14</v>
      </c>
      <c r="P25" s="26" t="s">
        <v>14</v>
      </c>
      <c r="Q25" s="147" t="s">
        <v>60</v>
      </c>
      <c r="R25" s="147"/>
      <c r="S25" s="147"/>
      <c r="T25" s="147"/>
      <c r="U25" s="147"/>
      <c r="V25" s="147"/>
      <c r="W25" s="147"/>
      <c r="X25" s="26" t="s">
        <v>14</v>
      </c>
      <c r="Y25" s="136" t="s">
        <v>61</v>
      </c>
      <c r="Z25" s="137"/>
      <c r="AA25" s="137"/>
      <c r="AB25" s="137"/>
      <c r="AC25" s="138"/>
      <c r="AD25" s="26" t="s">
        <v>14</v>
      </c>
      <c r="AE25" s="26" t="s">
        <v>14</v>
      </c>
      <c r="AF25" s="26" t="s">
        <v>14</v>
      </c>
      <c r="AG25" s="26" t="s">
        <v>14</v>
      </c>
      <c r="AH25" s="26" t="s">
        <v>14</v>
      </c>
      <c r="AI25" s="26" t="s">
        <v>14</v>
      </c>
      <c r="AJ25" s="26" t="s">
        <v>14</v>
      </c>
      <c r="AK25" s="26" t="s">
        <v>14</v>
      </c>
      <c r="AL25" s="26" t="s">
        <v>14</v>
      </c>
      <c r="AM25" s="2" t="s">
        <v>14</v>
      </c>
    </row>
    <row r="26" spans="2:39" ht="19.95" hidden="1" customHeight="1" outlineLevel="1" x14ac:dyDescent="0.35">
      <c r="B26" s="43" t="s">
        <v>2</v>
      </c>
      <c r="C26" s="40" t="s">
        <v>14</v>
      </c>
      <c r="D26" s="40" t="s">
        <v>14</v>
      </c>
      <c r="E26" s="40" t="s">
        <v>14</v>
      </c>
      <c r="F26" s="40" t="s">
        <v>14</v>
      </c>
      <c r="G26" s="39" t="s">
        <v>14</v>
      </c>
      <c r="H26" s="39" t="s">
        <v>14</v>
      </c>
      <c r="I26" s="40" t="s">
        <v>14</v>
      </c>
      <c r="J26" s="40" t="s">
        <v>14</v>
      </c>
      <c r="K26" s="139" t="s">
        <v>16</v>
      </c>
      <c r="L26" s="139"/>
      <c r="M26" s="139"/>
      <c r="N26" s="139"/>
      <c r="O26" s="139"/>
      <c r="P26" s="40" t="s">
        <v>14</v>
      </c>
      <c r="Q26" s="40" t="s">
        <v>14</v>
      </c>
      <c r="R26" s="40" t="s">
        <v>14</v>
      </c>
      <c r="S26" s="40" t="s">
        <v>14</v>
      </c>
      <c r="T26" s="40" t="s">
        <v>14</v>
      </c>
      <c r="U26" s="40" t="s">
        <v>14</v>
      </c>
      <c r="V26" s="40" t="s">
        <v>14</v>
      </c>
      <c r="W26" s="40" t="s">
        <v>14</v>
      </c>
      <c r="X26" s="40" t="s">
        <v>14</v>
      </c>
      <c r="Y26" s="40" t="s">
        <v>14</v>
      </c>
      <c r="Z26" s="40" t="s">
        <v>14</v>
      </c>
      <c r="AA26" s="40" t="s">
        <v>14</v>
      </c>
      <c r="AB26" s="40" t="s">
        <v>14</v>
      </c>
      <c r="AC26" s="40" t="s">
        <v>14</v>
      </c>
      <c r="AD26" s="40" t="s">
        <v>14</v>
      </c>
      <c r="AE26" s="40" t="s">
        <v>14</v>
      </c>
      <c r="AF26" s="40" t="s">
        <v>14</v>
      </c>
      <c r="AG26" s="40" t="s">
        <v>14</v>
      </c>
      <c r="AH26" s="40" t="s">
        <v>14</v>
      </c>
      <c r="AI26" s="40" t="s">
        <v>14</v>
      </c>
      <c r="AJ26" s="40" t="s">
        <v>14</v>
      </c>
      <c r="AK26" s="40" t="s">
        <v>14</v>
      </c>
      <c r="AL26" s="40" t="s">
        <v>14</v>
      </c>
      <c r="AM26" s="24" t="s">
        <v>14</v>
      </c>
    </row>
    <row r="27" spans="2:39" ht="19.95" hidden="1" customHeight="1" outlineLevel="1" x14ac:dyDescent="0.35">
      <c r="B27" s="44" t="s">
        <v>5</v>
      </c>
      <c r="C27" s="40" t="s">
        <v>14</v>
      </c>
      <c r="D27" s="40" t="s">
        <v>14</v>
      </c>
      <c r="E27" s="40" t="s">
        <v>14</v>
      </c>
      <c r="F27" s="40" t="s">
        <v>14</v>
      </c>
      <c r="G27" s="40" t="s">
        <v>14</v>
      </c>
      <c r="H27" s="40" t="s">
        <v>14</v>
      </c>
      <c r="I27" s="40" t="s">
        <v>14</v>
      </c>
      <c r="J27" s="40" t="s">
        <v>14</v>
      </c>
      <c r="K27" s="40" t="s">
        <v>14</v>
      </c>
      <c r="L27" s="40" t="s">
        <v>14</v>
      </c>
      <c r="M27" s="40" t="s">
        <v>14</v>
      </c>
      <c r="N27" s="40" t="s">
        <v>14</v>
      </c>
      <c r="O27" s="40" t="s">
        <v>14</v>
      </c>
      <c r="P27" s="40" t="s">
        <v>14</v>
      </c>
      <c r="Q27" s="40" t="s">
        <v>14</v>
      </c>
      <c r="R27" s="40" t="s">
        <v>14</v>
      </c>
      <c r="S27" s="40" t="s">
        <v>14</v>
      </c>
      <c r="T27" s="40" t="s">
        <v>14</v>
      </c>
      <c r="U27" s="40" t="s">
        <v>14</v>
      </c>
      <c r="V27" s="40" t="s">
        <v>14</v>
      </c>
      <c r="W27" s="40" t="s">
        <v>14</v>
      </c>
      <c r="X27" s="40" t="s">
        <v>14</v>
      </c>
      <c r="Y27" s="40" t="s">
        <v>14</v>
      </c>
      <c r="Z27" s="40" t="s">
        <v>14</v>
      </c>
      <c r="AA27" s="40" t="s">
        <v>14</v>
      </c>
      <c r="AB27" s="40" t="s">
        <v>14</v>
      </c>
      <c r="AC27" s="40" t="s">
        <v>14</v>
      </c>
      <c r="AD27" s="40" t="s">
        <v>14</v>
      </c>
      <c r="AE27" s="40" t="s">
        <v>14</v>
      </c>
      <c r="AF27" s="40" t="s">
        <v>14</v>
      </c>
      <c r="AG27" s="40" t="s">
        <v>14</v>
      </c>
      <c r="AH27" s="40" t="s">
        <v>14</v>
      </c>
      <c r="AI27" s="40" t="s">
        <v>14</v>
      </c>
      <c r="AJ27" s="40" t="s">
        <v>14</v>
      </c>
      <c r="AK27" s="40" t="s">
        <v>14</v>
      </c>
      <c r="AL27" s="40" t="s">
        <v>14</v>
      </c>
      <c r="AM27" s="24" t="s">
        <v>14</v>
      </c>
    </row>
    <row r="28" spans="2:39" ht="19.95" hidden="1" customHeight="1" outlineLevel="1" x14ac:dyDescent="0.35">
      <c r="B28" s="20" t="s">
        <v>1</v>
      </c>
      <c r="C28" s="2" t="s">
        <v>14</v>
      </c>
      <c r="D28" s="2" t="s">
        <v>14</v>
      </c>
      <c r="E28" s="2" t="s">
        <v>14</v>
      </c>
      <c r="F28" s="2" t="s">
        <v>14</v>
      </c>
      <c r="G28" s="2" t="s">
        <v>14</v>
      </c>
      <c r="H28" s="2" t="s">
        <v>14</v>
      </c>
      <c r="I28" s="2" t="s">
        <v>14</v>
      </c>
      <c r="J28" s="2" t="s">
        <v>14</v>
      </c>
      <c r="K28" s="2" t="s">
        <v>14</v>
      </c>
      <c r="L28" s="2" t="s">
        <v>14</v>
      </c>
      <c r="M28" s="2" t="s">
        <v>14</v>
      </c>
      <c r="N28" s="2"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104" t="s">
        <v>62</v>
      </c>
      <c r="L32" s="104"/>
      <c r="M32" s="104"/>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9" t="s">
        <v>14</v>
      </c>
      <c r="D33" s="39" t="s">
        <v>14</v>
      </c>
      <c r="E33" s="39" t="s">
        <v>14</v>
      </c>
      <c r="F33" s="39" t="s">
        <v>14</v>
      </c>
      <c r="G33" s="39" t="s">
        <v>14</v>
      </c>
      <c r="H33" s="39" t="s">
        <v>14</v>
      </c>
      <c r="I33" s="39" t="s">
        <v>14</v>
      </c>
      <c r="J33" s="39" t="s">
        <v>14</v>
      </c>
      <c r="K33" s="39" t="s">
        <v>14</v>
      </c>
      <c r="L33" s="39" t="s">
        <v>14</v>
      </c>
      <c r="M33" s="39" t="s">
        <v>14</v>
      </c>
      <c r="N33" s="39" t="s">
        <v>14</v>
      </c>
      <c r="O33" s="26" t="s">
        <v>14</v>
      </c>
      <c r="P33" s="26" t="s">
        <v>14</v>
      </c>
      <c r="Q33" s="26" t="s">
        <v>14</v>
      </c>
      <c r="R33" s="136" t="s">
        <v>63</v>
      </c>
      <c r="S33" s="137"/>
      <c r="T33" s="137"/>
      <c r="U33" s="137"/>
      <c r="V33" s="137"/>
      <c r="W33" s="138"/>
      <c r="X33" s="26" t="s">
        <v>14</v>
      </c>
      <c r="Y33" s="141" t="s">
        <v>64</v>
      </c>
      <c r="Z33" s="142"/>
      <c r="AA33" s="142"/>
      <c r="AB33" s="142"/>
      <c r="AC33" s="143"/>
      <c r="AD33" s="26" t="s">
        <v>14</v>
      </c>
      <c r="AE33" s="26" t="s">
        <v>14</v>
      </c>
      <c r="AF33" s="50" t="s">
        <v>63</v>
      </c>
      <c r="AG33" s="26" t="s">
        <v>14</v>
      </c>
      <c r="AH33" s="26" t="s">
        <v>14</v>
      </c>
      <c r="AI33" s="26" t="s">
        <v>14</v>
      </c>
      <c r="AJ33" s="26" t="s">
        <v>14</v>
      </c>
      <c r="AK33" s="2" t="s">
        <v>14</v>
      </c>
      <c r="AL33" s="2" t="s">
        <v>14</v>
      </c>
      <c r="AM33" s="2" t="s">
        <v>14</v>
      </c>
    </row>
    <row r="34" spans="2:39" ht="19.95" hidden="1" customHeight="1" outlineLevel="1" x14ac:dyDescent="0.35">
      <c r="B34" s="43" t="s">
        <v>2</v>
      </c>
      <c r="C34" s="40" t="s">
        <v>14</v>
      </c>
      <c r="D34" s="40" t="s">
        <v>14</v>
      </c>
      <c r="E34" s="40" t="s">
        <v>14</v>
      </c>
      <c r="F34" s="40" t="s">
        <v>14</v>
      </c>
      <c r="G34" s="40" t="s">
        <v>14</v>
      </c>
      <c r="H34" s="32" t="s">
        <v>16</v>
      </c>
      <c r="I34" s="40" t="s">
        <v>14</v>
      </c>
      <c r="J34" s="40" t="s">
        <v>14</v>
      </c>
      <c r="K34" s="40" t="s">
        <v>14</v>
      </c>
      <c r="L34" s="40" t="s">
        <v>14</v>
      </c>
      <c r="M34" s="40" t="s">
        <v>14</v>
      </c>
      <c r="N34" s="134" t="s">
        <v>16</v>
      </c>
      <c r="O34" s="135"/>
      <c r="P34" s="40" t="s">
        <v>14</v>
      </c>
      <c r="Q34" s="40" t="s">
        <v>14</v>
      </c>
      <c r="R34" s="40" t="s">
        <v>14</v>
      </c>
      <c r="S34" s="40" t="s">
        <v>14</v>
      </c>
      <c r="T34" s="40" t="s">
        <v>14</v>
      </c>
      <c r="U34" s="40" t="s">
        <v>14</v>
      </c>
      <c r="V34" s="40" t="s">
        <v>14</v>
      </c>
      <c r="W34" s="40" t="s">
        <v>14</v>
      </c>
      <c r="X34" s="40" t="s">
        <v>14</v>
      </c>
      <c r="Y34" s="40" t="s">
        <v>14</v>
      </c>
      <c r="Z34" s="40" t="s">
        <v>14</v>
      </c>
      <c r="AA34" s="40" t="s">
        <v>14</v>
      </c>
      <c r="AB34" s="40" t="s">
        <v>14</v>
      </c>
      <c r="AC34" s="40" t="s">
        <v>14</v>
      </c>
      <c r="AD34" s="40" t="s">
        <v>14</v>
      </c>
      <c r="AE34" s="40" t="s">
        <v>14</v>
      </c>
      <c r="AF34" s="40" t="s">
        <v>14</v>
      </c>
      <c r="AG34" s="40" t="s">
        <v>14</v>
      </c>
      <c r="AH34" s="40" t="s">
        <v>14</v>
      </c>
      <c r="AI34" s="40" t="s">
        <v>14</v>
      </c>
      <c r="AJ34" s="40" t="s">
        <v>14</v>
      </c>
      <c r="AK34" s="24" t="s">
        <v>14</v>
      </c>
      <c r="AL34" s="2" t="s">
        <v>14</v>
      </c>
      <c r="AM34" s="2" t="s">
        <v>14</v>
      </c>
    </row>
    <row r="35" spans="2:39" ht="19.95" hidden="1" customHeight="1" outlineLevel="1" x14ac:dyDescent="0.35">
      <c r="B35" s="44" t="s">
        <v>5</v>
      </c>
      <c r="C35" s="40" t="s">
        <v>14</v>
      </c>
      <c r="D35" s="40" t="s">
        <v>14</v>
      </c>
      <c r="E35" s="40" t="s">
        <v>14</v>
      </c>
      <c r="F35" s="40" t="s">
        <v>14</v>
      </c>
      <c r="G35" s="40" t="s">
        <v>14</v>
      </c>
      <c r="H35" s="40" t="s">
        <v>14</v>
      </c>
      <c r="I35" s="40" t="s">
        <v>14</v>
      </c>
      <c r="J35" s="40" t="s">
        <v>14</v>
      </c>
      <c r="K35" s="40" t="s">
        <v>14</v>
      </c>
      <c r="L35" s="40" t="s">
        <v>14</v>
      </c>
      <c r="M35" s="40" t="s">
        <v>14</v>
      </c>
      <c r="N35" s="40" t="s">
        <v>14</v>
      </c>
      <c r="O35" s="40" t="s">
        <v>14</v>
      </c>
      <c r="P35" s="40" t="s">
        <v>14</v>
      </c>
      <c r="Q35" s="40" t="s">
        <v>14</v>
      </c>
      <c r="R35" s="40" t="s">
        <v>14</v>
      </c>
      <c r="S35" s="40" t="s">
        <v>14</v>
      </c>
      <c r="T35" s="40" t="s">
        <v>14</v>
      </c>
      <c r="U35" s="40" t="s">
        <v>14</v>
      </c>
      <c r="V35" s="40" t="s">
        <v>14</v>
      </c>
      <c r="W35" s="40" t="s">
        <v>14</v>
      </c>
      <c r="X35" s="40" t="s">
        <v>14</v>
      </c>
      <c r="Y35" s="40" t="s">
        <v>14</v>
      </c>
      <c r="Z35" s="40" t="s">
        <v>14</v>
      </c>
      <c r="AA35" s="40" t="s">
        <v>14</v>
      </c>
      <c r="AB35" s="40" t="s">
        <v>14</v>
      </c>
      <c r="AC35" s="40" t="s">
        <v>14</v>
      </c>
      <c r="AD35" s="40" t="s">
        <v>14</v>
      </c>
      <c r="AE35" s="40" t="s">
        <v>14</v>
      </c>
      <c r="AF35" s="40" t="s">
        <v>14</v>
      </c>
      <c r="AG35" s="40" t="s">
        <v>14</v>
      </c>
      <c r="AH35" s="40" t="s">
        <v>14</v>
      </c>
      <c r="AI35" s="40" t="s">
        <v>14</v>
      </c>
      <c r="AJ35" s="40" t="s">
        <v>14</v>
      </c>
      <c r="AK35" s="24" t="s">
        <v>14</v>
      </c>
      <c r="AL35" s="2" t="s">
        <v>14</v>
      </c>
      <c r="AM35" s="2" t="s">
        <v>14</v>
      </c>
    </row>
    <row r="36" spans="2:39" s="21" customFormat="1" ht="19.95" hidden="1" customHeight="1" outlineLevel="1" x14ac:dyDescent="0.35">
      <c r="B36" s="20" t="s">
        <v>1</v>
      </c>
      <c r="C36" s="2" t="s">
        <v>14</v>
      </c>
      <c r="D36" s="37" t="s">
        <v>39</v>
      </c>
      <c r="E36" s="148" t="s">
        <v>29</v>
      </c>
      <c r="F36" s="149"/>
      <c r="G36" s="150"/>
      <c r="H36" s="2" t="s">
        <v>14</v>
      </c>
      <c r="I36" s="2" t="s">
        <v>14</v>
      </c>
      <c r="J36" s="2" t="s">
        <v>14</v>
      </c>
      <c r="K36" s="2" t="s">
        <v>14</v>
      </c>
      <c r="L36" s="2" t="s">
        <v>14</v>
      </c>
      <c r="M36" s="2" t="s">
        <v>14</v>
      </c>
      <c r="N36" s="2"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88" t="s">
        <v>48</v>
      </c>
      <c r="S40" s="89"/>
      <c r="T40" s="89"/>
      <c r="U40" s="89"/>
      <c r="V40" s="89"/>
      <c r="W40" s="89"/>
      <c r="X40" s="89"/>
      <c r="Y40" s="89"/>
      <c r="Z40" s="89"/>
      <c r="AA40" s="89"/>
      <c r="AB40" s="106"/>
      <c r="AC40" s="155" t="s">
        <v>65</v>
      </c>
      <c r="AD40" s="156"/>
      <c r="AE40" s="156"/>
      <c r="AF40" s="157"/>
      <c r="AG40" s="40" t="s">
        <v>14</v>
      </c>
      <c r="AH40" s="40" t="s">
        <v>14</v>
      </c>
      <c r="AI40" s="40" t="s">
        <v>14</v>
      </c>
      <c r="AJ40" s="40" t="s">
        <v>14</v>
      </c>
      <c r="AK40" s="40" t="s">
        <v>14</v>
      </c>
      <c r="AL40" s="2" t="s">
        <v>14</v>
      </c>
      <c r="AM40" s="2" t="s">
        <v>14</v>
      </c>
    </row>
    <row r="41" spans="2:39" ht="19.95" customHeight="1" outlineLevel="1" x14ac:dyDescent="0.35">
      <c r="B41" s="19" t="s">
        <v>15</v>
      </c>
      <c r="C41" s="39" t="s">
        <v>14</v>
      </c>
      <c r="D41" s="39" t="s">
        <v>14</v>
      </c>
      <c r="E41" s="107" t="s">
        <v>63</v>
      </c>
      <c r="F41" s="108"/>
      <c r="G41" s="108"/>
      <c r="H41" s="108"/>
      <c r="I41" s="151"/>
      <c r="J41" s="39" t="s">
        <v>14</v>
      </c>
      <c r="K41" s="39" t="s">
        <v>14</v>
      </c>
      <c r="L41" s="39" t="s">
        <v>14</v>
      </c>
      <c r="M41" s="39" t="s">
        <v>14</v>
      </c>
      <c r="N41" s="39" t="s">
        <v>14</v>
      </c>
      <c r="O41" s="26" t="s">
        <v>14</v>
      </c>
      <c r="P41" s="26" t="s">
        <v>14</v>
      </c>
      <c r="Q41" s="26" t="s">
        <v>14</v>
      </c>
      <c r="R41" s="26" t="s">
        <v>14</v>
      </c>
      <c r="S41" s="26" t="s">
        <v>14</v>
      </c>
      <c r="T41" s="26" t="s">
        <v>14</v>
      </c>
      <c r="U41" s="26" t="s">
        <v>14</v>
      </c>
      <c r="V41" s="26" t="s">
        <v>14</v>
      </c>
      <c r="W41" s="26" t="s">
        <v>14</v>
      </c>
      <c r="X41" s="26" t="s">
        <v>14</v>
      </c>
      <c r="Y41" s="26" t="s">
        <v>14</v>
      </c>
      <c r="Z41" s="26" t="s">
        <v>14</v>
      </c>
      <c r="AA41" s="26" t="s">
        <v>14</v>
      </c>
      <c r="AB41" s="26" t="s">
        <v>14</v>
      </c>
      <c r="AC41" s="26" t="s">
        <v>14</v>
      </c>
      <c r="AD41" s="26" t="s">
        <v>14</v>
      </c>
      <c r="AE41" s="40" t="s">
        <v>14</v>
      </c>
      <c r="AF41" s="40" t="s">
        <v>14</v>
      </c>
      <c r="AG41" s="40" t="s">
        <v>14</v>
      </c>
      <c r="AH41" s="40" t="s">
        <v>14</v>
      </c>
      <c r="AI41" s="40" t="s">
        <v>14</v>
      </c>
      <c r="AJ41" s="40" t="s">
        <v>14</v>
      </c>
      <c r="AK41" s="40" t="s">
        <v>14</v>
      </c>
      <c r="AL41" s="2" t="s">
        <v>14</v>
      </c>
      <c r="AM41" s="2" t="s">
        <v>14</v>
      </c>
    </row>
    <row r="42" spans="2:39" s="21" customFormat="1" ht="19.95" customHeight="1" outlineLevel="1" x14ac:dyDescent="0.35">
      <c r="B42" s="43" t="s">
        <v>2</v>
      </c>
      <c r="C42" s="40" t="s">
        <v>14</v>
      </c>
      <c r="D42" s="40" t="s">
        <v>14</v>
      </c>
      <c r="E42" s="40" t="s">
        <v>14</v>
      </c>
      <c r="F42" s="40" t="s">
        <v>14</v>
      </c>
      <c r="G42" s="40" t="s">
        <v>14</v>
      </c>
      <c r="H42" s="40" t="s">
        <v>14</v>
      </c>
      <c r="I42" s="40" t="s">
        <v>14</v>
      </c>
      <c r="J42" s="40" t="s">
        <v>14</v>
      </c>
      <c r="K42" s="139" t="s">
        <v>16</v>
      </c>
      <c r="L42" s="139"/>
      <c r="M42" s="139"/>
      <c r="N42" s="139"/>
      <c r="O42" s="139"/>
      <c r="P42" s="40" t="s">
        <v>14</v>
      </c>
      <c r="Q42" s="40" t="s">
        <v>14</v>
      </c>
      <c r="R42" s="40" t="s">
        <v>14</v>
      </c>
      <c r="S42" s="40" t="s">
        <v>14</v>
      </c>
      <c r="T42" s="40" t="s">
        <v>14</v>
      </c>
      <c r="U42" s="40" t="s">
        <v>14</v>
      </c>
      <c r="V42" s="40" t="s">
        <v>14</v>
      </c>
      <c r="W42" s="40" t="s">
        <v>14</v>
      </c>
      <c r="X42" s="40" t="s">
        <v>14</v>
      </c>
      <c r="Y42" s="40" t="s">
        <v>14</v>
      </c>
      <c r="Z42" s="40" t="s">
        <v>14</v>
      </c>
      <c r="AA42" s="40" t="s">
        <v>14</v>
      </c>
      <c r="AB42" s="40" t="s">
        <v>14</v>
      </c>
      <c r="AC42" s="40" t="s">
        <v>14</v>
      </c>
      <c r="AD42" s="40" t="s">
        <v>14</v>
      </c>
      <c r="AE42" s="40" t="s">
        <v>14</v>
      </c>
      <c r="AF42" s="40" t="s">
        <v>14</v>
      </c>
      <c r="AG42" s="40" t="s">
        <v>14</v>
      </c>
      <c r="AH42" s="40" t="s">
        <v>14</v>
      </c>
      <c r="AI42" s="40" t="s">
        <v>14</v>
      </c>
      <c r="AJ42" s="40" t="s">
        <v>14</v>
      </c>
      <c r="AK42" s="40" t="s">
        <v>14</v>
      </c>
      <c r="AL42" s="24" t="s">
        <v>14</v>
      </c>
      <c r="AM42" s="2" t="s">
        <v>14</v>
      </c>
    </row>
    <row r="43" spans="2:39" s="21" customFormat="1" ht="19.95" customHeight="1" outlineLevel="1" x14ac:dyDescent="0.35">
      <c r="B43" s="44" t="s">
        <v>5</v>
      </c>
      <c r="C43" s="40" t="s">
        <v>14</v>
      </c>
      <c r="D43" s="40" t="s">
        <v>14</v>
      </c>
      <c r="E43" s="40" t="s">
        <v>14</v>
      </c>
      <c r="F43" s="40" t="s">
        <v>14</v>
      </c>
      <c r="G43" s="40" t="s">
        <v>14</v>
      </c>
      <c r="H43" s="40" t="s">
        <v>14</v>
      </c>
      <c r="I43" s="40" t="s">
        <v>14</v>
      </c>
      <c r="J43" s="40" t="s">
        <v>14</v>
      </c>
      <c r="K43" s="40" t="s">
        <v>14</v>
      </c>
      <c r="L43" s="40" t="s">
        <v>14</v>
      </c>
      <c r="M43" s="40" t="s">
        <v>14</v>
      </c>
      <c r="N43" s="40" t="s">
        <v>14</v>
      </c>
      <c r="O43" s="40" t="s">
        <v>14</v>
      </c>
      <c r="P43" s="40" t="s">
        <v>14</v>
      </c>
      <c r="Q43" s="40" t="s">
        <v>14</v>
      </c>
      <c r="R43" s="40" t="s">
        <v>14</v>
      </c>
      <c r="S43" s="40" t="s">
        <v>14</v>
      </c>
      <c r="T43" s="40" t="s">
        <v>14</v>
      </c>
      <c r="U43" s="40" t="s">
        <v>14</v>
      </c>
      <c r="V43" s="40" t="s">
        <v>14</v>
      </c>
      <c r="W43" s="40" t="s">
        <v>14</v>
      </c>
      <c r="X43" s="40" t="s">
        <v>14</v>
      </c>
      <c r="Y43" s="40" t="s">
        <v>14</v>
      </c>
      <c r="Z43" s="40" t="s">
        <v>14</v>
      </c>
      <c r="AA43" s="40" t="s">
        <v>14</v>
      </c>
      <c r="AB43" s="40" t="s">
        <v>14</v>
      </c>
      <c r="AC43" s="40" t="s">
        <v>14</v>
      </c>
      <c r="AD43" s="40" t="s">
        <v>14</v>
      </c>
      <c r="AE43" s="40" t="s">
        <v>14</v>
      </c>
      <c r="AF43" s="40" t="s">
        <v>14</v>
      </c>
      <c r="AG43" s="40" t="s">
        <v>14</v>
      </c>
      <c r="AH43" s="40" t="s">
        <v>14</v>
      </c>
      <c r="AI43" s="40" t="s">
        <v>14</v>
      </c>
      <c r="AJ43" s="40" t="s">
        <v>14</v>
      </c>
      <c r="AK43" s="40" t="s">
        <v>14</v>
      </c>
      <c r="AL43" s="24" t="s">
        <v>14</v>
      </c>
      <c r="AM43" s="2" t="s">
        <v>14</v>
      </c>
    </row>
    <row r="44" spans="2:39" ht="19.95" customHeight="1" outlineLevel="1" x14ac:dyDescent="0.35">
      <c r="B44" s="20" t="s">
        <v>1</v>
      </c>
      <c r="C44" s="2" t="s">
        <v>14</v>
      </c>
      <c r="D44" s="2" t="s">
        <v>14</v>
      </c>
      <c r="E44" s="2" t="s">
        <v>14</v>
      </c>
      <c r="F44" s="2" t="s">
        <v>14</v>
      </c>
      <c r="G44" s="2" t="s">
        <v>14</v>
      </c>
      <c r="H44" s="2" t="s">
        <v>14</v>
      </c>
      <c r="I44" s="2" t="s">
        <v>14</v>
      </c>
      <c r="J44" s="2" t="s">
        <v>14</v>
      </c>
      <c r="K44" s="2" t="s">
        <v>14</v>
      </c>
      <c r="L44" s="2" t="s">
        <v>14</v>
      </c>
      <c r="M44" s="2" t="s">
        <v>14</v>
      </c>
      <c r="N44" s="2"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39" t="s">
        <v>14</v>
      </c>
      <c r="I48" s="39" t="s">
        <v>14</v>
      </c>
      <c r="J48" s="39" t="s">
        <v>14</v>
      </c>
      <c r="K48" s="40" t="s">
        <v>14</v>
      </c>
      <c r="L48" s="40" t="s">
        <v>14</v>
      </c>
      <c r="M48" s="40" t="s">
        <v>14</v>
      </c>
      <c r="N48" s="40" t="s">
        <v>14</v>
      </c>
      <c r="O48" s="40" t="s">
        <v>14</v>
      </c>
      <c r="P48" s="2" t="s">
        <v>14</v>
      </c>
      <c r="Q48" s="2" t="s">
        <v>14</v>
      </c>
      <c r="R48" s="2" t="s">
        <v>14</v>
      </c>
      <c r="S48" s="40" t="s">
        <v>14</v>
      </c>
      <c r="T48" s="40" t="s">
        <v>14</v>
      </c>
      <c r="U48" s="40" t="s">
        <v>14</v>
      </c>
      <c r="V48" s="40" t="s">
        <v>14</v>
      </c>
      <c r="W48" s="2" t="s">
        <v>14</v>
      </c>
      <c r="X48" s="2" t="s">
        <v>14</v>
      </c>
      <c r="Y48" s="160" t="s">
        <v>66</v>
      </c>
      <c r="Z48" s="156"/>
      <c r="AA48" s="156"/>
      <c r="AB48" s="156"/>
      <c r="AC48" s="156"/>
      <c r="AD48" s="161"/>
      <c r="AE48" s="2" t="s">
        <v>14</v>
      </c>
      <c r="AF48" s="2" t="s">
        <v>14</v>
      </c>
      <c r="AG48" s="2" t="s">
        <v>14</v>
      </c>
      <c r="AH48" s="152" t="s">
        <v>67</v>
      </c>
      <c r="AI48" s="153"/>
      <c r="AJ48" s="153"/>
      <c r="AK48" s="153"/>
      <c r="AL48" s="154"/>
      <c r="AM48" s="2" t="s">
        <v>14</v>
      </c>
    </row>
    <row r="49" spans="2:39" s="21" customFormat="1" ht="19.95" customHeight="1" outlineLevel="1" x14ac:dyDescent="0.35">
      <c r="B49" s="19" t="s">
        <v>15</v>
      </c>
      <c r="C49" s="39" t="s">
        <v>14</v>
      </c>
      <c r="D49" s="39" t="s">
        <v>14</v>
      </c>
      <c r="E49" s="39" t="s">
        <v>14</v>
      </c>
      <c r="F49" s="39" t="s">
        <v>14</v>
      </c>
      <c r="G49" s="39" t="s">
        <v>14</v>
      </c>
      <c r="H49" s="39" t="s">
        <v>14</v>
      </c>
      <c r="I49" s="39" t="s">
        <v>14</v>
      </c>
      <c r="J49" s="70" t="s">
        <v>68</v>
      </c>
      <c r="K49" s="71"/>
      <c r="L49" s="71"/>
      <c r="M49" s="71"/>
      <c r="N49" s="71"/>
      <c r="O49" s="71"/>
      <c r="P49" s="72"/>
      <c r="Q49" s="40" t="s">
        <v>14</v>
      </c>
      <c r="R49" s="40" t="s">
        <v>14</v>
      </c>
      <c r="S49" s="40" t="s">
        <v>14</v>
      </c>
      <c r="T49" s="40" t="s">
        <v>14</v>
      </c>
      <c r="U49" s="40" t="s">
        <v>14</v>
      </c>
      <c r="V49" s="40" t="s">
        <v>14</v>
      </c>
      <c r="W49" s="40" t="s">
        <v>14</v>
      </c>
      <c r="X49" s="40" t="s">
        <v>14</v>
      </c>
      <c r="Y49" s="40" t="s">
        <v>14</v>
      </c>
      <c r="Z49" s="40" t="s">
        <v>14</v>
      </c>
      <c r="AA49" s="40" t="s">
        <v>14</v>
      </c>
      <c r="AB49" s="40" t="s">
        <v>14</v>
      </c>
      <c r="AC49" s="40" t="s">
        <v>14</v>
      </c>
      <c r="AD49" s="40" t="s">
        <v>14</v>
      </c>
      <c r="AE49" s="26" t="s">
        <v>14</v>
      </c>
      <c r="AF49" s="26" t="s">
        <v>14</v>
      </c>
      <c r="AG49" s="26" t="s">
        <v>14</v>
      </c>
      <c r="AH49" s="26" t="s">
        <v>14</v>
      </c>
      <c r="AI49" s="26" t="s">
        <v>14</v>
      </c>
      <c r="AJ49" s="26" t="s">
        <v>14</v>
      </c>
      <c r="AK49" s="26" t="s">
        <v>14</v>
      </c>
      <c r="AL49" s="26" t="s">
        <v>14</v>
      </c>
      <c r="AM49" s="2" t="s">
        <v>14</v>
      </c>
    </row>
    <row r="50" spans="2:39" ht="19.95" customHeight="1" outlineLevel="1" x14ac:dyDescent="0.35">
      <c r="B50" s="43" t="s">
        <v>2</v>
      </c>
      <c r="C50" s="40" t="s">
        <v>14</v>
      </c>
      <c r="D50" s="40" t="s">
        <v>14</v>
      </c>
      <c r="E50" s="40" t="s">
        <v>14</v>
      </c>
      <c r="F50" s="40" t="s">
        <v>14</v>
      </c>
      <c r="G50" s="40" t="s">
        <v>14</v>
      </c>
      <c r="H50" s="40" t="s">
        <v>14</v>
      </c>
      <c r="I50" s="40" t="s">
        <v>14</v>
      </c>
      <c r="J50" s="40" t="s">
        <v>14</v>
      </c>
      <c r="K50" s="40" t="s">
        <v>14</v>
      </c>
      <c r="L50" s="40" t="s">
        <v>14</v>
      </c>
      <c r="M50" s="40" t="s">
        <v>14</v>
      </c>
      <c r="N50" s="40" t="s">
        <v>14</v>
      </c>
      <c r="O50" s="40" t="s">
        <v>14</v>
      </c>
      <c r="P50" s="40" t="s">
        <v>14</v>
      </c>
      <c r="Q50" s="40" t="s">
        <v>14</v>
      </c>
      <c r="R50" s="40" t="s">
        <v>14</v>
      </c>
      <c r="S50" s="40" t="s">
        <v>14</v>
      </c>
      <c r="T50" s="40" t="s">
        <v>14</v>
      </c>
      <c r="U50" s="40" t="s">
        <v>14</v>
      </c>
      <c r="V50" s="40" t="s">
        <v>14</v>
      </c>
      <c r="W50" s="40" t="s">
        <v>14</v>
      </c>
      <c r="X50" s="40" t="s">
        <v>14</v>
      </c>
      <c r="Y50" s="40" t="s">
        <v>14</v>
      </c>
      <c r="Z50" s="40" t="s">
        <v>14</v>
      </c>
      <c r="AA50" s="40" t="s">
        <v>14</v>
      </c>
      <c r="AB50" s="40" t="s">
        <v>14</v>
      </c>
      <c r="AC50" s="40" t="s">
        <v>14</v>
      </c>
      <c r="AD50" s="40" t="s">
        <v>14</v>
      </c>
      <c r="AE50" s="40" t="s">
        <v>14</v>
      </c>
      <c r="AF50" s="158" t="s">
        <v>16</v>
      </c>
      <c r="AG50" s="159"/>
      <c r="AH50" s="40" t="s">
        <v>14</v>
      </c>
      <c r="AI50" s="40" t="s">
        <v>14</v>
      </c>
      <c r="AJ50" s="40" t="s">
        <v>14</v>
      </c>
      <c r="AK50" s="40" t="s">
        <v>14</v>
      </c>
      <c r="AL50" s="40" t="s">
        <v>14</v>
      </c>
      <c r="AM50" s="24" t="s">
        <v>14</v>
      </c>
    </row>
    <row r="51" spans="2:39" ht="19.95" customHeight="1" outlineLevel="1" x14ac:dyDescent="0.35">
      <c r="B51" s="44" t="s">
        <v>5</v>
      </c>
      <c r="C51" s="40" t="s">
        <v>14</v>
      </c>
      <c r="D51" s="40" t="s">
        <v>14</v>
      </c>
      <c r="E51" s="40" t="s">
        <v>14</v>
      </c>
      <c r="F51" s="40" t="s">
        <v>14</v>
      </c>
      <c r="G51" s="40" t="s">
        <v>14</v>
      </c>
      <c r="H51" s="40" t="s">
        <v>14</v>
      </c>
      <c r="I51" s="40" t="s">
        <v>14</v>
      </c>
      <c r="J51" s="40" t="s">
        <v>14</v>
      </c>
      <c r="K51" s="40" t="s">
        <v>14</v>
      </c>
      <c r="L51" s="40" t="s">
        <v>14</v>
      </c>
      <c r="M51" s="40" t="s">
        <v>14</v>
      </c>
      <c r="N51" s="40" t="s">
        <v>14</v>
      </c>
      <c r="O51" s="40" t="s">
        <v>14</v>
      </c>
      <c r="P51" s="40" t="s">
        <v>14</v>
      </c>
      <c r="Q51" s="40" t="s">
        <v>14</v>
      </c>
      <c r="R51" s="40" t="s">
        <v>14</v>
      </c>
      <c r="S51" s="40" t="s">
        <v>14</v>
      </c>
      <c r="T51" s="40" t="s">
        <v>14</v>
      </c>
      <c r="U51" s="40" t="s">
        <v>14</v>
      </c>
      <c r="V51" s="40" t="s">
        <v>14</v>
      </c>
      <c r="W51" s="40" t="s">
        <v>14</v>
      </c>
      <c r="X51" s="40" t="s">
        <v>14</v>
      </c>
      <c r="Y51" s="40" t="s">
        <v>14</v>
      </c>
      <c r="Z51" s="40" t="s">
        <v>14</v>
      </c>
      <c r="AA51" s="40" t="s">
        <v>14</v>
      </c>
      <c r="AB51" s="40" t="s">
        <v>14</v>
      </c>
      <c r="AC51" s="40" t="s">
        <v>14</v>
      </c>
      <c r="AD51" s="40" t="s">
        <v>14</v>
      </c>
      <c r="AE51" s="40" t="s">
        <v>14</v>
      </c>
      <c r="AF51" s="40" t="s">
        <v>14</v>
      </c>
      <c r="AG51" s="40" t="s">
        <v>14</v>
      </c>
      <c r="AH51" s="40" t="s">
        <v>14</v>
      </c>
      <c r="AI51" s="40" t="s">
        <v>14</v>
      </c>
      <c r="AJ51" s="40" t="s">
        <v>14</v>
      </c>
      <c r="AK51" s="40" t="s">
        <v>14</v>
      </c>
      <c r="AL51" s="40" t="s">
        <v>14</v>
      </c>
      <c r="AM51" s="24" t="s">
        <v>14</v>
      </c>
    </row>
    <row r="52" spans="2:39" ht="19.95" customHeight="1" outlineLevel="1" x14ac:dyDescent="0.35">
      <c r="B52" s="20" t="s">
        <v>1</v>
      </c>
      <c r="C52" s="2" t="s">
        <v>14</v>
      </c>
      <c r="D52" s="2" t="s">
        <v>14</v>
      </c>
      <c r="E52" s="2" t="s">
        <v>14</v>
      </c>
      <c r="F52" s="2" t="s">
        <v>14</v>
      </c>
      <c r="G52" s="2" t="s">
        <v>14</v>
      </c>
      <c r="H52" s="2" t="s">
        <v>14</v>
      </c>
      <c r="I52" s="2" t="s">
        <v>14</v>
      </c>
      <c r="J52" s="2" t="s">
        <v>14</v>
      </c>
      <c r="K52" s="2" t="s">
        <v>14</v>
      </c>
      <c r="L52" s="2" t="s">
        <v>14</v>
      </c>
      <c r="M52" s="2" t="s">
        <v>14</v>
      </c>
      <c r="N52" s="2" t="s">
        <v>14</v>
      </c>
      <c r="O52" s="2" t="s">
        <v>14</v>
      </c>
      <c r="P52" s="2" t="s">
        <v>14</v>
      </c>
      <c r="Q52" s="2" t="s">
        <v>14</v>
      </c>
      <c r="R52" s="2" t="s">
        <v>14</v>
      </c>
      <c r="S52" s="2" t="s">
        <v>14</v>
      </c>
      <c r="T52" s="2" t="s">
        <v>14</v>
      </c>
      <c r="U52" s="2" t="s">
        <v>14</v>
      </c>
      <c r="V52" s="2" t="s">
        <v>14</v>
      </c>
      <c r="W52" s="37" t="s">
        <v>53</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102" t="s">
        <v>16</v>
      </c>
      <c r="E58" s="103"/>
      <c r="F58" s="103"/>
      <c r="G58" s="103"/>
      <c r="H58" s="140"/>
      <c r="I58" s="39" t="s">
        <v>14</v>
      </c>
      <c r="J58" s="39" t="s">
        <v>14</v>
      </c>
      <c r="K58" s="102" t="s">
        <v>16</v>
      </c>
      <c r="L58" s="103"/>
      <c r="M58" s="103"/>
      <c r="N58" s="103"/>
      <c r="O58" s="140"/>
      <c r="P58" s="26" t="s">
        <v>14</v>
      </c>
      <c r="Q58" s="26" t="s">
        <v>14</v>
      </c>
      <c r="R58" s="102" t="s">
        <v>16</v>
      </c>
      <c r="S58" s="103"/>
      <c r="T58" s="103"/>
      <c r="U58" s="103"/>
      <c r="V58" s="140"/>
      <c r="W58" s="26" t="s">
        <v>14</v>
      </c>
      <c r="X58" s="26" t="s">
        <v>14</v>
      </c>
      <c r="Y58" s="102" t="s">
        <v>16</v>
      </c>
      <c r="Z58" s="103"/>
      <c r="AA58" s="103"/>
      <c r="AB58" s="103"/>
      <c r="AC58" s="140"/>
      <c r="AD58" s="26" t="s">
        <v>14</v>
      </c>
      <c r="AE58" s="26" t="s">
        <v>14</v>
      </c>
      <c r="AF58" s="102" t="s">
        <v>16</v>
      </c>
      <c r="AG58" s="140"/>
      <c r="AH58" s="26" t="s">
        <v>14</v>
      </c>
      <c r="AI58" s="2" t="s">
        <v>14</v>
      </c>
      <c r="AJ58" s="2" t="s">
        <v>14</v>
      </c>
      <c r="AK58" s="2" t="s">
        <v>14</v>
      </c>
      <c r="AL58" s="2" t="s">
        <v>14</v>
      </c>
      <c r="AM58" s="2" t="s">
        <v>14</v>
      </c>
    </row>
    <row r="59" spans="2:39" ht="19.95" customHeight="1" outlineLevel="1" x14ac:dyDescent="0.35">
      <c r="B59" s="31" t="s">
        <v>5</v>
      </c>
      <c r="C59" s="23" t="s">
        <v>14</v>
      </c>
      <c r="D59" s="40" t="s">
        <v>14</v>
      </c>
      <c r="E59" s="40" t="s">
        <v>14</v>
      </c>
      <c r="F59" s="40" t="s">
        <v>14</v>
      </c>
      <c r="G59" s="40" t="s">
        <v>14</v>
      </c>
      <c r="H59" s="40" t="s">
        <v>14</v>
      </c>
      <c r="I59" s="40" t="s">
        <v>14</v>
      </c>
      <c r="J59" s="40" t="s">
        <v>14</v>
      </c>
      <c r="K59" s="40" t="s">
        <v>14</v>
      </c>
      <c r="L59" s="40" t="s">
        <v>14</v>
      </c>
      <c r="M59" s="40" t="s">
        <v>14</v>
      </c>
      <c r="N59" s="40" t="s">
        <v>14</v>
      </c>
      <c r="O59" s="40" t="s">
        <v>14</v>
      </c>
      <c r="P59" s="40" t="s">
        <v>14</v>
      </c>
      <c r="Q59" s="40" t="s">
        <v>14</v>
      </c>
      <c r="R59" s="40" t="s">
        <v>14</v>
      </c>
      <c r="S59" s="40" t="s">
        <v>14</v>
      </c>
      <c r="T59" s="40" t="s">
        <v>14</v>
      </c>
      <c r="U59" s="40" t="s">
        <v>14</v>
      </c>
      <c r="V59" s="40" t="s">
        <v>14</v>
      </c>
      <c r="W59" s="40" t="s">
        <v>14</v>
      </c>
      <c r="X59" s="40" t="s">
        <v>14</v>
      </c>
      <c r="Y59" s="40" t="s">
        <v>14</v>
      </c>
      <c r="Z59" s="40" t="s">
        <v>14</v>
      </c>
      <c r="AA59" s="40" t="s">
        <v>14</v>
      </c>
      <c r="AB59" s="40" t="s">
        <v>14</v>
      </c>
      <c r="AC59" s="40" t="s">
        <v>14</v>
      </c>
      <c r="AD59" s="40" t="s">
        <v>14</v>
      </c>
      <c r="AE59" s="40" t="s">
        <v>14</v>
      </c>
      <c r="AF59" s="40" t="s">
        <v>14</v>
      </c>
      <c r="AG59" s="40" t="s">
        <v>14</v>
      </c>
      <c r="AH59" s="40" t="s">
        <v>14</v>
      </c>
      <c r="AI59" s="24" t="s">
        <v>14</v>
      </c>
      <c r="AJ59" s="2" t="s">
        <v>14</v>
      </c>
      <c r="AK59" s="2" t="s">
        <v>14</v>
      </c>
      <c r="AL59" s="2" t="s">
        <v>14</v>
      </c>
      <c r="AM59" s="2" t="s">
        <v>14</v>
      </c>
    </row>
    <row r="60" spans="2:39" s="21" customFormat="1" ht="19.95" customHeight="1" outlineLevel="1" x14ac:dyDescent="0.35">
      <c r="B60" s="20" t="s">
        <v>1</v>
      </c>
      <c r="C60" s="3" t="s">
        <v>14</v>
      </c>
      <c r="D60" s="2" t="s">
        <v>14</v>
      </c>
      <c r="E60" s="2" t="s">
        <v>14</v>
      </c>
      <c r="F60" s="2" t="s">
        <v>14</v>
      </c>
      <c r="G60" s="2" t="s">
        <v>14</v>
      </c>
      <c r="H60" s="2" t="s">
        <v>14</v>
      </c>
      <c r="I60" s="2" t="s">
        <v>14</v>
      </c>
      <c r="J60" s="2" t="s">
        <v>14</v>
      </c>
      <c r="K60" s="2" t="s">
        <v>14</v>
      </c>
      <c r="L60" s="2" t="s">
        <v>14</v>
      </c>
      <c r="M60" s="2" t="s">
        <v>14</v>
      </c>
      <c r="N60" s="2"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25" t="s">
        <v>6</v>
      </c>
      <c r="D63" s="25" t="s">
        <v>7</v>
      </c>
      <c r="E63" s="25" t="s">
        <v>8</v>
      </c>
      <c r="F63" s="25" t="s">
        <v>9</v>
      </c>
      <c r="G63" s="25" t="s">
        <v>10</v>
      </c>
      <c r="H63" s="25" t="s">
        <v>11</v>
      </c>
      <c r="I63" s="25" t="s">
        <v>12</v>
      </c>
      <c r="J63" s="25" t="s">
        <v>6</v>
      </c>
      <c r="K63" s="25" t="s">
        <v>7</v>
      </c>
      <c r="L63" s="25" t="s">
        <v>8</v>
      </c>
      <c r="M63" s="25" t="s">
        <v>9</v>
      </c>
      <c r="N63" s="25" t="s">
        <v>10</v>
      </c>
      <c r="O63" s="25" t="s">
        <v>11</v>
      </c>
      <c r="P63" s="25" t="s">
        <v>12</v>
      </c>
      <c r="Q63" s="25" t="s">
        <v>6</v>
      </c>
      <c r="R63" s="25" t="s">
        <v>7</v>
      </c>
      <c r="S63" s="25" t="s">
        <v>8</v>
      </c>
      <c r="T63" s="25" t="s">
        <v>9</v>
      </c>
      <c r="U63" s="25" t="s">
        <v>10</v>
      </c>
      <c r="V63" s="25" t="s">
        <v>11</v>
      </c>
      <c r="W63" s="25" t="s">
        <v>12</v>
      </c>
      <c r="X63" s="25" t="s">
        <v>6</v>
      </c>
      <c r="Y63" s="25" t="s">
        <v>7</v>
      </c>
      <c r="Z63" s="25" t="s">
        <v>8</v>
      </c>
      <c r="AA63" s="25" t="s">
        <v>9</v>
      </c>
      <c r="AB63" s="25" t="s">
        <v>10</v>
      </c>
      <c r="AC63" s="25" t="s">
        <v>11</v>
      </c>
      <c r="AD63" s="25" t="s">
        <v>12</v>
      </c>
      <c r="AE63" s="25" t="s">
        <v>6</v>
      </c>
      <c r="AF63" s="25" t="s">
        <v>7</v>
      </c>
      <c r="AG63" s="25" t="s">
        <v>8</v>
      </c>
      <c r="AH63" s="25" t="s">
        <v>9</v>
      </c>
      <c r="AI63" s="25" t="s">
        <v>10</v>
      </c>
      <c r="AJ63" s="25" t="s">
        <v>11</v>
      </c>
      <c r="AK63" s="25" t="s">
        <v>12</v>
      </c>
      <c r="AL63" s="25" t="s">
        <v>6</v>
      </c>
      <c r="AM63" s="46" t="s">
        <v>7</v>
      </c>
    </row>
    <row r="64" spans="2:39" ht="19.95" customHeight="1" outlineLevel="1" x14ac:dyDescent="0.35">
      <c r="B64" s="41" t="s">
        <v>13</v>
      </c>
      <c r="C64" s="40" t="s">
        <v>14</v>
      </c>
      <c r="D64" s="40" t="s">
        <v>14</v>
      </c>
      <c r="E64" s="40" t="s">
        <v>14</v>
      </c>
      <c r="F64" s="40" t="s">
        <v>14</v>
      </c>
      <c r="G64" s="40" t="s">
        <v>14</v>
      </c>
      <c r="H64" s="40" t="s">
        <v>14</v>
      </c>
      <c r="I64" s="40" t="s">
        <v>14</v>
      </c>
      <c r="J64" s="40" t="s">
        <v>14</v>
      </c>
      <c r="K64" s="40" t="s">
        <v>14</v>
      </c>
      <c r="L64" s="40" t="s">
        <v>14</v>
      </c>
      <c r="M64" s="40" t="s">
        <v>14</v>
      </c>
      <c r="N64" s="40" t="s">
        <v>14</v>
      </c>
      <c r="O64" s="40" t="s">
        <v>14</v>
      </c>
      <c r="P64" s="40" t="s">
        <v>14</v>
      </c>
      <c r="Q64" s="40" t="s">
        <v>14</v>
      </c>
      <c r="R64" s="40" t="s">
        <v>14</v>
      </c>
      <c r="S64" s="40" t="s">
        <v>14</v>
      </c>
      <c r="T64" s="40" t="s">
        <v>14</v>
      </c>
      <c r="U64" s="40" t="s">
        <v>14</v>
      </c>
      <c r="V64" s="40" t="s">
        <v>14</v>
      </c>
      <c r="W64" s="40" t="s">
        <v>14</v>
      </c>
      <c r="X64" s="40" t="s">
        <v>14</v>
      </c>
      <c r="Y64" s="40" t="s">
        <v>14</v>
      </c>
      <c r="Z64" s="40" t="s">
        <v>14</v>
      </c>
      <c r="AA64" s="40" t="s">
        <v>14</v>
      </c>
      <c r="AB64" s="40" t="s">
        <v>14</v>
      </c>
      <c r="AC64" s="40" t="s">
        <v>14</v>
      </c>
      <c r="AD64" s="40" t="s">
        <v>14</v>
      </c>
      <c r="AE64" s="40" t="s">
        <v>14</v>
      </c>
      <c r="AF64" s="40" t="s">
        <v>14</v>
      </c>
      <c r="AG64" s="40" t="s">
        <v>14</v>
      </c>
      <c r="AH64" s="40" t="s">
        <v>14</v>
      </c>
      <c r="AI64" s="40" t="s">
        <v>14</v>
      </c>
      <c r="AJ64" s="40" t="s">
        <v>14</v>
      </c>
      <c r="AK64" s="40" t="s">
        <v>14</v>
      </c>
      <c r="AL64" s="40" t="s">
        <v>14</v>
      </c>
      <c r="AM64" s="40" t="s">
        <v>14</v>
      </c>
    </row>
    <row r="65" spans="2:39" ht="19.95" customHeight="1" outlineLevel="1" x14ac:dyDescent="0.35">
      <c r="B65" s="42" t="s">
        <v>15</v>
      </c>
      <c r="C65" s="40" t="s">
        <v>14</v>
      </c>
      <c r="D65" s="40" t="s">
        <v>14</v>
      </c>
      <c r="E65" s="40" t="s">
        <v>14</v>
      </c>
      <c r="F65" s="40" t="s">
        <v>14</v>
      </c>
      <c r="G65" s="40" t="s">
        <v>14</v>
      </c>
      <c r="H65" s="40" t="s">
        <v>14</v>
      </c>
      <c r="I65" s="40" t="s">
        <v>14</v>
      </c>
      <c r="J65" s="40" t="s">
        <v>14</v>
      </c>
      <c r="K65" s="40" t="s">
        <v>14</v>
      </c>
      <c r="L65" s="40" t="s">
        <v>14</v>
      </c>
      <c r="M65" s="40" t="s">
        <v>14</v>
      </c>
      <c r="N65" s="40" t="s">
        <v>14</v>
      </c>
      <c r="O65" s="40" t="s">
        <v>14</v>
      </c>
      <c r="P65" s="40" t="s">
        <v>14</v>
      </c>
      <c r="Q65" s="40" t="s">
        <v>14</v>
      </c>
      <c r="R65" s="40" t="s">
        <v>14</v>
      </c>
      <c r="S65" s="40" t="s">
        <v>14</v>
      </c>
      <c r="T65" s="40" t="s">
        <v>14</v>
      </c>
      <c r="U65" s="40" t="s">
        <v>14</v>
      </c>
      <c r="V65" s="40" t="s">
        <v>14</v>
      </c>
      <c r="W65" s="40" t="s">
        <v>14</v>
      </c>
      <c r="X65" s="40" t="s">
        <v>14</v>
      </c>
      <c r="Y65" s="40" t="s">
        <v>14</v>
      </c>
      <c r="Z65" s="40" t="s">
        <v>14</v>
      </c>
      <c r="AA65" s="40" t="s">
        <v>14</v>
      </c>
      <c r="AB65" s="40" t="s">
        <v>14</v>
      </c>
      <c r="AC65" s="40" t="s">
        <v>14</v>
      </c>
      <c r="AD65" s="40" t="s">
        <v>14</v>
      </c>
      <c r="AE65" s="40" t="s">
        <v>14</v>
      </c>
      <c r="AF65" s="40" t="s">
        <v>14</v>
      </c>
      <c r="AG65" s="40" t="s">
        <v>14</v>
      </c>
      <c r="AH65" s="40" t="s">
        <v>14</v>
      </c>
      <c r="AI65" s="40" t="s">
        <v>14</v>
      </c>
      <c r="AJ65" s="40" t="s">
        <v>14</v>
      </c>
      <c r="AK65" s="40" t="s">
        <v>14</v>
      </c>
      <c r="AL65" s="40" t="s">
        <v>14</v>
      </c>
      <c r="AM65" s="40" t="s">
        <v>14</v>
      </c>
    </row>
    <row r="66" spans="2:39" s="21" customFormat="1" ht="19.95" customHeight="1" outlineLevel="1" x14ac:dyDescent="0.35">
      <c r="B66" s="43" t="s">
        <v>2</v>
      </c>
      <c r="C66" s="40" t="s">
        <v>14</v>
      </c>
      <c r="D66" s="40" t="s">
        <v>14</v>
      </c>
      <c r="E66" s="40" t="s">
        <v>14</v>
      </c>
      <c r="F66" s="139" t="s">
        <v>16</v>
      </c>
      <c r="G66" s="139"/>
      <c r="H66" s="139"/>
      <c r="I66" s="40" t="s">
        <v>14</v>
      </c>
      <c r="J66" s="40" t="s">
        <v>14</v>
      </c>
      <c r="K66" s="139" t="s">
        <v>16</v>
      </c>
      <c r="L66" s="139"/>
      <c r="M66" s="139"/>
      <c r="N66" s="139"/>
      <c r="O66" s="139"/>
      <c r="P66" s="40" t="s">
        <v>14</v>
      </c>
      <c r="Q66" s="40" t="s">
        <v>14</v>
      </c>
      <c r="R66" s="139" t="s">
        <v>16</v>
      </c>
      <c r="S66" s="139"/>
      <c r="T66" s="139"/>
      <c r="U66" s="139"/>
      <c r="V66" s="139"/>
      <c r="W66" s="40" t="s">
        <v>14</v>
      </c>
      <c r="X66" s="40" t="s">
        <v>14</v>
      </c>
      <c r="Y66" s="139" t="s">
        <v>16</v>
      </c>
      <c r="Z66" s="139"/>
      <c r="AA66" s="139"/>
      <c r="AB66" s="139"/>
      <c r="AC66" s="139"/>
      <c r="AD66" s="40" t="s">
        <v>14</v>
      </c>
      <c r="AE66" s="40" t="s">
        <v>14</v>
      </c>
      <c r="AF66" s="139" t="s">
        <v>16</v>
      </c>
      <c r="AG66" s="139"/>
      <c r="AH66" s="139"/>
      <c r="AI66" s="139"/>
      <c r="AJ66" s="139"/>
      <c r="AK66" s="40" t="s">
        <v>14</v>
      </c>
      <c r="AL66" s="40" t="s">
        <v>14</v>
      </c>
      <c r="AM66" s="40" t="s">
        <v>14</v>
      </c>
    </row>
    <row r="67" spans="2:39" s="21" customFormat="1" ht="19.95" customHeight="1" outlineLevel="1" x14ac:dyDescent="0.35">
      <c r="B67" s="44" t="s">
        <v>5</v>
      </c>
      <c r="C67" s="40" t="s">
        <v>14</v>
      </c>
      <c r="D67" s="40" t="s">
        <v>14</v>
      </c>
      <c r="E67" s="40" t="s">
        <v>14</v>
      </c>
      <c r="F67" s="40" t="s">
        <v>14</v>
      </c>
      <c r="G67" s="40" t="s">
        <v>14</v>
      </c>
      <c r="H67" s="40" t="s">
        <v>14</v>
      </c>
      <c r="I67" s="40" t="s">
        <v>14</v>
      </c>
      <c r="J67" s="40" t="s">
        <v>14</v>
      </c>
      <c r="K67" s="40" t="s">
        <v>14</v>
      </c>
      <c r="L67" s="40" t="s">
        <v>14</v>
      </c>
      <c r="M67" s="40" t="s">
        <v>14</v>
      </c>
      <c r="N67" s="40" t="s">
        <v>14</v>
      </c>
      <c r="O67" s="40" t="s">
        <v>14</v>
      </c>
      <c r="P67" s="40" t="s">
        <v>14</v>
      </c>
      <c r="Q67" s="40" t="s">
        <v>14</v>
      </c>
      <c r="R67" s="40" t="s">
        <v>14</v>
      </c>
      <c r="S67" s="40" t="s">
        <v>14</v>
      </c>
      <c r="T67" s="40" t="s">
        <v>14</v>
      </c>
      <c r="U67" s="40" t="s">
        <v>14</v>
      </c>
      <c r="V67" s="40" t="s">
        <v>14</v>
      </c>
      <c r="W67" s="40" t="s">
        <v>14</v>
      </c>
      <c r="X67" s="40" t="s">
        <v>14</v>
      </c>
      <c r="Y67" s="40" t="s">
        <v>14</v>
      </c>
      <c r="Z67" s="40" t="s">
        <v>14</v>
      </c>
      <c r="AA67" s="40" t="s">
        <v>14</v>
      </c>
      <c r="AB67" s="40" t="s">
        <v>14</v>
      </c>
      <c r="AC67" s="40" t="s">
        <v>14</v>
      </c>
      <c r="AD67" s="40" t="s">
        <v>14</v>
      </c>
      <c r="AE67" s="40" t="s">
        <v>14</v>
      </c>
      <c r="AF67" s="40" t="s">
        <v>14</v>
      </c>
      <c r="AG67" s="40" t="s">
        <v>14</v>
      </c>
      <c r="AH67" s="40" t="s">
        <v>14</v>
      </c>
      <c r="AI67" s="40" t="s">
        <v>14</v>
      </c>
      <c r="AJ67" s="40" t="s">
        <v>14</v>
      </c>
      <c r="AK67" s="40" t="s">
        <v>14</v>
      </c>
      <c r="AL67" s="40" t="s">
        <v>14</v>
      </c>
      <c r="AM67" s="40" t="s">
        <v>14</v>
      </c>
    </row>
    <row r="68" spans="2:39" ht="19.95" customHeight="1" outlineLevel="1" x14ac:dyDescent="0.35">
      <c r="B68" s="45" t="s">
        <v>1</v>
      </c>
      <c r="C68" s="40" t="s">
        <v>14</v>
      </c>
      <c r="D68" s="40" t="s">
        <v>14</v>
      </c>
      <c r="E68" s="40" t="s">
        <v>14</v>
      </c>
      <c r="F68" s="40" t="s">
        <v>14</v>
      </c>
      <c r="G68" s="40" t="s">
        <v>14</v>
      </c>
      <c r="H68" s="40" t="s">
        <v>14</v>
      </c>
      <c r="I68" s="40" t="s">
        <v>14</v>
      </c>
      <c r="J68" s="40" t="s">
        <v>14</v>
      </c>
      <c r="K68" s="40" t="s">
        <v>14</v>
      </c>
      <c r="L68" s="40" t="s">
        <v>14</v>
      </c>
      <c r="M68" s="40" t="s">
        <v>14</v>
      </c>
      <c r="N68" s="40" t="s">
        <v>14</v>
      </c>
      <c r="O68" s="40" t="s">
        <v>14</v>
      </c>
      <c r="P68" s="40" t="s">
        <v>14</v>
      </c>
      <c r="Q68" s="40" t="s">
        <v>14</v>
      </c>
      <c r="R68" s="40" t="s">
        <v>14</v>
      </c>
      <c r="S68" s="40" t="s">
        <v>14</v>
      </c>
      <c r="T68" s="40" t="s">
        <v>14</v>
      </c>
      <c r="U68" s="40" t="s">
        <v>14</v>
      </c>
      <c r="V68" s="40" t="s">
        <v>14</v>
      </c>
      <c r="W68" s="40" t="s">
        <v>14</v>
      </c>
      <c r="X68" s="40" t="s">
        <v>14</v>
      </c>
      <c r="Y68" s="40" t="s">
        <v>14</v>
      </c>
      <c r="Z68" s="40" t="s">
        <v>14</v>
      </c>
      <c r="AA68" s="40" t="s">
        <v>14</v>
      </c>
      <c r="AB68" s="40" t="s">
        <v>14</v>
      </c>
      <c r="AC68" s="40" t="s">
        <v>14</v>
      </c>
      <c r="AD68" s="40" t="s">
        <v>14</v>
      </c>
      <c r="AE68" s="40" t="s">
        <v>14</v>
      </c>
      <c r="AF68" s="40" t="s">
        <v>14</v>
      </c>
      <c r="AG68" s="40" t="s">
        <v>14</v>
      </c>
      <c r="AH68" s="40" t="s">
        <v>14</v>
      </c>
      <c r="AI68" s="40" t="s">
        <v>14</v>
      </c>
      <c r="AJ68" s="40" t="s">
        <v>14</v>
      </c>
      <c r="AK68" s="40" t="s">
        <v>14</v>
      </c>
      <c r="AL68" s="40" t="s">
        <v>14</v>
      </c>
      <c r="AM68" s="40"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25" t="s">
        <v>6</v>
      </c>
      <c r="D71" s="25" t="s">
        <v>7</v>
      </c>
      <c r="E71" s="25" t="s">
        <v>8</v>
      </c>
      <c r="F71" s="25" t="s">
        <v>9</v>
      </c>
      <c r="G71" s="25" t="s">
        <v>10</v>
      </c>
      <c r="H71" s="25" t="s">
        <v>11</v>
      </c>
      <c r="I71" s="25" t="s">
        <v>12</v>
      </c>
      <c r="J71" s="25" t="s">
        <v>6</v>
      </c>
      <c r="K71" s="25" t="s">
        <v>7</v>
      </c>
      <c r="L71" s="25" t="s">
        <v>8</v>
      </c>
      <c r="M71" s="25" t="s">
        <v>9</v>
      </c>
      <c r="N71" s="25" t="s">
        <v>10</v>
      </c>
      <c r="O71" s="25" t="s">
        <v>11</v>
      </c>
      <c r="P71" s="25" t="s">
        <v>12</v>
      </c>
      <c r="Q71" s="25" t="s">
        <v>6</v>
      </c>
      <c r="R71" s="25" t="s">
        <v>7</v>
      </c>
      <c r="S71" s="25" t="s">
        <v>8</v>
      </c>
      <c r="T71" s="25" t="s">
        <v>9</v>
      </c>
      <c r="U71" s="25" t="s">
        <v>10</v>
      </c>
      <c r="V71" s="25" t="s">
        <v>11</v>
      </c>
      <c r="W71" s="25" t="s">
        <v>12</v>
      </c>
      <c r="X71" s="25" t="s">
        <v>6</v>
      </c>
      <c r="Y71" s="25" t="s">
        <v>7</v>
      </c>
      <c r="Z71" s="25" t="s">
        <v>8</v>
      </c>
      <c r="AA71" s="25" t="s">
        <v>9</v>
      </c>
      <c r="AB71" s="25" t="s">
        <v>10</v>
      </c>
      <c r="AC71" s="25" t="s">
        <v>11</v>
      </c>
      <c r="AD71" s="25" t="s">
        <v>12</v>
      </c>
      <c r="AE71" s="25" t="s">
        <v>6</v>
      </c>
      <c r="AF71" s="25" t="s">
        <v>7</v>
      </c>
      <c r="AG71" s="25" t="s">
        <v>8</v>
      </c>
      <c r="AH71" s="25" t="s">
        <v>9</v>
      </c>
      <c r="AI71" s="25" t="s">
        <v>10</v>
      </c>
      <c r="AJ71" s="25" t="s">
        <v>11</v>
      </c>
      <c r="AK71" s="5" t="s">
        <v>12</v>
      </c>
      <c r="AL71" s="5" t="s">
        <v>6</v>
      </c>
      <c r="AM71" s="7" t="s">
        <v>7</v>
      </c>
    </row>
    <row r="72" spans="2:39" s="21" customFormat="1" ht="19.95" hidden="1" customHeight="1" outlineLevel="1" x14ac:dyDescent="0.35">
      <c r="B72" s="41" t="s">
        <v>13</v>
      </c>
      <c r="C72" s="40" t="s">
        <v>14</v>
      </c>
      <c r="D72" s="40" t="s">
        <v>14</v>
      </c>
      <c r="E72" s="40" t="s">
        <v>14</v>
      </c>
      <c r="F72" s="40" t="s">
        <v>14</v>
      </c>
      <c r="G72" s="40" t="s">
        <v>14</v>
      </c>
      <c r="H72" s="40" t="s">
        <v>14</v>
      </c>
      <c r="I72" s="40" t="s">
        <v>14</v>
      </c>
      <c r="J72" s="40" t="s">
        <v>14</v>
      </c>
      <c r="K72" s="40" t="s">
        <v>14</v>
      </c>
      <c r="L72" s="40" t="s">
        <v>14</v>
      </c>
      <c r="M72" s="40" t="s">
        <v>14</v>
      </c>
      <c r="N72" s="40" t="s">
        <v>14</v>
      </c>
      <c r="O72" s="40" t="s">
        <v>14</v>
      </c>
      <c r="P72" s="40" t="s">
        <v>14</v>
      </c>
      <c r="Q72" s="40" t="s">
        <v>14</v>
      </c>
      <c r="R72" s="40" t="s">
        <v>14</v>
      </c>
      <c r="S72" s="40" t="s">
        <v>14</v>
      </c>
      <c r="T72" s="40" t="s">
        <v>14</v>
      </c>
      <c r="U72" s="40" t="s">
        <v>14</v>
      </c>
      <c r="V72" s="40" t="s">
        <v>14</v>
      </c>
      <c r="W72" s="40" t="s">
        <v>14</v>
      </c>
      <c r="X72" s="40" t="s">
        <v>14</v>
      </c>
      <c r="Y72" s="40" t="s">
        <v>14</v>
      </c>
      <c r="Z72" s="40" t="s">
        <v>14</v>
      </c>
      <c r="AA72" s="40" t="s">
        <v>14</v>
      </c>
      <c r="AB72" s="40" t="s">
        <v>14</v>
      </c>
      <c r="AC72" s="40" t="s">
        <v>14</v>
      </c>
      <c r="AD72" s="40" t="s">
        <v>14</v>
      </c>
      <c r="AE72" s="40" t="s">
        <v>14</v>
      </c>
      <c r="AF72" s="40" t="s">
        <v>14</v>
      </c>
      <c r="AG72" s="40" t="s">
        <v>14</v>
      </c>
      <c r="AH72" s="40" t="s">
        <v>14</v>
      </c>
      <c r="AI72" s="40" t="s">
        <v>14</v>
      </c>
      <c r="AJ72" s="40" t="s">
        <v>14</v>
      </c>
      <c r="AK72" s="24" t="s">
        <v>14</v>
      </c>
      <c r="AL72" s="2" t="s">
        <v>14</v>
      </c>
      <c r="AM72" s="2" t="s">
        <v>14</v>
      </c>
    </row>
    <row r="73" spans="2:39" s="21" customFormat="1" ht="19.95" hidden="1" customHeight="1" outlineLevel="1" x14ac:dyDescent="0.35">
      <c r="B73" s="42" t="s">
        <v>15</v>
      </c>
      <c r="C73" s="40" t="s">
        <v>14</v>
      </c>
      <c r="D73" s="40" t="s">
        <v>14</v>
      </c>
      <c r="E73" s="40" t="s">
        <v>14</v>
      </c>
      <c r="F73" s="40" t="s">
        <v>14</v>
      </c>
      <c r="G73" s="40" t="s">
        <v>14</v>
      </c>
      <c r="H73" s="40" t="s">
        <v>14</v>
      </c>
      <c r="I73" s="40" t="s">
        <v>14</v>
      </c>
      <c r="J73" s="40" t="s">
        <v>14</v>
      </c>
      <c r="K73" s="40" t="s">
        <v>14</v>
      </c>
      <c r="L73" s="40" t="s">
        <v>14</v>
      </c>
      <c r="M73" s="40" t="s">
        <v>14</v>
      </c>
      <c r="N73" s="40" t="s">
        <v>14</v>
      </c>
      <c r="O73" s="40" t="s">
        <v>14</v>
      </c>
      <c r="P73" s="40" t="s">
        <v>14</v>
      </c>
      <c r="Q73" s="40" t="s">
        <v>14</v>
      </c>
      <c r="R73" s="40" t="s">
        <v>14</v>
      </c>
      <c r="S73" s="40" t="s">
        <v>14</v>
      </c>
      <c r="T73" s="40" t="s">
        <v>14</v>
      </c>
      <c r="U73" s="40" t="s">
        <v>14</v>
      </c>
      <c r="V73" s="40" t="s">
        <v>14</v>
      </c>
      <c r="W73" s="40" t="s">
        <v>14</v>
      </c>
      <c r="X73" s="40" t="s">
        <v>14</v>
      </c>
      <c r="Y73" s="40" t="s">
        <v>14</v>
      </c>
      <c r="Z73" s="40" t="s">
        <v>14</v>
      </c>
      <c r="AA73" s="40" t="s">
        <v>14</v>
      </c>
      <c r="AB73" s="40" t="s">
        <v>14</v>
      </c>
      <c r="AC73" s="40" t="s">
        <v>14</v>
      </c>
      <c r="AD73" s="40" t="s">
        <v>14</v>
      </c>
      <c r="AE73" s="40" t="s">
        <v>14</v>
      </c>
      <c r="AF73" s="40" t="s">
        <v>14</v>
      </c>
      <c r="AG73" s="40" t="s">
        <v>14</v>
      </c>
      <c r="AH73" s="40" t="s">
        <v>14</v>
      </c>
      <c r="AI73" s="40" t="s">
        <v>14</v>
      </c>
      <c r="AJ73" s="40" t="s">
        <v>14</v>
      </c>
      <c r="AK73" s="24" t="s">
        <v>14</v>
      </c>
      <c r="AL73" s="2" t="s">
        <v>14</v>
      </c>
      <c r="AM73" s="2" t="s">
        <v>14</v>
      </c>
    </row>
    <row r="74" spans="2:39" ht="19.95" hidden="1" customHeight="1" outlineLevel="1" x14ac:dyDescent="0.35">
      <c r="B74" s="43" t="s">
        <v>2</v>
      </c>
      <c r="C74" s="40" t="s">
        <v>14</v>
      </c>
      <c r="D74" s="40" t="s">
        <v>14</v>
      </c>
      <c r="E74" s="40" t="s">
        <v>14</v>
      </c>
      <c r="F74" s="40" t="s">
        <v>14</v>
      </c>
      <c r="G74" s="40" t="s">
        <v>14</v>
      </c>
      <c r="H74" s="40" t="s">
        <v>14</v>
      </c>
      <c r="I74" s="40" t="s">
        <v>14</v>
      </c>
      <c r="J74" s="40" t="s">
        <v>14</v>
      </c>
      <c r="K74" s="139" t="s">
        <v>16</v>
      </c>
      <c r="L74" s="139"/>
      <c r="M74" s="139"/>
      <c r="N74" s="139"/>
      <c r="O74" s="139"/>
      <c r="P74" s="40" t="s">
        <v>14</v>
      </c>
      <c r="Q74" s="40" t="s">
        <v>14</v>
      </c>
      <c r="R74" s="139" t="s">
        <v>16</v>
      </c>
      <c r="S74" s="139"/>
      <c r="T74" s="139"/>
      <c r="U74" s="139"/>
      <c r="V74" s="139"/>
      <c r="W74" s="40" t="s">
        <v>14</v>
      </c>
      <c r="X74" s="40" t="s">
        <v>14</v>
      </c>
      <c r="Y74" s="139" t="s">
        <v>16</v>
      </c>
      <c r="Z74" s="139"/>
      <c r="AA74" s="139"/>
      <c r="AB74" s="139"/>
      <c r="AC74" s="139"/>
      <c r="AD74" s="40" t="s">
        <v>14</v>
      </c>
      <c r="AE74" s="40" t="s">
        <v>14</v>
      </c>
      <c r="AF74" s="139" t="s">
        <v>16</v>
      </c>
      <c r="AG74" s="139"/>
      <c r="AH74" s="139"/>
      <c r="AI74" s="139"/>
      <c r="AJ74" s="139"/>
      <c r="AK74" s="24" t="s">
        <v>14</v>
      </c>
      <c r="AL74" s="2" t="s">
        <v>14</v>
      </c>
      <c r="AM74" s="2" t="s">
        <v>14</v>
      </c>
    </row>
    <row r="75" spans="2:39" ht="19.95" hidden="1" customHeight="1" outlineLevel="1" x14ac:dyDescent="0.35">
      <c r="B75" s="44" t="s">
        <v>5</v>
      </c>
      <c r="C75" s="40" t="s">
        <v>14</v>
      </c>
      <c r="D75" s="40" t="s">
        <v>14</v>
      </c>
      <c r="E75" s="40" t="s">
        <v>14</v>
      </c>
      <c r="F75" s="40" t="s">
        <v>14</v>
      </c>
      <c r="G75" s="40" t="s">
        <v>14</v>
      </c>
      <c r="H75" s="40" t="s">
        <v>14</v>
      </c>
      <c r="I75" s="40" t="s">
        <v>14</v>
      </c>
      <c r="J75" s="40" t="s">
        <v>14</v>
      </c>
      <c r="K75" s="40" t="s">
        <v>14</v>
      </c>
      <c r="L75" s="40" t="s">
        <v>14</v>
      </c>
      <c r="M75" s="40" t="s">
        <v>14</v>
      </c>
      <c r="N75" s="40" t="s">
        <v>14</v>
      </c>
      <c r="O75" s="40" t="s">
        <v>14</v>
      </c>
      <c r="P75" s="40" t="s">
        <v>14</v>
      </c>
      <c r="Q75" s="40" t="s">
        <v>14</v>
      </c>
      <c r="R75" s="40" t="s">
        <v>14</v>
      </c>
      <c r="S75" s="40" t="s">
        <v>14</v>
      </c>
      <c r="T75" s="40" t="s">
        <v>14</v>
      </c>
      <c r="U75" s="40" t="s">
        <v>14</v>
      </c>
      <c r="V75" s="40" t="s">
        <v>14</v>
      </c>
      <c r="W75" s="40" t="s">
        <v>14</v>
      </c>
      <c r="X75" s="40" t="s">
        <v>14</v>
      </c>
      <c r="Y75" s="40" t="s">
        <v>14</v>
      </c>
      <c r="Z75" s="40" t="s">
        <v>14</v>
      </c>
      <c r="AA75" s="40" t="s">
        <v>14</v>
      </c>
      <c r="AB75" s="40" t="s">
        <v>14</v>
      </c>
      <c r="AC75" s="40" t="s">
        <v>14</v>
      </c>
      <c r="AD75" s="40" t="s">
        <v>14</v>
      </c>
      <c r="AE75" s="40" t="s">
        <v>14</v>
      </c>
      <c r="AF75" s="40" t="s">
        <v>14</v>
      </c>
      <c r="AG75" s="40" t="s">
        <v>14</v>
      </c>
      <c r="AH75" s="40" t="s">
        <v>14</v>
      </c>
      <c r="AI75" s="40" t="s">
        <v>14</v>
      </c>
      <c r="AJ75" s="40" t="s">
        <v>14</v>
      </c>
      <c r="AK75" s="24" t="s">
        <v>14</v>
      </c>
      <c r="AL75" s="2" t="s">
        <v>14</v>
      </c>
      <c r="AM75" s="2" t="s">
        <v>14</v>
      </c>
    </row>
    <row r="76" spans="2:39" ht="19.95" hidden="1" customHeight="1" outlineLevel="1" x14ac:dyDescent="0.35">
      <c r="B76" s="45" t="s">
        <v>1</v>
      </c>
      <c r="C76" s="40" t="s">
        <v>14</v>
      </c>
      <c r="D76" s="40" t="s">
        <v>14</v>
      </c>
      <c r="E76" s="40" t="s">
        <v>14</v>
      </c>
      <c r="F76" s="40" t="s">
        <v>14</v>
      </c>
      <c r="G76" s="40" t="s">
        <v>14</v>
      </c>
      <c r="H76" s="40" t="s">
        <v>14</v>
      </c>
      <c r="I76" s="40" t="s">
        <v>14</v>
      </c>
      <c r="J76" s="40" t="s">
        <v>14</v>
      </c>
      <c r="K76" s="40" t="s">
        <v>14</v>
      </c>
      <c r="L76" s="40" t="s">
        <v>14</v>
      </c>
      <c r="M76" s="40" t="s">
        <v>14</v>
      </c>
      <c r="N76" s="40" t="s">
        <v>14</v>
      </c>
      <c r="O76" s="40" t="s">
        <v>14</v>
      </c>
      <c r="P76" s="40" t="s">
        <v>14</v>
      </c>
      <c r="Q76" s="40" t="s">
        <v>14</v>
      </c>
      <c r="R76" s="40" t="s">
        <v>14</v>
      </c>
      <c r="S76" s="40" t="s">
        <v>14</v>
      </c>
      <c r="T76" s="40" t="s">
        <v>14</v>
      </c>
      <c r="U76" s="40" t="s">
        <v>14</v>
      </c>
      <c r="V76" s="40" t="s">
        <v>14</v>
      </c>
      <c r="W76" s="40" t="s">
        <v>14</v>
      </c>
      <c r="X76" s="40" t="s">
        <v>14</v>
      </c>
      <c r="Y76" s="40" t="s">
        <v>14</v>
      </c>
      <c r="Z76" s="40" t="s">
        <v>14</v>
      </c>
      <c r="AA76" s="40" t="s">
        <v>14</v>
      </c>
      <c r="AB76" s="40" t="s">
        <v>14</v>
      </c>
      <c r="AC76" s="40" t="s">
        <v>14</v>
      </c>
      <c r="AD76" s="40" t="s">
        <v>14</v>
      </c>
      <c r="AE76" s="40" t="s">
        <v>14</v>
      </c>
      <c r="AF76" s="40" t="s">
        <v>14</v>
      </c>
      <c r="AG76" s="40" t="s">
        <v>14</v>
      </c>
      <c r="AH76" s="40" t="s">
        <v>14</v>
      </c>
      <c r="AI76" s="40" t="s">
        <v>14</v>
      </c>
      <c r="AJ76" s="40" t="s">
        <v>14</v>
      </c>
      <c r="AK76" s="24"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25" t="s">
        <v>6</v>
      </c>
      <c r="D79" s="25" t="s">
        <v>7</v>
      </c>
      <c r="E79" s="25" t="s">
        <v>8</v>
      </c>
      <c r="F79" s="25" t="s">
        <v>9</v>
      </c>
      <c r="G79" s="25" t="s">
        <v>10</v>
      </c>
      <c r="H79" s="25" t="s">
        <v>11</v>
      </c>
      <c r="I79" s="25" t="s">
        <v>12</v>
      </c>
      <c r="J79" s="25" t="s">
        <v>6</v>
      </c>
      <c r="K79" s="25" t="s">
        <v>7</v>
      </c>
      <c r="L79" s="25" t="s">
        <v>8</v>
      </c>
      <c r="M79" s="25" t="s">
        <v>9</v>
      </c>
      <c r="N79" s="25" t="s">
        <v>10</v>
      </c>
      <c r="O79" s="25" t="s">
        <v>11</v>
      </c>
      <c r="P79" s="25" t="s">
        <v>12</v>
      </c>
      <c r="Q79" s="25" t="s">
        <v>6</v>
      </c>
      <c r="R79" s="25" t="s">
        <v>7</v>
      </c>
      <c r="S79" s="25" t="s">
        <v>8</v>
      </c>
      <c r="T79" s="25" t="s">
        <v>9</v>
      </c>
      <c r="U79" s="25" t="s">
        <v>10</v>
      </c>
      <c r="V79" s="25" t="s">
        <v>11</v>
      </c>
      <c r="W79" s="25" t="s">
        <v>12</v>
      </c>
      <c r="X79" s="25" t="s">
        <v>6</v>
      </c>
      <c r="Y79" s="25" t="s">
        <v>7</v>
      </c>
      <c r="Z79" s="25" t="s">
        <v>8</v>
      </c>
      <c r="AA79" s="25" t="s">
        <v>9</v>
      </c>
      <c r="AB79" s="25" t="s">
        <v>10</v>
      </c>
      <c r="AC79" s="25" t="s">
        <v>11</v>
      </c>
      <c r="AD79" s="25" t="s">
        <v>12</v>
      </c>
      <c r="AE79" s="25" t="s">
        <v>6</v>
      </c>
      <c r="AF79" s="25" t="s">
        <v>7</v>
      </c>
      <c r="AG79" s="25" t="s">
        <v>8</v>
      </c>
      <c r="AH79" s="25" t="s">
        <v>9</v>
      </c>
      <c r="AI79" s="25" t="s">
        <v>10</v>
      </c>
      <c r="AJ79" s="25" t="s">
        <v>11</v>
      </c>
      <c r="AK79" s="25" t="s">
        <v>12</v>
      </c>
      <c r="AL79" s="25" t="s">
        <v>6</v>
      </c>
      <c r="AM79" s="46" t="s">
        <v>7</v>
      </c>
    </row>
    <row r="80" spans="2:39" ht="18.899999999999999" hidden="1" customHeight="1" outlineLevel="1" x14ac:dyDescent="0.35">
      <c r="B80" s="41" t="s">
        <v>13</v>
      </c>
      <c r="C80" s="40" t="s">
        <v>14</v>
      </c>
      <c r="D80" s="40" t="s">
        <v>14</v>
      </c>
      <c r="E80" s="40" t="s">
        <v>14</v>
      </c>
      <c r="F80" s="40" t="s">
        <v>14</v>
      </c>
      <c r="G80" s="40" t="s">
        <v>14</v>
      </c>
      <c r="H80" s="40" t="s">
        <v>14</v>
      </c>
      <c r="I80" s="40" t="s">
        <v>14</v>
      </c>
      <c r="J80" s="40" t="s">
        <v>14</v>
      </c>
      <c r="K80" s="40" t="s">
        <v>14</v>
      </c>
      <c r="L80" s="40" t="s">
        <v>14</v>
      </c>
      <c r="M80" s="40" t="s">
        <v>14</v>
      </c>
      <c r="N80" s="40" t="s">
        <v>14</v>
      </c>
      <c r="O80" s="40" t="s">
        <v>14</v>
      </c>
      <c r="P80" s="40" t="s">
        <v>14</v>
      </c>
      <c r="Q80" s="40" t="s">
        <v>14</v>
      </c>
      <c r="R80" s="40" t="s">
        <v>14</v>
      </c>
      <c r="S80" s="40" t="s">
        <v>14</v>
      </c>
      <c r="T80" s="40" t="s">
        <v>14</v>
      </c>
      <c r="U80" s="40" t="s">
        <v>14</v>
      </c>
      <c r="V80" s="40" t="s">
        <v>14</v>
      </c>
      <c r="W80" s="40" t="s">
        <v>14</v>
      </c>
      <c r="X80" s="40" t="s">
        <v>14</v>
      </c>
      <c r="Y80" s="40" t="s">
        <v>14</v>
      </c>
      <c r="Z80" s="40" t="s">
        <v>14</v>
      </c>
      <c r="AA80" s="40" t="s">
        <v>14</v>
      </c>
      <c r="AB80" s="40" t="s">
        <v>14</v>
      </c>
      <c r="AC80" s="40" t="s">
        <v>14</v>
      </c>
      <c r="AD80" s="40" t="s">
        <v>14</v>
      </c>
      <c r="AE80" s="40" t="s">
        <v>14</v>
      </c>
      <c r="AF80" s="40" t="s">
        <v>14</v>
      </c>
      <c r="AG80" s="40" t="s">
        <v>14</v>
      </c>
      <c r="AH80" s="40" t="s">
        <v>14</v>
      </c>
      <c r="AI80" s="40" t="s">
        <v>14</v>
      </c>
      <c r="AJ80" s="40" t="s">
        <v>14</v>
      </c>
      <c r="AK80" s="40" t="s">
        <v>14</v>
      </c>
      <c r="AL80" s="40" t="s">
        <v>14</v>
      </c>
      <c r="AM80" s="40" t="s">
        <v>14</v>
      </c>
    </row>
    <row r="81" spans="2:39" ht="18.899999999999999" hidden="1" customHeight="1" outlineLevel="1" x14ac:dyDescent="0.35">
      <c r="B81" s="42" t="s">
        <v>15</v>
      </c>
      <c r="C81" s="40" t="s">
        <v>14</v>
      </c>
      <c r="D81" s="40" t="s">
        <v>14</v>
      </c>
      <c r="E81" s="40" t="s">
        <v>14</v>
      </c>
      <c r="F81" s="40" t="s">
        <v>14</v>
      </c>
      <c r="G81" s="40" t="s">
        <v>14</v>
      </c>
      <c r="H81" s="40" t="s">
        <v>14</v>
      </c>
      <c r="I81" s="40" t="s">
        <v>14</v>
      </c>
      <c r="J81" s="40" t="s">
        <v>14</v>
      </c>
      <c r="K81" s="40" t="s">
        <v>14</v>
      </c>
      <c r="L81" s="40" t="s">
        <v>14</v>
      </c>
      <c r="M81" s="40" t="s">
        <v>14</v>
      </c>
      <c r="N81" s="40" t="s">
        <v>14</v>
      </c>
      <c r="O81" s="40" t="s">
        <v>14</v>
      </c>
      <c r="P81" s="40" t="s">
        <v>14</v>
      </c>
      <c r="Q81" s="40" t="s">
        <v>14</v>
      </c>
      <c r="R81" s="40" t="s">
        <v>14</v>
      </c>
      <c r="S81" s="40" t="s">
        <v>14</v>
      </c>
      <c r="T81" s="40" t="s">
        <v>14</v>
      </c>
      <c r="U81" s="40" t="s">
        <v>14</v>
      </c>
      <c r="V81" s="40" t="s">
        <v>14</v>
      </c>
      <c r="W81" s="40" t="s">
        <v>14</v>
      </c>
      <c r="X81" s="40" t="s">
        <v>14</v>
      </c>
      <c r="Y81" s="40" t="s">
        <v>14</v>
      </c>
      <c r="Z81" s="40" t="s">
        <v>14</v>
      </c>
      <c r="AA81" s="40" t="s">
        <v>14</v>
      </c>
      <c r="AB81" s="40" t="s">
        <v>14</v>
      </c>
      <c r="AC81" s="40" t="s">
        <v>14</v>
      </c>
      <c r="AD81" s="40" t="s">
        <v>14</v>
      </c>
      <c r="AE81" s="40" t="s">
        <v>14</v>
      </c>
      <c r="AF81" s="40" t="s">
        <v>14</v>
      </c>
      <c r="AG81" s="40" t="s">
        <v>14</v>
      </c>
      <c r="AH81" s="40" t="s">
        <v>14</v>
      </c>
      <c r="AI81" s="40" t="s">
        <v>14</v>
      </c>
      <c r="AJ81" s="40" t="s">
        <v>14</v>
      </c>
      <c r="AK81" s="40" t="s">
        <v>14</v>
      </c>
      <c r="AL81" s="40" t="s">
        <v>14</v>
      </c>
      <c r="AM81" s="40" t="s">
        <v>14</v>
      </c>
    </row>
    <row r="82" spans="2:39" ht="18.899999999999999" hidden="1" customHeight="1" outlineLevel="1" x14ac:dyDescent="0.35">
      <c r="B82" s="43" t="s">
        <v>2</v>
      </c>
      <c r="C82" s="40" t="s">
        <v>14</v>
      </c>
      <c r="D82" s="139" t="s">
        <v>16</v>
      </c>
      <c r="E82" s="139"/>
      <c r="F82" s="139"/>
      <c r="G82" s="139"/>
      <c r="H82" s="139"/>
      <c r="I82" s="40" t="s">
        <v>14</v>
      </c>
      <c r="J82" s="40" t="s">
        <v>14</v>
      </c>
      <c r="K82" s="139" t="s">
        <v>16</v>
      </c>
      <c r="L82" s="139"/>
      <c r="M82" s="139"/>
      <c r="N82" s="139"/>
      <c r="O82" s="139"/>
      <c r="P82" s="40" t="s">
        <v>14</v>
      </c>
      <c r="Q82" s="40" t="s">
        <v>14</v>
      </c>
      <c r="R82" s="139" t="s">
        <v>16</v>
      </c>
      <c r="S82" s="139"/>
      <c r="T82" s="139"/>
      <c r="U82" s="139"/>
      <c r="V82" s="139"/>
      <c r="W82" s="40" t="s">
        <v>14</v>
      </c>
      <c r="X82" s="40" t="s">
        <v>14</v>
      </c>
      <c r="Y82" s="139" t="s">
        <v>16</v>
      </c>
      <c r="Z82" s="139"/>
      <c r="AA82" s="139"/>
      <c r="AB82" s="139"/>
      <c r="AC82" s="139"/>
      <c r="AD82" s="40" t="s">
        <v>14</v>
      </c>
      <c r="AE82" s="40" t="s">
        <v>14</v>
      </c>
      <c r="AF82" s="139" t="s">
        <v>16</v>
      </c>
      <c r="AG82" s="139"/>
      <c r="AH82" s="139"/>
      <c r="AI82" s="40" t="s">
        <v>14</v>
      </c>
      <c r="AJ82" s="40" t="s">
        <v>14</v>
      </c>
      <c r="AK82" s="40" t="s">
        <v>14</v>
      </c>
      <c r="AL82" s="40" t="s">
        <v>14</v>
      </c>
      <c r="AM82" s="40" t="s">
        <v>14</v>
      </c>
    </row>
    <row r="83" spans="2:39" ht="18.899999999999999" hidden="1" customHeight="1" outlineLevel="1" x14ac:dyDescent="0.35">
      <c r="B83" s="44" t="s">
        <v>5</v>
      </c>
      <c r="C83" s="40" t="s">
        <v>14</v>
      </c>
      <c r="D83" s="40" t="s">
        <v>14</v>
      </c>
      <c r="E83" s="40" t="s">
        <v>14</v>
      </c>
      <c r="F83" s="40" t="s">
        <v>14</v>
      </c>
      <c r="G83" s="40" t="s">
        <v>14</v>
      </c>
      <c r="H83" s="40" t="s">
        <v>14</v>
      </c>
      <c r="I83" s="40" t="s">
        <v>14</v>
      </c>
      <c r="J83" s="40" t="s">
        <v>14</v>
      </c>
      <c r="K83" s="40" t="s">
        <v>14</v>
      </c>
      <c r="L83" s="40" t="s">
        <v>14</v>
      </c>
      <c r="M83" s="40" t="s">
        <v>14</v>
      </c>
      <c r="N83" s="40" t="s">
        <v>14</v>
      </c>
      <c r="O83" s="40" t="s">
        <v>14</v>
      </c>
      <c r="P83" s="40" t="s">
        <v>14</v>
      </c>
      <c r="Q83" s="40" t="s">
        <v>14</v>
      </c>
      <c r="R83" s="40" t="s">
        <v>14</v>
      </c>
      <c r="S83" s="40" t="s">
        <v>14</v>
      </c>
      <c r="T83" s="40" t="s">
        <v>14</v>
      </c>
      <c r="U83" s="40" t="s">
        <v>14</v>
      </c>
      <c r="V83" s="40" t="s">
        <v>14</v>
      </c>
      <c r="W83" s="40" t="s">
        <v>14</v>
      </c>
      <c r="X83" s="40" t="s">
        <v>14</v>
      </c>
      <c r="Y83" s="40" t="s">
        <v>14</v>
      </c>
      <c r="Z83" s="40" t="s">
        <v>14</v>
      </c>
      <c r="AA83" s="40" t="s">
        <v>14</v>
      </c>
      <c r="AB83" s="40" t="s">
        <v>14</v>
      </c>
      <c r="AC83" s="40" t="s">
        <v>14</v>
      </c>
      <c r="AD83" s="40" t="s">
        <v>14</v>
      </c>
      <c r="AE83" s="40" t="s">
        <v>14</v>
      </c>
      <c r="AF83" s="40" t="s">
        <v>14</v>
      </c>
      <c r="AG83" s="40" t="s">
        <v>14</v>
      </c>
      <c r="AH83" s="40" t="s">
        <v>14</v>
      </c>
      <c r="AI83" s="40" t="s">
        <v>14</v>
      </c>
      <c r="AJ83" s="40" t="s">
        <v>14</v>
      </c>
      <c r="AK83" s="40" t="s">
        <v>14</v>
      </c>
      <c r="AL83" s="40" t="s">
        <v>14</v>
      </c>
      <c r="AM83" s="40" t="s">
        <v>14</v>
      </c>
    </row>
    <row r="84" spans="2:39" ht="18.899999999999999" hidden="1" customHeight="1" outlineLevel="1" x14ac:dyDescent="0.35">
      <c r="B84" s="45" t="s">
        <v>1</v>
      </c>
      <c r="C84" s="40" t="s">
        <v>14</v>
      </c>
      <c r="D84" s="40" t="s">
        <v>14</v>
      </c>
      <c r="E84" s="40" t="s">
        <v>14</v>
      </c>
      <c r="F84" s="40" t="s">
        <v>14</v>
      </c>
      <c r="G84" s="40" t="s">
        <v>14</v>
      </c>
      <c r="H84" s="40" t="s">
        <v>14</v>
      </c>
      <c r="I84" s="40" t="s">
        <v>14</v>
      </c>
      <c r="J84" s="40" t="s">
        <v>14</v>
      </c>
      <c r="K84" s="40" t="s">
        <v>14</v>
      </c>
      <c r="L84" s="40" t="s">
        <v>14</v>
      </c>
      <c r="M84" s="40" t="s">
        <v>14</v>
      </c>
      <c r="N84" s="40" t="s">
        <v>14</v>
      </c>
      <c r="O84" s="40" t="s">
        <v>14</v>
      </c>
      <c r="P84" s="40" t="s">
        <v>14</v>
      </c>
      <c r="Q84" s="40" t="s">
        <v>14</v>
      </c>
      <c r="R84" s="40" t="s">
        <v>14</v>
      </c>
      <c r="S84" s="40" t="s">
        <v>14</v>
      </c>
      <c r="T84" s="40" t="s">
        <v>14</v>
      </c>
      <c r="U84" s="40" t="s">
        <v>14</v>
      </c>
      <c r="V84" s="40" t="s">
        <v>14</v>
      </c>
      <c r="W84" s="40" t="s">
        <v>14</v>
      </c>
      <c r="X84" s="40" t="s">
        <v>14</v>
      </c>
      <c r="Y84" s="40" t="s">
        <v>14</v>
      </c>
      <c r="Z84" s="40" t="s">
        <v>14</v>
      </c>
      <c r="AA84" s="40" t="s">
        <v>14</v>
      </c>
      <c r="AB84" s="40" t="s">
        <v>14</v>
      </c>
      <c r="AC84" s="40" t="s">
        <v>14</v>
      </c>
      <c r="AD84" s="40" t="s">
        <v>14</v>
      </c>
      <c r="AE84" s="40" t="s">
        <v>14</v>
      </c>
      <c r="AF84" s="40" t="s">
        <v>14</v>
      </c>
      <c r="AG84" s="40" t="s">
        <v>14</v>
      </c>
      <c r="AH84" s="40" t="s">
        <v>14</v>
      </c>
      <c r="AI84" s="40" t="s">
        <v>14</v>
      </c>
      <c r="AJ84" s="40" t="s">
        <v>14</v>
      </c>
      <c r="AK84" s="40" t="s">
        <v>14</v>
      </c>
      <c r="AL84" s="40" t="s">
        <v>14</v>
      </c>
      <c r="AM84" s="40" t="s">
        <v>14</v>
      </c>
    </row>
    <row r="85" spans="2:39" ht="18.899999999999999" customHeight="1" collapsed="1" x14ac:dyDescent="0.35"/>
  </sheetData>
  <mergeCells count="58">
    <mergeCell ref="F66:H66"/>
    <mergeCell ref="E41:I41"/>
    <mergeCell ref="AH48:AL48"/>
    <mergeCell ref="AC40:AF40"/>
    <mergeCell ref="J49:P49"/>
    <mergeCell ref="AF50:AG50"/>
    <mergeCell ref="Y48:AD48"/>
    <mergeCell ref="B46:B47"/>
    <mergeCell ref="B62:B63"/>
    <mergeCell ref="E36:G36"/>
    <mergeCell ref="AF58:AG58"/>
    <mergeCell ref="D58:H58"/>
    <mergeCell ref="AH2:AM2"/>
    <mergeCell ref="W4:X4"/>
    <mergeCell ref="AJ4:AK4"/>
    <mergeCell ref="B30:B31"/>
    <mergeCell ref="B22:B23"/>
    <mergeCell ref="M8:S8"/>
    <mergeCell ref="Y11:AC11"/>
    <mergeCell ref="AH9:AM9"/>
    <mergeCell ref="B14:B15"/>
    <mergeCell ref="Q25:W25"/>
    <mergeCell ref="K20:N20"/>
    <mergeCell ref="Y25:AC25"/>
    <mergeCell ref="AG24:AK24"/>
    <mergeCell ref="B6:B7"/>
    <mergeCell ref="B78:B79"/>
    <mergeCell ref="T12:V12"/>
    <mergeCell ref="AF10:AG10"/>
    <mergeCell ref="E18:H18"/>
    <mergeCell ref="R18:V18"/>
    <mergeCell ref="Y18:AC18"/>
    <mergeCell ref="K26:O26"/>
    <mergeCell ref="K42:O42"/>
    <mergeCell ref="K74:O74"/>
    <mergeCell ref="R74:V74"/>
    <mergeCell ref="Y74:AC74"/>
    <mergeCell ref="B54:B55"/>
    <mergeCell ref="B38:B39"/>
    <mergeCell ref="AF74:AJ74"/>
    <mergeCell ref="B70:B71"/>
    <mergeCell ref="AF66:AJ66"/>
    <mergeCell ref="D82:H82"/>
    <mergeCell ref="K82:O82"/>
    <mergeCell ref="R82:V82"/>
    <mergeCell ref="Y82:AC82"/>
    <mergeCell ref="AF82:AH82"/>
    <mergeCell ref="K32:M32"/>
    <mergeCell ref="N34:O34"/>
    <mergeCell ref="R33:W33"/>
    <mergeCell ref="R66:V66"/>
    <mergeCell ref="Y66:AC66"/>
    <mergeCell ref="K58:O58"/>
    <mergeCell ref="R58:V58"/>
    <mergeCell ref="Y58:AC58"/>
    <mergeCell ref="R40:AB40"/>
    <mergeCell ref="K66:O66"/>
    <mergeCell ref="Y33:AC33"/>
  </mergeCells>
  <conditionalFormatting sqref="C58:D58">
    <cfRule type="cellIs" dxfId="1729" priority="183" operator="equal">
      <formula>3</formula>
    </cfRule>
    <cfRule type="cellIs" dxfId="1728" priority="182" stopIfTrue="1" operator="equal">
      <formula>2</formula>
    </cfRule>
    <cfRule type="cellIs" dxfId="1727" priority="181" stopIfTrue="1" operator="equal">
      <formula>1</formula>
    </cfRule>
  </conditionalFormatting>
  <conditionalFormatting sqref="C82:D82">
    <cfRule type="cellIs" dxfId="1726" priority="147" operator="equal">
      <formula>3</formula>
    </cfRule>
    <cfRule type="cellIs" dxfId="1725" priority="146" stopIfTrue="1" operator="equal">
      <formula>2</formula>
    </cfRule>
    <cfRule type="cellIs" dxfId="1724" priority="145" stopIfTrue="1" operator="equal">
      <formula>1</formula>
    </cfRule>
  </conditionalFormatting>
  <conditionalFormatting sqref="C66:F66">
    <cfRule type="cellIs" dxfId="1723" priority="135" operator="equal">
      <formula>3</formula>
    </cfRule>
    <cfRule type="cellIs" dxfId="1722" priority="134" stopIfTrue="1" operator="equal">
      <formula>2</formula>
    </cfRule>
    <cfRule type="cellIs" dxfId="1721" priority="133" stopIfTrue="1" operator="equal">
      <formula>1</formula>
    </cfRule>
  </conditionalFormatting>
  <conditionalFormatting sqref="C26:K26">
    <cfRule type="cellIs" dxfId="1720" priority="228" operator="equal">
      <formula>3</formula>
    </cfRule>
    <cfRule type="cellIs" dxfId="1719" priority="226" stopIfTrue="1" operator="equal">
      <formula>1</formula>
    </cfRule>
    <cfRule type="cellIs" dxfId="1718" priority="227" stopIfTrue="1" operator="equal">
      <formula>2</formula>
    </cfRule>
  </conditionalFormatting>
  <conditionalFormatting sqref="C32:K32 N32:AM32 C35:AM35 C36:D36 H36:AM36">
    <cfRule type="cellIs" dxfId="1717" priority="294" operator="equal">
      <formula>3</formula>
    </cfRule>
    <cfRule type="cellIs" dxfId="1716" priority="293" stopIfTrue="1" operator="equal">
      <formula>2</formula>
    </cfRule>
    <cfRule type="cellIs" dxfId="1715" priority="292" stopIfTrue="1" operator="equal">
      <formula>1</formula>
    </cfRule>
  </conditionalFormatting>
  <conditionalFormatting sqref="C74:K74">
    <cfRule type="cellIs" dxfId="1714" priority="159" operator="equal">
      <formula>3</formula>
    </cfRule>
    <cfRule type="cellIs" dxfId="1713" priority="158" stopIfTrue="1" operator="equal">
      <formula>2</formula>
    </cfRule>
    <cfRule type="cellIs" dxfId="1712" priority="157" stopIfTrue="1" operator="equal">
      <formula>1</formula>
    </cfRule>
  </conditionalFormatting>
  <conditionalFormatting sqref="C8:L8 T8:AM8 C9:AH9 C10:AF10 AH10:AM10 C11:Y11 AD11:AM12 C12:T12 W12:AC12">
    <cfRule type="cellIs" dxfId="1711" priority="340" operator="equal">
      <formula>3</formula>
    </cfRule>
    <cfRule type="cellIs" dxfId="1710" priority="339" stopIfTrue="1" operator="equal">
      <formula>2</formula>
    </cfRule>
    <cfRule type="cellIs" dxfId="1709" priority="338" stopIfTrue="1" operator="equal">
      <formula>1</formula>
    </cfRule>
  </conditionalFormatting>
  <conditionalFormatting sqref="C34:N34">
    <cfRule type="cellIs" dxfId="1708" priority="213" operator="equal">
      <formula>3</formula>
    </cfRule>
    <cfRule type="cellIs" dxfId="1707" priority="212" stopIfTrue="1" operator="equal">
      <formula>2</formula>
    </cfRule>
    <cfRule type="cellIs" dxfId="1706" priority="211" stopIfTrue="1" operator="equal">
      <formula>1</formula>
    </cfRule>
  </conditionalFormatting>
  <conditionalFormatting sqref="C33:R33">
    <cfRule type="cellIs" dxfId="1705" priority="110" stopIfTrue="1" operator="equal">
      <formula>2</formula>
    </cfRule>
    <cfRule type="cellIs" dxfId="1704" priority="109" stopIfTrue="1" operator="equal">
      <formula>1</formula>
    </cfRule>
    <cfRule type="cellIs" dxfId="1703" priority="111" operator="equal">
      <formula>3</formula>
    </cfRule>
  </conditionalFormatting>
  <conditionalFormatting sqref="C50:X50">
    <cfRule type="cellIs" dxfId="1702" priority="131" stopIfTrue="1" operator="equal">
      <formula>2</formula>
    </cfRule>
    <cfRule type="cellIs" dxfId="1701" priority="130" stopIfTrue="1" operator="equal">
      <formula>1</formula>
    </cfRule>
    <cfRule type="cellIs" dxfId="1700" priority="132" operator="equal">
      <formula>3</formula>
    </cfRule>
  </conditionalFormatting>
  <conditionalFormatting sqref="C40:AB40">
    <cfRule type="cellIs" dxfId="1699" priority="83" stopIfTrue="1" operator="equal">
      <formula>2</formula>
    </cfRule>
    <cfRule type="cellIs" dxfId="1698" priority="82" stopIfTrue="1" operator="equal">
      <formula>1</formula>
    </cfRule>
    <cfRule type="cellIs" dxfId="1697" priority="84" operator="equal">
      <formula>3</formula>
    </cfRule>
  </conditionalFormatting>
  <conditionalFormatting sqref="C24:AG24">
    <cfRule type="cellIs" dxfId="1696" priority="119" stopIfTrue="1" operator="equal">
      <formula>2</formula>
    </cfRule>
    <cfRule type="cellIs" dxfId="1695" priority="118" stopIfTrue="1" operator="equal">
      <formula>1</formula>
    </cfRule>
    <cfRule type="cellIs" dxfId="1694" priority="120" operator="equal">
      <formula>3</formula>
    </cfRule>
  </conditionalFormatting>
  <conditionalFormatting sqref="C6:AM6">
    <cfRule type="expression" dxfId="1693" priority="312">
      <formula>NOT(ISNUMBER(C6))</formula>
    </cfRule>
  </conditionalFormatting>
  <conditionalFormatting sqref="C7:AM7 C39:AM39 C47:AM47">
    <cfRule type="expression" dxfId="1692" priority="310" stopIfTrue="1">
      <formula>NOT(ISNUMBER(C6))</formula>
    </cfRule>
    <cfRule type="expression" dxfId="1691" priority="311">
      <formula>OR(COUNTIF(C8:C10,1)&gt;1,COUNTIF(C8:C10,2)&gt;1,COUNTIF(C8:C10,3)&gt;1)</formula>
    </cfRule>
  </conditionalFormatting>
  <conditionalFormatting sqref="C14:AM14">
    <cfRule type="expression" dxfId="1690" priority="303">
      <formula>NOT(ISNUMBER(C14))</formula>
    </cfRule>
  </conditionalFormatting>
  <conditionalFormatting sqref="C15:AM15">
    <cfRule type="expression" dxfId="1689" priority="302">
      <formula>OR(COUNTIF(C16:C18,1)&gt;1,COUNTIF(C16:C18,2)&gt;1,COUNTIF(C16:C18,3)&gt;1)</formula>
    </cfRule>
    <cfRule type="expression" dxfId="1688" priority="301" stopIfTrue="1">
      <formula>NOT(ISNUMBER(C14))</formula>
    </cfRule>
  </conditionalFormatting>
  <conditionalFormatting sqref="C16:AM17 C18:E18 I18:R18 W18:Y18 AD18:AM18 C19:AM19 C20:K20 O20:AM20">
    <cfRule type="cellIs" dxfId="1687" priority="308" stopIfTrue="1" operator="equal">
      <formula>2</formula>
    </cfRule>
    <cfRule type="cellIs" dxfId="1686" priority="309" operator="equal">
      <formula>3</formula>
    </cfRule>
    <cfRule type="cellIs" dxfId="1685" priority="307" stopIfTrue="1" operator="equal">
      <formula>1</formula>
    </cfRule>
  </conditionalFormatting>
  <conditionalFormatting sqref="C22:AM22">
    <cfRule type="expression" dxfId="1684" priority="252">
      <formula>NOT(ISNUMBER(C22))</formula>
    </cfRule>
  </conditionalFormatting>
  <conditionalFormatting sqref="C23:AM23">
    <cfRule type="expression" dxfId="1683" priority="250" stopIfTrue="1">
      <formula>NOT(ISNUMBER(C22))</formula>
    </cfRule>
    <cfRule type="expression" dxfId="1682" priority="251">
      <formula>OR(COUNTIF(C24:C26,1)&gt;1,COUNTIF(C24:C26,2)&gt;1,COUNTIF(C24:C26,3)&gt;1)</formula>
    </cfRule>
  </conditionalFormatting>
  <conditionalFormatting sqref="C27:AM28">
    <cfRule type="cellIs" dxfId="1681" priority="115" stopIfTrue="1" operator="equal">
      <formula>1</formula>
    </cfRule>
    <cfRule type="cellIs" dxfId="1680" priority="116" stopIfTrue="1" operator="equal">
      <formula>2</formula>
    </cfRule>
    <cfRule type="cellIs" dxfId="1679" priority="117" operator="equal">
      <formula>3</formula>
    </cfRule>
  </conditionalFormatting>
  <conditionalFormatting sqref="C30:AM30">
    <cfRule type="expression" dxfId="1678" priority="249">
      <formula>NOT(ISNUMBER(C30))</formula>
    </cfRule>
  </conditionalFormatting>
  <conditionalFormatting sqref="C31:AM31">
    <cfRule type="expression" dxfId="1677" priority="247" stopIfTrue="1">
      <formula>NOT(ISNUMBER(C30))</formula>
    </cfRule>
    <cfRule type="expression" dxfId="1676" priority="248">
      <formula>OR(COUNTIF(C32:C34,1)&gt;1,COUNTIF(C32:C34,2)&gt;1,COUNTIF(C32:C34,3)&gt;1)</formula>
    </cfRule>
  </conditionalFormatting>
  <conditionalFormatting sqref="C38:AM38">
    <cfRule type="expression" dxfId="1675" priority="246">
      <formula>NOT(ISNUMBER(C38))</formula>
    </cfRule>
  </conditionalFormatting>
  <conditionalFormatting sqref="C46:AM46">
    <cfRule type="expression" dxfId="1674" priority="243">
      <formula>NOT(ISNUMBER(C46))</formula>
    </cfRule>
  </conditionalFormatting>
  <conditionalFormatting sqref="C51:AM52">
    <cfRule type="cellIs" dxfId="1673" priority="3" operator="equal">
      <formula>3</formula>
    </cfRule>
    <cfRule type="cellIs" dxfId="1672" priority="2" stopIfTrue="1" operator="equal">
      <formula>2</formula>
    </cfRule>
    <cfRule type="cellIs" dxfId="1671" priority="1" stopIfTrue="1" operator="equal">
      <formula>1</formula>
    </cfRule>
  </conditionalFormatting>
  <conditionalFormatting sqref="C54:AM54">
    <cfRule type="expression" dxfId="1670" priority="240">
      <formula>NOT(ISNUMBER(C54))</formula>
    </cfRule>
  </conditionalFormatting>
  <conditionalFormatting sqref="C55:AM55">
    <cfRule type="expression" dxfId="1669" priority="239">
      <formula>OR(COUNTIF(C56:C58,1)&gt;1,COUNTIF(C56:C58,2)&gt;1,COUNTIF(C56:C58,3)&gt;1)</formula>
    </cfRule>
    <cfRule type="expression" dxfId="1668" priority="238" stopIfTrue="1">
      <formula>NOT(ISNUMBER(C54))</formula>
    </cfRule>
  </conditionalFormatting>
  <conditionalFormatting sqref="C56:AM57 AD58:AF58 AH58:AM58 C59:AM60">
    <cfRule type="cellIs" dxfId="1667" priority="276" operator="equal">
      <formula>3</formula>
    </cfRule>
    <cfRule type="cellIs" dxfId="1666" priority="275" stopIfTrue="1" operator="equal">
      <formula>2</formula>
    </cfRule>
    <cfRule type="cellIs" dxfId="1665" priority="274" stopIfTrue="1" operator="equal">
      <formula>1</formula>
    </cfRule>
  </conditionalFormatting>
  <conditionalFormatting sqref="C62:AM62">
    <cfRule type="expression" dxfId="1664" priority="237">
      <formula>NOT(ISNUMBER(C62))</formula>
    </cfRule>
  </conditionalFormatting>
  <conditionalFormatting sqref="C63:AM63">
    <cfRule type="expression" dxfId="1663" priority="235" stopIfTrue="1">
      <formula>NOT(ISNUMBER(C62))</formula>
    </cfRule>
    <cfRule type="expression" dxfId="1662" priority="236">
      <formula>OR(COUNTIF(C64:C66,1)&gt;1,COUNTIF(C64:C66,2)&gt;1,COUNTIF(C64:C66,3)&gt;1)</formula>
    </cfRule>
  </conditionalFormatting>
  <conditionalFormatting sqref="C64:AM65 AK66:AM66 C67:AM68">
    <cfRule type="cellIs" dxfId="1661" priority="268" stopIfTrue="1" operator="equal">
      <formula>1</formula>
    </cfRule>
    <cfRule type="cellIs" dxfId="1660" priority="270" operator="equal">
      <formula>3</formula>
    </cfRule>
    <cfRule type="cellIs" dxfId="1659" priority="269" stopIfTrue="1" operator="equal">
      <formula>2</formula>
    </cfRule>
  </conditionalFormatting>
  <conditionalFormatting sqref="C70:AM70">
    <cfRule type="expression" dxfId="1658" priority="234">
      <formula>NOT(ISNUMBER(C70))</formula>
    </cfRule>
  </conditionalFormatting>
  <conditionalFormatting sqref="C71:AM71">
    <cfRule type="expression" dxfId="1657" priority="233">
      <formula>OR(COUNTIF(C72:C74,1)&gt;1,COUNTIF(C72:C74,2)&gt;1,COUNTIF(C72:C74,3)&gt;1)</formula>
    </cfRule>
    <cfRule type="expression" dxfId="1656" priority="232" stopIfTrue="1">
      <formula>NOT(ISNUMBER(C70))</formula>
    </cfRule>
  </conditionalFormatting>
  <conditionalFormatting sqref="C72:AM73 AK74:AM74 C75:AM76">
    <cfRule type="cellIs" dxfId="1655" priority="264" operator="equal">
      <formula>3</formula>
    </cfRule>
    <cfRule type="cellIs" dxfId="1654" priority="263" stopIfTrue="1" operator="equal">
      <formula>2</formula>
    </cfRule>
    <cfRule type="cellIs" dxfId="1653" priority="262" stopIfTrue="1" operator="equal">
      <formula>1</formula>
    </cfRule>
  </conditionalFormatting>
  <conditionalFormatting sqref="C78:AM78">
    <cfRule type="expression" dxfId="1652" priority="231">
      <formula>NOT(ISNUMBER(C78))</formula>
    </cfRule>
  </conditionalFormatting>
  <conditionalFormatting sqref="C79:AM79">
    <cfRule type="expression" dxfId="1651" priority="230">
      <formula>OR(COUNTIF(C80:C82,1)&gt;1,COUNTIF(C80:C82,2)&gt;1,COUNTIF(C80:C82,3)&gt;1)</formula>
    </cfRule>
    <cfRule type="expression" dxfId="1650" priority="229" stopIfTrue="1">
      <formula>NOT(ISNUMBER(C78))</formula>
    </cfRule>
  </conditionalFormatting>
  <conditionalFormatting sqref="C80:AM81 AD82:AF82 AI82:AM82 C83:AM84">
    <cfRule type="cellIs" dxfId="1649" priority="256" stopIfTrue="1" operator="equal">
      <formula>1</formula>
    </cfRule>
    <cfRule type="cellIs" dxfId="1648" priority="257" stopIfTrue="1" operator="equal">
      <formula>2</formula>
    </cfRule>
    <cfRule type="cellIs" dxfId="1647" priority="258" operator="equal">
      <formula>3</formula>
    </cfRule>
  </conditionalFormatting>
  <conditionalFormatting sqref="E41">
    <cfRule type="cellIs" dxfId="1646" priority="73" stopIfTrue="1" operator="equal">
      <formula>1</formula>
    </cfRule>
    <cfRule type="cellIs" dxfId="1645" priority="74" stopIfTrue="1" operator="equal">
      <formula>2</formula>
    </cfRule>
    <cfRule type="cellIs" dxfId="1644" priority="75" operator="equal">
      <formula>3</formula>
    </cfRule>
  </conditionalFormatting>
  <conditionalFormatting sqref="E42:K42">
    <cfRule type="cellIs" dxfId="1643" priority="202" stopIfTrue="1" operator="equal">
      <formula>1</formula>
    </cfRule>
    <cfRule type="cellIs" dxfId="1642" priority="203" stopIfTrue="1" operator="equal">
      <formula>2</formula>
    </cfRule>
    <cfRule type="cellIs" dxfId="1641" priority="204" operator="equal">
      <formula>3</formula>
    </cfRule>
  </conditionalFormatting>
  <conditionalFormatting sqref="I58:K58">
    <cfRule type="cellIs" dxfId="1640" priority="179" stopIfTrue="1" operator="equal">
      <formula>2</formula>
    </cfRule>
    <cfRule type="cellIs" dxfId="1639" priority="178" stopIfTrue="1" operator="equal">
      <formula>1</formula>
    </cfRule>
    <cfRule type="cellIs" dxfId="1638" priority="180" operator="equal">
      <formula>3</formula>
    </cfRule>
  </conditionalFormatting>
  <conditionalFormatting sqref="I66:K66">
    <cfRule type="cellIs" dxfId="1637" priority="169" stopIfTrue="1" operator="equal">
      <formula>1</formula>
    </cfRule>
    <cfRule type="cellIs" dxfId="1636" priority="170" stopIfTrue="1" operator="equal">
      <formula>2</formula>
    </cfRule>
    <cfRule type="cellIs" dxfId="1635" priority="171" operator="equal">
      <formula>3</formula>
    </cfRule>
  </conditionalFormatting>
  <conditionalFormatting sqref="I82:K82">
    <cfRule type="cellIs" dxfId="1634" priority="143" stopIfTrue="1" operator="equal">
      <formula>2</formula>
    </cfRule>
    <cfRule type="cellIs" dxfId="1633" priority="142" stopIfTrue="1" operator="equal">
      <formula>1</formula>
    </cfRule>
    <cfRule type="cellIs" dxfId="1632" priority="144" operator="equal">
      <formula>3</formula>
    </cfRule>
  </conditionalFormatting>
  <conditionalFormatting sqref="J49">
    <cfRule type="cellIs" dxfId="1631" priority="28" stopIfTrue="1" operator="equal">
      <formula>1</formula>
    </cfRule>
    <cfRule type="cellIs" dxfId="1630" priority="29" stopIfTrue="1" operator="equal">
      <formula>2</formula>
    </cfRule>
    <cfRule type="cellIs" dxfId="1629" priority="30" operator="equal">
      <formula>3</formula>
    </cfRule>
  </conditionalFormatting>
  <conditionalFormatting sqref="J48:Y48">
    <cfRule type="cellIs" dxfId="1628" priority="216" operator="equal">
      <formula>3</formula>
    </cfRule>
    <cfRule type="cellIs" dxfId="1627" priority="215" stopIfTrue="1" operator="equal">
      <formula>2</formula>
    </cfRule>
    <cfRule type="cellIs" dxfId="1626" priority="214" stopIfTrue="1" operator="equal">
      <formula>1</formula>
    </cfRule>
  </conditionalFormatting>
  <conditionalFormatting sqref="P58:R58">
    <cfRule type="cellIs" dxfId="1625" priority="175" stopIfTrue="1" operator="equal">
      <formula>1</formula>
    </cfRule>
    <cfRule type="cellIs" dxfId="1624" priority="176" stopIfTrue="1" operator="equal">
      <formula>2</formula>
    </cfRule>
    <cfRule type="cellIs" dxfId="1623" priority="177" operator="equal">
      <formula>3</formula>
    </cfRule>
  </conditionalFormatting>
  <conditionalFormatting sqref="P66:R66">
    <cfRule type="cellIs" dxfId="1622" priority="166" stopIfTrue="1" operator="equal">
      <formula>1</formula>
    </cfRule>
    <cfRule type="cellIs" dxfId="1621" priority="167" stopIfTrue="1" operator="equal">
      <formula>2</formula>
    </cfRule>
    <cfRule type="cellIs" dxfId="1620" priority="168" operator="equal">
      <formula>3</formula>
    </cfRule>
  </conditionalFormatting>
  <conditionalFormatting sqref="P74:R74">
    <cfRule type="cellIs" dxfId="1619" priority="154" stopIfTrue="1" operator="equal">
      <formula>1</formula>
    </cfRule>
    <cfRule type="cellIs" dxfId="1618" priority="156" operator="equal">
      <formula>3</formula>
    </cfRule>
    <cfRule type="cellIs" dxfId="1617" priority="155" stopIfTrue="1" operator="equal">
      <formula>2</formula>
    </cfRule>
  </conditionalFormatting>
  <conditionalFormatting sqref="P82:R82">
    <cfRule type="cellIs" dxfId="1616" priority="140" stopIfTrue="1" operator="equal">
      <formula>2</formula>
    </cfRule>
    <cfRule type="cellIs" dxfId="1615" priority="141" operator="equal">
      <formula>3</formula>
    </cfRule>
    <cfRule type="cellIs" dxfId="1614" priority="139" stopIfTrue="1" operator="equal">
      <formula>1</formula>
    </cfRule>
  </conditionalFormatting>
  <conditionalFormatting sqref="P26:AM26">
    <cfRule type="cellIs" dxfId="1613" priority="217" stopIfTrue="1" operator="equal">
      <formula>1</formula>
    </cfRule>
    <cfRule type="cellIs" dxfId="1612" priority="218" stopIfTrue="1" operator="equal">
      <formula>2</formula>
    </cfRule>
    <cfRule type="cellIs" dxfId="1611" priority="219" operator="equal">
      <formula>3</formula>
    </cfRule>
  </conditionalFormatting>
  <conditionalFormatting sqref="P34:AM34">
    <cfRule type="cellIs" dxfId="1610" priority="208" stopIfTrue="1" operator="equal">
      <formula>1</formula>
    </cfRule>
    <cfRule type="cellIs" dxfId="1609" priority="210" operator="equal">
      <formula>3</formula>
    </cfRule>
    <cfRule type="cellIs" dxfId="1608" priority="209" stopIfTrue="1" operator="equal">
      <formula>2</formula>
    </cfRule>
  </conditionalFormatting>
  <conditionalFormatting sqref="P42:AM42">
    <cfRule type="cellIs" dxfId="1607" priority="201" operator="equal">
      <formula>3</formula>
    </cfRule>
    <cfRule type="cellIs" dxfId="1606" priority="200" stopIfTrue="1" operator="equal">
      <formula>2</formula>
    </cfRule>
    <cfRule type="cellIs" dxfId="1605" priority="199" stopIfTrue="1" operator="equal">
      <formula>1</formula>
    </cfRule>
  </conditionalFormatting>
  <conditionalFormatting sqref="Q49:X49 AD49:AM49">
    <cfRule type="cellIs" dxfId="1604" priority="184" stopIfTrue="1" operator="equal">
      <formula>1</formula>
    </cfRule>
    <cfRule type="cellIs" dxfId="1603" priority="186" operator="equal">
      <formula>3</formula>
    </cfRule>
    <cfRule type="cellIs" dxfId="1602" priority="185" stopIfTrue="1" operator="equal">
      <formula>2</formula>
    </cfRule>
  </conditionalFormatting>
  <conditionalFormatting sqref="R40">
    <cfRule type="cellIs" dxfId="1601" priority="79" stopIfTrue="1" operator="equal">
      <formula>1</formula>
    </cfRule>
    <cfRule type="cellIs" dxfId="1600" priority="81" operator="equal">
      <formula>3</formula>
    </cfRule>
    <cfRule type="cellIs" dxfId="1599" priority="80" stopIfTrue="1" operator="equal">
      <formula>2</formula>
    </cfRule>
  </conditionalFormatting>
  <conditionalFormatting sqref="W58:Y58">
    <cfRule type="cellIs" dxfId="1598" priority="174" operator="equal">
      <formula>3</formula>
    </cfRule>
    <cfRule type="cellIs" dxfId="1597" priority="173" stopIfTrue="1" operator="equal">
      <formula>2</formula>
    </cfRule>
    <cfRule type="cellIs" dxfId="1596" priority="172" stopIfTrue="1" operator="equal">
      <formula>1</formula>
    </cfRule>
  </conditionalFormatting>
  <conditionalFormatting sqref="W66:Y66">
    <cfRule type="cellIs" dxfId="1595" priority="165" operator="equal">
      <formula>3</formula>
    </cfRule>
    <cfRule type="cellIs" dxfId="1594" priority="163" stopIfTrue="1" operator="equal">
      <formula>1</formula>
    </cfRule>
    <cfRule type="cellIs" dxfId="1593" priority="164" stopIfTrue="1" operator="equal">
      <formula>2</formula>
    </cfRule>
  </conditionalFormatting>
  <conditionalFormatting sqref="W74:Y74">
    <cfRule type="cellIs" dxfId="1592" priority="151" stopIfTrue="1" operator="equal">
      <formula>1</formula>
    </cfRule>
    <cfRule type="cellIs" dxfId="1591" priority="152" stopIfTrue="1" operator="equal">
      <formula>2</formula>
    </cfRule>
    <cfRule type="cellIs" dxfId="1590" priority="153" operator="equal">
      <formula>3</formula>
    </cfRule>
  </conditionalFormatting>
  <conditionalFormatting sqref="W82:Y82">
    <cfRule type="cellIs" dxfId="1589" priority="137" stopIfTrue="1" operator="equal">
      <formula>2</formula>
    </cfRule>
    <cfRule type="cellIs" dxfId="1588" priority="136" stopIfTrue="1" operator="equal">
      <formula>1</formula>
    </cfRule>
    <cfRule type="cellIs" dxfId="1587" priority="138" operator="equal">
      <formula>3</formula>
    </cfRule>
  </conditionalFormatting>
  <conditionalFormatting sqref="X33:Y33">
    <cfRule type="cellIs" dxfId="1586" priority="93" operator="equal">
      <formula>3</formula>
    </cfRule>
    <cfRule type="cellIs" dxfId="1585" priority="92" stopIfTrue="1" operator="equal">
      <formula>2</formula>
    </cfRule>
    <cfRule type="cellIs" dxfId="1584" priority="91" stopIfTrue="1" operator="equal">
      <formula>1</formula>
    </cfRule>
  </conditionalFormatting>
  <conditionalFormatting sqref="AC40">
    <cfRule type="cellIs" dxfId="1583" priority="48" operator="equal">
      <formula>3</formula>
    </cfRule>
    <cfRule type="cellIs" dxfId="1582" priority="47" stopIfTrue="1" operator="equal">
      <formula>2</formula>
    </cfRule>
    <cfRule type="cellIs" dxfId="1581" priority="46" stopIfTrue="1" operator="equal">
      <formula>1</formula>
    </cfRule>
  </conditionalFormatting>
  <conditionalFormatting sqref="AD50:AF50">
    <cfRule type="cellIs" dxfId="1580" priority="16" stopIfTrue="1" operator="equal">
      <formula>1</formula>
    </cfRule>
    <cfRule type="cellIs" dxfId="1579" priority="18" operator="equal">
      <formula>3</formula>
    </cfRule>
    <cfRule type="cellIs" dxfId="1578" priority="17" stopIfTrue="1" operator="equal">
      <formula>2</formula>
    </cfRule>
  </conditionalFormatting>
  <conditionalFormatting sqref="AD66:AF66">
    <cfRule type="cellIs" dxfId="1577" priority="162" operator="equal">
      <formula>3</formula>
    </cfRule>
    <cfRule type="cellIs" dxfId="1576" priority="160" stopIfTrue="1" operator="equal">
      <formula>1</formula>
    </cfRule>
    <cfRule type="cellIs" dxfId="1575" priority="161" stopIfTrue="1" operator="equal">
      <formula>2</formula>
    </cfRule>
  </conditionalFormatting>
  <conditionalFormatting sqref="AD74:AF74">
    <cfRule type="cellIs" dxfId="1574" priority="150" operator="equal">
      <formula>3</formula>
    </cfRule>
    <cfRule type="cellIs" dxfId="1573" priority="149" stopIfTrue="1" operator="equal">
      <formula>2</formula>
    </cfRule>
    <cfRule type="cellIs" dxfId="1572" priority="148" stopIfTrue="1" operator="equal">
      <formula>1</formula>
    </cfRule>
  </conditionalFormatting>
  <conditionalFormatting sqref="AD33:AM33">
    <cfRule type="cellIs" dxfId="1571" priority="71" stopIfTrue="1" operator="equal">
      <formula>2</formula>
    </cfRule>
    <cfRule type="cellIs" dxfId="1570" priority="70" stopIfTrue="1" operator="equal">
      <formula>1</formula>
    </cfRule>
    <cfRule type="cellIs" dxfId="1569" priority="72" operator="equal">
      <formula>3</formula>
    </cfRule>
  </conditionalFormatting>
  <conditionalFormatting sqref="AE48:AH48">
    <cfRule type="cellIs" dxfId="1568" priority="60" operator="equal">
      <formula>3</formula>
    </cfRule>
    <cfRule type="cellIs" dxfId="1567" priority="59" stopIfTrue="1" operator="equal">
      <formula>2</formula>
    </cfRule>
    <cfRule type="cellIs" dxfId="1566" priority="58" stopIfTrue="1" operator="equal">
      <formula>1</formula>
    </cfRule>
  </conditionalFormatting>
  <conditionalFormatting sqref="AG40:AI40 AJ40:AM41 J41:AI41 C41:D42 C43:AM44">
    <cfRule type="cellIs" dxfId="1565" priority="287" stopIfTrue="1" operator="equal">
      <formula>2</formula>
    </cfRule>
    <cfRule type="cellIs" dxfId="1564" priority="286" stopIfTrue="1" operator="equal">
      <formula>1</formula>
    </cfRule>
    <cfRule type="cellIs" dxfId="1563" priority="288" operator="equal">
      <formula>3</formula>
    </cfRule>
  </conditionalFormatting>
  <conditionalFormatting sqref="AL24:AM24 C25:Q25 X25:Y25 AD25:AM25">
    <cfRule type="cellIs" dxfId="1562" priority="299" stopIfTrue="1" operator="equal">
      <formula>2</formula>
    </cfRule>
    <cfRule type="cellIs" dxfId="1561" priority="300" operator="equal">
      <formula>3</formula>
    </cfRule>
    <cfRule type="cellIs" dxfId="1560" priority="298" stopIfTrue="1" operator="equal">
      <formula>1</formula>
    </cfRule>
  </conditionalFormatting>
  <conditionalFormatting sqref="AM48 C48:I49 Y49:AC50 AH50:AM50">
    <cfRule type="cellIs" dxfId="1559" priority="282" operator="equal">
      <formula>3</formula>
    </cfRule>
    <cfRule type="cellIs" dxfId="1558" priority="280" stopIfTrue="1" operator="equal">
      <formula>1</formula>
    </cfRule>
    <cfRule type="cellIs" dxfId="1557" priority="281" stopIfTrue="1" operator="equal">
      <formula>2</formula>
    </cfRule>
  </conditionalFormatting>
  <dataValidations disablePrompts="1" count="3">
    <dataValidation allowBlank="1" showInputMessage="1" showErrorMessage="1" promptTitle="Shift Work Calendar" sqref="A2" xr:uid="{00000000-0002-0000-0000-000000000000}"/>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95067F80-731D-448B-AC12-B75E4D82DB10}"/>
    <dataValidation allowBlank="1" showInputMessage="1" showErrorMessage="1" prompt="Type the year in this cell." sqref="AH2:AM2" xr:uid="{D62D72C5-86F6-45D4-B90E-F7092325B2C2}"/>
  </dataValidations>
  <printOptions horizontalCentered="1" verticalCentered="1"/>
  <pageMargins left="0.3" right="0.3" top="0.3" bottom="0.3" header="0.3" footer="0.3"/>
  <pageSetup scale="58"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230B2-EF7B-4709-854B-B6EB0902FC11}">
  <sheetPr>
    <pageSetUpPr fitToPage="1"/>
  </sheetPr>
  <dimension ref="A1:AN85"/>
  <sheetViews>
    <sheetView showGridLines="0" topLeftCell="A49" zoomScaleNormal="100" workbookViewId="0">
      <selection activeCell="AK50" sqref="AK50"/>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69</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61" t="s">
        <v>16</v>
      </c>
      <c r="L10" s="62"/>
      <c r="M10" s="62"/>
      <c r="N10" s="62"/>
      <c r="O10" s="63"/>
      <c r="P10" s="2" t="s">
        <v>14</v>
      </c>
      <c r="Q10" s="2" t="s">
        <v>14</v>
      </c>
      <c r="R10" s="61" t="s">
        <v>16</v>
      </c>
      <c r="S10" s="62"/>
      <c r="T10" s="62"/>
      <c r="U10" s="62"/>
      <c r="V10" s="63"/>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3" t="s">
        <v>14</v>
      </c>
      <c r="F16" s="3" t="s">
        <v>14</v>
      </c>
      <c r="G16" s="3" t="s">
        <v>14</v>
      </c>
      <c r="H16" s="3"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87" t="s">
        <v>16</v>
      </c>
      <c r="L18" s="87"/>
      <c r="M18" s="87"/>
      <c r="N18" s="87"/>
      <c r="O18" s="87"/>
      <c r="P18" s="2" t="s">
        <v>14</v>
      </c>
      <c r="Q18" s="2" t="s">
        <v>14</v>
      </c>
      <c r="R18" s="61" t="s">
        <v>16</v>
      </c>
      <c r="S18" s="62"/>
      <c r="T18" s="62"/>
      <c r="U18" s="62"/>
      <c r="V18" s="63"/>
      <c r="W18" s="2" t="s">
        <v>14</v>
      </c>
      <c r="X18" s="2" t="s">
        <v>14</v>
      </c>
      <c r="Y18" s="61" t="s">
        <v>16</v>
      </c>
      <c r="Z18" s="62"/>
      <c r="AA18" s="62"/>
      <c r="AB18" s="62"/>
      <c r="AC18" s="63"/>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2" t="s">
        <v>14</v>
      </c>
      <c r="S25" s="2" t="s">
        <v>14</v>
      </c>
      <c r="T25" s="2" t="s">
        <v>14</v>
      </c>
      <c r="U25" s="2" t="s">
        <v>14</v>
      </c>
      <c r="V25" s="2" t="s">
        <v>14</v>
      </c>
      <c r="W25" s="2" t="s">
        <v>14</v>
      </c>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102" t="s">
        <v>16</v>
      </c>
      <c r="L26" s="103"/>
      <c r="M26" s="103"/>
      <c r="N26" s="103"/>
      <c r="O26" s="140"/>
      <c r="P26" s="2" t="s">
        <v>14</v>
      </c>
      <c r="Q26" s="2" t="s">
        <v>14</v>
      </c>
      <c r="R26" s="61" t="s">
        <v>16</v>
      </c>
      <c r="S26" s="62"/>
      <c r="T26" s="62"/>
      <c r="U26" s="62"/>
      <c r="V26" s="63"/>
      <c r="W26" s="2" t="s">
        <v>14</v>
      </c>
      <c r="X26" s="2" t="s">
        <v>14</v>
      </c>
      <c r="Y26" s="61" t="s">
        <v>16</v>
      </c>
      <c r="Z26" s="62"/>
      <c r="AA26" s="62"/>
      <c r="AB26" s="62"/>
      <c r="AC26" s="63"/>
      <c r="AD26" s="2" t="s">
        <v>14</v>
      </c>
      <c r="AE26" s="2" t="s">
        <v>14</v>
      </c>
      <c r="AF26" s="61" t="s">
        <v>16</v>
      </c>
      <c r="AG26" s="62"/>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2" t="s">
        <v>14</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61" t="s">
        <v>16</v>
      </c>
      <c r="E34" s="62"/>
      <c r="F34" s="62"/>
      <c r="G34" s="62"/>
      <c r="H34" s="63"/>
      <c r="I34" s="3" t="s">
        <v>14</v>
      </c>
      <c r="J34" s="3" t="s">
        <v>14</v>
      </c>
      <c r="K34" s="61" t="s">
        <v>16</v>
      </c>
      <c r="L34" s="62"/>
      <c r="M34" s="62"/>
      <c r="N34" s="62"/>
      <c r="O34" s="63"/>
      <c r="P34" s="2" t="s">
        <v>14</v>
      </c>
      <c r="Q34" s="2" t="s">
        <v>14</v>
      </c>
      <c r="R34" s="61" t="s">
        <v>16</v>
      </c>
      <c r="S34" s="62"/>
      <c r="T34" s="62"/>
      <c r="U34" s="62"/>
      <c r="V34" s="63"/>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75" t="s">
        <v>70</v>
      </c>
      <c r="S40" s="75"/>
      <c r="T40" s="75"/>
      <c r="U40" s="75"/>
      <c r="V40" s="75"/>
      <c r="W40" s="2" t="s">
        <v>14</v>
      </c>
      <c r="X40" s="2" t="s">
        <v>14</v>
      </c>
      <c r="Y40" s="2" t="s">
        <v>14</v>
      </c>
      <c r="Z40" s="2" t="s">
        <v>14</v>
      </c>
      <c r="AA40" s="2" t="s">
        <v>14</v>
      </c>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2" t="s">
        <v>14</v>
      </c>
      <c r="S42" s="2" t="s">
        <v>14</v>
      </c>
      <c r="T42" s="2" t="s">
        <v>14</v>
      </c>
      <c r="U42" s="2" t="s">
        <v>14</v>
      </c>
      <c r="V42" s="2" t="s">
        <v>14</v>
      </c>
      <c r="W42" s="2" t="s">
        <v>14</v>
      </c>
      <c r="X42" s="2" t="s">
        <v>14</v>
      </c>
      <c r="Y42" s="2" t="s">
        <v>14</v>
      </c>
      <c r="Z42" s="2" t="s">
        <v>14</v>
      </c>
      <c r="AA42" s="2" t="s">
        <v>14</v>
      </c>
      <c r="AB42" s="2" t="s">
        <v>14</v>
      </c>
      <c r="AC42" s="2" t="s">
        <v>14</v>
      </c>
      <c r="AD42" s="2" t="s">
        <v>14</v>
      </c>
      <c r="AE42" s="2" t="s">
        <v>14</v>
      </c>
      <c r="AF42" s="61" t="s">
        <v>16</v>
      </c>
      <c r="AG42" s="62"/>
      <c r="AH42" s="62"/>
      <c r="AI42" s="63"/>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162" t="s">
        <v>71</v>
      </c>
      <c r="Y43" s="163"/>
      <c r="Z43" s="163"/>
      <c r="AA43" s="163"/>
      <c r="AB43" s="163"/>
      <c r="AC43" s="164"/>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72</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3" t="s">
        <v>14</v>
      </c>
      <c r="L48" s="3" t="s">
        <v>14</v>
      </c>
      <c r="M48" s="3" t="s">
        <v>14</v>
      </c>
      <c r="N48" s="3" t="s">
        <v>14</v>
      </c>
      <c r="O48" s="2" t="s">
        <v>14</v>
      </c>
      <c r="P48" s="2" t="s">
        <v>14</v>
      </c>
      <c r="Q48" s="2" t="s">
        <v>14</v>
      </c>
      <c r="R48" s="2" t="s">
        <v>14</v>
      </c>
      <c r="S48" s="2" t="s">
        <v>14</v>
      </c>
      <c r="T48" s="2" t="s">
        <v>14</v>
      </c>
      <c r="U48" s="2" t="s">
        <v>14</v>
      </c>
      <c r="V48" s="2" t="s">
        <v>14</v>
      </c>
      <c r="W48" s="2" t="s">
        <v>14</v>
      </c>
      <c r="X48" s="2" t="s">
        <v>14</v>
      </c>
      <c r="Y48" s="2" t="s">
        <v>14</v>
      </c>
      <c r="Z48" s="131" t="s">
        <v>51</v>
      </c>
      <c r="AA48" s="132"/>
      <c r="AB48" s="132"/>
      <c r="AC48" s="132"/>
      <c r="AD48" s="133"/>
      <c r="AE48" s="2" t="s">
        <v>14</v>
      </c>
      <c r="AF48" s="2" t="s">
        <v>14</v>
      </c>
      <c r="AG48" s="2" t="s">
        <v>14</v>
      </c>
      <c r="AH48" s="152" t="s">
        <v>67</v>
      </c>
      <c r="AI48" s="153"/>
      <c r="AJ48" s="153"/>
      <c r="AK48" s="153"/>
      <c r="AL48" s="154"/>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70" t="s">
        <v>68</v>
      </c>
      <c r="N49" s="71"/>
      <c r="O49" s="71"/>
      <c r="P49" s="72"/>
      <c r="Q49" s="2" t="s">
        <v>14</v>
      </c>
      <c r="R49" s="2" t="s">
        <v>14</v>
      </c>
      <c r="S49" s="2" t="s">
        <v>14</v>
      </c>
      <c r="T49" s="2" t="s">
        <v>14</v>
      </c>
      <c r="U49" s="2" t="s">
        <v>14</v>
      </c>
      <c r="V49" s="2" t="s">
        <v>14</v>
      </c>
      <c r="W49" s="2" t="s">
        <v>14</v>
      </c>
      <c r="X49" s="2" t="s">
        <v>14</v>
      </c>
      <c r="Y49" s="2" t="s">
        <v>14</v>
      </c>
      <c r="Z49" s="2" t="s">
        <v>14</v>
      </c>
      <c r="AA49" s="2" t="s">
        <v>14</v>
      </c>
      <c r="AB49" s="2" t="s">
        <v>14</v>
      </c>
      <c r="AC49" s="2" t="s">
        <v>14</v>
      </c>
      <c r="AD49" s="2" t="s">
        <v>14</v>
      </c>
      <c r="AE49" s="2" t="s">
        <v>14</v>
      </c>
      <c r="AF49" s="2" t="s">
        <v>14</v>
      </c>
      <c r="AG49" s="2" t="s">
        <v>14</v>
      </c>
      <c r="AH49" s="2" t="s">
        <v>14</v>
      </c>
      <c r="AI49" s="2" t="s">
        <v>14</v>
      </c>
      <c r="AJ49" s="2" t="s">
        <v>14</v>
      </c>
      <c r="AK49" s="2" t="s">
        <v>14</v>
      </c>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64" t="s">
        <v>16</v>
      </c>
      <c r="L50" s="66"/>
      <c r="M50" s="3" t="s">
        <v>14</v>
      </c>
      <c r="N50" s="3" t="s">
        <v>14</v>
      </c>
      <c r="O50" s="2" t="s">
        <v>14</v>
      </c>
      <c r="P50" s="2" t="s">
        <v>14</v>
      </c>
      <c r="Q50" s="2" t="s">
        <v>14</v>
      </c>
      <c r="R50" s="61" t="s">
        <v>16</v>
      </c>
      <c r="S50" s="62"/>
      <c r="T50" s="62"/>
      <c r="U50" s="62"/>
      <c r="V50" s="63"/>
      <c r="W50" s="2" t="s">
        <v>14</v>
      </c>
      <c r="X50" s="2"/>
      <c r="Y50" s="2" t="s">
        <v>14</v>
      </c>
      <c r="Z50" s="2" t="s">
        <v>14</v>
      </c>
      <c r="AA50" s="2" t="s">
        <v>14</v>
      </c>
      <c r="AB50" s="2" t="s">
        <v>14</v>
      </c>
      <c r="AC50" s="2" t="s">
        <v>14</v>
      </c>
      <c r="AD50" s="2" t="s">
        <v>14</v>
      </c>
      <c r="AE50" s="2" t="s">
        <v>14</v>
      </c>
      <c r="AF50" s="61" t="s">
        <v>16</v>
      </c>
      <c r="AG50" s="62"/>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1">
    <mergeCell ref="R40:V40"/>
    <mergeCell ref="X43:AC43"/>
    <mergeCell ref="B6:B7"/>
    <mergeCell ref="K18:O18"/>
    <mergeCell ref="R18:V18"/>
    <mergeCell ref="Y18:AC18"/>
    <mergeCell ref="B14:B15"/>
    <mergeCell ref="R10:V10"/>
    <mergeCell ref="K10:O10"/>
    <mergeCell ref="E18:H18"/>
    <mergeCell ref="E42:H42"/>
    <mergeCell ref="K42:O42"/>
    <mergeCell ref="R34:V34"/>
    <mergeCell ref="R26:V26"/>
    <mergeCell ref="B38:B39"/>
    <mergeCell ref="B22:B23"/>
    <mergeCell ref="AF42:AI42"/>
    <mergeCell ref="AH2:AM2"/>
    <mergeCell ref="W4:X4"/>
    <mergeCell ref="AJ4:AK4"/>
    <mergeCell ref="Y10:AC10"/>
    <mergeCell ref="AF10:AJ10"/>
    <mergeCell ref="AF26:AJ26"/>
    <mergeCell ref="Y34:AC34"/>
    <mergeCell ref="AF18:AH18"/>
    <mergeCell ref="Y26:AC26"/>
    <mergeCell ref="B30:B31"/>
    <mergeCell ref="D34:H34"/>
    <mergeCell ref="K34:O34"/>
    <mergeCell ref="G26:H26"/>
    <mergeCell ref="K26:O26"/>
    <mergeCell ref="B46:B47"/>
    <mergeCell ref="Y66:AC66"/>
    <mergeCell ref="AF66:AJ66"/>
    <mergeCell ref="AF58:AG58"/>
    <mergeCell ref="B54:B55"/>
    <mergeCell ref="D58:H58"/>
    <mergeCell ref="K58:O58"/>
    <mergeCell ref="R58:V58"/>
    <mergeCell ref="Y58:AC58"/>
    <mergeCell ref="M49:P49"/>
    <mergeCell ref="K50:L50"/>
    <mergeCell ref="Z48:AD48"/>
    <mergeCell ref="R50:V50"/>
    <mergeCell ref="AH48:AL48"/>
    <mergeCell ref="AF50:AG50"/>
    <mergeCell ref="B78:B79"/>
    <mergeCell ref="B62:B63"/>
    <mergeCell ref="F66:H66"/>
    <mergeCell ref="K66:O66"/>
    <mergeCell ref="R66:V66"/>
    <mergeCell ref="B70:B71"/>
    <mergeCell ref="K74:O74"/>
    <mergeCell ref="R74:V74"/>
    <mergeCell ref="Y74:AC74"/>
    <mergeCell ref="AF74:AJ74"/>
    <mergeCell ref="D82:H82"/>
    <mergeCell ref="K82:O82"/>
    <mergeCell ref="R82:V82"/>
    <mergeCell ref="Y82:AC82"/>
    <mergeCell ref="AF82:AH82"/>
  </mergeCells>
  <conditionalFormatting sqref="C58:D58">
    <cfRule type="cellIs" dxfId="1556" priority="120" operator="equal">
      <formula>3</formula>
    </cfRule>
    <cfRule type="cellIs" dxfId="1555" priority="119" stopIfTrue="1" operator="equal">
      <formula>2</formula>
    </cfRule>
    <cfRule type="cellIs" dxfId="1554" priority="118" stopIfTrue="1" operator="equal">
      <formula>1</formula>
    </cfRule>
  </conditionalFormatting>
  <conditionalFormatting sqref="C82:D82">
    <cfRule type="cellIs" dxfId="1553" priority="84" operator="equal">
      <formula>3</formula>
    </cfRule>
    <cfRule type="cellIs" dxfId="1552" priority="82" stopIfTrue="1" operator="equal">
      <formula>1</formula>
    </cfRule>
    <cfRule type="cellIs" dxfId="1551" priority="83" stopIfTrue="1" operator="equal">
      <formula>2</formula>
    </cfRule>
  </conditionalFormatting>
  <conditionalFormatting sqref="C26:G26 AK26:AM26">
    <cfRule type="cellIs" dxfId="1550" priority="228" operator="equal">
      <formula>3</formula>
    </cfRule>
    <cfRule type="cellIs" dxfId="1549" priority="227" stopIfTrue="1" operator="equal">
      <formula>2</formula>
    </cfRule>
    <cfRule type="cellIs" dxfId="1548" priority="226" stopIfTrue="1" operator="equal">
      <formula>1</formula>
    </cfRule>
  </conditionalFormatting>
  <conditionalFormatting sqref="C50:K50">
    <cfRule type="cellIs" dxfId="1547" priority="31" stopIfTrue="1" operator="equal">
      <formula>1</formula>
    </cfRule>
    <cfRule type="cellIs" dxfId="1546" priority="32" stopIfTrue="1" operator="equal">
      <formula>2</formula>
    </cfRule>
    <cfRule type="cellIs" dxfId="1545" priority="33" operator="equal">
      <formula>3</formula>
    </cfRule>
  </conditionalFormatting>
  <conditionalFormatting sqref="C74:K74">
    <cfRule type="cellIs" dxfId="1544" priority="94" stopIfTrue="1" operator="equal">
      <formula>1</formula>
    </cfRule>
    <cfRule type="cellIs" dxfId="1543" priority="95" stopIfTrue="1" operator="equal">
      <formula>2</formula>
    </cfRule>
    <cfRule type="cellIs" dxfId="1542" priority="96" operator="equal">
      <formula>3</formula>
    </cfRule>
  </conditionalFormatting>
  <conditionalFormatting sqref="C49:M49">
    <cfRule type="cellIs" dxfId="1541" priority="13" stopIfTrue="1" operator="equal">
      <formula>1</formula>
    </cfRule>
    <cfRule type="cellIs" dxfId="1540" priority="14" stopIfTrue="1" operator="equal">
      <formula>2</formula>
    </cfRule>
    <cfRule type="cellIs" dxfId="1539" priority="15" operator="equal">
      <formula>3</formula>
    </cfRule>
  </conditionalFormatting>
  <conditionalFormatting sqref="C40:R40">
    <cfRule type="cellIs" dxfId="1538" priority="40" stopIfTrue="1" operator="equal">
      <formula>1</formula>
    </cfRule>
    <cfRule type="cellIs" dxfId="1537" priority="41" stopIfTrue="1" operator="equal">
      <formula>2</formula>
    </cfRule>
    <cfRule type="cellIs" dxfId="1536" priority="42" operator="equal">
      <formula>3</formula>
    </cfRule>
  </conditionalFormatting>
  <conditionalFormatting sqref="C43:X43">
    <cfRule type="cellIs" dxfId="1535" priority="43" stopIfTrue="1" operator="equal">
      <formula>1</formula>
    </cfRule>
    <cfRule type="cellIs" dxfId="1534" priority="44" stopIfTrue="1" operator="equal">
      <formula>2</formula>
    </cfRule>
    <cfRule type="cellIs" dxfId="1533" priority="45" operator="equal">
      <formula>3</formula>
    </cfRule>
  </conditionalFormatting>
  <conditionalFormatting sqref="C48:Y48 AM48 AH50:AM50 C51:AM52">
    <cfRule type="cellIs" dxfId="1532" priority="217" stopIfTrue="1" operator="equal">
      <formula>1</formula>
    </cfRule>
    <cfRule type="cellIs" dxfId="1531" priority="218" stopIfTrue="1" operator="equal">
      <formula>2</formula>
    </cfRule>
    <cfRule type="cellIs" dxfId="1530" priority="219" operator="equal">
      <formula>3</formula>
    </cfRule>
  </conditionalFormatting>
  <conditionalFormatting sqref="C6:AM6">
    <cfRule type="expression" dxfId="1529" priority="237">
      <formula>NOT(ISNUMBER(C6))</formula>
    </cfRule>
  </conditionalFormatting>
  <conditionalFormatting sqref="C7:AM7 C15:AM15">
    <cfRule type="expression" dxfId="1528" priority="235" stopIfTrue="1">
      <formula>NOT(ISNUMBER(C6))</formula>
    </cfRule>
    <cfRule type="expression" dxfId="1527" priority="236">
      <formula>OR(COUNTIF(C8:C10,1)&gt;1,COUNTIF(C8:C10,2)&gt;1,COUNTIF(C8:C10,3)&gt;1)</formula>
    </cfRule>
  </conditionalFormatting>
  <conditionalFormatting sqref="C8:AM9 C10:K10 P10:R10 W10:Y10 AD10:AF10 AK10:AM10 C11:AM12">
    <cfRule type="cellIs" dxfId="1526" priority="240" operator="equal">
      <formula>3</formula>
    </cfRule>
    <cfRule type="cellIs" dxfId="1525" priority="238" stopIfTrue="1" operator="equal">
      <formula>1</formula>
    </cfRule>
    <cfRule type="cellIs" dxfId="1524" priority="239" stopIfTrue="1" operator="equal">
      <formula>2</formula>
    </cfRule>
  </conditionalFormatting>
  <conditionalFormatting sqref="C14:AM14">
    <cfRule type="expression" dxfId="1523" priority="231">
      <formula>NOT(ISNUMBER(C14))</formula>
    </cfRule>
  </conditionalFormatting>
  <conditionalFormatting sqref="C22:AM22">
    <cfRule type="expression" dxfId="1522" priority="204">
      <formula>NOT(ISNUMBER(C22))</formula>
    </cfRule>
  </conditionalFormatting>
  <conditionalFormatting sqref="C23:AM23">
    <cfRule type="expression" dxfId="1521" priority="203">
      <formula>OR(COUNTIF(C24:C26,1)&gt;1,COUNTIF(C24:C26,2)&gt;1,COUNTIF(C24:C26,3)&gt;1)</formula>
    </cfRule>
    <cfRule type="expression" dxfId="1520" priority="202" stopIfTrue="1">
      <formula>NOT(ISNUMBER(C22))</formula>
    </cfRule>
  </conditionalFormatting>
  <conditionalFormatting sqref="C24:AM25 C27:AM28">
    <cfRule type="cellIs" dxfId="1519" priority="64" stopIfTrue="1" operator="equal">
      <formula>1</formula>
    </cfRule>
    <cfRule type="cellIs" dxfId="1518" priority="65" stopIfTrue="1" operator="equal">
      <formula>2</formula>
    </cfRule>
    <cfRule type="cellIs" dxfId="1517" priority="66" operator="equal">
      <formula>3</formula>
    </cfRule>
  </conditionalFormatting>
  <conditionalFormatting sqref="C30:AM30">
    <cfRule type="expression" dxfId="1516" priority="201">
      <formula>NOT(ISNUMBER(C30))</formula>
    </cfRule>
  </conditionalFormatting>
  <conditionalFormatting sqref="C31:AM31">
    <cfRule type="expression" dxfId="1515" priority="200">
      <formula>OR(COUNTIF(C32:C34,1)&gt;1,COUNTIF(C32:C34,2)&gt;1,COUNTIF(C32:C34,3)&gt;1)</formula>
    </cfRule>
    <cfRule type="expression" dxfId="1514" priority="199" stopIfTrue="1">
      <formula>NOT(ISNUMBER(C30))</formula>
    </cfRule>
  </conditionalFormatting>
  <conditionalFormatting sqref="C32:AM33 C35:AM36">
    <cfRule type="cellIs" dxfId="1513" priority="223" stopIfTrue="1" operator="equal">
      <formula>1</formula>
    </cfRule>
    <cfRule type="cellIs" dxfId="1512" priority="224" stopIfTrue="1" operator="equal">
      <formula>2</formula>
    </cfRule>
    <cfRule type="cellIs" dxfId="1511" priority="225" operator="equal">
      <formula>3</formula>
    </cfRule>
  </conditionalFormatting>
  <conditionalFormatting sqref="C38:AM38">
    <cfRule type="expression" dxfId="1510" priority="198">
      <formula>NOT(ISNUMBER(C38))</formula>
    </cfRule>
  </conditionalFormatting>
  <conditionalFormatting sqref="C39:AM39">
    <cfRule type="expression" dxfId="1509" priority="196" stopIfTrue="1">
      <formula>NOT(ISNUMBER(C38))</formula>
    </cfRule>
    <cfRule type="expression" dxfId="1508" priority="197">
      <formula>OR(COUNTIF(C40:C42,1)&gt;1,COUNTIF(C40:C42,2)&gt;1,COUNTIF(C40:C42,3)&gt;1)</formula>
    </cfRule>
  </conditionalFormatting>
  <conditionalFormatting sqref="C46:AM46">
    <cfRule type="expression" dxfId="1507" priority="195">
      <formula>NOT(ISNUMBER(C46))</formula>
    </cfRule>
  </conditionalFormatting>
  <conditionalFormatting sqref="C47:AM47">
    <cfRule type="expression" dxfId="1506" priority="194">
      <formula>OR(COUNTIF(C48:C50,1)&gt;1,COUNTIF(C48:C50,2)&gt;1,COUNTIF(C48:C50,3)&gt;1)</formula>
    </cfRule>
    <cfRule type="expression" dxfId="1505" priority="193" stopIfTrue="1">
      <formula>NOT(ISNUMBER(C46))</formula>
    </cfRule>
  </conditionalFormatting>
  <conditionalFormatting sqref="C54:AM54">
    <cfRule type="expression" dxfId="1504" priority="192">
      <formula>NOT(ISNUMBER(C54))</formula>
    </cfRule>
  </conditionalFormatting>
  <conditionalFormatting sqref="C55:AM55">
    <cfRule type="expression" dxfId="1503" priority="191">
      <formula>OR(COUNTIF(C56:C58,1)&gt;1,COUNTIF(C56:C58,2)&gt;1,COUNTIF(C56:C58,3)&gt;1)</formula>
    </cfRule>
    <cfRule type="expression" dxfId="1502" priority="190" stopIfTrue="1">
      <formula>NOT(ISNUMBER(C54))</formula>
    </cfRule>
  </conditionalFormatting>
  <conditionalFormatting sqref="C56:AM57 AD58:AF58 AH58:AM58 C59:AM60">
    <cfRule type="cellIs" dxfId="1501" priority="214" stopIfTrue="1" operator="equal">
      <formula>1</formula>
    </cfRule>
    <cfRule type="cellIs" dxfId="1500" priority="216" operator="equal">
      <formula>3</formula>
    </cfRule>
    <cfRule type="cellIs" dxfId="1499" priority="215" stopIfTrue="1" operator="equal">
      <formula>2</formula>
    </cfRule>
  </conditionalFormatting>
  <conditionalFormatting sqref="C62:AM62">
    <cfRule type="expression" dxfId="1498" priority="189">
      <formula>NOT(ISNUMBER(C62))</formula>
    </cfRule>
  </conditionalFormatting>
  <conditionalFormatting sqref="C63:AM63">
    <cfRule type="expression" dxfId="1497" priority="188">
      <formula>OR(COUNTIF(C64:C66,1)&gt;1,COUNTIF(C64:C66,2)&gt;1,COUNTIF(C64:C66,3)&gt;1)</formula>
    </cfRule>
    <cfRule type="expression" dxfId="1496" priority="187" stopIfTrue="1">
      <formula>NOT(ISNUMBER(C62))</formula>
    </cfRule>
  </conditionalFormatting>
  <conditionalFormatting sqref="C64:AM65 C66:F66 AK66:AM66 C67:AM68">
    <cfRule type="cellIs" dxfId="1495" priority="212" stopIfTrue="1" operator="equal">
      <formula>2</formula>
    </cfRule>
    <cfRule type="cellIs" dxfId="1494" priority="211" stopIfTrue="1" operator="equal">
      <formula>1</formula>
    </cfRule>
    <cfRule type="cellIs" dxfId="1493" priority="213" operator="equal">
      <formula>3</formula>
    </cfRule>
  </conditionalFormatting>
  <conditionalFormatting sqref="C70:AM70">
    <cfRule type="expression" dxfId="1492" priority="186">
      <formula>NOT(ISNUMBER(C70))</formula>
    </cfRule>
  </conditionalFormatting>
  <conditionalFormatting sqref="C71:AM71">
    <cfRule type="expression" dxfId="1491" priority="185">
      <formula>OR(COUNTIF(C72:C74,1)&gt;1,COUNTIF(C72:C74,2)&gt;1,COUNTIF(C72:C74,3)&gt;1)</formula>
    </cfRule>
    <cfRule type="expression" dxfId="1490" priority="184" stopIfTrue="1">
      <formula>NOT(ISNUMBER(C70))</formula>
    </cfRule>
  </conditionalFormatting>
  <conditionalFormatting sqref="C72:AM73 AK74:AM74 C75:AM76">
    <cfRule type="cellIs" dxfId="1489" priority="210" operator="equal">
      <formula>3</formula>
    </cfRule>
    <cfRule type="cellIs" dxfId="1488" priority="209" stopIfTrue="1" operator="equal">
      <formula>2</formula>
    </cfRule>
    <cfRule type="cellIs" dxfId="1487" priority="208" stopIfTrue="1" operator="equal">
      <formula>1</formula>
    </cfRule>
  </conditionalFormatting>
  <conditionalFormatting sqref="C78:AM78">
    <cfRule type="expression" dxfId="1486" priority="183">
      <formula>NOT(ISNUMBER(C78))</formula>
    </cfRule>
  </conditionalFormatting>
  <conditionalFormatting sqref="C79:AM79">
    <cfRule type="expression" dxfId="1485" priority="182">
      <formula>OR(COUNTIF(C80:C82,1)&gt;1,COUNTIF(C80:C82,2)&gt;1,COUNTIF(C80:C82,3)&gt;1)</formula>
    </cfRule>
    <cfRule type="expression" dxfId="1484" priority="181" stopIfTrue="1">
      <formula>NOT(ISNUMBER(C78))</formula>
    </cfRule>
  </conditionalFormatting>
  <conditionalFormatting sqref="C80:AM81 AI82:AM82 C83:AM84">
    <cfRule type="cellIs" dxfId="1483" priority="205" stopIfTrue="1" operator="equal">
      <formula>1</formula>
    </cfRule>
    <cfRule type="cellIs" dxfId="1482" priority="206" stopIfTrue="1" operator="equal">
      <formula>2</formula>
    </cfRule>
    <cfRule type="cellIs" dxfId="1481" priority="207" operator="equal">
      <formula>3</formula>
    </cfRule>
  </conditionalFormatting>
  <conditionalFormatting sqref="E18">
    <cfRule type="cellIs" dxfId="1480" priority="53" stopIfTrue="1" operator="equal">
      <formula>2</formula>
    </cfRule>
    <cfRule type="cellIs" dxfId="1479" priority="52" stopIfTrue="1" operator="equal">
      <formula>1</formula>
    </cfRule>
    <cfRule type="cellIs" dxfId="1478" priority="54" operator="equal">
      <formula>3</formula>
    </cfRule>
  </conditionalFormatting>
  <conditionalFormatting sqref="E16:AM17 C16:D18 C34:D34">
    <cfRule type="cellIs" dxfId="1477" priority="157" stopIfTrue="1" operator="equal">
      <formula>1</formula>
    </cfRule>
    <cfRule type="cellIs" dxfId="1476" priority="159" operator="equal">
      <formula>3</formula>
    </cfRule>
    <cfRule type="cellIs" dxfId="1475" priority="158" stopIfTrue="1" operator="equal">
      <formula>2</formula>
    </cfRule>
  </conditionalFormatting>
  <conditionalFormatting sqref="I18:K18">
    <cfRule type="cellIs" dxfId="1474" priority="178" stopIfTrue="1" operator="equal">
      <formula>1</formula>
    </cfRule>
    <cfRule type="cellIs" dxfId="1473" priority="179" stopIfTrue="1" operator="equal">
      <formula>2</formula>
    </cfRule>
    <cfRule type="cellIs" dxfId="1472" priority="180" operator="equal">
      <formula>3</formula>
    </cfRule>
  </conditionalFormatting>
  <conditionalFormatting sqref="I26:K26">
    <cfRule type="cellIs" dxfId="1471" priority="169" stopIfTrue="1" operator="equal">
      <formula>1</formula>
    </cfRule>
    <cfRule type="cellIs" dxfId="1470" priority="170" stopIfTrue="1" operator="equal">
      <formula>2</formula>
    </cfRule>
    <cfRule type="cellIs" dxfId="1469" priority="171" operator="equal">
      <formula>3</formula>
    </cfRule>
  </conditionalFormatting>
  <conditionalFormatting sqref="I34:K34">
    <cfRule type="cellIs" dxfId="1468" priority="154" stopIfTrue="1" operator="equal">
      <formula>1</formula>
    </cfRule>
    <cfRule type="cellIs" dxfId="1467" priority="155" stopIfTrue="1" operator="equal">
      <formula>2</formula>
    </cfRule>
    <cfRule type="cellIs" dxfId="1466" priority="156" operator="equal">
      <formula>3</formula>
    </cfRule>
  </conditionalFormatting>
  <conditionalFormatting sqref="I42:K42">
    <cfRule type="cellIs" dxfId="1465" priority="144" operator="equal">
      <formula>3</formula>
    </cfRule>
    <cfRule type="cellIs" dxfId="1464" priority="143" stopIfTrue="1" operator="equal">
      <formula>2</formula>
    </cfRule>
    <cfRule type="cellIs" dxfId="1463" priority="142" stopIfTrue="1" operator="equal">
      <formula>1</formula>
    </cfRule>
  </conditionalFormatting>
  <conditionalFormatting sqref="I58:K58">
    <cfRule type="cellIs" dxfId="1462" priority="115" stopIfTrue="1" operator="equal">
      <formula>1</formula>
    </cfRule>
    <cfRule type="cellIs" dxfId="1461" priority="116" stopIfTrue="1" operator="equal">
      <formula>2</formula>
    </cfRule>
    <cfRule type="cellIs" dxfId="1460" priority="117" operator="equal">
      <formula>3</formula>
    </cfRule>
  </conditionalFormatting>
  <conditionalFormatting sqref="I66:K66">
    <cfRule type="cellIs" dxfId="1459" priority="108" operator="equal">
      <formula>3</formula>
    </cfRule>
    <cfRule type="cellIs" dxfId="1458" priority="107" stopIfTrue="1" operator="equal">
      <formula>2</formula>
    </cfRule>
    <cfRule type="cellIs" dxfId="1457" priority="106" stopIfTrue="1" operator="equal">
      <formula>1</formula>
    </cfRule>
  </conditionalFormatting>
  <conditionalFormatting sqref="I82:K82">
    <cfRule type="cellIs" dxfId="1456" priority="80" stopIfTrue="1" operator="equal">
      <formula>2</formula>
    </cfRule>
    <cfRule type="cellIs" dxfId="1455" priority="81" operator="equal">
      <formula>3</formula>
    </cfRule>
    <cfRule type="cellIs" dxfId="1454" priority="79" stopIfTrue="1" operator="equal">
      <formula>1</formula>
    </cfRule>
  </conditionalFormatting>
  <conditionalFormatting sqref="M50:R50">
    <cfRule type="cellIs" dxfId="1453" priority="4" stopIfTrue="1" operator="equal">
      <formula>1</formula>
    </cfRule>
    <cfRule type="cellIs" dxfId="1452" priority="5" stopIfTrue="1" operator="equal">
      <formula>2</formula>
    </cfRule>
    <cfRule type="cellIs" dxfId="1451" priority="6" operator="equal">
      <formula>3</formula>
    </cfRule>
  </conditionalFormatting>
  <conditionalFormatting sqref="P18:R18">
    <cfRule type="cellIs" dxfId="1450" priority="175" stopIfTrue="1" operator="equal">
      <formula>1</formula>
    </cfRule>
    <cfRule type="cellIs" dxfId="1449" priority="176" stopIfTrue="1" operator="equal">
      <formula>2</formula>
    </cfRule>
    <cfRule type="cellIs" dxfId="1448" priority="177" operator="equal">
      <formula>3</formula>
    </cfRule>
  </conditionalFormatting>
  <conditionalFormatting sqref="P26:R26">
    <cfRule type="cellIs" dxfId="1447" priority="59" stopIfTrue="1" operator="equal">
      <formula>2</formula>
    </cfRule>
    <cfRule type="cellIs" dxfId="1446" priority="60" operator="equal">
      <formula>3</formula>
    </cfRule>
    <cfRule type="cellIs" dxfId="1445" priority="58" stopIfTrue="1" operator="equal">
      <formula>1</formula>
    </cfRule>
  </conditionalFormatting>
  <conditionalFormatting sqref="P34:R34">
    <cfRule type="cellIs" dxfId="1444" priority="153" operator="equal">
      <formula>3</formula>
    </cfRule>
    <cfRule type="cellIs" dxfId="1443" priority="152" stopIfTrue="1" operator="equal">
      <formula>2</formula>
    </cfRule>
    <cfRule type="cellIs" dxfId="1442" priority="151" stopIfTrue="1" operator="equal">
      <formula>1</formula>
    </cfRule>
  </conditionalFormatting>
  <conditionalFormatting sqref="P58:R58">
    <cfRule type="cellIs" dxfId="1441" priority="113" stopIfTrue="1" operator="equal">
      <formula>2</formula>
    </cfRule>
    <cfRule type="cellIs" dxfId="1440" priority="114" operator="equal">
      <formula>3</formula>
    </cfRule>
    <cfRule type="cellIs" dxfId="1439" priority="112" stopIfTrue="1" operator="equal">
      <formula>1</formula>
    </cfRule>
  </conditionalFormatting>
  <conditionalFormatting sqref="P66:R66">
    <cfRule type="cellIs" dxfId="1438" priority="105" operator="equal">
      <formula>3</formula>
    </cfRule>
    <cfRule type="cellIs" dxfId="1437" priority="103" stopIfTrue="1" operator="equal">
      <formula>1</formula>
    </cfRule>
    <cfRule type="cellIs" dxfId="1436" priority="104" stopIfTrue="1" operator="equal">
      <formula>2</formula>
    </cfRule>
  </conditionalFormatting>
  <conditionalFormatting sqref="P74:R74">
    <cfRule type="cellIs" dxfId="1435" priority="93" operator="equal">
      <formula>3</formula>
    </cfRule>
    <cfRule type="cellIs" dxfId="1434" priority="92" stopIfTrue="1" operator="equal">
      <formula>2</formula>
    </cfRule>
    <cfRule type="cellIs" dxfId="1433" priority="91" stopIfTrue="1" operator="equal">
      <formula>1</formula>
    </cfRule>
  </conditionalFormatting>
  <conditionalFormatting sqref="P82:R82">
    <cfRule type="cellIs" dxfId="1432" priority="76" stopIfTrue="1" operator="equal">
      <formula>1</formula>
    </cfRule>
    <cfRule type="cellIs" dxfId="1431" priority="77" stopIfTrue="1" operator="equal">
      <formula>2</formula>
    </cfRule>
    <cfRule type="cellIs" dxfId="1430" priority="78" operator="equal">
      <formula>3</formula>
    </cfRule>
  </conditionalFormatting>
  <conditionalFormatting sqref="P42:AF42">
    <cfRule type="cellIs" dxfId="1429" priority="138" operator="equal">
      <formula>3</formula>
    </cfRule>
    <cfRule type="cellIs" dxfId="1428" priority="136" stopIfTrue="1" operator="equal">
      <formula>1</formula>
    </cfRule>
    <cfRule type="cellIs" dxfId="1427" priority="137" stopIfTrue="1" operator="equal">
      <formula>2</formula>
    </cfRule>
  </conditionalFormatting>
  <conditionalFormatting sqref="Q49:AM49">
    <cfRule type="cellIs" dxfId="1426" priority="127" stopIfTrue="1" operator="equal">
      <formula>1</formula>
    </cfRule>
    <cfRule type="cellIs" dxfId="1425" priority="128" stopIfTrue="1" operator="equal">
      <formula>2</formula>
    </cfRule>
    <cfRule type="cellIs" dxfId="1424" priority="129" operator="equal">
      <formula>3</formula>
    </cfRule>
  </conditionalFormatting>
  <conditionalFormatting sqref="W18:Y18">
    <cfRule type="cellIs" dxfId="1423" priority="174" operator="equal">
      <formula>3</formula>
    </cfRule>
    <cfRule type="cellIs" dxfId="1422" priority="172" stopIfTrue="1" operator="equal">
      <formula>1</formula>
    </cfRule>
    <cfRule type="cellIs" dxfId="1421" priority="173" stopIfTrue="1" operator="equal">
      <formula>2</formula>
    </cfRule>
  </conditionalFormatting>
  <conditionalFormatting sqref="W26:Y26">
    <cfRule type="cellIs" dxfId="1420" priority="50" stopIfTrue="1" operator="equal">
      <formula>2</formula>
    </cfRule>
    <cfRule type="cellIs" dxfId="1419" priority="49" stopIfTrue="1" operator="equal">
      <formula>1</formula>
    </cfRule>
    <cfRule type="cellIs" dxfId="1418" priority="51" operator="equal">
      <formula>3</formula>
    </cfRule>
  </conditionalFormatting>
  <conditionalFormatting sqref="W34:Y34">
    <cfRule type="cellIs" dxfId="1417" priority="150" operator="equal">
      <formula>3</formula>
    </cfRule>
    <cfRule type="cellIs" dxfId="1416" priority="149" stopIfTrue="1" operator="equal">
      <formula>2</formula>
    </cfRule>
    <cfRule type="cellIs" dxfId="1415" priority="148" stopIfTrue="1" operator="equal">
      <formula>1</formula>
    </cfRule>
  </conditionalFormatting>
  <conditionalFormatting sqref="W58:Y58">
    <cfRule type="cellIs" dxfId="1414" priority="111" operator="equal">
      <formula>3</formula>
    </cfRule>
    <cfRule type="cellIs" dxfId="1413" priority="110" stopIfTrue="1" operator="equal">
      <formula>2</formula>
    </cfRule>
    <cfRule type="cellIs" dxfId="1412" priority="109" stopIfTrue="1" operator="equal">
      <formula>1</formula>
    </cfRule>
  </conditionalFormatting>
  <conditionalFormatting sqref="W66:Y66">
    <cfRule type="cellIs" dxfId="1411" priority="102" operator="equal">
      <formula>3</formula>
    </cfRule>
    <cfRule type="cellIs" dxfId="1410" priority="100" stopIfTrue="1" operator="equal">
      <formula>1</formula>
    </cfRule>
    <cfRule type="cellIs" dxfId="1409" priority="101" stopIfTrue="1" operator="equal">
      <formula>2</formula>
    </cfRule>
  </conditionalFormatting>
  <conditionalFormatting sqref="W74:Y74">
    <cfRule type="cellIs" dxfId="1408" priority="89" stopIfTrue="1" operator="equal">
      <formula>2</formula>
    </cfRule>
    <cfRule type="cellIs" dxfId="1407" priority="90" operator="equal">
      <formula>3</formula>
    </cfRule>
    <cfRule type="cellIs" dxfId="1406" priority="88" stopIfTrue="1" operator="equal">
      <formula>1</formula>
    </cfRule>
  </conditionalFormatting>
  <conditionalFormatting sqref="W82:Y82">
    <cfRule type="cellIs" dxfId="1405" priority="75" operator="equal">
      <formula>3</formula>
    </cfRule>
    <cfRule type="cellIs" dxfId="1404" priority="74" stopIfTrue="1" operator="equal">
      <formula>2</formula>
    </cfRule>
    <cfRule type="cellIs" dxfId="1403" priority="73" stopIfTrue="1" operator="equal">
      <formula>1</formula>
    </cfRule>
  </conditionalFormatting>
  <conditionalFormatting sqref="W50:AF50">
    <cfRule type="cellIs" dxfId="1402" priority="121" stopIfTrue="1" operator="equal">
      <formula>1</formula>
    </cfRule>
    <cfRule type="cellIs" dxfId="1401" priority="122" stopIfTrue="1" operator="equal">
      <formula>2</formula>
    </cfRule>
    <cfRule type="cellIs" dxfId="1400" priority="123" operator="equal">
      <formula>3</formula>
    </cfRule>
  </conditionalFormatting>
  <conditionalFormatting sqref="W40:AM40 C41:AM41 C42:E42 AJ42:AM42 AD43:AM43 C44:AM44">
    <cfRule type="cellIs" dxfId="1399" priority="222" operator="equal">
      <formula>3</formula>
    </cfRule>
    <cfRule type="cellIs" dxfId="1398" priority="220" stopIfTrue="1" operator="equal">
      <formula>1</formula>
    </cfRule>
    <cfRule type="cellIs" dxfId="1397" priority="221" stopIfTrue="1" operator="equal">
      <formula>2</formula>
    </cfRule>
  </conditionalFormatting>
  <conditionalFormatting sqref="AD18:AF18 AI18:AM18 C19:AM20">
    <cfRule type="cellIs" dxfId="1396" priority="233" stopIfTrue="1" operator="equal">
      <formula>2</formula>
    </cfRule>
    <cfRule type="cellIs" dxfId="1395" priority="234" operator="equal">
      <formula>3</formula>
    </cfRule>
    <cfRule type="cellIs" dxfId="1394" priority="232" stopIfTrue="1" operator="equal">
      <formula>1</formula>
    </cfRule>
  </conditionalFormatting>
  <conditionalFormatting sqref="AD26:AF26">
    <cfRule type="cellIs" dxfId="1393" priority="61" stopIfTrue="1" operator="equal">
      <formula>1</formula>
    </cfRule>
    <cfRule type="cellIs" dxfId="1392" priority="62" stopIfTrue="1" operator="equal">
      <formula>2</formula>
    </cfRule>
    <cfRule type="cellIs" dxfId="1391" priority="63" operator="equal">
      <formula>3</formula>
    </cfRule>
  </conditionalFormatting>
  <conditionalFormatting sqref="AD66:AF66">
    <cfRule type="cellIs" dxfId="1390" priority="97" stopIfTrue="1" operator="equal">
      <formula>1</formula>
    </cfRule>
    <cfRule type="cellIs" dxfId="1389" priority="98" stopIfTrue="1" operator="equal">
      <formula>2</formula>
    </cfRule>
    <cfRule type="cellIs" dxfId="1388" priority="99" operator="equal">
      <formula>3</formula>
    </cfRule>
  </conditionalFormatting>
  <conditionalFormatting sqref="AD74:AF74">
    <cfRule type="cellIs" dxfId="1387" priority="86" stopIfTrue="1" operator="equal">
      <formula>2</formula>
    </cfRule>
    <cfRule type="cellIs" dxfId="1386" priority="87" operator="equal">
      <formula>3</formula>
    </cfRule>
    <cfRule type="cellIs" dxfId="1385" priority="85" stopIfTrue="1" operator="equal">
      <formula>1</formula>
    </cfRule>
  </conditionalFormatting>
  <conditionalFormatting sqref="AD82:AF82">
    <cfRule type="cellIs" dxfId="1384" priority="72" operator="equal">
      <formula>3</formula>
    </cfRule>
    <cfRule type="cellIs" dxfId="1383" priority="71" stopIfTrue="1" operator="equal">
      <formula>2</formula>
    </cfRule>
    <cfRule type="cellIs" dxfId="1382" priority="70" stopIfTrue="1" operator="equal">
      <formula>1</formula>
    </cfRule>
  </conditionalFormatting>
  <conditionalFormatting sqref="AD34:AM34">
    <cfRule type="cellIs" dxfId="1381" priority="145" stopIfTrue="1" operator="equal">
      <formula>1</formula>
    </cfRule>
    <cfRule type="cellIs" dxfId="1380" priority="146" stopIfTrue="1" operator="equal">
      <formula>2</formula>
    </cfRule>
    <cfRule type="cellIs" dxfId="1379" priority="147" operator="equal">
      <formula>3</formula>
    </cfRule>
  </conditionalFormatting>
  <conditionalFormatting sqref="AE48:AH48">
    <cfRule type="cellIs" dxfId="1378" priority="1" stopIfTrue="1" operator="equal">
      <formula>1</formula>
    </cfRule>
    <cfRule type="cellIs" dxfId="1377" priority="3" operator="equal">
      <formula>3</formula>
    </cfRule>
    <cfRule type="cellIs" dxfId="1376" priority="2" stopIfTrue="1" operator="equal">
      <formula>2</formula>
    </cfRule>
  </conditionalFormatting>
  <dataValidations count="3">
    <dataValidation allowBlank="1" showInputMessage="1" showErrorMessage="1" prompt="Type the year in this cell." sqref="AH2:AM2" xr:uid="{50097D1E-4592-4B3A-9A6A-73366F76B19D}"/>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7B90EA4A-6477-4578-A4FC-E7F216C4D5EB}"/>
    <dataValidation allowBlank="1" showInputMessage="1" showErrorMessage="1" promptTitle="Shift Work Calendar" sqref="A2" xr:uid="{4C3FF9C6-813B-46B5-AF7F-7FA52253CD5C}"/>
  </dataValidations>
  <printOptions horizontalCentered="1" verticalCentered="1"/>
  <pageMargins left="0.3" right="0.3" top="0.3" bottom="0.3" header="0.3" footer="0.3"/>
  <pageSetup scale="58"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75F7-488F-44B4-A6A6-2DD21CE34A66}">
  <sheetPr>
    <pageSetUpPr fitToPage="1"/>
  </sheetPr>
  <dimension ref="A1:AN85"/>
  <sheetViews>
    <sheetView showGridLines="0" topLeftCell="A52" zoomScaleNormal="100" workbookViewId="0">
      <selection activeCell="AH53" sqref="AH53"/>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73</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88" t="s">
        <v>74</v>
      </c>
      <c r="S8" s="89"/>
      <c r="T8" s="89"/>
      <c r="U8" s="89"/>
      <c r="V8" s="89"/>
      <c r="W8" s="106"/>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3" t="s">
        <v>14</v>
      </c>
      <c r="L18" s="3" t="s">
        <v>14</v>
      </c>
      <c r="M18" s="3" t="s">
        <v>14</v>
      </c>
      <c r="N18" s="3" t="s">
        <v>14</v>
      </c>
      <c r="O18" s="2" t="s">
        <v>14</v>
      </c>
      <c r="P18" s="2" t="s">
        <v>14</v>
      </c>
      <c r="Q18" s="2" t="s">
        <v>14</v>
      </c>
      <c r="R18" s="61" t="s">
        <v>16</v>
      </c>
      <c r="S18" s="62"/>
      <c r="T18" s="62"/>
      <c r="U18" s="62"/>
      <c r="V18" s="63"/>
      <c r="W18" s="2" t="s">
        <v>14</v>
      </c>
      <c r="X18" s="2" t="s">
        <v>14</v>
      </c>
      <c r="Y18" s="2" t="s">
        <v>14</v>
      </c>
      <c r="Z18" s="62" t="s">
        <v>16</v>
      </c>
      <c r="AA18" s="62"/>
      <c r="AB18" s="62"/>
      <c r="AC18" s="63"/>
      <c r="AD18" s="2" t="s">
        <v>14</v>
      </c>
      <c r="AE18" s="2" t="s">
        <v>14</v>
      </c>
      <c r="AF18" s="87" t="s">
        <v>16</v>
      </c>
      <c r="AG18" s="87"/>
      <c r="AH18" s="87"/>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80" t="s">
        <v>29</v>
      </c>
      <c r="L20" s="80"/>
      <c r="M20" s="80"/>
      <c r="N20" s="80"/>
      <c r="O20" s="80"/>
      <c r="P20" s="2" t="s">
        <v>14</v>
      </c>
      <c r="Q20" s="2" t="s">
        <v>14</v>
      </c>
      <c r="R20" s="2" t="s">
        <v>14</v>
      </c>
      <c r="S20" s="2" t="s">
        <v>14</v>
      </c>
      <c r="T20" s="2" t="s">
        <v>14</v>
      </c>
      <c r="U20" s="2" t="s">
        <v>14</v>
      </c>
      <c r="V20" s="2" t="s">
        <v>14</v>
      </c>
      <c r="W20" s="2" t="s">
        <v>14</v>
      </c>
      <c r="X20" s="2" t="s">
        <v>14</v>
      </c>
      <c r="Y20" s="37" t="s">
        <v>39</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3" t="s">
        <v>14</v>
      </c>
      <c r="H24" s="3" t="s">
        <v>14</v>
      </c>
      <c r="I24" s="3"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104" t="s">
        <v>43</v>
      </c>
      <c r="Z24" s="104"/>
      <c r="AA24" s="104"/>
      <c r="AB24" s="104"/>
      <c r="AC24" s="104"/>
      <c r="AD24" s="104"/>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96" t="s">
        <v>34</v>
      </c>
      <c r="N25" s="97"/>
      <c r="O25" s="97"/>
      <c r="P25" s="97"/>
      <c r="Q25" s="97"/>
      <c r="R25" s="97"/>
      <c r="S25" s="97"/>
      <c r="T25" s="97"/>
      <c r="U25" s="97"/>
      <c r="V25" s="97"/>
      <c r="W25" s="98"/>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87" t="s">
        <v>16</v>
      </c>
      <c r="H26" s="87"/>
      <c r="I26" s="3" t="s">
        <v>14</v>
      </c>
      <c r="J26" s="3" t="s">
        <v>14</v>
      </c>
      <c r="K26" s="32" t="s">
        <v>16</v>
      </c>
      <c r="L26" s="3" t="s">
        <v>14</v>
      </c>
      <c r="M26" s="3" t="s">
        <v>14</v>
      </c>
      <c r="N26" s="3" t="s">
        <v>14</v>
      </c>
      <c r="O26" s="2" t="s">
        <v>14</v>
      </c>
      <c r="P26" s="2" t="s">
        <v>14</v>
      </c>
      <c r="Q26" s="2" t="s">
        <v>14</v>
      </c>
      <c r="R26" s="2" t="s">
        <v>14</v>
      </c>
      <c r="S26" s="2" t="s">
        <v>14</v>
      </c>
      <c r="T26" s="2" t="s">
        <v>14</v>
      </c>
      <c r="U26" s="2" t="s">
        <v>14</v>
      </c>
      <c r="V26" s="2" t="s">
        <v>14</v>
      </c>
      <c r="W26" s="2" t="s">
        <v>14</v>
      </c>
      <c r="X26" s="2" t="s">
        <v>14</v>
      </c>
      <c r="Y26" s="2" t="s">
        <v>14</v>
      </c>
      <c r="Z26" s="2" t="s">
        <v>14</v>
      </c>
      <c r="AA26" s="2" t="s">
        <v>14</v>
      </c>
      <c r="AB26" s="2" t="s">
        <v>14</v>
      </c>
      <c r="AC26" s="2" t="s">
        <v>14</v>
      </c>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7" t="s">
        <v>29</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75" t="s">
        <v>75</v>
      </c>
      <c r="K32" s="75"/>
      <c r="L32" s="75"/>
      <c r="M32" s="75"/>
      <c r="N32" s="75"/>
      <c r="O32" s="2" t="s">
        <v>14</v>
      </c>
      <c r="P32" s="2" t="s">
        <v>14</v>
      </c>
      <c r="Q32" s="2" t="s">
        <v>14</v>
      </c>
      <c r="R32" s="2" t="s">
        <v>14</v>
      </c>
      <c r="S32" s="152" t="s">
        <v>76</v>
      </c>
      <c r="T32" s="153"/>
      <c r="U32" s="153"/>
      <c r="V32" s="154"/>
      <c r="W32" s="2" t="s">
        <v>14</v>
      </c>
      <c r="X32" s="168" t="s">
        <v>77</v>
      </c>
      <c r="Y32" s="169"/>
      <c r="Z32" s="169"/>
      <c r="AA32" s="169"/>
      <c r="AB32" s="169"/>
      <c r="AC32" s="169"/>
      <c r="AD32" s="170"/>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78</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61" t="s">
        <v>16</v>
      </c>
      <c r="E34" s="62"/>
      <c r="F34" s="62"/>
      <c r="G34" s="62"/>
      <c r="H34" s="63"/>
      <c r="I34" s="3" t="s">
        <v>14</v>
      </c>
      <c r="J34" s="3" t="s">
        <v>14</v>
      </c>
      <c r="K34" s="3" t="s">
        <v>14</v>
      </c>
      <c r="L34" s="3" t="s">
        <v>14</v>
      </c>
      <c r="M34" s="3" t="s">
        <v>14</v>
      </c>
      <c r="N34" s="3" t="s">
        <v>14</v>
      </c>
      <c r="O34" s="32" t="s">
        <v>16</v>
      </c>
      <c r="P34" s="2" t="s">
        <v>14</v>
      </c>
      <c r="Q34" s="2" t="s">
        <v>14</v>
      </c>
      <c r="R34" s="34" t="s">
        <v>16</v>
      </c>
      <c r="S34" s="2" t="s">
        <v>14</v>
      </c>
      <c r="T34" s="2" t="s">
        <v>14</v>
      </c>
      <c r="U34" s="2" t="s">
        <v>14</v>
      </c>
      <c r="V34" s="2" t="s">
        <v>14</v>
      </c>
      <c r="W34" s="2" t="s">
        <v>14</v>
      </c>
      <c r="X34" s="2" t="s">
        <v>14</v>
      </c>
      <c r="Y34" s="2" t="s">
        <v>14</v>
      </c>
      <c r="Z34" s="2" t="s">
        <v>14</v>
      </c>
      <c r="AA34" s="2" t="s">
        <v>14</v>
      </c>
      <c r="AB34" s="2" t="s">
        <v>14</v>
      </c>
      <c r="AC34" s="2" t="s">
        <v>14</v>
      </c>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25" t="s">
        <v>7</v>
      </c>
      <c r="Z39" s="25" t="s">
        <v>8</v>
      </c>
      <c r="AA39" s="25" t="s">
        <v>9</v>
      </c>
      <c r="AB39" s="25" t="s">
        <v>10</v>
      </c>
      <c r="AC39" s="25" t="s">
        <v>11</v>
      </c>
      <c r="AD39" s="25" t="s">
        <v>12</v>
      </c>
      <c r="AE39" s="5" t="s">
        <v>6</v>
      </c>
      <c r="AF39" s="25" t="s">
        <v>7</v>
      </c>
      <c r="AG39" s="25" t="s">
        <v>8</v>
      </c>
      <c r="AH39" s="25" t="s">
        <v>9</v>
      </c>
      <c r="AI39" s="2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3" t="s">
        <v>14</v>
      </c>
      <c r="L40" s="3" t="s">
        <v>14</v>
      </c>
      <c r="M40" s="3" t="s">
        <v>14</v>
      </c>
      <c r="N40" s="3" t="s">
        <v>14</v>
      </c>
      <c r="O40" s="2" t="s">
        <v>14</v>
      </c>
      <c r="P40" s="2" t="s">
        <v>14</v>
      </c>
      <c r="Q40" s="2" t="s">
        <v>14</v>
      </c>
      <c r="R40" s="165" t="s">
        <v>70</v>
      </c>
      <c r="S40" s="166"/>
      <c r="T40" s="166"/>
      <c r="U40" s="166"/>
      <c r="V40" s="166"/>
      <c r="W40" s="2" t="s">
        <v>14</v>
      </c>
      <c r="X40" s="2" t="s">
        <v>14</v>
      </c>
      <c r="Y40" s="2" t="s">
        <v>14</v>
      </c>
      <c r="Z40" s="2" t="s">
        <v>14</v>
      </c>
      <c r="AA40" s="2" t="s">
        <v>14</v>
      </c>
      <c r="AB40" s="2" t="s">
        <v>14</v>
      </c>
      <c r="AC40" s="2" t="s">
        <v>14</v>
      </c>
      <c r="AD40" s="2" t="s">
        <v>14</v>
      </c>
      <c r="AE40" s="54" t="s">
        <v>14</v>
      </c>
      <c r="AF40" s="174" t="s">
        <v>79</v>
      </c>
      <c r="AG40" s="175"/>
      <c r="AH40" s="175"/>
      <c r="AI40" s="176"/>
      <c r="AJ40" s="24" t="s">
        <v>14</v>
      </c>
      <c r="AK40" s="2" t="s">
        <v>14</v>
      </c>
      <c r="AL40" s="2" t="s">
        <v>14</v>
      </c>
      <c r="AM40" s="2" t="s">
        <v>14</v>
      </c>
    </row>
    <row r="41" spans="2:39" ht="19.95" customHeight="1" outlineLevel="1" x14ac:dyDescent="0.35">
      <c r="B41" s="19" t="s">
        <v>15</v>
      </c>
      <c r="C41" s="3" t="s">
        <v>14</v>
      </c>
      <c r="D41" s="3" t="s">
        <v>14</v>
      </c>
      <c r="E41" s="3" t="s">
        <v>14</v>
      </c>
      <c r="F41" s="3" t="s">
        <v>14</v>
      </c>
      <c r="G41" s="3" t="s">
        <v>14</v>
      </c>
      <c r="H41" s="3" t="s">
        <v>14</v>
      </c>
      <c r="I41" s="3" t="s">
        <v>14</v>
      </c>
      <c r="J41" s="3" t="s">
        <v>14</v>
      </c>
      <c r="K41" s="107" t="s">
        <v>35</v>
      </c>
      <c r="L41" s="108"/>
      <c r="M41" s="108"/>
      <c r="N41" s="108"/>
      <c r="O41" s="108"/>
      <c r="P41" s="2" t="s">
        <v>14</v>
      </c>
      <c r="Q41" s="2" t="s">
        <v>14</v>
      </c>
      <c r="R41" s="2" t="s">
        <v>14</v>
      </c>
      <c r="S41" s="2" t="s">
        <v>14</v>
      </c>
      <c r="T41" s="2" t="s">
        <v>14</v>
      </c>
      <c r="U41" s="2" t="s">
        <v>14</v>
      </c>
      <c r="V41" s="2" t="s">
        <v>14</v>
      </c>
      <c r="W41" s="2" t="s">
        <v>14</v>
      </c>
      <c r="X41" s="2" t="s">
        <v>14</v>
      </c>
      <c r="Y41" s="93" t="s">
        <v>35</v>
      </c>
      <c r="Z41" s="94"/>
      <c r="AA41" s="94"/>
      <c r="AB41" s="94"/>
      <c r="AC41" s="95"/>
      <c r="AD41" s="2" t="s">
        <v>14</v>
      </c>
      <c r="AE41" s="2" t="s">
        <v>14</v>
      </c>
      <c r="AF41" s="2" t="s">
        <v>14</v>
      </c>
      <c r="AG41" s="2" t="s">
        <v>14</v>
      </c>
      <c r="AH41" s="2" t="s">
        <v>14</v>
      </c>
      <c r="AI41" s="2" t="s">
        <v>14</v>
      </c>
      <c r="AJ41" s="2" t="s">
        <v>14</v>
      </c>
      <c r="AK41" s="2" t="s">
        <v>14</v>
      </c>
      <c r="AL41" s="2"/>
      <c r="AM41" s="2" t="s">
        <v>14</v>
      </c>
    </row>
    <row r="42" spans="2:39" s="21" customFormat="1" ht="19.95" customHeight="1" outlineLevel="1" x14ac:dyDescent="0.35">
      <c r="B42" s="33" t="s">
        <v>2</v>
      </c>
      <c r="C42" s="3" t="s">
        <v>14</v>
      </c>
      <c r="D42" s="3" t="s">
        <v>14</v>
      </c>
      <c r="E42" s="61" t="s">
        <v>16</v>
      </c>
      <c r="F42" s="62"/>
      <c r="G42" s="62"/>
      <c r="H42" s="63"/>
      <c r="I42" s="3" t="s">
        <v>14</v>
      </c>
      <c r="J42" s="3" t="s">
        <v>14</v>
      </c>
      <c r="K42" s="3" t="s">
        <v>14</v>
      </c>
      <c r="L42" s="3" t="s">
        <v>14</v>
      </c>
      <c r="M42" s="3" t="s">
        <v>14</v>
      </c>
      <c r="N42" s="3" t="s">
        <v>14</v>
      </c>
      <c r="O42" s="3" t="s">
        <v>14</v>
      </c>
      <c r="P42" s="2" t="s">
        <v>14</v>
      </c>
      <c r="Q42" s="2" t="s">
        <v>14</v>
      </c>
      <c r="R42" s="3" t="s">
        <v>14</v>
      </c>
      <c r="S42" s="3" t="s">
        <v>14</v>
      </c>
      <c r="T42" s="3" t="s">
        <v>14</v>
      </c>
      <c r="U42" s="3" t="s">
        <v>14</v>
      </c>
      <c r="V42" s="3" t="s">
        <v>14</v>
      </c>
      <c r="W42" s="2" t="s">
        <v>14</v>
      </c>
      <c r="X42" s="2" t="s">
        <v>14</v>
      </c>
      <c r="Y42" s="2" t="s">
        <v>14</v>
      </c>
      <c r="Z42" s="2" t="s">
        <v>14</v>
      </c>
      <c r="AA42" s="2" t="s">
        <v>14</v>
      </c>
      <c r="AB42" s="2" t="s">
        <v>14</v>
      </c>
      <c r="AC42" s="2" t="s">
        <v>14</v>
      </c>
      <c r="AD42" s="2" t="s">
        <v>14</v>
      </c>
      <c r="AE42" s="2" t="s">
        <v>14</v>
      </c>
      <c r="AF42" s="2" t="s">
        <v>14</v>
      </c>
      <c r="AG42" s="2" t="s">
        <v>14</v>
      </c>
      <c r="AH42" s="2" t="s">
        <v>14</v>
      </c>
      <c r="AI42" s="2" t="s">
        <v>14</v>
      </c>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3" t="s">
        <v>14</v>
      </c>
      <c r="P43" s="3" t="s">
        <v>14</v>
      </c>
      <c r="Q43" s="3" t="s">
        <v>14</v>
      </c>
      <c r="R43" s="3" t="s">
        <v>14</v>
      </c>
      <c r="S43" s="3" t="s">
        <v>14</v>
      </c>
      <c r="T43" s="3" t="s">
        <v>14</v>
      </c>
      <c r="U43" s="3" t="s">
        <v>14</v>
      </c>
      <c r="V43" s="3"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80" t="s">
        <v>18</v>
      </c>
      <c r="J44" s="80"/>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25" t="s">
        <v>11</v>
      </c>
      <c r="I47" s="25" t="s">
        <v>12</v>
      </c>
      <c r="J47" s="2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7" t="s">
        <v>14</v>
      </c>
      <c r="H48" s="174" t="s">
        <v>79</v>
      </c>
      <c r="I48" s="175"/>
      <c r="J48" s="176"/>
      <c r="K48" s="24" t="s">
        <v>14</v>
      </c>
      <c r="L48" s="2" t="s">
        <v>14</v>
      </c>
      <c r="M48" s="3" t="s">
        <v>14</v>
      </c>
      <c r="N48" s="3" t="s">
        <v>14</v>
      </c>
      <c r="O48" s="2" t="s">
        <v>14</v>
      </c>
      <c r="P48" s="2" t="s">
        <v>14</v>
      </c>
      <c r="Q48" s="2" t="s">
        <v>14</v>
      </c>
      <c r="R48" s="2" t="s">
        <v>14</v>
      </c>
      <c r="S48" s="2" t="s">
        <v>14</v>
      </c>
      <c r="T48" s="2" t="s">
        <v>14</v>
      </c>
      <c r="U48" s="2" t="s">
        <v>14</v>
      </c>
      <c r="V48" s="2" t="s">
        <v>14</v>
      </c>
      <c r="W48" s="2" t="s">
        <v>14</v>
      </c>
      <c r="X48" s="2" t="s">
        <v>14</v>
      </c>
      <c r="Y48" s="165" t="s">
        <v>80</v>
      </c>
      <c r="Z48" s="166"/>
      <c r="AA48" s="166"/>
      <c r="AB48" s="166"/>
      <c r="AC48" s="167"/>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2" t="s">
        <v>14</v>
      </c>
      <c r="N49" s="3" t="s">
        <v>14</v>
      </c>
      <c r="O49" s="2" t="s">
        <v>14</v>
      </c>
      <c r="P49" s="2" t="s">
        <v>14</v>
      </c>
      <c r="Q49" s="70" t="s">
        <v>81</v>
      </c>
      <c r="R49" s="71"/>
      <c r="S49" s="71"/>
      <c r="T49" s="71"/>
      <c r="U49" s="71"/>
      <c r="V49" s="72"/>
      <c r="W49" s="2" t="s">
        <v>14</v>
      </c>
      <c r="X49" s="2" t="s">
        <v>14</v>
      </c>
      <c r="Y49" s="2" t="s">
        <v>14</v>
      </c>
      <c r="Z49" s="2" t="s">
        <v>14</v>
      </c>
      <c r="AA49" s="2" t="s">
        <v>14</v>
      </c>
      <c r="AB49" s="2" t="s">
        <v>14</v>
      </c>
      <c r="AC49" s="2" t="s">
        <v>14</v>
      </c>
      <c r="AD49" s="2" t="s">
        <v>14</v>
      </c>
      <c r="AE49" s="70" t="s">
        <v>68</v>
      </c>
      <c r="AF49" s="71"/>
      <c r="AG49" s="71"/>
      <c r="AH49" s="71"/>
      <c r="AI49" s="71"/>
      <c r="AJ49" s="71"/>
      <c r="AK49" s="72"/>
      <c r="AL49" s="2" t="s">
        <v>14</v>
      </c>
      <c r="AM49" s="2" t="s">
        <v>14</v>
      </c>
    </row>
    <row r="50" spans="2:39" ht="19.95" customHeight="1" outlineLevel="1" x14ac:dyDescent="0.35">
      <c r="B50" s="33" t="s">
        <v>2</v>
      </c>
      <c r="C50" s="3" t="s">
        <v>14</v>
      </c>
      <c r="D50" s="3" t="s">
        <v>14</v>
      </c>
      <c r="E50" s="3" t="s">
        <v>14</v>
      </c>
      <c r="F50" s="3" t="s">
        <v>14</v>
      </c>
      <c r="G50" s="3" t="s">
        <v>14</v>
      </c>
      <c r="H50" s="3" t="s">
        <v>14</v>
      </c>
      <c r="I50" s="3" t="s">
        <v>14</v>
      </c>
      <c r="J50" s="3" t="s">
        <v>14</v>
      </c>
      <c r="K50" s="171" t="s">
        <v>82</v>
      </c>
      <c r="L50" s="172"/>
      <c r="M50" s="172"/>
      <c r="N50" s="172"/>
      <c r="O50" s="173"/>
      <c r="P50" s="2" t="s">
        <v>14</v>
      </c>
      <c r="Q50" s="2" t="s">
        <v>14</v>
      </c>
      <c r="R50" s="2" t="s">
        <v>14</v>
      </c>
      <c r="S50" s="2" t="s">
        <v>14</v>
      </c>
      <c r="T50" s="2" t="s">
        <v>14</v>
      </c>
      <c r="U50" s="2" t="s">
        <v>14</v>
      </c>
      <c r="V50" s="2" t="s">
        <v>14</v>
      </c>
      <c r="W50" s="2" t="s">
        <v>14</v>
      </c>
      <c r="X50" s="2" t="s">
        <v>14</v>
      </c>
      <c r="Y50" s="2" t="s">
        <v>14</v>
      </c>
      <c r="Z50" s="2" t="s">
        <v>14</v>
      </c>
      <c r="AA50" s="2" t="s">
        <v>14</v>
      </c>
      <c r="AB50" s="2" t="s">
        <v>14</v>
      </c>
      <c r="AC50" s="2" t="s">
        <v>14</v>
      </c>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2"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2"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59">
    <mergeCell ref="AF40:AI40"/>
    <mergeCell ref="Y41:AC41"/>
    <mergeCell ref="B6:B7"/>
    <mergeCell ref="Y24:AD24"/>
    <mergeCell ref="R8:W8"/>
    <mergeCell ref="AF10:AJ10"/>
    <mergeCell ref="E18:H18"/>
    <mergeCell ref="K20:O20"/>
    <mergeCell ref="AF18:AH18"/>
    <mergeCell ref="Z18:AC18"/>
    <mergeCell ref="B14:B15"/>
    <mergeCell ref="B22:B23"/>
    <mergeCell ref="Y10:AC10"/>
    <mergeCell ref="B78:B79"/>
    <mergeCell ref="B62:B63"/>
    <mergeCell ref="B70:B71"/>
    <mergeCell ref="AF58:AG58"/>
    <mergeCell ref="AF66:AJ66"/>
    <mergeCell ref="Y74:AC74"/>
    <mergeCell ref="AF74:AJ74"/>
    <mergeCell ref="Y66:AC66"/>
    <mergeCell ref="Y58:AC58"/>
    <mergeCell ref="B54:B55"/>
    <mergeCell ref="R18:V18"/>
    <mergeCell ref="G26:H26"/>
    <mergeCell ref="E42:H42"/>
    <mergeCell ref="K50:O50"/>
    <mergeCell ref="B30:B31"/>
    <mergeCell ref="B38:B39"/>
    <mergeCell ref="D34:H34"/>
    <mergeCell ref="R40:V40"/>
    <mergeCell ref="I44:J44"/>
    <mergeCell ref="H48:J48"/>
    <mergeCell ref="B46:B47"/>
    <mergeCell ref="Q49:V49"/>
    <mergeCell ref="AH2:AM2"/>
    <mergeCell ref="W4:X4"/>
    <mergeCell ref="AJ4:AK4"/>
    <mergeCell ref="M25:W25"/>
    <mergeCell ref="J32:N32"/>
    <mergeCell ref="AG26:AJ26"/>
    <mergeCell ref="S32:V32"/>
    <mergeCell ref="X32:AD32"/>
    <mergeCell ref="AE49:AK49"/>
    <mergeCell ref="Y82:AC82"/>
    <mergeCell ref="K41:O41"/>
    <mergeCell ref="AF82:AH82"/>
    <mergeCell ref="D82:H82"/>
    <mergeCell ref="K82:O82"/>
    <mergeCell ref="R82:V82"/>
    <mergeCell ref="F66:H66"/>
    <mergeCell ref="D58:H58"/>
    <mergeCell ref="K58:O58"/>
    <mergeCell ref="R58:V58"/>
    <mergeCell ref="K74:O74"/>
    <mergeCell ref="R74:V74"/>
    <mergeCell ref="K66:O66"/>
    <mergeCell ref="R66:V66"/>
    <mergeCell ref="Y48:AC48"/>
  </mergeCells>
  <conditionalFormatting sqref="C34:D34">
    <cfRule type="cellIs" dxfId="1375" priority="235" stopIfTrue="1" operator="equal">
      <formula>1</formula>
    </cfRule>
    <cfRule type="cellIs" dxfId="1374" priority="237" operator="equal">
      <formula>3</formula>
    </cfRule>
    <cfRule type="cellIs" dxfId="1373" priority="236" stopIfTrue="1" operator="equal">
      <formula>2</formula>
    </cfRule>
  </conditionalFormatting>
  <conditionalFormatting sqref="C58:D58">
    <cfRule type="cellIs" dxfId="1372" priority="190" stopIfTrue="1" operator="equal">
      <formula>1</formula>
    </cfRule>
    <cfRule type="cellIs" dxfId="1371" priority="192" operator="equal">
      <formula>3</formula>
    </cfRule>
    <cfRule type="cellIs" dxfId="1370" priority="191" stopIfTrue="1" operator="equal">
      <formula>2</formula>
    </cfRule>
  </conditionalFormatting>
  <conditionalFormatting sqref="C82:D82">
    <cfRule type="cellIs" dxfId="1369" priority="154" stopIfTrue="1" operator="equal">
      <formula>1</formula>
    </cfRule>
    <cfRule type="cellIs" dxfId="1368" priority="156" operator="equal">
      <formula>3</formula>
    </cfRule>
    <cfRule type="cellIs" dxfId="1367" priority="155" stopIfTrue="1" operator="equal">
      <formula>2</formula>
    </cfRule>
  </conditionalFormatting>
  <conditionalFormatting sqref="C44:I44">
    <cfRule type="cellIs" dxfId="1366" priority="110" stopIfTrue="1" operator="equal">
      <formula>2</formula>
    </cfRule>
    <cfRule type="cellIs" dxfId="1365" priority="109" stopIfTrue="1" operator="equal">
      <formula>1</formula>
    </cfRule>
    <cfRule type="cellIs" dxfId="1364" priority="111" operator="equal">
      <formula>3</formula>
    </cfRule>
  </conditionalFormatting>
  <conditionalFormatting sqref="C32:J32">
    <cfRule type="cellIs" dxfId="1363" priority="122" stopIfTrue="1" operator="equal">
      <formula>2</formula>
    </cfRule>
    <cfRule type="cellIs" dxfId="1362" priority="121" stopIfTrue="1" operator="equal">
      <formula>1</formula>
    </cfRule>
    <cfRule type="cellIs" dxfId="1361" priority="123" operator="equal">
      <formula>3</formula>
    </cfRule>
  </conditionalFormatting>
  <conditionalFormatting sqref="C50:J50">
    <cfRule type="cellIs" dxfId="1360" priority="203" stopIfTrue="1" operator="equal">
      <formula>2</formula>
    </cfRule>
    <cfRule type="cellIs" dxfId="1359" priority="204" operator="equal">
      <formula>3</formula>
    </cfRule>
    <cfRule type="cellIs" dxfId="1358" priority="202" stopIfTrue="1" operator="equal">
      <formula>1</formula>
    </cfRule>
  </conditionalFormatting>
  <conditionalFormatting sqref="C41:K41">
    <cfRule type="cellIs" dxfId="1357" priority="79" stopIfTrue="1" operator="equal">
      <formula>1</formula>
    </cfRule>
    <cfRule type="cellIs" dxfId="1356" priority="80" stopIfTrue="1" operator="equal">
      <formula>2</formula>
    </cfRule>
    <cfRule type="cellIs" dxfId="1355" priority="81" operator="equal">
      <formula>3</formula>
    </cfRule>
  </conditionalFormatting>
  <conditionalFormatting sqref="C74:K74">
    <cfRule type="cellIs" dxfId="1354" priority="166" stopIfTrue="1" operator="equal">
      <formula>1</formula>
    </cfRule>
    <cfRule type="cellIs" dxfId="1353" priority="167" stopIfTrue="1" operator="equal">
      <formula>2</formula>
    </cfRule>
    <cfRule type="cellIs" dxfId="1352" priority="168" operator="equal">
      <formula>3</formula>
    </cfRule>
  </conditionalFormatting>
  <conditionalFormatting sqref="C8:R8 X8:AM8 C9:AM9 C10:Y10 AD10:AF10 AK10:AM10 C11:AM12">
    <cfRule type="cellIs" dxfId="1351" priority="317" stopIfTrue="1" operator="equal">
      <formula>2</formula>
    </cfRule>
    <cfRule type="cellIs" dxfId="1350" priority="316" stopIfTrue="1" operator="equal">
      <formula>1</formula>
    </cfRule>
    <cfRule type="cellIs" dxfId="1349" priority="318" operator="equal">
      <formula>3</formula>
    </cfRule>
  </conditionalFormatting>
  <conditionalFormatting sqref="C40:R40">
    <cfRule type="cellIs" dxfId="1348" priority="88" stopIfTrue="1" operator="equal">
      <formula>1</formula>
    </cfRule>
    <cfRule type="cellIs" dxfId="1347" priority="89" stopIfTrue="1" operator="equal">
      <formula>2</formula>
    </cfRule>
    <cfRule type="cellIs" dxfId="1346" priority="90" operator="equal">
      <formula>3</formula>
    </cfRule>
  </conditionalFormatting>
  <conditionalFormatting sqref="C24:Y24 AE24:AM24 C25:M25 X25:AM25 C26:G26 AK26:AM26">
    <cfRule type="cellIs" dxfId="1345" priority="306" operator="equal">
      <formula>3</formula>
    </cfRule>
    <cfRule type="cellIs" dxfId="1344" priority="304" stopIfTrue="1" operator="equal">
      <formula>1</formula>
    </cfRule>
    <cfRule type="cellIs" dxfId="1343" priority="305" stopIfTrue="1" operator="equal">
      <formula>2</formula>
    </cfRule>
  </conditionalFormatting>
  <conditionalFormatting sqref="C6:AM6">
    <cfRule type="expression" dxfId="1342" priority="315">
      <formula>NOT(ISNUMBER(C6))</formula>
    </cfRule>
  </conditionalFormatting>
  <conditionalFormatting sqref="C7:AM7 C31:AM31 C47:R47 X47:AM47">
    <cfRule type="expression" dxfId="1341" priority="314">
      <formula>OR(COUNTIF(C8:C10,1)&gt;1,COUNTIF(C8:C10,2)&gt;1,COUNTIF(C8:C10,3)&gt;1)</formula>
    </cfRule>
  </conditionalFormatting>
  <conditionalFormatting sqref="C7:AM7 C31:AM31 C47:AM47">
    <cfRule type="expression" dxfId="1340" priority="313" stopIfTrue="1">
      <formula>NOT(ISNUMBER(C6))</formula>
    </cfRule>
  </conditionalFormatting>
  <conditionalFormatting sqref="C14:AM14">
    <cfRule type="expression" dxfId="1339" priority="309">
      <formula>NOT(ISNUMBER(C14))</formula>
    </cfRule>
  </conditionalFormatting>
  <conditionalFormatting sqref="C15:AM15">
    <cfRule type="expression" dxfId="1338" priority="307" stopIfTrue="1">
      <formula>NOT(ISNUMBER(C14))</formula>
    </cfRule>
    <cfRule type="expression" dxfId="1337" priority="308">
      <formula>OR(COUNTIF(C16:C18,1)&gt;1,COUNTIF(C16:C18,2)&gt;1,COUNTIF(C16:C18,3)&gt;1)</formula>
    </cfRule>
  </conditionalFormatting>
  <conditionalFormatting sqref="C16:AM17 C18:E18 AD18:AF18 AI18:AM18 C19:AM19 C20:K20 P20:AM20">
    <cfRule type="cellIs" dxfId="1336" priority="310" stopIfTrue="1" operator="equal">
      <formula>1</formula>
    </cfRule>
    <cfRule type="cellIs" dxfId="1335" priority="311" stopIfTrue="1" operator="equal">
      <formula>2</formula>
    </cfRule>
    <cfRule type="cellIs" dxfId="1334" priority="312" operator="equal">
      <formula>3</formula>
    </cfRule>
  </conditionalFormatting>
  <conditionalFormatting sqref="C22:AM22">
    <cfRule type="expression" dxfId="1333" priority="282">
      <formula>NOT(ISNUMBER(C22))</formula>
    </cfRule>
  </conditionalFormatting>
  <conditionalFormatting sqref="C23:AM23">
    <cfRule type="expression" dxfId="1332" priority="280" stopIfTrue="1">
      <formula>NOT(ISNUMBER(C22))</formula>
    </cfRule>
    <cfRule type="expression" dxfId="1331" priority="281">
      <formula>OR(COUNTIF(C24:C26,1)&gt;1,COUNTIF(C24:C26,2)&gt;1,COUNTIF(C24:C26,3)&gt;1)</formula>
    </cfRule>
  </conditionalFormatting>
  <conditionalFormatting sqref="C27:AM28">
    <cfRule type="cellIs" dxfId="1330" priority="118" stopIfTrue="1" operator="equal">
      <formula>1</formula>
    </cfRule>
    <cfRule type="cellIs" dxfId="1329" priority="119" stopIfTrue="1" operator="equal">
      <formula>2</formula>
    </cfRule>
    <cfRule type="cellIs" dxfId="1328" priority="120" operator="equal">
      <formula>3</formula>
    </cfRule>
  </conditionalFormatting>
  <conditionalFormatting sqref="C30:AM30">
    <cfRule type="expression" dxfId="1327" priority="279">
      <formula>NOT(ISNUMBER(C30))</formula>
    </cfRule>
  </conditionalFormatting>
  <conditionalFormatting sqref="C38:AM38">
    <cfRule type="expression" dxfId="1326" priority="276">
      <formula>NOT(ISNUMBER(C38))</formula>
    </cfRule>
  </conditionalFormatting>
  <conditionalFormatting sqref="C39:AM39">
    <cfRule type="expression" dxfId="1325" priority="274" stopIfTrue="1">
      <formula>NOT(ISNUMBER(C38))</formula>
    </cfRule>
    <cfRule type="expression" dxfId="1324" priority="275">
      <formula>OR(COUNTIF(C40:C42,1)&gt;1,COUNTIF(C40:C42,2)&gt;1,COUNTIF(C40:C42,3)&gt;1)</formula>
    </cfRule>
  </conditionalFormatting>
  <conditionalFormatting sqref="C46:AM46">
    <cfRule type="expression" dxfId="1323" priority="273">
      <formula>NOT(ISNUMBER(C46))</formula>
    </cfRule>
  </conditionalFormatting>
  <conditionalFormatting sqref="C54:AM54">
    <cfRule type="expression" dxfId="1322" priority="270">
      <formula>NOT(ISNUMBER(C54))</formula>
    </cfRule>
  </conditionalFormatting>
  <conditionalFormatting sqref="C55:AM55">
    <cfRule type="expression" dxfId="1321" priority="269">
      <formula>OR(COUNTIF(C56:C58,1)&gt;1,COUNTIF(C56:C58,2)&gt;1,COUNTIF(C56:C58,3)&gt;1)</formula>
    </cfRule>
    <cfRule type="expression" dxfId="1320" priority="268" stopIfTrue="1">
      <formula>NOT(ISNUMBER(C54))</formula>
    </cfRule>
  </conditionalFormatting>
  <conditionalFormatting sqref="C56:AM57 AD58:AF58 AH58:AM58 C59:AM60">
    <cfRule type="cellIs" dxfId="1319" priority="293" stopIfTrue="1" operator="equal">
      <formula>2</formula>
    </cfRule>
    <cfRule type="cellIs" dxfId="1318" priority="292" stopIfTrue="1" operator="equal">
      <formula>1</formula>
    </cfRule>
    <cfRule type="cellIs" dxfId="1317" priority="294" operator="equal">
      <formula>3</formula>
    </cfRule>
  </conditionalFormatting>
  <conditionalFormatting sqref="C62:AM62">
    <cfRule type="expression" dxfId="1316" priority="267">
      <formula>NOT(ISNUMBER(C62))</formula>
    </cfRule>
  </conditionalFormatting>
  <conditionalFormatting sqref="C63:AM63">
    <cfRule type="expression" dxfId="1315" priority="266">
      <formula>OR(COUNTIF(C64:C66,1)&gt;1,COUNTIF(C64:C66,2)&gt;1,COUNTIF(C64:C66,3)&gt;1)</formula>
    </cfRule>
    <cfRule type="expression" dxfId="1314" priority="265" stopIfTrue="1">
      <formula>NOT(ISNUMBER(C62))</formula>
    </cfRule>
  </conditionalFormatting>
  <conditionalFormatting sqref="C64:AM65 C66:F66 AK66:AM66 C67:AM68">
    <cfRule type="cellIs" dxfId="1313" priority="291" operator="equal">
      <formula>3</formula>
    </cfRule>
    <cfRule type="cellIs" dxfId="1312" priority="289" stopIfTrue="1" operator="equal">
      <formula>1</formula>
    </cfRule>
    <cfRule type="cellIs" dxfId="1311" priority="290" stopIfTrue="1" operator="equal">
      <formula>2</formula>
    </cfRule>
  </conditionalFormatting>
  <conditionalFormatting sqref="C70:AM70">
    <cfRule type="expression" dxfId="1310" priority="264">
      <formula>NOT(ISNUMBER(C70))</formula>
    </cfRule>
  </conditionalFormatting>
  <conditionalFormatting sqref="C71:AM71">
    <cfRule type="expression" dxfId="1309" priority="262" stopIfTrue="1">
      <formula>NOT(ISNUMBER(C70))</formula>
    </cfRule>
    <cfRule type="expression" dxfId="1308" priority="263">
      <formula>OR(COUNTIF(C72:C74,1)&gt;1,COUNTIF(C72:C74,2)&gt;1,COUNTIF(C72:C74,3)&gt;1)</formula>
    </cfRule>
  </conditionalFormatting>
  <conditionalFormatting sqref="C72:AM73 AK74:AM74 C75:AM76">
    <cfRule type="cellIs" dxfId="1307" priority="288" operator="equal">
      <formula>3</formula>
    </cfRule>
    <cfRule type="cellIs" dxfId="1306" priority="286" stopIfTrue="1" operator="equal">
      <formula>1</formula>
    </cfRule>
    <cfRule type="cellIs" dxfId="1305" priority="287" stopIfTrue="1" operator="equal">
      <formula>2</formula>
    </cfRule>
  </conditionalFormatting>
  <conditionalFormatting sqref="C78:AM78">
    <cfRule type="expression" dxfId="1304" priority="261">
      <formula>NOT(ISNUMBER(C78))</formula>
    </cfRule>
  </conditionalFormatting>
  <conditionalFormatting sqref="C79:AM79">
    <cfRule type="expression" dxfId="1303" priority="260">
      <formula>OR(COUNTIF(C80:C82,1)&gt;1,COUNTIF(C80:C82,2)&gt;1,COUNTIF(C80:C82,3)&gt;1)</formula>
    </cfRule>
    <cfRule type="expression" dxfId="1302" priority="259" stopIfTrue="1">
      <formula>NOT(ISNUMBER(C78))</formula>
    </cfRule>
  </conditionalFormatting>
  <conditionalFormatting sqref="C80:AM81 AI82:AM82 C83:AM84">
    <cfRule type="cellIs" dxfId="1301" priority="283" stopIfTrue="1" operator="equal">
      <formula>1</formula>
    </cfRule>
    <cfRule type="cellIs" dxfId="1300" priority="284" stopIfTrue="1" operator="equal">
      <formula>2</formula>
    </cfRule>
    <cfRule type="cellIs" dxfId="1299" priority="285" operator="equal">
      <formula>3</formula>
    </cfRule>
  </conditionalFormatting>
  <conditionalFormatting sqref="H48">
    <cfRule type="cellIs" dxfId="1298" priority="53" stopIfTrue="1" operator="equal">
      <formula>2</formula>
    </cfRule>
    <cfRule type="cellIs" dxfId="1297" priority="54" operator="equal">
      <formula>3</formula>
    </cfRule>
    <cfRule type="cellIs" dxfId="1296" priority="52" stopIfTrue="1" operator="equal">
      <formula>1</formula>
    </cfRule>
  </conditionalFormatting>
  <conditionalFormatting sqref="H49:Q49">
    <cfRule type="cellIs" dxfId="1295" priority="9" operator="equal">
      <formula>3</formula>
    </cfRule>
    <cfRule type="cellIs" dxfId="1294" priority="8" stopIfTrue="1" operator="equal">
      <formula>2</formula>
    </cfRule>
    <cfRule type="cellIs" dxfId="1293" priority="7" stopIfTrue="1" operator="equal">
      <formula>1</formula>
    </cfRule>
  </conditionalFormatting>
  <conditionalFormatting sqref="I58:K58">
    <cfRule type="cellIs" dxfId="1292" priority="189" operator="equal">
      <formula>3</formula>
    </cfRule>
    <cfRule type="cellIs" dxfId="1291" priority="187" stopIfTrue="1" operator="equal">
      <formula>1</formula>
    </cfRule>
    <cfRule type="cellIs" dxfId="1290" priority="188" stopIfTrue="1" operator="equal">
      <formula>2</formula>
    </cfRule>
  </conditionalFormatting>
  <conditionalFormatting sqref="I66:K66">
    <cfRule type="cellIs" dxfId="1289" priority="180" operator="equal">
      <formula>3</formula>
    </cfRule>
    <cfRule type="cellIs" dxfId="1288" priority="178" stopIfTrue="1" operator="equal">
      <formula>1</formula>
    </cfRule>
    <cfRule type="cellIs" dxfId="1287" priority="179" stopIfTrue="1" operator="equal">
      <formula>2</formula>
    </cfRule>
  </conditionalFormatting>
  <conditionalFormatting sqref="I82:K82">
    <cfRule type="cellIs" dxfId="1286" priority="151" stopIfTrue="1" operator="equal">
      <formula>1</formula>
    </cfRule>
    <cfRule type="cellIs" dxfId="1285" priority="152" stopIfTrue="1" operator="equal">
      <formula>2</formula>
    </cfRule>
    <cfRule type="cellIs" dxfId="1284" priority="153" operator="equal">
      <formula>3</formula>
    </cfRule>
  </conditionalFormatting>
  <conditionalFormatting sqref="I18:R18">
    <cfRule type="cellIs" dxfId="1283" priority="253" stopIfTrue="1" operator="equal">
      <formula>1</formula>
    </cfRule>
    <cfRule type="cellIs" dxfId="1282" priority="254" stopIfTrue="1" operator="equal">
      <formula>2</formula>
    </cfRule>
    <cfRule type="cellIs" dxfId="1281" priority="255" operator="equal">
      <formula>3</formula>
    </cfRule>
  </conditionalFormatting>
  <conditionalFormatting sqref="I26:AG26">
    <cfRule type="cellIs" dxfId="1280" priority="117" operator="equal">
      <formula>3</formula>
    </cfRule>
    <cfRule type="cellIs" dxfId="1279" priority="116" stopIfTrue="1" operator="equal">
      <formula>2</formula>
    </cfRule>
    <cfRule type="cellIs" dxfId="1278" priority="115" stopIfTrue="1" operator="equal">
      <formula>1</formula>
    </cfRule>
  </conditionalFormatting>
  <conditionalFormatting sqref="I34:AM34">
    <cfRule type="cellIs" dxfId="1277" priority="114" operator="equal">
      <formula>3</formula>
    </cfRule>
    <cfRule type="cellIs" dxfId="1276" priority="113" stopIfTrue="1" operator="equal">
      <formula>2</formula>
    </cfRule>
    <cfRule type="cellIs" dxfId="1275" priority="112" stopIfTrue="1" operator="equal">
      <formula>1</formula>
    </cfRule>
  </conditionalFormatting>
  <conditionalFormatting sqref="K48:Y48">
    <cfRule type="cellIs" dxfId="1274" priority="10" stopIfTrue="1" operator="equal">
      <formula>1</formula>
    </cfRule>
    <cfRule type="cellIs" dxfId="1273" priority="12" operator="equal">
      <formula>3</formula>
    </cfRule>
    <cfRule type="cellIs" dxfId="1272" priority="11" stopIfTrue="1" operator="equal">
      <formula>2</formula>
    </cfRule>
  </conditionalFormatting>
  <conditionalFormatting sqref="O32:S32">
    <cfRule type="cellIs" dxfId="1271" priority="94" stopIfTrue="1" operator="equal">
      <formula>1</formula>
    </cfRule>
    <cfRule type="cellIs" dxfId="1270" priority="95" stopIfTrue="1" operator="equal">
      <formula>2</formula>
    </cfRule>
    <cfRule type="cellIs" dxfId="1269" priority="96" operator="equal">
      <formula>3</formula>
    </cfRule>
  </conditionalFormatting>
  <conditionalFormatting sqref="P58:R58">
    <cfRule type="cellIs" dxfId="1268" priority="184" stopIfTrue="1" operator="equal">
      <formula>1</formula>
    </cfRule>
    <cfRule type="cellIs" dxfId="1267" priority="185" stopIfTrue="1" operator="equal">
      <formula>2</formula>
    </cfRule>
    <cfRule type="cellIs" dxfId="1266" priority="186" operator="equal">
      <formula>3</formula>
    </cfRule>
  </conditionalFormatting>
  <conditionalFormatting sqref="P66:R66">
    <cfRule type="cellIs" dxfId="1265" priority="175" stopIfTrue="1" operator="equal">
      <formula>1</formula>
    </cfRule>
    <cfRule type="cellIs" dxfId="1264" priority="176" stopIfTrue="1" operator="equal">
      <formula>2</formula>
    </cfRule>
    <cfRule type="cellIs" dxfId="1263" priority="177" operator="equal">
      <formula>3</formula>
    </cfRule>
  </conditionalFormatting>
  <conditionalFormatting sqref="P74:R74">
    <cfRule type="cellIs" dxfId="1262" priority="165" operator="equal">
      <formula>3</formula>
    </cfRule>
    <cfRule type="cellIs" dxfId="1261" priority="163" stopIfTrue="1" operator="equal">
      <formula>1</formula>
    </cfRule>
    <cfRule type="cellIs" dxfId="1260" priority="164" stopIfTrue="1" operator="equal">
      <formula>2</formula>
    </cfRule>
  </conditionalFormatting>
  <conditionalFormatting sqref="P82:R82">
    <cfRule type="cellIs" dxfId="1259" priority="150" operator="equal">
      <formula>3</formula>
    </cfRule>
    <cfRule type="cellIs" dxfId="1258" priority="149" stopIfTrue="1" operator="equal">
      <formula>2</formula>
    </cfRule>
    <cfRule type="cellIs" dxfId="1257" priority="148" stopIfTrue="1" operator="equal">
      <formula>1</formula>
    </cfRule>
  </conditionalFormatting>
  <conditionalFormatting sqref="P50:AK50">
    <cfRule type="cellIs" dxfId="1256" priority="196" stopIfTrue="1" operator="equal">
      <formula>1</formula>
    </cfRule>
    <cfRule type="cellIs" dxfId="1255" priority="197" stopIfTrue="1" operator="equal">
      <formula>2</formula>
    </cfRule>
    <cfRule type="cellIs" dxfId="1254" priority="198" operator="equal">
      <formula>3</formula>
    </cfRule>
  </conditionalFormatting>
  <conditionalFormatting sqref="S47:W47">
    <cfRule type="expression" dxfId="1253" priority="415">
      <formula>OR(COUNTIF(S49:S50,1)&gt;1,COUNTIF(S49:S50,2)&gt;1,COUNTIF(S49:S50,3)&gt;1)</formula>
    </cfRule>
  </conditionalFormatting>
  <conditionalFormatting sqref="W40 AJ40:AM40 P41:W41 Y41 AD41:AM41 C42:E42 C43:AM43 K44:AM44">
    <cfRule type="cellIs" dxfId="1252" priority="300" operator="equal">
      <formula>3</formula>
    </cfRule>
    <cfRule type="cellIs" dxfId="1251" priority="299" stopIfTrue="1" operator="equal">
      <formula>2</formula>
    </cfRule>
  </conditionalFormatting>
  <conditionalFormatting sqref="W32:X32">
    <cfRule type="cellIs" dxfId="1250" priority="93" operator="equal">
      <formula>3</formula>
    </cfRule>
    <cfRule type="cellIs" dxfId="1249" priority="92" stopIfTrue="1" operator="equal">
      <formula>2</formula>
    </cfRule>
    <cfRule type="cellIs" dxfId="1248" priority="91" stopIfTrue="1" operator="equal">
      <formula>1</formula>
    </cfRule>
  </conditionalFormatting>
  <conditionalFormatting sqref="W18:Y18">
    <cfRule type="cellIs" dxfId="1247" priority="250" stopIfTrue="1" operator="equal">
      <formula>1</formula>
    </cfRule>
    <cfRule type="cellIs" dxfId="1246" priority="251" stopIfTrue="1" operator="equal">
      <formula>2</formula>
    </cfRule>
    <cfRule type="cellIs" dxfId="1245" priority="252" operator="equal">
      <formula>3</formula>
    </cfRule>
  </conditionalFormatting>
  <conditionalFormatting sqref="W58:Y58">
    <cfRule type="cellIs" dxfId="1244" priority="181" stopIfTrue="1" operator="equal">
      <formula>1</formula>
    </cfRule>
    <cfRule type="cellIs" dxfId="1243" priority="182" stopIfTrue="1" operator="equal">
      <formula>2</formula>
    </cfRule>
    <cfRule type="cellIs" dxfId="1242" priority="183" operator="equal">
      <formula>3</formula>
    </cfRule>
  </conditionalFormatting>
  <conditionalFormatting sqref="W66:Y66">
    <cfRule type="cellIs" dxfId="1241" priority="172" stopIfTrue="1" operator="equal">
      <formula>1</formula>
    </cfRule>
    <cfRule type="cellIs" dxfId="1240" priority="173" stopIfTrue="1" operator="equal">
      <formula>2</formula>
    </cfRule>
    <cfRule type="cellIs" dxfId="1239" priority="174" operator="equal">
      <formula>3</formula>
    </cfRule>
  </conditionalFormatting>
  <conditionalFormatting sqref="W74:Y74">
    <cfRule type="cellIs" dxfId="1238" priority="162" operator="equal">
      <formula>3</formula>
    </cfRule>
    <cfRule type="cellIs" dxfId="1237" priority="161" stopIfTrue="1" operator="equal">
      <formula>2</formula>
    </cfRule>
    <cfRule type="cellIs" dxfId="1236" priority="160" stopIfTrue="1" operator="equal">
      <formula>1</formula>
    </cfRule>
  </conditionalFormatting>
  <conditionalFormatting sqref="W82:Y82">
    <cfRule type="cellIs" dxfId="1235" priority="146" stopIfTrue="1" operator="equal">
      <formula>2</formula>
    </cfRule>
    <cfRule type="cellIs" dxfId="1234" priority="147" operator="equal">
      <formula>3</formula>
    </cfRule>
    <cfRule type="cellIs" dxfId="1233" priority="145" stopIfTrue="1" operator="equal">
      <formula>1</formula>
    </cfRule>
  </conditionalFormatting>
  <conditionalFormatting sqref="W49:AE49">
    <cfRule type="cellIs" dxfId="1232" priority="3" operator="equal">
      <formula>3</formula>
    </cfRule>
    <cfRule type="cellIs" dxfId="1231" priority="1" stopIfTrue="1" operator="equal">
      <formula>1</formula>
    </cfRule>
    <cfRule type="cellIs" dxfId="1230" priority="2" stopIfTrue="1" operator="equal">
      <formula>2</formula>
    </cfRule>
  </conditionalFormatting>
  <conditionalFormatting sqref="X40:X41 I42:AM42">
    <cfRule type="cellIs" dxfId="1229" priority="208" stopIfTrue="1" operator="equal">
      <formula>1</formula>
    </cfRule>
    <cfRule type="cellIs" dxfId="1228" priority="209" stopIfTrue="1" operator="equal">
      <formula>2</formula>
    </cfRule>
    <cfRule type="cellIs" dxfId="1227" priority="210" operator="equal">
      <formula>3</formula>
    </cfRule>
  </conditionalFormatting>
  <conditionalFormatting sqref="Y41 W40 AJ40:AM40 P41:W41 AD41:AM41 C42:E42 C43:AM43 K44:AM44">
    <cfRule type="cellIs" dxfId="1226" priority="298" stopIfTrue="1" operator="equal">
      <formula>1</formula>
    </cfRule>
  </conditionalFormatting>
  <conditionalFormatting sqref="Y41">
    <cfRule type="cellIs" dxfId="1225" priority="39" operator="equal">
      <formula>3</formula>
    </cfRule>
    <cfRule type="cellIs" dxfId="1224" priority="38" stopIfTrue="1" operator="equal">
      <formula>2</formula>
    </cfRule>
    <cfRule type="cellIs" dxfId="1223" priority="37" stopIfTrue="1" operator="equal">
      <formula>1</formula>
    </cfRule>
    <cfRule type="cellIs" dxfId="1222" priority="36" operator="equal">
      <formula>3</formula>
    </cfRule>
    <cfRule type="cellIs" dxfId="1221" priority="35" stopIfTrue="1" operator="equal">
      <formula>2</formula>
    </cfRule>
    <cfRule type="cellIs" dxfId="1220" priority="34" stopIfTrue="1" operator="equal">
      <formula>1</formula>
    </cfRule>
  </conditionalFormatting>
  <conditionalFormatting sqref="Y40:AF40">
    <cfRule type="cellIs" dxfId="1219" priority="56" stopIfTrue="1" operator="equal">
      <formula>2</formula>
    </cfRule>
    <cfRule type="cellIs" dxfId="1218" priority="57" operator="equal">
      <formula>3</formula>
    </cfRule>
    <cfRule type="cellIs" dxfId="1217" priority="55" stopIfTrue="1" operator="equal">
      <formula>1</formula>
    </cfRule>
  </conditionalFormatting>
  <conditionalFormatting sqref="AD66:AF66">
    <cfRule type="cellIs" dxfId="1216" priority="171" operator="equal">
      <formula>3</formula>
    </cfRule>
    <cfRule type="cellIs" dxfId="1215" priority="170" stopIfTrue="1" operator="equal">
      <formula>2</formula>
    </cfRule>
    <cfRule type="cellIs" dxfId="1214" priority="169" stopIfTrue="1" operator="equal">
      <formula>1</formula>
    </cfRule>
  </conditionalFormatting>
  <conditionalFormatting sqref="AD74:AF74">
    <cfRule type="cellIs" dxfId="1213" priority="159" operator="equal">
      <formula>3</formula>
    </cfRule>
    <cfRule type="cellIs" dxfId="1212" priority="158" stopIfTrue="1" operator="equal">
      <formula>2</formula>
    </cfRule>
    <cfRule type="cellIs" dxfId="1211" priority="157" stopIfTrue="1" operator="equal">
      <formula>1</formula>
    </cfRule>
  </conditionalFormatting>
  <conditionalFormatting sqref="AD82:AF82">
    <cfRule type="cellIs" dxfId="1210" priority="142" stopIfTrue="1" operator="equal">
      <formula>1</formula>
    </cfRule>
    <cfRule type="cellIs" dxfId="1209" priority="143" stopIfTrue="1" operator="equal">
      <formula>2</formula>
    </cfRule>
    <cfRule type="cellIs" dxfId="1208" priority="144" operator="equal">
      <formula>3</formula>
    </cfRule>
  </conditionalFormatting>
  <conditionalFormatting sqref="AD48:AM48 C48:G49 AL49:AM50 C51:AM52">
    <cfRule type="cellIs" dxfId="1207" priority="296" stopIfTrue="1" operator="equal">
      <formula>2</formula>
    </cfRule>
    <cfRule type="cellIs" dxfId="1206" priority="295" stopIfTrue="1" operator="equal">
      <formula>1</formula>
    </cfRule>
    <cfRule type="cellIs" dxfId="1205" priority="297" operator="equal">
      <formula>3</formula>
    </cfRule>
  </conditionalFormatting>
  <conditionalFormatting sqref="AE32:AM32 C33:AM33 C35:AM36">
    <cfRule type="cellIs" dxfId="1204" priority="301" stopIfTrue="1" operator="equal">
      <formula>1</formula>
    </cfRule>
    <cfRule type="cellIs" dxfId="1203" priority="302" stopIfTrue="1" operator="equal">
      <formula>2</formula>
    </cfRule>
    <cfRule type="cellIs" dxfId="1202" priority="303" operator="equal">
      <formula>3</formula>
    </cfRule>
  </conditionalFormatting>
  <dataValidations count="3">
    <dataValidation allowBlank="1" showInputMessage="1" showErrorMessage="1" promptTitle="Shift Work Calendar" sqref="A2" xr:uid="{BEF353A7-723D-460E-8F9E-CD9E2A5722A3}"/>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9A59B7FD-74C2-467D-8915-64B84284208F}"/>
    <dataValidation allowBlank="1" showInputMessage="1" showErrorMessage="1" prompt="Type the year in this cell." sqref="AH2:AM2" xr:uid="{5F35C57F-CFCF-415B-AF1D-6FBD8E51CB60}"/>
  </dataValidations>
  <printOptions horizontalCentered="1" verticalCentered="1"/>
  <pageMargins left="0.3" right="0.3" top="0.3" bottom="0.3" header="0.3" footer="0.3"/>
  <pageSetup scale="58"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99EAE-D20F-4E3F-8FDF-5F3B4521BFB2}">
  <sheetPr>
    <pageSetUpPr fitToPage="1"/>
  </sheetPr>
  <dimension ref="A1:AN85"/>
  <sheetViews>
    <sheetView showGridLines="0" topLeftCell="A48" zoomScaleNormal="100" workbookViewId="0">
      <selection activeCell="AH56" sqref="AH56"/>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83</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144" t="s">
        <v>84</v>
      </c>
      <c r="S9" s="145"/>
      <c r="T9" s="145"/>
      <c r="U9" s="145"/>
      <c r="V9" s="181"/>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85</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61" t="s">
        <v>16</v>
      </c>
      <c r="L18" s="62"/>
      <c r="M18" s="62"/>
      <c r="N18" s="62"/>
      <c r="O18" s="63"/>
      <c r="P18" s="2" t="s">
        <v>14</v>
      </c>
      <c r="Q18" s="2" t="s">
        <v>14</v>
      </c>
      <c r="R18" s="61" t="s">
        <v>16</v>
      </c>
      <c r="S18" s="62"/>
      <c r="T18" s="62"/>
      <c r="U18" s="62"/>
      <c r="V18" s="63"/>
      <c r="W18" s="2" t="s">
        <v>14</v>
      </c>
      <c r="X18" s="2" t="s">
        <v>14</v>
      </c>
      <c r="Y18" s="61" t="s">
        <v>16</v>
      </c>
      <c r="Z18" s="62"/>
      <c r="AA18" s="62"/>
      <c r="AB18" s="62"/>
      <c r="AC18" s="63"/>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178" t="s">
        <v>86</v>
      </c>
      <c r="S25" s="179"/>
      <c r="T25" s="179"/>
      <c r="U25" s="179"/>
      <c r="V25" s="179"/>
      <c r="W25" s="180"/>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61" t="s">
        <v>16</v>
      </c>
      <c r="L26" s="62"/>
      <c r="M26" s="62"/>
      <c r="N26" s="62"/>
      <c r="O26" s="63"/>
      <c r="P26" s="2" t="s">
        <v>14</v>
      </c>
      <c r="Q26" s="2" t="s">
        <v>14</v>
      </c>
      <c r="R26" s="2" t="s">
        <v>14</v>
      </c>
      <c r="S26" s="2" t="s">
        <v>14</v>
      </c>
      <c r="T26" s="2" t="s">
        <v>14</v>
      </c>
      <c r="U26" s="2" t="s">
        <v>14</v>
      </c>
      <c r="V26" s="2" t="s">
        <v>14</v>
      </c>
      <c r="W26" s="2" t="s">
        <v>14</v>
      </c>
      <c r="X26" s="2" t="s">
        <v>14</v>
      </c>
      <c r="Y26" s="61" t="s">
        <v>16</v>
      </c>
      <c r="Z26" s="62"/>
      <c r="AA26" s="62"/>
      <c r="AB26" s="62"/>
      <c r="AC26" s="63"/>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3" t="s">
        <v>14</v>
      </c>
      <c r="H34" s="3" t="s">
        <v>14</v>
      </c>
      <c r="I34" s="3" t="s">
        <v>14</v>
      </c>
      <c r="J34" s="3" t="s">
        <v>14</v>
      </c>
      <c r="K34" s="61" t="s">
        <v>16</v>
      </c>
      <c r="L34" s="62"/>
      <c r="M34" s="62"/>
      <c r="N34" s="62"/>
      <c r="O34" s="63"/>
      <c r="P34" s="2" t="s">
        <v>14</v>
      </c>
      <c r="Q34" s="2" t="s">
        <v>14</v>
      </c>
      <c r="R34" s="61" t="s">
        <v>16</v>
      </c>
      <c r="S34" s="62"/>
      <c r="T34" s="62"/>
      <c r="U34" s="62"/>
      <c r="V34" s="63"/>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79" t="s">
        <v>21</v>
      </c>
      <c r="E35" s="79"/>
      <c r="F35" s="79"/>
      <c r="G35" s="79"/>
      <c r="H35" s="79"/>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hidden="1"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2" t="s">
        <v>14</v>
      </c>
      <c r="S40" s="2" t="s">
        <v>14</v>
      </c>
      <c r="T40" s="2" t="s">
        <v>14</v>
      </c>
      <c r="U40" s="2" t="s">
        <v>14</v>
      </c>
      <c r="V40" s="2" t="s">
        <v>14</v>
      </c>
      <c r="W40" s="2" t="s">
        <v>14</v>
      </c>
      <c r="X40" s="2" t="s">
        <v>14</v>
      </c>
      <c r="Y40" s="2" t="s">
        <v>14</v>
      </c>
      <c r="Z40" s="2" t="s">
        <v>14</v>
      </c>
      <c r="AA40" s="2" t="s">
        <v>14</v>
      </c>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hidden="1"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hidden="1"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61" t="s">
        <v>16</v>
      </c>
      <c r="S42" s="62"/>
      <c r="T42" s="62"/>
      <c r="U42" s="62"/>
      <c r="V42" s="63"/>
      <c r="W42" s="2" t="s">
        <v>14</v>
      </c>
      <c r="X42" s="2" t="s">
        <v>14</v>
      </c>
      <c r="Y42" s="61" t="s">
        <v>16</v>
      </c>
      <c r="Z42" s="62"/>
      <c r="AA42" s="62"/>
      <c r="AB42" s="62"/>
      <c r="AC42" s="63"/>
      <c r="AD42" s="2" t="s">
        <v>14</v>
      </c>
      <c r="AE42" s="2" t="s">
        <v>14</v>
      </c>
      <c r="AF42" s="61" t="s">
        <v>16</v>
      </c>
      <c r="AG42" s="62"/>
      <c r="AH42" s="62"/>
      <c r="AI42" s="63"/>
      <c r="AJ42" s="2" t="s">
        <v>14</v>
      </c>
      <c r="AK42" s="2" t="s">
        <v>14</v>
      </c>
      <c r="AL42" s="2" t="s">
        <v>14</v>
      </c>
      <c r="AM42" s="2" t="s">
        <v>14</v>
      </c>
    </row>
    <row r="43" spans="2:39" s="21" customFormat="1" ht="19.95" hidden="1"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hidden="1"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collapsed="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3" t="s">
        <v>14</v>
      </c>
      <c r="L48" s="2"/>
      <c r="M48" s="2"/>
      <c r="N48" s="2"/>
      <c r="O48" s="2"/>
      <c r="P48" s="2"/>
      <c r="Q48" s="2"/>
      <c r="R48" s="2"/>
      <c r="S48" s="2"/>
      <c r="T48" s="2"/>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70" t="s">
        <v>25</v>
      </c>
      <c r="N49" s="71"/>
      <c r="O49" s="71"/>
      <c r="P49" s="72"/>
      <c r="Q49" s="2" t="s">
        <v>14</v>
      </c>
      <c r="R49" s="177" t="s">
        <v>87</v>
      </c>
      <c r="S49" s="94"/>
      <c r="T49" s="94"/>
      <c r="U49" s="94"/>
      <c r="V49" s="94"/>
      <c r="W49" s="2" t="s">
        <v>14</v>
      </c>
      <c r="X49" s="2" t="s">
        <v>14</v>
      </c>
      <c r="Y49" s="2" t="s">
        <v>14</v>
      </c>
      <c r="Z49" s="2" t="s">
        <v>14</v>
      </c>
      <c r="AA49" s="2" t="s">
        <v>14</v>
      </c>
      <c r="AB49" s="2" t="s">
        <v>14</v>
      </c>
      <c r="AC49" s="2" t="s">
        <v>14</v>
      </c>
      <c r="AD49" s="2" t="s">
        <v>14</v>
      </c>
      <c r="AE49" s="70" t="s">
        <v>88</v>
      </c>
      <c r="AF49" s="71"/>
      <c r="AG49" s="71"/>
      <c r="AH49" s="71"/>
      <c r="AI49" s="71"/>
      <c r="AJ49" s="71"/>
      <c r="AK49" s="72"/>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48" t="s">
        <v>16</v>
      </c>
      <c r="L50" s="3" t="s">
        <v>14</v>
      </c>
      <c r="M50" s="3" t="s">
        <v>14</v>
      </c>
      <c r="N50" s="3" t="s">
        <v>14</v>
      </c>
      <c r="O50" s="2" t="s">
        <v>14</v>
      </c>
      <c r="P50" s="2" t="s">
        <v>14</v>
      </c>
      <c r="Q50" s="2" t="s">
        <v>14</v>
      </c>
      <c r="R50" s="2" t="s">
        <v>14</v>
      </c>
      <c r="S50" s="2" t="s">
        <v>14</v>
      </c>
      <c r="T50" s="2" t="s">
        <v>14</v>
      </c>
      <c r="U50" s="2" t="s">
        <v>14</v>
      </c>
      <c r="V50" s="2" t="s">
        <v>14</v>
      </c>
      <c r="W50" s="2" t="s">
        <v>14</v>
      </c>
      <c r="X50" s="2" t="s">
        <v>14</v>
      </c>
      <c r="Y50" s="61" t="s">
        <v>16</v>
      </c>
      <c r="Z50" s="62"/>
      <c r="AA50" s="62"/>
      <c r="AB50" s="62"/>
      <c r="AC50" s="63"/>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57" t="s">
        <v>39</v>
      </c>
      <c r="I52" s="3" t="s">
        <v>14</v>
      </c>
      <c r="J52" s="3" t="s">
        <v>14</v>
      </c>
      <c r="K52" s="3" t="s">
        <v>14</v>
      </c>
      <c r="L52" s="57" t="s">
        <v>18</v>
      </c>
      <c r="M52" s="3"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58">
    <mergeCell ref="AH2:AM2"/>
    <mergeCell ref="W4:X4"/>
    <mergeCell ref="AJ4:AK4"/>
    <mergeCell ref="B6:B7"/>
    <mergeCell ref="R9:V9"/>
    <mergeCell ref="B22:B23"/>
    <mergeCell ref="R25:W25"/>
    <mergeCell ref="G26:H26"/>
    <mergeCell ref="K26:O26"/>
    <mergeCell ref="Y26:AC26"/>
    <mergeCell ref="E18:H18"/>
    <mergeCell ref="K18:O18"/>
    <mergeCell ref="R18:V18"/>
    <mergeCell ref="Y18:AC18"/>
    <mergeCell ref="AF18:AH18"/>
    <mergeCell ref="Y10:AC10"/>
    <mergeCell ref="AF10:AJ10"/>
    <mergeCell ref="B46:B47"/>
    <mergeCell ref="B30:B31"/>
    <mergeCell ref="K34:O34"/>
    <mergeCell ref="R34:V34"/>
    <mergeCell ref="Y34:AC34"/>
    <mergeCell ref="D35:H35"/>
    <mergeCell ref="B38:B39"/>
    <mergeCell ref="E42:H42"/>
    <mergeCell ref="K42:O42"/>
    <mergeCell ref="R42:V42"/>
    <mergeCell ref="Y42:AC42"/>
    <mergeCell ref="AF42:AI42"/>
    <mergeCell ref="AG26:AJ26"/>
    <mergeCell ref="B14:B15"/>
    <mergeCell ref="Y74:AC74"/>
    <mergeCell ref="AF74:AJ74"/>
    <mergeCell ref="M49:P49"/>
    <mergeCell ref="Y82:AC82"/>
    <mergeCell ref="AF82:AH82"/>
    <mergeCell ref="AF66:AJ66"/>
    <mergeCell ref="Y58:AC58"/>
    <mergeCell ref="AF58:AG58"/>
    <mergeCell ref="Y50:AC50"/>
    <mergeCell ref="Y66:AC66"/>
    <mergeCell ref="R49:V49"/>
    <mergeCell ref="AE49:AK49"/>
    <mergeCell ref="D82:H82"/>
    <mergeCell ref="K82:O82"/>
    <mergeCell ref="R82:V82"/>
    <mergeCell ref="B62:B63"/>
    <mergeCell ref="B54:B55"/>
    <mergeCell ref="D58:H58"/>
    <mergeCell ref="K58:O58"/>
    <mergeCell ref="R58:V58"/>
    <mergeCell ref="F66:H66"/>
    <mergeCell ref="K66:O66"/>
    <mergeCell ref="R66:V66"/>
    <mergeCell ref="B78:B79"/>
    <mergeCell ref="B70:B71"/>
    <mergeCell ref="K74:O74"/>
    <mergeCell ref="R74:V74"/>
  </mergeCells>
  <conditionalFormatting sqref="C58:D58">
    <cfRule type="cellIs" dxfId="1201" priority="25" stopIfTrue="1" operator="equal">
      <formula>1</formula>
    </cfRule>
    <cfRule type="cellIs" dxfId="1200" priority="26" stopIfTrue="1" operator="equal">
      <formula>2</formula>
    </cfRule>
    <cfRule type="cellIs" dxfId="1199" priority="27" operator="equal">
      <formula>3</formula>
    </cfRule>
  </conditionalFormatting>
  <conditionalFormatting sqref="C82:D82">
    <cfRule type="cellIs" dxfId="1198" priority="77" stopIfTrue="1" operator="equal">
      <formula>2</formula>
    </cfRule>
    <cfRule type="cellIs" dxfId="1197" priority="76" stopIfTrue="1" operator="equal">
      <formula>1</formula>
    </cfRule>
    <cfRule type="cellIs" dxfId="1196" priority="78" operator="equal">
      <formula>3</formula>
    </cfRule>
  </conditionalFormatting>
  <conditionalFormatting sqref="C34:K34">
    <cfRule type="cellIs" dxfId="1195" priority="144" operator="equal">
      <formula>3</formula>
    </cfRule>
    <cfRule type="cellIs" dxfId="1194" priority="143" stopIfTrue="1" operator="equal">
      <formula>2</formula>
    </cfRule>
    <cfRule type="cellIs" dxfId="1193" priority="142" stopIfTrue="1" operator="equal">
      <formula>1</formula>
    </cfRule>
  </conditionalFormatting>
  <conditionalFormatting sqref="C74:K74">
    <cfRule type="cellIs" dxfId="1192" priority="88" stopIfTrue="1" operator="equal">
      <formula>1</formula>
    </cfRule>
    <cfRule type="cellIs" dxfId="1191" priority="89" stopIfTrue="1" operator="equal">
      <formula>2</formula>
    </cfRule>
    <cfRule type="cellIs" dxfId="1190" priority="90" operator="equal">
      <formula>3</formula>
    </cfRule>
  </conditionalFormatting>
  <conditionalFormatting sqref="C49:M49">
    <cfRule type="cellIs" dxfId="1189" priority="4" stopIfTrue="1" operator="equal">
      <formula>1</formula>
    </cfRule>
    <cfRule type="cellIs" dxfId="1188" priority="5" stopIfTrue="1" operator="equal">
      <formula>2</formula>
    </cfRule>
    <cfRule type="cellIs" dxfId="1187" priority="6" operator="equal">
      <formula>3</formula>
    </cfRule>
  </conditionalFormatting>
  <conditionalFormatting sqref="C50:P50">
    <cfRule type="cellIs" dxfId="1186" priority="13" stopIfTrue="1" operator="equal">
      <formula>1</formula>
    </cfRule>
    <cfRule type="cellIs" dxfId="1185" priority="14" stopIfTrue="1" operator="equal">
      <formula>2</formula>
    </cfRule>
    <cfRule type="cellIs" dxfId="1184" priority="15" operator="equal">
      <formula>3</formula>
    </cfRule>
  </conditionalFormatting>
  <conditionalFormatting sqref="C25:R25">
    <cfRule type="cellIs" dxfId="1183" priority="62" stopIfTrue="1" operator="equal">
      <formula>2</formula>
    </cfRule>
    <cfRule type="cellIs" dxfId="1182" priority="63" operator="equal">
      <formula>3</formula>
    </cfRule>
    <cfRule type="cellIs" dxfId="1181" priority="61" stopIfTrue="1" operator="equal">
      <formula>1</formula>
    </cfRule>
  </conditionalFormatting>
  <conditionalFormatting sqref="C6:AM6">
    <cfRule type="expression" dxfId="1180" priority="225">
      <formula>NOT(ISNUMBER(C6))</formula>
    </cfRule>
  </conditionalFormatting>
  <conditionalFormatting sqref="C7:AM7 C47:AM47">
    <cfRule type="expression" dxfId="1179" priority="223" stopIfTrue="1">
      <formula>NOT(ISNUMBER(C6))</formula>
    </cfRule>
    <cfRule type="expression" dxfId="1178" priority="224">
      <formula>OR(COUNTIF(C8:C10,1)&gt;1,COUNTIF(C8:C10,2)&gt;1,COUNTIF(C8:C10,3)&gt;1)</formula>
    </cfRule>
  </conditionalFormatting>
  <conditionalFormatting sqref="C8:AM8 C9:R9 W9:AM9 C10:Y10 AD10:AF10 AK10:AM10 C11:AM12">
    <cfRule type="cellIs" dxfId="1177" priority="226" stopIfTrue="1" operator="equal">
      <formula>1</formula>
    </cfRule>
    <cfRule type="cellIs" dxfId="1176" priority="227" stopIfTrue="1" operator="equal">
      <formula>2</formula>
    </cfRule>
    <cfRule type="cellIs" dxfId="1175" priority="228" operator="equal">
      <formula>3</formula>
    </cfRule>
  </conditionalFormatting>
  <conditionalFormatting sqref="C14:AM14">
    <cfRule type="expression" dxfId="1174" priority="219">
      <formula>NOT(ISNUMBER(C14))</formula>
    </cfRule>
  </conditionalFormatting>
  <conditionalFormatting sqref="C15:AM15">
    <cfRule type="expression" dxfId="1173" priority="218">
      <formula>OR(COUNTIF(C16:C18,1)&gt;1,COUNTIF(C16:C18,2)&gt;1,COUNTIF(C16:C18,3)&gt;1)</formula>
    </cfRule>
    <cfRule type="expression" dxfId="1172" priority="217" stopIfTrue="1">
      <formula>NOT(ISNUMBER(C14))</formula>
    </cfRule>
  </conditionalFormatting>
  <conditionalFormatting sqref="C16:AM17 C18:E18 AD18:AF18 AI18:AM18 C19:AM20">
    <cfRule type="cellIs" dxfId="1171" priority="220" stopIfTrue="1" operator="equal">
      <formula>1</formula>
    </cfRule>
    <cfRule type="cellIs" dxfId="1170" priority="221" stopIfTrue="1" operator="equal">
      <formula>2</formula>
    </cfRule>
    <cfRule type="cellIs" dxfId="1169" priority="222" operator="equal">
      <formula>3</formula>
    </cfRule>
  </conditionalFormatting>
  <conditionalFormatting sqref="C22:AM22">
    <cfRule type="expression" dxfId="1168" priority="192">
      <formula>NOT(ISNUMBER(C22))</formula>
    </cfRule>
  </conditionalFormatting>
  <conditionalFormatting sqref="C23:AM23">
    <cfRule type="expression" dxfId="1167" priority="191">
      <formula>OR(COUNTIF(C24:C26,1)&gt;1,COUNTIF(C24:C26,2)&gt;1,COUNTIF(C24:C26,3)&gt;1)</formula>
    </cfRule>
    <cfRule type="expression" dxfId="1166" priority="190" stopIfTrue="1">
      <formula>NOT(ISNUMBER(C22))</formula>
    </cfRule>
  </conditionalFormatting>
  <conditionalFormatting sqref="C24:AM24 X25:AM25 C26:G26 AK26:AM26">
    <cfRule type="cellIs" dxfId="1165" priority="214" stopIfTrue="1" operator="equal">
      <formula>1</formula>
    </cfRule>
    <cfRule type="cellIs" dxfId="1164" priority="216" operator="equal">
      <formula>3</formula>
    </cfRule>
    <cfRule type="cellIs" dxfId="1163" priority="215" stopIfTrue="1" operator="equal">
      <formula>2</formula>
    </cfRule>
  </conditionalFormatting>
  <conditionalFormatting sqref="C27:AM28">
    <cfRule type="cellIs" dxfId="1162" priority="55" stopIfTrue="1" operator="equal">
      <formula>1</formula>
    </cfRule>
    <cfRule type="cellIs" dxfId="1161" priority="57" operator="equal">
      <formula>3</formula>
    </cfRule>
    <cfRule type="cellIs" dxfId="1160" priority="56" stopIfTrue="1" operator="equal">
      <formula>2</formula>
    </cfRule>
  </conditionalFormatting>
  <conditionalFormatting sqref="C30:AM30">
    <cfRule type="expression" dxfId="1159" priority="189">
      <formula>NOT(ISNUMBER(C30))</formula>
    </cfRule>
  </conditionalFormatting>
  <conditionalFormatting sqref="C31:AM31">
    <cfRule type="expression" dxfId="1158" priority="188">
      <formula>OR(COUNTIF(C32:C34,1)&gt;1,COUNTIF(C32:C34,2)&gt;1,COUNTIF(C32:C34,3)&gt;1)</formula>
    </cfRule>
    <cfRule type="expression" dxfId="1157" priority="187" stopIfTrue="1">
      <formula>NOT(ISNUMBER(C30))</formula>
    </cfRule>
  </conditionalFormatting>
  <conditionalFormatting sqref="C32:AM33 C35:D35 I35:AM35 C36:AM36">
    <cfRule type="cellIs" dxfId="1156" priority="211" stopIfTrue="1" operator="equal">
      <formula>1</formula>
    </cfRule>
    <cfRule type="cellIs" dxfId="1155" priority="212" stopIfTrue="1" operator="equal">
      <formula>2</formula>
    </cfRule>
    <cfRule type="cellIs" dxfId="1154" priority="213" operator="equal">
      <formula>3</formula>
    </cfRule>
  </conditionalFormatting>
  <conditionalFormatting sqref="C38:AM38">
    <cfRule type="expression" dxfId="1153" priority="186">
      <formula>NOT(ISNUMBER(C38))</formula>
    </cfRule>
  </conditionalFormatting>
  <conditionalFormatting sqref="C39:AM39">
    <cfRule type="expression" dxfId="1152" priority="184" stopIfTrue="1">
      <formula>NOT(ISNUMBER(C38))</formula>
    </cfRule>
    <cfRule type="expression" dxfId="1151" priority="185">
      <formula>OR(COUNTIF(C40:C42,1)&gt;1,COUNTIF(C40:C42,2)&gt;1,COUNTIF(C40:C42,3)&gt;1)</formula>
    </cfRule>
  </conditionalFormatting>
  <conditionalFormatting sqref="C40:AM41 C42:E42 AD42:AF42 AJ42:AM42 C43:AM44">
    <cfRule type="cellIs" dxfId="1150" priority="208" stopIfTrue="1" operator="equal">
      <formula>1</formula>
    </cfRule>
    <cfRule type="cellIs" dxfId="1149" priority="209" stopIfTrue="1" operator="equal">
      <formula>2</formula>
    </cfRule>
    <cfRule type="cellIs" dxfId="1148" priority="210" operator="equal">
      <formula>3</formula>
    </cfRule>
  </conditionalFormatting>
  <conditionalFormatting sqref="C46:AM46">
    <cfRule type="expression" dxfId="1147" priority="183">
      <formula>NOT(ISNUMBER(C46))</formula>
    </cfRule>
  </conditionalFormatting>
  <conditionalFormatting sqref="C48:AM48 AL49:AM49 Q49:Q50 C51:AM51 C52:G52 I52:K52 M52:AM52">
    <cfRule type="cellIs" dxfId="1146" priority="205" stopIfTrue="1" operator="equal">
      <formula>1</formula>
    </cfRule>
    <cfRule type="cellIs" dxfId="1145" priority="206" stopIfTrue="1" operator="equal">
      <formula>2</formula>
    </cfRule>
    <cfRule type="cellIs" dxfId="1144" priority="207" operator="equal">
      <formula>3</formula>
    </cfRule>
  </conditionalFormatting>
  <conditionalFormatting sqref="C54:AM54">
    <cfRule type="expression" dxfId="1143" priority="180">
      <formula>NOT(ISNUMBER(C54))</formula>
    </cfRule>
  </conditionalFormatting>
  <conditionalFormatting sqref="C55:AM55">
    <cfRule type="expression" dxfId="1142" priority="178" stopIfTrue="1">
      <formula>NOT(ISNUMBER(C54))</formula>
    </cfRule>
    <cfRule type="expression" dxfId="1141" priority="179">
      <formula>OR(COUNTIF(C56:C58,1)&gt;1,COUNTIF(C56:C58,2)&gt;1,COUNTIF(C56:C58,3)&gt;1)</formula>
    </cfRule>
  </conditionalFormatting>
  <conditionalFormatting sqref="C56:AM57 I58:K58">
    <cfRule type="cellIs" dxfId="1140" priority="109" stopIfTrue="1" operator="equal">
      <formula>1</formula>
    </cfRule>
    <cfRule type="cellIs" dxfId="1139" priority="110" stopIfTrue="1" operator="equal">
      <formula>2</formula>
    </cfRule>
    <cfRule type="cellIs" dxfId="1138" priority="111" operator="equal">
      <formula>3</formula>
    </cfRule>
  </conditionalFormatting>
  <conditionalFormatting sqref="C62:AM62">
    <cfRule type="expression" dxfId="1137" priority="177">
      <formula>NOT(ISNUMBER(C62))</formula>
    </cfRule>
  </conditionalFormatting>
  <conditionalFormatting sqref="C63:AM63">
    <cfRule type="expression" dxfId="1136" priority="176">
      <formula>OR(COUNTIF(C64:C66,1)&gt;1,COUNTIF(C64:C66,2)&gt;1,COUNTIF(C64:C66,3)&gt;1)</formula>
    </cfRule>
    <cfRule type="expression" dxfId="1135" priority="175" stopIfTrue="1">
      <formula>NOT(ISNUMBER(C62))</formula>
    </cfRule>
  </conditionalFormatting>
  <conditionalFormatting sqref="C64:AM65 C66:F66 AK66:AM66 C67:AM68">
    <cfRule type="cellIs" dxfId="1134" priority="201" operator="equal">
      <formula>3</formula>
    </cfRule>
    <cfRule type="cellIs" dxfId="1133" priority="200" stopIfTrue="1" operator="equal">
      <formula>2</formula>
    </cfRule>
    <cfRule type="cellIs" dxfId="1132" priority="199" stopIfTrue="1" operator="equal">
      <formula>1</formula>
    </cfRule>
  </conditionalFormatting>
  <conditionalFormatting sqref="C70:AM70">
    <cfRule type="expression" dxfId="1131" priority="174">
      <formula>NOT(ISNUMBER(C70))</formula>
    </cfRule>
  </conditionalFormatting>
  <conditionalFormatting sqref="C71:AM71">
    <cfRule type="expression" dxfId="1130" priority="172" stopIfTrue="1">
      <formula>NOT(ISNUMBER(C70))</formula>
    </cfRule>
    <cfRule type="expression" dxfId="1129" priority="173">
      <formula>OR(COUNTIF(C72:C74,1)&gt;1,COUNTIF(C72:C74,2)&gt;1,COUNTIF(C72:C74,3)&gt;1)</formula>
    </cfRule>
  </conditionalFormatting>
  <conditionalFormatting sqref="C72:AM73 AK74:AM74 C75:AM76">
    <cfRule type="cellIs" dxfId="1128" priority="196" stopIfTrue="1" operator="equal">
      <formula>1</formula>
    </cfRule>
    <cfRule type="cellIs" dxfId="1127" priority="197" stopIfTrue="1" operator="equal">
      <formula>2</formula>
    </cfRule>
    <cfRule type="cellIs" dxfId="1126" priority="198" operator="equal">
      <formula>3</formula>
    </cfRule>
  </conditionalFormatting>
  <conditionalFormatting sqref="C78:AM78">
    <cfRule type="expression" dxfId="1125" priority="171">
      <formula>NOT(ISNUMBER(C78))</formula>
    </cfRule>
  </conditionalFormatting>
  <conditionalFormatting sqref="C79:AM79">
    <cfRule type="expression" dxfId="1124" priority="170">
      <formula>OR(COUNTIF(C80:C82,1)&gt;1,COUNTIF(C80:C82,2)&gt;1,COUNTIF(C80:C82,3)&gt;1)</formula>
    </cfRule>
    <cfRule type="expression" dxfId="1123" priority="169" stopIfTrue="1">
      <formula>NOT(ISNUMBER(C78))</formula>
    </cfRule>
  </conditionalFormatting>
  <conditionalFormatting sqref="C80:AM81 AI82:AM82 C83:AM84">
    <cfRule type="cellIs" dxfId="1122" priority="193" stopIfTrue="1" operator="equal">
      <formula>1</formula>
    </cfRule>
    <cfRule type="cellIs" dxfId="1121" priority="195" operator="equal">
      <formula>3</formula>
    </cfRule>
    <cfRule type="cellIs" dxfId="1120" priority="194" stopIfTrue="1" operator="equal">
      <formula>2</formula>
    </cfRule>
  </conditionalFormatting>
  <conditionalFormatting sqref="I18:K18">
    <cfRule type="cellIs" dxfId="1119" priority="168" operator="equal">
      <formula>3</formula>
    </cfRule>
    <cfRule type="cellIs" dxfId="1118" priority="167" stopIfTrue="1" operator="equal">
      <formula>2</formula>
    </cfRule>
    <cfRule type="cellIs" dxfId="1117" priority="166" stopIfTrue="1" operator="equal">
      <formula>1</formula>
    </cfRule>
  </conditionalFormatting>
  <conditionalFormatting sqref="I26:K26">
    <cfRule type="cellIs" dxfId="1116" priority="159" operator="equal">
      <formula>3</formula>
    </cfRule>
    <cfRule type="cellIs" dxfId="1115" priority="158" stopIfTrue="1" operator="equal">
      <formula>2</formula>
    </cfRule>
    <cfRule type="cellIs" dxfId="1114" priority="157" stopIfTrue="1" operator="equal">
      <formula>1</formula>
    </cfRule>
  </conditionalFormatting>
  <conditionalFormatting sqref="I42:K42">
    <cfRule type="cellIs" dxfId="1113" priority="133" stopIfTrue="1" operator="equal">
      <formula>1</formula>
    </cfRule>
    <cfRule type="cellIs" dxfId="1112" priority="134" stopIfTrue="1" operator="equal">
      <formula>2</formula>
    </cfRule>
    <cfRule type="cellIs" dxfId="1111" priority="135" operator="equal">
      <formula>3</formula>
    </cfRule>
  </conditionalFormatting>
  <conditionalFormatting sqref="I66:K66">
    <cfRule type="cellIs" dxfId="1110" priority="101" stopIfTrue="1" operator="equal">
      <formula>2</formula>
    </cfRule>
    <cfRule type="cellIs" dxfId="1109" priority="102" operator="equal">
      <formula>3</formula>
    </cfRule>
    <cfRule type="cellIs" dxfId="1108" priority="100" stopIfTrue="1" operator="equal">
      <formula>1</formula>
    </cfRule>
  </conditionalFormatting>
  <conditionalFormatting sqref="I82:K82">
    <cfRule type="cellIs" dxfId="1107" priority="75" operator="equal">
      <formula>3</formula>
    </cfRule>
    <cfRule type="cellIs" dxfId="1106" priority="74" stopIfTrue="1" operator="equal">
      <formula>2</formula>
    </cfRule>
    <cfRule type="cellIs" dxfId="1105" priority="73" stopIfTrue="1" operator="equal">
      <formula>1</formula>
    </cfRule>
  </conditionalFormatting>
  <conditionalFormatting sqref="P18:R18">
    <cfRule type="cellIs" dxfId="1104" priority="165" operator="equal">
      <formula>3</formula>
    </cfRule>
    <cfRule type="cellIs" dxfId="1103" priority="164" stopIfTrue="1" operator="equal">
      <formula>2</formula>
    </cfRule>
    <cfRule type="cellIs" dxfId="1102" priority="163" stopIfTrue="1" operator="equal">
      <formula>1</formula>
    </cfRule>
  </conditionalFormatting>
  <conditionalFormatting sqref="P34:R34">
    <cfRule type="cellIs" dxfId="1101" priority="48" operator="equal">
      <formula>3</formula>
    </cfRule>
    <cfRule type="cellIs" dxfId="1100" priority="47" stopIfTrue="1" operator="equal">
      <formula>2</formula>
    </cfRule>
    <cfRule type="cellIs" dxfId="1099" priority="46" stopIfTrue="1" operator="equal">
      <formula>1</formula>
    </cfRule>
  </conditionalFormatting>
  <conditionalFormatting sqref="P42:R42">
    <cfRule type="cellIs" dxfId="1098" priority="40" stopIfTrue="1" operator="equal">
      <formula>1</formula>
    </cfRule>
    <cfRule type="cellIs" dxfId="1097" priority="41" stopIfTrue="1" operator="equal">
      <formula>2</formula>
    </cfRule>
    <cfRule type="cellIs" dxfId="1096" priority="42" operator="equal">
      <formula>3</formula>
    </cfRule>
  </conditionalFormatting>
  <conditionalFormatting sqref="P58:R58">
    <cfRule type="cellIs" dxfId="1095" priority="108" operator="equal">
      <formula>3</formula>
    </cfRule>
    <cfRule type="cellIs" dxfId="1094" priority="107" stopIfTrue="1" operator="equal">
      <formula>2</formula>
    </cfRule>
    <cfRule type="cellIs" dxfId="1093" priority="106" stopIfTrue="1" operator="equal">
      <formula>1</formula>
    </cfRule>
  </conditionalFormatting>
  <conditionalFormatting sqref="P66:R66">
    <cfRule type="cellIs" dxfId="1092" priority="97" stopIfTrue="1" operator="equal">
      <formula>1</formula>
    </cfRule>
    <cfRule type="cellIs" dxfId="1091" priority="99" operator="equal">
      <formula>3</formula>
    </cfRule>
    <cfRule type="cellIs" dxfId="1090" priority="98" stopIfTrue="1" operator="equal">
      <formula>2</formula>
    </cfRule>
  </conditionalFormatting>
  <conditionalFormatting sqref="P74:R74">
    <cfRule type="cellIs" dxfId="1089" priority="85" stopIfTrue="1" operator="equal">
      <formula>1</formula>
    </cfRule>
    <cfRule type="cellIs" dxfId="1088" priority="86" stopIfTrue="1" operator="equal">
      <formula>2</formula>
    </cfRule>
    <cfRule type="cellIs" dxfId="1087" priority="87" operator="equal">
      <formula>3</formula>
    </cfRule>
  </conditionalFormatting>
  <conditionalFormatting sqref="P82:R82">
    <cfRule type="cellIs" dxfId="1086" priority="70" stopIfTrue="1" operator="equal">
      <formula>1</formula>
    </cfRule>
    <cfRule type="cellIs" dxfId="1085" priority="72" operator="equal">
      <formula>3</formula>
    </cfRule>
    <cfRule type="cellIs" dxfId="1084" priority="71" stopIfTrue="1" operator="equal">
      <formula>2</formula>
    </cfRule>
  </conditionalFormatting>
  <conditionalFormatting sqref="P26:Y26">
    <cfRule type="cellIs" dxfId="1083" priority="58" stopIfTrue="1" operator="equal">
      <formula>1</formula>
    </cfRule>
    <cfRule type="cellIs" dxfId="1082" priority="59" stopIfTrue="1" operator="equal">
      <formula>2</formula>
    </cfRule>
    <cfRule type="cellIs" dxfId="1081" priority="60" operator="equal">
      <formula>3</formula>
    </cfRule>
  </conditionalFormatting>
  <conditionalFormatting sqref="R50:Y50">
    <cfRule type="cellIs" dxfId="1080" priority="19" stopIfTrue="1" operator="equal">
      <formula>1</formula>
    </cfRule>
    <cfRule type="cellIs" dxfId="1079" priority="20" stopIfTrue="1" operator="equal">
      <formula>2</formula>
    </cfRule>
    <cfRule type="cellIs" dxfId="1078" priority="21" operator="equal">
      <formula>3</formula>
    </cfRule>
  </conditionalFormatting>
  <conditionalFormatting sqref="W18:Y18">
    <cfRule type="cellIs" dxfId="1077" priority="160" stopIfTrue="1" operator="equal">
      <formula>1</formula>
    </cfRule>
    <cfRule type="cellIs" dxfId="1076" priority="161" stopIfTrue="1" operator="equal">
      <formula>2</formula>
    </cfRule>
    <cfRule type="cellIs" dxfId="1075" priority="162" operator="equal">
      <formula>3</formula>
    </cfRule>
  </conditionalFormatting>
  <conditionalFormatting sqref="W34:Y34">
    <cfRule type="cellIs" dxfId="1074" priority="43" stopIfTrue="1" operator="equal">
      <formula>1</formula>
    </cfRule>
    <cfRule type="cellIs" dxfId="1073" priority="44" stopIfTrue="1" operator="equal">
      <formula>2</formula>
    </cfRule>
    <cfRule type="cellIs" dxfId="1072" priority="45" operator="equal">
      <formula>3</formula>
    </cfRule>
  </conditionalFormatting>
  <conditionalFormatting sqref="W42:Y42">
    <cfRule type="cellIs" dxfId="1071" priority="38" stopIfTrue="1" operator="equal">
      <formula>2</formula>
    </cfRule>
    <cfRule type="cellIs" dxfId="1070" priority="39" operator="equal">
      <formula>3</formula>
    </cfRule>
    <cfRule type="cellIs" dxfId="1069" priority="37" stopIfTrue="1" operator="equal">
      <formula>1</formula>
    </cfRule>
  </conditionalFormatting>
  <conditionalFormatting sqref="W58:Y58">
    <cfRule type="cellIs" dxfId="1068" priority="105" operator="equal">
      <formula>3</formula>
    </cfRule>
    <cfRule type="cellIs" dxfId="1067" priority="103" stopIfTrue="1" operator="equal">
      <formula>1</formula>
    </cfRule>
    <cfRule type="cellIs" dxfId="1066" priority="104" stopIfTrue="1" operator="equal">
      <formula>2</formula>
    </cfRule>
  </conditionalFormatting>
  <conditionalFormatting sqref="W66:Y66">
    <cfRule type="cellIs" dxfId="1065" priority="95" stopIfTrue="1" operator="equal">
      <formula>2</formula>
    </cfRule>
    <cfRule type="cellIs" dxfId="1064" priority="94" stopIfTrue="1" operator="equal">
      <formula>1</formula>
    </cfRule>
    <cfRule type="cellIs" dxfId="1063" priority="96" operator="equal">
      <formula>3</formula>
    </cfRule>
  </conditionalFormatting>
  <conditionalFormatting sqref="W74:Y74">
    <cfRule type="cellIs" dxfId="1062" priority="83" stopIfTrue="1" operator="equal">
      <formula>2</formula>
    </cfRule>
    <cfRule type="cellIs" dxfId="1061" priority="84" operator="equal">
      <formula>3</formula>
    </cfRule>
    <cfRule type="cellIs" dxfId="1060" priority="82" stopIfTrue="1" operator="equal">
      <formula>1</formula>
    </cfRule>
  </conditionalFormatting>
  <conditionalFormatting sqref="W82:Y82">
    <cfRule type="cellIs" dxfId="1059" priority="69" operator="equal">
      <formula>3</formula>
    </cfRule>
    <cfRule type="cellIs" dxfId="1058" priority="68" stopIfTrue="1" operator="equal">
      <formula>2</formula>
    </cfRule>
    <cfRule type="cellIs" dxfId="1057" priority="67" stopIfTrue="1" operator="equal">
      <formula>1</formula>
    </cfRule>
  </conditionalFormatting>
  <conditionalFormatting sqref="W49:AE49">
    <cfRule type="cellIs" dxfId="1056" priority="3" operator="equal">
      <formula>3</formula>
    </cfRule>
    <cfRule type="cellIs" dxfId="1055" priority="1" stopIfTrue="1" operator="equal">
      <formula>1</formula>
    </cfRule>
    <cfRule type="cellIs" dxfId="1054" priority="2" stopIfTrue="1" operator="equal">
      <formula>2</formula>
    </cfRule>
  </conditionalFormatting>
  <conditionalFormatting sqref="AD58:AF58 AH58:AM58 C59:AM60">
    <cfRule type="cellIs" dxfId="1053" priority="204" operator="equal">
      <formula>3</formula>
    </cfRule>
    <cfRule type="cellIs" dxfId="1052" priority="202" stopIfTrue="1" operator="equal">
      <formula>1</formula>
    </cfRule>
    <cfRule type="cellIs" dxfId="1051" priority="203" stopIfTrue="1" operator="equal">
      <formula>2</formula>
    </cfRule>
  </conditionalFormatting>
  <conditionalFormatting sqref="AD66:AF66">
    <cfRule type="cellIs" dxfId="1050" priority="93" operator="equal">
      <formula>3</formula>
    </cfRule>
    <cfRule type="cellIs" dxfId="1049" priority="91" stopIfTrue="1" operator="equal">
      <formula>1</formula>
    </cfRule>
    <cfRule type="cellIs" dxfId="1048" priority="92" stopIfTrue="1" operator="equal">
      <formula>2</formula>
    </cfRule>
  </conditionalFormatting>
  <conditionalFormatting sqref="AD74:AF74">
    <cfRule type="cellIs" dxfId="1047" priority="79" stopIfTrue="1" operator="equal">
      <formula>1</formula>
    </cfRule>
    <cfRule type="cellIs" dxfId="1046" priority="81" operator="equal">
      <formula>3</formula>
    </cfRule>
    <cfRule type="cellIs" dxfId="1045" priority="80" stopIfTrue="1" operator="equal">
      <formula>2</formula>
    </cfRule>
  </conditionalFormatting>
  <conditionalFormatting sqref="AD82:AF82">
    <cfRule type="cellIs" dxfId="1044" priority="66" operator="equal">
      <formula>3</formula>
    </cfRule>
    <cfRule type="cellIs" dxfId="1043" priority="64" stopIfTrue="1" operator="equal">
      <formula>1</formula>
    </cfRule>
    <cfRule type="cellIs" dxfId="1042" priority="65" stopIfTrue="1" operator="equal">
      <formula>2</formula>
    </cfRule>
  </conditionalFormatting>
  <conditionalFormatting sqref="AD26:AG26">
    <cfRule type="cellIs" dxfId="1041" priority="54" operator="equal">
      <formula>3</formula>
    </cfRule>
    <cfRule type="cellIs" dxfId="1040" priority="53" stopIfTrue="1" operator="equal">
      <formula>2</formula>
    </cfRule>
    <cfRule type="cellIs" dxfId="1039" priority="52" stopIfTrue="1" operator="equal">
      <formula>1</formula>
    </cfRule>
  </conditionalFormatting>
  <conditionalFormatting sqref="AD34:AM34">
    <cfRule type="cellIs" dxfId="1038" priority="138" operator="equal">
      <formula>3</formula>
    </cfRule>
    <cfRule type="cellIs" dxfId="1037" priority="137" stopIfTrue="1" operator="equal">
      <formula>2</formula>
    </cfRule>
    <cfRule type="cellIs" dxfId="1036" priority="136" stopIfTrue="1" operator="equal">
      <formula>1</formula>
    </cfRule>
  </conditionalFormatting>
  <conditionalFormatting sqref="AD50:AM50">
    <cfRule type="cellIs" dxfId="1035" priority="117" operator="equal">
      <formula>3</formula>
    </cfRule>
    <cfRule type="cellIs" dxfId="1034" priority="116" stopIfTrue="1" operator="equal">
      <formula>2</formula>
    </cfRule>
    <cfRule type="cellIs" dxfId="1033" priority="115" stopIfTrue="1" operator="equal">
      <formula>1</formula>
    </cfRule>
  </conditionalFormatting>
  <dataValidations count="3">
    <dataValidation allowBlank="1" showInputMessage="1" showErrorMessage="1" promptTitle="Shift Work Calendar" sqref="A2" xr:uid="{78248E34-4B6D-4A63-BC92-C448D48230FD}"/>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7F1833A3-7B47-459C-A02E-4D83966CC5EB}"/>
    <dataValidation allowBlank="1" showInputMessage="1" showErrorMessage="1" prompt="Type the year in this cell." sqref="AH2:AM2" xr:uid="{3C91DF5B-FF96-4420-B01E-959344E5F76B}"/>
  </dataValidations>
  <printOptions horizontalCentered="1" verticalCentered="1"/>
  <pageMargins left="0.3" right="0.3" top="0.3" bottom="0.3" header="0.3" footer="0.3"/>
  <pageSetup scale="58" orientation="portrait"/>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82D3E-95C9-48FE-A00E-895929D93319}">
  <sheetPr>
    <pageSetUpPr fitToPage="1"/>
  </sheetPr>
  <dimension ref="A1:AN85"/>
  <sheetViews>
    <sheetView showGridLines="0" topLeftCell="A7" zoomScaleNormal="100" workbookViewId="0">
      <selection activeCell="AE57" sqref="AE57"/>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89</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144" t="s">
        <v>84</v>
      </c>
      <c r="S9" s="145"/>
      <c r="T9" s="145"/>
      <c r="U9" s="145"/>
      <c r="V9" s="181"/>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85</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61" t="s">
        <v>16</v>
      </c>
      <c r="L18" s="62"/>
      <c r="M18" s="62"/>
      <c r="N18" s="62"/>
      <c r="O18" s="63"/>
      <c r="P18" s="2" t="s">
        <v>14</v>
      </c>
      <c r="Q18" s="2" t="s">
        <v>14</v>
      </c>
      <c r="R18" s="61" t="s">
        <v>16</v>
      </c>
      <c r="S18" s="62"/>
      <c r="T18" s="62"/>
      <c r="U18" s="62"/>
      <c r="V18" s="63"/>
      <c r="W18" s="2" t="s">
        <v>14</v>
      </c>
      <c r="X18" s="2" t="s">
        <v>14</v>
      </c>
      <c r="Y18" s="61" t="s">
        <v>16</v>
      </c>
      <c r="Z18" s="62"/>
      <c r="AA18" s="62"/>
      <c r="AB18" s="62"/>
      <c r="AC18" s="63"/>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178" t="s">
        <v>86</v>
      </c>
      <c r="S25" s="179"/>
      <c r="T25" s="179"/>
      <c r="U25" s="179"/>
      <c r="V25" s="179"/>
      <c r="W25" s="180"/>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61" t="s">
        <v>16</v>
      </c>
      <c r="L26" s="62"/>
      <c r="M26" s="62"/>
      <c r="N26" s="62"/>
      <c r="O26" s="63"/>
      <c r="P26" s="2" t="s">
        <v>14</v>
      </c>
      <c r="Q26" s="2" t="s">
        <v>14</v>
      </c>
      <c r="R26" s="2" t="s">
        <v>14</v>
      </c>
      <c r="S26" s="2" t="s">
        <v>14</v>
      </c>
      <c r="T26" s="2" t="s">
        <v>14</v>
      </c>
      <c r="U26" s="2" t="s">
        <v>14</v>
      </c>
      <c r="V26" s="2" t="s">
        <v>14</v>
      </c>
      <c r="W26" s="2" t="s">
        <v>14</v>
      </c>
      <c r="X26" s="2" t="s">
        <v>14</v>
      </c>
      <c r="Y26" s="61" t="s">
        <v>16</v>
      </c>
      <c r="Z26" s="62"/>
      <c r="AA26" s="62"/>
      <c r="AB26" s="62"/>
      <c r="AC26" s="63"/>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3" t="s">
        <v>14</v>
      </c>
      <c r="H34" s="3" t="s">
        <v>14</v>
      </c>
      <c r="I34" s="3" t="s">
        <v>14</v>
      </c>
      <c r="J34" s="3" t="s">
        <v>14</v>
      </c>
      <c r="K34" s="61" t="s">
        <v>16</v>
      </c>
      <c r="L34" s="62"/>
      <c r="M34" s="62"/>
      <c r="N34" s="62"/>
      <c r="O34" s="63"/>
      <c r="P34" s="2" t="s">
        <v>14</v>
      </c>
      <c r="Q34" s="2" t="s">
        <v>14</v>
      </c>
      <c r="R34" s="61" t="s">
        <v>16</v>
      </c>
      <c r="S34" s="62"/>
      <c r="T34" s="62"/>
      <c r="U34" s="62"/>
      <c r="V34" s="63"/>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79" t="s">
        <v>21</v>
      </c>
      <c r="E35" s="79"/>
      <c r="F35" s="79"/>
      <c r="G35" s="79"/>
      <c r="H35" s="79"/>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hidden="1"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2" t="s">
        <v>14</v>
      </c>
      <c r="S40" s="2" t="s">
        <v>14</v>
      </c>
      <c r="T40" s="2" t="s">
        <v>14</v>
      </c>
      <c r="U40" s="2" t="s">
        <v>14</v>
      </c>
      <c r="V40" s="2" t="s">
        <v>14</v>
      </c>
      <c r="W40" s="2" t="s">
        <v>14</v>
      </c>
      <c r="X40" s="2" t="s">
        <v>14</v>
      </c>
      <c r="Y40" s="2" t="s">
        <v>14</v>
      </c>
      <c r="Z40" s="2" t="s">
        <v>14</v>
      </c>
      <c r="AA40" s="2" t="s">
        <v>14</v>
      </c>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hidden="1"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hidden="1"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61" t="s">
        <v>16</v>
      </c>
      <c r="S42" s="62"/>
      <c r="T42" s="62"/>
      <c r="U42" s="62"/>
      <c r="V42" s="63"/>
      <c r="W42" s="2" t="s">
        <v>14</v>
      </c>
      <c r="X42" s="2" t="s">
        <v>14</v>
      </c>
      <c r="Y42" s="61" t="s">
        <v>16</v>
      </c>
      <c r="Z42" s="62"/>
      <c r="AA42" s="62"/>
      <c r="AB42" s="62"/>
      <c r="AC42" s="63"/>
      <c r="AD42" s="2" t="s">
        <v>14</v>
      </c>
      <c r="AE42" s="2" t="s">
        <v>14</v>
      </c>
      <c r="AF42" s="61" t="s">
        <v>16</v>
      </c>
      <c r="AG42" s="62"/>
      <c r="AH42" s="62"/>
      <c r="AI42" s="63"/>
      <c r="AJ42" s="2" t="s">
        <v>14</v>
      </c>
      <c r="AK42" s="2" t="s">
        <v>14</v>
      </c>
      <c r="AL42" s="2" t="s">
        <v>14</v>
      </c>
      <c r="AM42" s="2" t="s">
        <v>14</v>
      </c>
    </row>
    <row r="43" spans="2:39" s="21" customFormat="1" ht="19.95" hidden="1"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hidden="1"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collapsed="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3" t="s">
        <v>14</v>
      </c>
      <c r="L48" s="3"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3" t="s">
        <v>14</v>
      </c>
      <c r="N49" s="3" t="s">
        <v>14</v>
      </c>
      <c r="O49" s="2" t="s">
        <v>14</v>
      </c>
      <c r="P49" s="2" t="s">
        <v>14</v>
      </c>
      <c r="Q49" s="2" t="s">
        <v>14</v>
      </c>
      <c r="R49" s="2" t="s">
        <v>14</v>
      </c>
      <c r="S49" s="2" t="s">
        <v>14</v>
      </c>
      <c r="T49" s="2" t="s">
        <v>14</v>
      </c>
      <c r="U49" s="2" t="s">
        <v>14</v>
      </c>
      <c r="V49" s="2" t="s">
        <v>14</v>
      </c>
      <c r="W49" s="2" t="s">
        <v>14</v>
      </c>
      <c r="X49" s="2" t="s">
        <v>14</v>
      </c>
      <c r="Y49" s="2" t="s">
        <v>14</v>
      </c>
      <c r="Z49" s="2" t="s">
        <v>14</v>
      </c>
      <c r="AA49" s="2" t="s">
        <v>14</v>
      </c>
      <c r="AB49" s="2" t="s">
        <v>14</v>
      </c>
      <c r="AC49" s="2" t="s">
        <v>14</v>
      </c>
      <c r="AD49" s="2" t="s">
        <v>14</v>
      </c>
      <c r="AE49" s="2" t="s">
        <v>14</v>
      </c>
      <c r="AF49" s="2" t="s">
        <v>14</v>
      </c>
      <c r="AG49" s="2" t="s">
        <v>14</v>
      </c>
      <c r="AH49" s="2" t="s">
        <v>14</v>
      </c>
      <c r="AI49" s="2" t="s">
        <v>14</v>
      </c>
      <c r="AJ49" s="2" t="s">
        <v>14</v>
      </c>
      <c r="AK49" s="2" t="s">
        <v>14</v>
      </c>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61" t="s">
        <v>16</v>
      </c>
      <c r="L50" s="62"/>
      <c r="M50" s="62"/>
      <c r="N50" s="62"/>
      <c r="O50" s="63"/>
      <c r="P50" s="2" t="s">
        <v>14</v>
      </c>
      <c r="Q50" s="2" t="s">
        <v>14</v>
      </c>
      <c r="R50" s="61" t="s">
        <v>16</v>
      </c>
      <c r="S50" s="62"/>
      <c r="T50" s="62"/>
      <c r="U50" s="62"/>
      <c r="V50" s="63"/>
      <c r="W50" s="2" t="s">
        <v>14</v>
      </c>
      <c r="X50" s="2" t="s">
        <v>14</v>
      </c>
      <c r="Y50" s="61" t="s">
        <v>16</v>
      </c>
      <c r="Z50" s="62"/>
      <c r="AA50" s="62"/>
      <c r="AB50" s="62"/>
      <c r="AC50" s="63"/>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57" t="s">
        <v>39</v>
      </c>
      <c r="L52" s="3" t="s">
        <v>14</v>
      </c>
      <c r="M52" s="3"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182" t="s">
        <v>39</v>
      </c>
      <c r="AG52" s="183"/>
      <c r="AH52" s="183"/>
      <c r="AI52" s="183"/>
      <c r="AJ52" s="184"/>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58">
    <mergeCell ref="AH2:AM2"/>
    <mergeCell ref="W4:X4"/>
    <mergeCell ref="AJ4:AK4"/>
    <mergeCell ref="B6:B7"/>
    <mergeCell ref="R9:V9"/>
    <mergeCell ref="B22:B23"/>
    <mergeCell ref="R25:W25"/>
    <mergeCell ref="G26:H26"/>
    <mergeCell ref="K26:O26"/>
    <mergeCell ref="Y26:AC26"/>
    <mergeCell ref="Y10:AC10"/>
    <mergeCell ref="AF10:AJ10"/>
    <mergeCell ref="B46:B47"/>
    <mergeCell ref="B30:B31"/>
    <mergeCell ref="K34:O34"/>
    <mergeCell ref="R34:V34"/>
    <mergeCell ref="Y34:AC34"/>
    <mergeCell ref="D35:H35"/>
    <mergeCell ref="B38:B39"/>
    <mergeCell ref="AG26:AJ26"/>
    <mergeCell ref="B14:B15"/>
    <mergeCell ref="E18:H18"/>
    <mergeCell ref="K18:O18"/>
    <mergeCell ref="R18:V18"/>
    <mergeCell ref="Y18:AC18"/>
    <mergeCell ref="AF18:AH18"/>
    <mergeCell ref="E42:H42"/>
    <mergeCell ref="K42:O42"/>
    <mergeCell ref="R42:V42"/>
    <mergeCell ref="Y42:AC42"/>
    <mergeCell ref="AF42:AI42"/>
    <mergeCell ref="B62:B63"/>
    <mergeCell ref="AF58:AG58"/>
    <mergeCell ref="K50:O50"/>
    <mergeCell ref="R50:V50"/>
    <mergeCell ref="AF52:AJ52"/>
    <mergeCell ref="Y50:AC50"/>
    <mergeCell ref="B54:B55"/>
    <mergeCell ref="D58:H58"/>
    <mergeCell ref="K58:O58"/>
    <mergeCell ref="R58:V58"/>
    <mergeCell ref="Y58:AC58"/>
    <mergeCell ref="AF82:AH82"/>
    <mergeCell ref="AF66:AJ66"/>
    <mergeCell ref="B70:B71"/>
    <mergeCell ref="K74:O74"/>
    <mergeCell ref="R74:V74"/>
    <mergeCell ref="Y74:AC74"/>
    <mergeCell ref="AF74:AJ74"/>
    <mergeCell ref="B78:B79"/>
    <mergeCell ref="D82:H82"/>
    <mergeCell ref="K82:O82"/>
    <mergeCell ref="R82:V82"/>
    <mergeCell ref="Y82:AC82"/>
    <mergeCell ref="F66:H66"/>
    <mergeCell ref="K66:O66"/>
    <mergeCell ref="R66:V66"/>
    <mergeCell ref="Y66:AC66"/>
  </mergeCells>
  <conditionalFormatting sqref="C58:D58">
    <cfRule type="cellIs" dxfId="1032" priority="22" stopIfTrue="1" operator="equal">
      <formula>1</formula>
    </cfRule>
    <cfRule type="cellIs" dxfId="1031" priority="23" stopIfTrue="1" operator="equal">
      <formula>2</formula>
    </cfRule>
    <cfRule type="cellIs" dxfId="1030" priority="24" operator="equal">
      <formula>3</formula>
    </cfRule>
  </conditionalFormatting>
  <conditionalFormatting sqref="C82:D82">
    <cfRule type="cellIs" dxfId="1029" priority="75" operator="equal">
      <formula>3</formula>
    </cfRule>
    <cfRule type="cellIs" dxfId="1028" priority="74" stopIfTrue="1" operator="equal">
      <formula>2</formula>
    </cfRule>
    <cfRule type="cellIs" dxfId="1027" priority="73" stopIfTrue="1" operator="equal">
      <formula>1</formula>
    </cfRule>
  </conditionalFormatting>
  <conditionalFormatting sqref="C34:K34">
    <cfRule type="cellIs" dxfId="1026" priority="139" stopIfTrue="1" operator="equal">
      <formula>1</formula>
    </cfRule>
    <cfRule type="cellIs" dxfId="1025" priority="140" stopIfTrue="1" operator="equal">
      <formula>2</formula>
    </cfRule>
    <cfRule type="cellIs" dxfId="1024" priority="141" operator="equal">
      <formula>3</formula>
    </cfRule>
  </conditionalFormatting>
  <conditionalFormatting sqref="C50:K50">
    <cfRule type="cellIs" dxfId="1023" priority="16" stopIfTrue="1" operator="equal">
      <formula>1</formula>
    </cfRule>
    <cfRule type="cellIs" dxfId="1022" priority="17" stopIfTrue="1" operator="equal">
      <formula>2</formula>
    </cfRule>
    <cfRule type="cellIs" dxfId="1021" priority="18" operator="equal">
      <formula>3</formula>
    </cfRule>
  </conditionalFormatting>
  <conditionalFormatting sqref="C74:K74">
    <cfRule type="cellIs" dxfId="1020" priority="85" stopIfTrue="1" operator="equal">
      <formula>1</formula>
    </cfRule>
    <cfRule type="cellIs" dxfId="1019" priority="86" stopIfTrue="1" operator="equal">
      <formula>2</formula>
    </cfRule>
    <cfRule type="cellIs" dxfId="1018" priority="87" operator="equal">
      <formula>3</formula>
    </cfRule>
  </conditionalFormatting>
  <conditionalFormatting sqref="C25:R25">
    <cfRule type="cellIs" dxfId="1017" priority="60" operator="equal">
      <formula>3</formula>
    </cfRule>
    <cfRule type="cellIs" dxfId="1016" priority="59" stopIfTrue="1" operator="equal">
      <formula>2</formula>
    </cfRule>
    <cfRule type="cellIs" dxfId="1015" priority="58" stopIfTrue="1" operator="equal">
      <formula>1</formula>
    </cfRule>
  </conditionalFormatting>
  <conditionalFormatting sqref="C6:AM6">
    <cfRule type="expression" dxfId="1014" priority="222">
      <formula>NOT(ISNUMBER(C6))</formula>
    </cfRule>
  </conditionalFormatting>
  <conditionalFormatting sqref="C7:AM7">
    <cfRule type="expression" dxfId="1013" priority="221">
      <formula>OR(COUNTIF(C8:C10,1)&gt;1,COUNTIF(C8:C10,2)&gt;1,COUNTIF(C8:C10,3)&gt;1)</formula>
    </cfRule>
    <cfRule type="expression" dxfId="1012" priority="220" stopIfTrue="1">
      <formula>NOT(ISNUMBER(C6))</formula>
    </cfRule>
  </conditionalFormatting>
  <conditionalFormatting sqref="C8:AM8 C9:R9 W9:AM9 C10:Y10 AD10:AF10 AK10:AM10 C11:AM12">
    <cfRule type="cellIs" dxfId="1011" priority="223" stopIfTrue="1" operator="equal">
      <formula>1</formula>
    </cfRule>
    <cfRule type="cellIs" dxfId="1010" priority="224" stopIfTrue="1" operator="equal">
      <formula>2</formula>
    </cfRule>
    <cfRule type="cellIs" dxfId="1009" priority="225" operator="equal">
      <formula>3</formula>
    </cfRule>
  </conditionalFormatting>
  <conditionalFormatting sqref="C14:AM14">
    <cfRule type="expression" dxfId="1008" priority="216">
      <formula>NOT(ISNUMBER(C14))</formula>
    </cfRule>
  </conditionalFormatting>
  <conditionalFormatting sqref="C15:AM15">
    <cfRule type="expression" dxfId="1007" priority="215">
      <formula>OR(COUNTIF(C16:C18,1)&gt;1,COUNTIF(C16:C18,2)&gt;1,COUNTIF(C16:C18,3)&gt;1)</formula>
    </cfRule>
    <cfRule type="expression" dxfId="1006" priority="214" stopIfTrue="1">
      <formula>NOT(ISNUMBER(C14))</formula>
    </cfRule>
  </conditionalFormatting>
  <conditionalFormatting sqref="C16:AM17 C18:E18 AD18:AF18 AI18:AM18 C19:AM20">
    <cfRule type="cellIs" dxfId="1005" priority="219" operator="equal">
      <formula>3</formula>
    </cfRule>
    <cfRule type="cellIs" dxfId="1004" priority="218" stopIfTrue="1" operator="equal">
      <formula>2</formula>
    </cfRule>
    <cfRule type="cellIs" dxfId="1003" priority="217" stopIfTrue="1" operator="equal">
      <formula>1</formula>
    </cfRule>
  </conditionalFormatting>
  <conditionalFormatting sqref="C22:AM22">
    <cfRule type="expression" dxfId="1002" priority="189">
      <formula>NOT(ISNUMBER(C22))</formula>
    </cfRule>
  </conditionalFormatting>
  <conditionalFormatting sqref="C23:AM23">
    <cfRule type="expression" dxfId="1001" priority="187" stopIfTrue="1">
      <formula>NOT(ISNUMBER(C22))</formula>
    </cfRule>
    <cfRule type="expression" dxfId="1000" priority="188">
      <formula>OR(COUNTIF(C24:C26,1)&gt;1,COUNTIF(C24:C26,2)&gt;1,COUNTIF(C24:C26,3)&gt;1)</formula>
    </cfRule>
  </conditionalFormatting>
  <conditionalFormatting sqref="C24:AM24 X25:AM25 C26:G26 AK26:AM26">
    <cfRule type="cellIs" dxfId="999" priority="211" stopIfTrue="1" operator="equal">
      <formula>1</formula>
    </cfRule>
    <cfRule type="cellIs" dxfId="998" priority="213" operator="equal">
      <formula>3</formula>
    </cfRule>
    <cfRule type="cellIs" dxfId="997" priority="212" stopIfTrue="1" operator="equal">
      <formula>2</formula>
    </cfRule>
  </conditionalFormatting>
  <conditionalFormatting sqref="C27:AM28">
    <cfRule type="cellIs" dxfId="996" priority="54" operator="equal">
      <formula>3</formula>
    </cfRule>
    <cfRule type="cellIs" dxfId="995" priority="53" stopIfTrue="1" operator="equal">
      <formula>2</formula>
    </cfRule>
    <cfRule type="cellIs" dxfId="994" priority="52" stopIfTrue="1" operator="equal">
      <formula>1</formula>
    </cfRule>
  </conditionalFormatting>
  <conditionalFormatting sqref="C30:AM30">
    <cfRule type="expression" dxfId="993" priority="186">
      <formula>NOT(ISNUMBER(C30))</formula>
    </cfRule>
  </conditionalFormatting>
  <conditionalFormatting sqref="C31:AM31">
    <cfRule type="expression" dxfId="992" priority="185">
      <formula>OR(COUNTIF(C32:C34,1)&gt;1,COUNTIF(C32:C34,2)&gt;1,COUNTIF(C32:C34,3)&gt;1)</formula>
    </cfRule>
    <cfRule type="expression" dxfId="991" priority="184" stopIfTrue="1">
      <formula>NOT(ISNUMBER(C30))</formula>
    </cfRule>
  </conditionalFormatting>
  <conditionalFormatting sqref="C32:AM33 C35:D35 I35:AM35 C36:AM36">
    <cfRule type="cellIs" dxfId="990" priority="208" stopIfTrue="1" operator="equal">
      <formula>1</formula>
    </cfRule>
    <cfRule type="cellIs" dxfId="989" priority="210" operator="equal">
      <formula>3</formula>
    </cfRule>
    <cfRule type="cellIs" dxfId="988" priority="209" stopIfTrue="1" operator="equal">
      <formula>2</formula>
    </cfRule>
  </conditionalFormatting>
  <conditionalFormatting sqref="C38:AM38">
    <cfRule type="expression" dxfId="987" priority="183">
      <formula>NOT(ISNUMBER(C38))</formula>
    </cfRule>
  </conditionalFormatting>
  <conditionalFormatting sqref="C39:AM39">
    <cfRule type="expression" dxfId="986" priority="181" stopIfTrue="1">
      <formula>NOT(ISNUMBER(C38))</formula>
    </cfRule>
    <cfRule type="expression" dxfId="985" priority="182">
      <formula>OR(COUNTIF(C40:C42,1)&gt;1,COUNTIF(C40:C42,2)&gt;1,COUNTIF(C40:C42,3)&gt;1)</formula>
    </cfRule>
  </conditionalFormatting>
  <conditionalFormatting sqref="C40:AM41 C42:E42 AD42:AF42 AJ42:AM42 C43:AM44">
    <cfRule type="cellIs" dxfId="984" priority="206" stopIfTrue="1" operator="equal">
      <formula>2</formula>
    </cfRule>
    <cfRule type="cellIs" dxfId="983" priority="205" stopIfTrue="1" operator="equal">
      <formula>1</formula>
    </cfRule>
    <cfRule type="cellIs" dxfId="982" priority="207" operator="equal">
      <formula>3</formula>
    </cfRule>
  </conditionalFormatting>
  <conditionalFormatting sqref="C46:AM46">
    <cfRule type="expression" dxfId="981" priority="180">
      <formula>NOT(ISNUMBER(C46))</formula>
    </cfRule>
  </conditionalFormatting>
  <conditionalFormatting sqref="C47:AM47">
    <cfRule type="expression" dxfId="980" priority="179">
      <formula>OR(COUNTIF(C48:C50,1)&gt;1,COUNTIF(C48:C50,2)&gt;1,COUNTIF(C48:C50,3)&gt;1)</formula>
    </cfRule>
    <cfRule type="expression" dxfId="979" priority="178" stopIfTrue="1">
      <formula>NOT(ISNUMBER(C46))</formula>
    </cfRule>
  </conditionalFormatting>
  <conditionalFormatting sqref="C48:AM49 C51:AM51 C52:J52 L52:AE52 AK52:AM52">
    <cfRule type="cellIs" dxfId="978" priority="204" operator="equal">
      <formula>3</formula>
    </cfRule>
    <cfRule type="cellIs" dxfId="977" priority="203" stopIfTrue="1" operator="equal">
      <formula>2</formula>
    </cfRule>
    <cfRule type="cellIs" dxfId="976" priority="202" stopIfTrue="1" operator="equal">
      <formula>1</formula>
    </cfRule>
  </conditionalFormatting>
  <conditionalFormatting sqref="C54:AM54">
    <cfRule type="expression" dxfId="975" priority="177">
      <formula>NOT(ISNUMBER(C54))</formula>
    </cfRule>
  </conditionalFormatting>
  <conditionalFormatting sqref="C55:AM55">
    <cfRule type="expression" dxfId="974" priority="175" stopIfTrue="1">
      <formula>NOT(ISNUMBER(C54))</formula>
    </cfRule>
    <cfRule type="expression" dxfId="973" priority="176">
      <formula>OR(COUNTIF(C56:C58,1)&gt;1,COUNTIF(C56:C58,2)&gt;1,COUNTIF(C56:C58,3)&gt;1)</formula>
    </cfRule>
  </conditionalFormatting>
  <conditionalFormatting sqref="C56:AM57 I58:K58">
    <cfRule type="cellIs" dxfId="972" priority="107" stopIfTrue="1" operator="equal">
      <formula>2</formula>
    </cfRule>
    <cfRule type="cellIs" dxfId="971" priority="106" stopIfTrue="1" operator="equal">
      <formula>1</formula>
    </cfRule>
    <cfRule type="cellIs" dxfId="970" priority="108" operator="equal">
      <formula>3</formula>
    </cfRule>
  </conditionalFormatting>
  <conditionalFormatting sqref="C62:AM62">
    <cfRule type="expression" dxfId="969" priority="174">
      <formula>NOT(ISNUMBER(C62))</formula>
    </cfRule>
  </conditionalFormatting>
  <conditionalFormatting sqref="C63:AM63">
    <cfRule type="expression" dxfId="968" priority="173">
      <formula>OR(COUNTIF(C64:C66,1)&gt;1,COUNTIF(C64:C66,2)&gt;1,COUNTIF(C64:C66,3)&gt;1)</formula>
    </cfRule>
    <cfRule type="expression" dxfId="967" priority="172" stopIfTrue="1">
      <formula>NOT(ISNUMBER(C62))</formula>
    </cfRule>
  </conditionalFormatting>
  <conditionalFormatting sqref="C64:AM65 C66:F66 AK66:AM66 C67:AM68">
    <cfRule type="cellIs" dxfId="966" priority="198" operator="equal">
      <formula>3</formula>
    </cfRule>
    <cfRule type="cellIs" dxfId="965" priority="197" stopIfTrue="1" operator="equal">
      <formula>2</formula>
    </cfRule>
    <cfRule type="cellIs" dxfId="964" priority="196" stopIfTrue="1" operator="equal">
      <formula>1</formula>
    </cfRule>
  </conditionalFormatting>
  <conditionalFormatting sqref="C70:AM70">
    <cfRule type="expression" dxfId="963" priority="171">
      <formula>NOT(ISNUMBER(C70))</formula>
    </cfRule>
  </conditionalFormatting>
  <conditionalFormatting sqref="C71:AM71">
    <cfRule type="expression" dxfId="962" priority="169" stopIfTrue="1">
      <formula>NOT(ISNUMBER(C70))</formula>
    </cfRule>
    <cfRule type="expression" dxfId="961" priority="170">
      <formula>OR(COUNTIF(C72:C74,1)&gt;1,COUNTIF(C72:C74,2)&gt;1,COUNTIF(C72:C74,3)&gt;1)</formula>
    </cfRule>
  </conditionalFormatting>
  <conditionalFormatting sqref="C72:AM73 AK74:AM74 C75:AM76">
    <cfRule type="cellIs" dxfId="960" priority="195" operator="equal">
      <formula>3</formula>
    </cfRule>
    <cfRule type="cellIs" dxfId="959" priority="194" stopIfTrue="1" operator="equal">
      <formula>2</formula>
    </cfRule>
    <cfRule type="cellIs" dxfId="958" priority="193" stopIfTrue="1" operator="equal">
      <formula>1</formula>
    </cfRule>
  </conditionalFormatting>
  <conditionalFormatting sqref="C78:AM78">
    <cfRule type="expression" dxfId="957" priority="168">
      <formula>NOT(ISNUMBER(C78))</formula>
    </cfRule>
  </conditionalFormatting>
  <conditionalFormatting sqref="C79:AM79">
    <cfRule type="expression" dxfId="956" priority="167">
      <formula>OR(COUNTIF(C80:C82,1)&gt;1,COUNTIF(C80:C82,2)&gt;1,COUNTIF(C80:C82,3)&gt;1)</formula>
    </cfRule>
    <cfRule type="expression" dxfId="955" priority="166" stopIfTrue="1">
      <formula>NOT(ISNUMBER(C78))</formula>
    </cfRule>
  </conditionalFormatting>
  <conditionalFormatting sqref="C80:AM81 AI82:AM82 C83:AM84">
    <cfRule type="cellIs" dxfId="954" priority="192" operator="equal">
      <formula>3</formula>
    </cfRule>
    <cfRule type="cellIs" dxfId="953" priority="191" stopIfTrue="1" operator="equal">
      <formula>2</formula>
    </cfRule>
    <cfRule type="cellIs" dxfId="952" priority="190" stopIfTrue="1" operator="equal">
      <formula>1</formula>
    </cfRule>
  </conditionalFormatting>
  <conditionalFormatting sqref="I18:K18">
    <cfRule type="cellIs" dxfId="951" priority="163" stopIfTrue="1" operator="equal">
      <formula>1</formula>
    </cfRule>
    <cfRule type="cellIs" dxfId="950" priority="165" operator="equal">
      <formula>3</formula>
    </cfRule>
    <cfRule type="cellIs" dxfId="949" priority="164" stopIfTrue="1" operator="equal">
      <formula>2</formula>
    </cfRule>
  </conditionalFormatting>
  <conditionalFormatting sqref="I26:K26">
    <cfRule type="cellIs" dxfId="948" priority="156" operator="equal">
      <formula>3</formula>
    </cfRule>
    <cfRule type="cellIs" dxfId="947" priority="155" stopIfTrue="1" operator="equal">
      <formula>2</formula>
    </cfRule>
    <cfRule type="cellIs" dxfId="946" priority="154" stopIfTrue="1" operator="equal">
      <formula>1</formula>
    </cfRule>
  </conditionalFormatting>
  <conditionalFormatting sqref="I42:K42">
    <cfRule type="cellIs" dxfId="945" priority="132" operator="equal">
      <formula>3</formula>
    </cfRule>
    <cfRule type="cellIs" dxfId="944" priority="131" stopIfTrue="1" operator="equal">
      <formula>2</formula>
    </cfRule>
    <cfRule type="cellIs" dxfId="943" priority="130" stopIfTrue="1" operator="equal">
      <formula>1</formula>
    </cfRule>
  </conditionalFormatting>
  <conditionalFormatting sqref="I66:K66">
    <cfRule type="cellIs" dxfId="942" priority="99" operator="equal">
      <formula>3</formula>
    </cfRule>
    <cfRule type="cellIs" dxfId="941" priority="98" stopIfTrue="1" operator="equal">
      <formula>2</formula>
    </cfRule>
    <cfRule type="cellIs" dxfId="940" priority="97" stopIfTrue="1" operator="equal">
      <formula>1</formula>
    </cfRule>
  </conditionalFormatting>
  <conditionalFormatting sqref="I82:K82">
    <cfRule type="cellIs" dxfId="939" priority="72" operator="equal">
      <formula>3</formula>
    </cfRule>
    <cfRule type="cellIs" dxfId="938" priority="71" stopIfTrue="1" operator="equal">
      <formula>2</formula>
    </cfRule>
    <cfRule type="cellIs" dxfId="937" priority="70" stopIfTrue="1" operator="equal">
      <formula>1</formula>
    </cfRule>
  </conditionalFormatting>
  <conditionalFormatting sqref="P18:R18">
    <cfRule type="cellIs" dxfId="936" priority="162" operator="equal">
      <formula>3</formula>
    </cfRule>
    <cfRule type="cellIs" dxfId="935" priority="161" stopIfTrue="1" operator="equal">
      <formula>2</formula>
    </cfRule>
    <cfRule type="cellIs" dxfId="934" priority="160" stopIfTrue="1" operator="equal">
      <formula>1</formula>
    </cfRule>
  </conditionalFormatting>
  <conditionalFormatting sqref="P34:R34">
    <cfRule type="cellIs" dxfId="933" priority="44" stopIfTrue="1" operator="equal">
      <formula>2</formula>
    </cfRule>
    <cfRule type="cellIs" dxfId="932" priority="45" operator="equal">
      <formula>3</formula>
    </cfRule>
    <cfRule type="cellIs" dxfId="931" priority="43" stopIfTrue="1" operator="equal">
      <formula>1</formula>
    </cfRule>
  </conditionalFormatting>
  <conditionalFormatting sqref="P42:R42">
    <cfRule type="cellIs" dxfId="930" priority="38" stopIfTrue="1" operator="equal">
      <formula>2</formula>
    </cfRule>
    <cfRule type="cellIs" dxfId="929" priority="39" operator="equal">
      <formula>3</formula>
    </cfRule>
    <cfRule type="cellIs" dxfId="928" priority="37" stopIfTrue="1" operator="equal">
      <formula>1</formula>
    </cfRule>
  </conditionalFormatting>
  <conditionalFormatting sqref="P50:R50">
    <cfRule type="cellIs" dxfId="927" priority="15" operator="equal">
      <formula>3</formula>
    </cfRule>
    <cfRule type="cellIs" dxfId="926" priority="14" stopIfTrue="1" operator="equal">
      <formula>2</formula>
    </cfRule>
    <cfRule type="cellIs" dxfId="925" priority="13" stopIfTrue="1" operator="equal">
      <formula>1</formula>
    </cfRule>
  </conditionalFormatting>
  <conditionalFormatting sqref="P58:R58">
    <cfRule type="cellIs" dxfId="924" priority="104" stopIfTrue="1" operator="equal">
      <formula>2</formula>
    </cfRule>
    <cfRule type="cellIs" dxfId="923" priority="105" operator="equal">
      <formula>3</formula>
    </cfRule>
    <cfRule type="cellIs" dxfId="922" priority="103" stopIfTrue="1" operator="equal">
      <formula>1</formula>
    </cfRule>
  </conditionalFormatting>
  <conditionalFormatting sqref="P66:R66">
    <cfRule type="cellIs" dxfId="921" priority="95" stopIfTrue="1" operator="equal">
      <formula>2</formula>
    </cfRule>
    <cfRule type="cellIs" dxfId="920" priority="94" stopIfTrue="1" operator="equal">
      <formula>1</formula>
    </cfRule>
    <cfRule type="cellIs" dxfId="919" priority="96" operator="equal">
      <formula>3</formula>
    </cfRule>
  </conditionalFormatting>
  <conditionalFormatting sqref="P74:R74">
    <cfRule type="cellIs" dxfId="918" priority="82" stopIfTrue="1" operator="equal">
      <formula>1</formula>
    </cfRule>
    <cfRule type="cellIs" dxfId="917" priority="84" operator="equal">
      <formula>3</formula>
    </cfRule>
    <cfRule type="cellIs" dxfId="916" priority="83" stopIfTrue="1" operator="equal">
      <formula>2</formula>
    </cfRule>
  </conditionalFormatting>
  <conditionalFormatting sqref="P82:R82">
    <cfRule type="cellIs" dxfId="915" priority="69" operator="equal">
      <formula>3</formula>
    </cfRule>
    <cfRule type="cellIs" dxfId="914" priority="68" stopIfTrue="1" operator="equal">
      <formula>2</formula>
    </cfRule>
    <cfRule type="cellIs" dxfId="913" priority="67" stopIfTrue="1" operator="equal">
      <formula>1</formula>
    </cfRule>
  </conditionalFormatting>
  <conditionalFormatting sqref="P26:Y26">
    <cfRule type="cellIs" dxfId="912" priority="57" operator="equal">
      <formula>3</formula>
    </cfRule>
    <cfRule type="cellIs" dxfId="911" priority="56" stopIfTrue="1" operator="equal">
      <formula>2</formula>
    </cfRule>
    <cfRule type="cellIs" dxfId="910" priority="55" stopIfTrue="1" operator="equal">
      <formula>1</formula>
    </cfRule>
  </conditionalFormatting>
  <conditionalFormatting sqref="W18:Y18">
    <cfRule type="cellIs" dxfId="909" priority="158" stopIfTrue="1" operator="equal">
      <formula>2</formula>
    </cfRule>
    <cfRule type="cellIs" dxfId="908" priority="157" stopIfTrue="1" operator="equal">
      <formula>1</formula>
    </cfRule>
    <cfRule type="cellIs" dxfId="907" priority="159" operator="equal">
      <formula>3</formula>
    </cfRule>
  </conditionalFormatting>
  <conditionalFormatting sqref="W34:Y34">
    <cfRule type="cellIs" dxfId="906" priority="42" operator="equal">
      <formula>3</formula>
    </cfRule>
    <cfRule type="cellIs" dxfId="905" priority="41" stopIfTrue="1" operator="equal">
      <formula>2</formula>
    </cfRule>
    <cfRule type="cellIs" dxfId="904" priority="40" stopIfTrue="1" operator="equal">
      <formula>1</formula>
    </cfRule>
  </conditionalFormatting>
  <conditionalFormatting sqref="W42:Y42">
    <cfRule type="cellIs" dxfId="903" priority="34" stopIfTrue="1" operator="equal">
      <formula>1</formula>
    </cfRule>
    <cfRule type="cellIs" dxfId="902" priority="36" operator="equal">
      <formula>3</formula>
    </cfRule>
    <cfRule type="cellIs" dxfId="901" priority="35" stopIfTrue="1" operator="equal">
      <formula>2</formula>
    </cfRule>
  </conditionalFormatting>
  <conditionalFormatting sqref="W50:Y50">
    <cfRule type="cellIs" dxfId="900" priority="3" operator="equal">
      <formula>3</formula>
    </cfRule>
    <cfRule type="cellIs" dxfId="899" priority="1" stopIfTrue="1" operator="equal">
      <formula>1</formula>
    </cfRule>
    <cfRule type="cellIs" dxfId="898" priority="2" stopIfTrue="1" operator="equal">
      <formula>2</formula>
    </cfRule>
  </conditionalFormatting>
  <conditionalFormatting sqref="W58:Y58">
    <cfRule type="cellIs" dxfId="897" priority="102" operator="equal">
      <formula>3</formula>
    </cfRule>
    <cfRule type="cellIs" dxfId="896" priority="101" stopIfTrue="1" operator="equal">
      <formula>2</formula>
    </cfRule>
    <cfRule type="cellIs" dxfId="895" priority="100" stopIfTrue="1" operator="equal">
      <formula>1</formula>
    </cfRule>
  </conditionalFormatting>
  <conditionalFormatting sqref="W66:Y66">
    <cfRule type="cellIs" dxfId="894" priority="92" stopIfTrue="1" operator="equal">
      <formula>2</formula>
    </cfRule>
    <cfRule type="cellIs" dxfId="893" priority="93" operator="equal">
      <formula>3</formula>
    </cfRule>
    <cfRule type="cellIs" dxfId="892" priority="91" stopIfTrue="1" operator="equal">
      <formula>1</formula>
    </cfRule>
  </conditionalFormatting>
  <conditionalFormatting sqref="W74:Y74">
    <cfRule type="cellIs" dxfId="891" priority="81" operator="equal">
      <formula>3</formula>
    </cfRule>
    <cfRule type="cellIs" dxfId="890" priority="80" stopIfTrue="1" operator="equal">
      <formula>2</formula>
    </cfRule>
    <cfRule type="cellIs" dxfId="889" priority="79" stopIfTrue="1" operator="equal">
      <formula>1</formula>
    </cfRule>
  </conditionalFormatting>
  <conditionalFormatting sqref="W82:Y82">
    <cfRule type="cellIs" dxfId="888" priority="65" stopIfTrue="1" operator="equal">
      <formula>2</formula>
    </cfRule>
    <cfRule type="cellIs" dxfId="887" priority="64" stopIfTrue="1" operator="equal">
      <formula>1</formula>
    </cfRule>
    <cfRule type="cellIs" dxfId="886" priority="66" operator="equal">
      <formula>3</formula>
    </cfRule>
  </conditionalFormatting>
  <conditionalFormatting sqref="AD58:AF58 AH58:AM58 C59:AM60">
    <cfRule type="cellIs" dxfId="885" priority="199" stopIfTrue="1" operator="equal">
      <formula>1</formula>
    </cfRule>
    <cfRule type="cellIs" dxfId="884" priority="200" stopIfTrue="1" operator="equal">
      <formula>2</formula>
    </cfRule>
    <cfRule type="cellIs" dxfId="883" priority="201" operator="equal">
      <formula>3</formula>
    </cfRule>
  </conditionalFormatting>
  <conditionalFormatting sqref="AD66:AF66">
    <cfRule type="cellIs" dxfId="882" priority="90" operator="equal">
      <formula>3</formula>
    </cfRule>
    <cfRule type="cellIs" dxfId="881" priority="89" stopIfTrue="1" operator="equal">
      <formula>2</formula>
    </cfRule>
    <cfRule type="cellIs" dxfId="880" priority="88" stopIfTrue="1" operator="equal">
      <formula>1</formula>
    </cfRule>
  </conditionalFormatting>
  <conditionalFormatting sqref="AD74:AF74">
    <cfRule type="cellIs" dxfId="879" priority="78" operator="equal">
      <formula>3</formula>
    </cfRule>
    <cfRule type="cellIs" dxfId="878" priority="77" stopIfTrue="1" operator="equal">
      <formula>2</formula>
    </cfRule>
    <cfRule type="cellIs" dxfId="877" priority="76" stopIfTrue="1" operator="equal">
      <formula>1</formula>
    </cfRule>
  </conditionalFormatting>
  <conditionalFormatting sqref="AD82:AF82">
    <cfRule type="cellIs" dxfId="876" priority="62" stopIfTrue="1" operator="equal">
      <formula>2</formula>
    </cfRule>
    <cfRule type="cellIs" dxfId="875" priority="61" stopIfTrue="1" operator="equal">
      <formula>1</formula>
    </cfRule>
    <cfRule type="cellIs" dxfId="874" priority="63" operator="equal">
      <formula>3</formula>
    </cfRule>
  </conditionalFormatting>
  <conditionalFormatting sqref="AD26:AG26">
    <cfRule type="cellIs" dxfId="873" priority="51" operator="equal">
      <formula>3</formula>
    </cfRule>
    <cfRule type="cellIs" dxfId="872" priority="50" stopIfTrue="1" operator="equal">
      <formula>2</formula>
    </cfRule>
    <cfRule type="cellIs" dxfId="871" priority="49" stopIfTrue="1" operator="equal">
      <formula>1</formula>
    </cfRule>
  </conditionalFormatting>
  <conditionalFormatting sqref="AD34:AM34">
    <cfRule type="cellIs" dxfId="870" priority="135" operator="equal">
      <formula>3</formula>
    </cfRule>
    <cfRule type="cellIs" dxfId="869" priority="133" stopIfTrue="1" operator="equal">
      <formula>1</formula>
    </cfRule>
    <cfRule type="cellIs" dxfId="868" priority="134" stopIfTrue="1" operator="equal">
      <formula>2</formula>
    </cfRule>
  </conditionalFormatting>
  <conditionalFormatting sqref="AD50:AM50">
    <cfRule type="cellIs" dxfId="867" priority="112" stopIfTrue="1" operator="equal">
      <formula>1</formula>
    </cfRule>
    <cfRule type="cellIs" dxfId="866" priority="114" operator="equal">
      <formula>3</formula>
    </cfRule>
    <cfRule type="cellIs" dxfId="865" priority="113" stopIfTrue="1" operator="equal">
      <formula>2</formula>
    </cfRule>
  </conditionalFormatting>
  <dataValidations count="3">
    <dataValidation allowBlank="1" showInputMessage="1" showErrorMessage="1" promptTitle="Shift Work Calendar" sqref="A2" xr:uid="{21797067-E33D-4141-90B7-9C0EB1C14341}"/>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F104AEBD-990F-4A4E-A5FB-49B5D323E2F4}"/>
    <dataValidation allowBlank="1" showInputMessage="1" showErrorMessage="1" prompt="Type the year in this cell." sqref="AH2:AM2" xr:uid="{AFA2CA41-1988-449D-AB65-10DD4F8FD7C8}"/>
  </dataValidations>
  <printOptions horizontalCentered="1" verticalCentered="1"/>
  <pageMargins left="0.3" right="0.3" top="0.3" bottom="0.3" header="0.3" footer="0.3"/>
  <pageSetup scale="58" orientation="portrait"/>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1CB67-4713-44DC-92A0-BB73557B0347}">
  <sheetPr>
    <pageSetUpPr fitToPage="1"/>
  </sheetPr>
  <dimension ref="A1:AN85"/>
  <sheetViews>
    <sheetView showGridLines="0" topLeftCell="A46" zoomScaleNormal="100" workbookViewId="0">
      <selection activeCell="AE49" sqref="AE49:AI49"/>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90</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178" t="s">
        <v>91</v>
      </c>
      <c r="R9" s="179"/>
      <c r="S9" s="179"/>
      <c r="T9" s="187"/>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3"/>
      <c r="AI10" s="2" t="s">
        <v>14</v>
      </c>
      <c r="AJ10" s="2" t="s">
        <v>14</v>
      </c>
      <c r="AK10" s="2" t="s">
        <v>14</v>
      </c>
      <c r="AL10" s="2" t="s">
        <v>14</v>
      </c>
      <c r="AM10" s="2" t="s">
        <v>14</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76" t="s">
        <v>92</v>
      </c>
      <c r="V12" s="78"/>
      <c r="W12" s="24" t="s">
        <v>14</v>
      </c>
      <c r="X12" s="2" t="s">
        <v>14</v>
      </c>
      <c r="Y12" s="2" t="s">
        <v>14</v>
      </c>
      <c r="Z12" s="2" t="s">
        <v>14</v>
      </c>
      <c r="AA12" s="2" t="s">
        <v>14</v>
      </c>
      <c r="AB12" s="2" t="s">
        <v>14</v>
      </c>
      <c r="AC12" s="2" t="s">
        <v>14</v>
      </c>
      <c r="AD12" s="2" t="s">
        <v>14</v>
      </c>
      <c r="AE12" s="2" t="s">
        <v>14</v>
      </c>
      <c r="AF12" s="2" t="s">
        <v>14</v>
      </c>
      <c r="AG12" s="2" t="s">
        <v>14</v>
      </c>
      <c r="AH12" s="2" t="s">
        <v>14</v>
      </c>
      <c r="AI12" s="76" t="s">
        <v>39</v>
      </c>
      <c r="AJ12" s="77"/>
      <c r="AK12" s="77"/>
      <c r="AL12" s="77"/>
      <c r="AM12" s="78"/>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9" t="s">
        <v>41</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34" t="s">
        <v>16</v>
      </c>
      <c r="L18" s="3" t="s">
        <v>14</v>
      </c>
      <c r="M18" s="102" t="s">
        <v>16</v>
      </c>
      <c r="N18" s="103"/>
      <c r="O18" s="140"/>
      <c r="P18" s="2" t="s">
        <v>14</v>
      </c>
      <c r="Q18" s="2" t="s">
        <v>14</v>
      </c>
      <c r="R18" s="61" t="s">
        <v>16</v>
      </c>
      <c r="S18" s="62"/>
      <c r="T18" s="62"/>
      <c r="U18" s="62"/>
      <c r="V18" s="63"/>
      <c r="W18" s="2" t="s">
        <v>14</v>
      </c>
      <c r="X18" s="2" t="s">
        <v>14</v>
      </c>
      <c r="Y18" s="61" t="s">
        <v>16</v>
      </c>
      <c r="Z18" s="62"/>
      <c r="AA18" s="62"/>
      <c r="AB18" s="2" t="s">
        <v>14</v>
      </c>
      <c r="AC18" s="2" t="s">
        <v>14</v>
      </c>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7" t="s">
        <v>39</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37" t="s">
        <v>29</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104" t="s">
        <v>93</v>
      </c>
      <c r="H24" s="104"/>
      <c r="I24" s="104"/>
      <c r="J24" s="104"/>
      <c r="K24" s="104"/>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178" t="s">
        <v>94</v>
      </c>
      <c r="R25" s="179"/>
      <c r="S25" s="179"/>
      <c r="T25" s="179"/>
      <c r="U25" s="179"/>
      <c r="V25" s="187"/>
      <c r="W25" s="2" t="s">
        <v>14</v>
      </c>
      <c r="X25" s="2" t="s">
        <v>14</v>
      </c>
      <c r="Y25" s="2" t="s">
        <v>14</v>
      </c>
      <c r="Z25" s="2" t="s">
        <v>14</v>
      </c>
      <c r="AA25" s="147" t="s">
        <v>95</v>
      </c>
      <c r="AB25" s="147"/>
      <c r="AC25" s="147"/>
      <c r="AD25" s="147"/>
      <c r="AE25" s="147"/>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3" t="s">
        <v>14</v>
      </c>
      <c r="H26" s="3" t="s">
        <v>14</v>
      </c>
      <c r="I26" s="3" t="s">
        <v>14</v>
      </c>
      <c r="J26" s="3" t="s">
        <v>14</v>
      </c>
      <c r="K26" s="3" t="s">
        <v>14</v>
      </c>
      <c r="L26" s="3" t="s">
        <v>14</v>
      </c>
      <c r="M26" s="102" t="s">
        <v>16</v>
      </c>
      <c r="N26" s="103"/>
      <c r="O26" s="140"/>
      <c r="P26" s="2" t="s">
        <v>14</v>
      </c>
      <c r="Q26" s="2" t="s">
        <v>14</v>
      </c>
      <c r="R26" s="2" t="s">
        <v>14</v>
      </c>
      <c r="S26" s="2" t="s">
        <v>14</v>
      </c>
      <c r="T26" s="2" t="s">
        <v>14</v>
      </c>
      <c r="U26" s="2" t="s">
        <v>14</v>
      </c>
      <c r="V26" s="2"/>
      <c r="W26" s="2" t="s">
        <v>14</v>
      </c>
      <c r="X26" s="2" t="s">
        <v>14</v>
      </c>
      <c r="Y26" s="34" t="s">
        <v>16</v>
      </c>
      <c r="Z26" s="2" t="s">
        <v>14</v>
      </c>
      <c r="AA26" s="2" t="s">
        <v>14</v>
      </c>
      <c r="AB26" s="2" t="s">
        <v>14</v>
      </c>
      <c r="AC26" s="2" t="s">
        <v>14</v>
      </c>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7" t="s">
        <v>29</v>
      </c>
      <c r="M28" s="3" t="s">
        <v>14</v>
      </c>
      <c r="N28" s="3" t="s">
        <v>14</v>
      </c>
      <c r="O28" s="2" t="s">
        <v>14</v>
      </c>
      <c r="P28" s="2" t="s">
        <v>14</v>
      </c>
      <c r="Q28" s="2" t="s">
        <v>14</v>
      </c>
      <c r="R28" s="2" t="s">
        <v>14</v>
      </c>
      <c r="S28" s="2" t="s">
        <v>14</v>
      </c>
      <c r="T28" s="2" t="s">
        <v>14</v>
      </c>
      <c r="U28" s="2" t="s">
        <v>14</v>
      </c>
      <c r="V28" s="2" t="s">
        <v>14</v>
      </c>
      <c r="W28" s="2" t="s">
        <v>14</v>
      </c>
      <c r="X28" s="2" t="s">
        <v>14</v>
      </c>
      <c r="Y28" s="2" t="s">
        <v>14</v>
      </c>
      <c r="Z28" s="37" t="s">
        <v>29</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51" t="s">
        <v>96</v>
      </c>
      <c r="S33" s="51"/>
      <c r="T33" s="51"/>
      <c r="U33" s="51"/>
      <c r="V33" s="51"/>
      <c r="W33" s="49" t="s">
        <v>14</v>
      </c>
      <c r="X33" s="2" t="s">
        <v>14</v>
      </c>
      <c r="Y33" s="2" t="s">
        <v>14</v>
      </c>
      <c r="Z33" s="2" t="s">
        <v>14</v>
      </c>
      <c r="AA33" s="2" t="s">
        <v>14</v>
      </c>
      <c r="AB33" s="2" t="s">
        <v>14</v>
      </c>
      <c r="AC33" s="2" t="s">
        <v>14</v>
      </c>
      <c r="AD33" s="2" t="s">
        <v>14</v>
      </c>
      <c r="AE33" s="93" t="s">
        <v>97</v>
      </c>
      <c r="AF33" s="95"/>
      <c r="AG33" s="2" t="s">
        <v>14</v>
      </c>
      <c r="AH33" s="2" t="s">
        <v>14</v>
      </c>
      <c r="AI33" s="2" t="s">
        <v>14</v>
      </c>
      <c r="AJ33" s="2" t="s">
        <v>14</v>
      </c>
      <c r="AK33" s="2" t="s">
        <v>14</v>
      </c>
      <c r="AL33" s="2" t="s">
        <v>14</v>
      </c>
      <c r="AM33" s="2" t="s">
        <v>14</v>
      </c>
    </row>
    <row r="34" spans="2:39" ht="19.95" hidden="1" customHeight="1" outlineLevel="1" x14ac:dyDescent="0.35">
      <c r="B34" s="33" t="s">
        <v>2</v>
      </c>
      <c r="C34" s="3" t="s">
        <v>14</v>
      </c>
      <c r="D34" s="61" t="s">
        <v>16</v>
      </c>
      <c r="E34" s="62"/>
      <c r="F34" s="62"/>
      <c r="G34" s="62"/>
      <c r="H34" s="63"/>
      <c r="I34" s="3" t="s">
        <v>14</v>
      </c>
      <c r="J34" s="3" t="s">
        <v>14</v>
      </c>
      <c r="K34" s="61" t="s">
        <v>16</v>
      </c>
      <c r="L34" s="62"/>
      <c r="M34" s="62"/>
      <c r="N34" s="62"/>
      <c r="O34" s="63"/>
      <c r="P34" s="2" t="s">
        <v>14</v>
      </c>
      <c r="Q34" s="2" t="s">
        <v>14</v>
      </c>
      <c r="R34" s="2" t="s">
        <v>14</v>
      </c>
      <c r="S34" s="2" t="s">
        <v>14</v>
      </c>
      <c r="T34" s="2" t="s">
        <v>14</v>
      </c>
      <c r="U34" s="2" t="s">
        <v>14</v>
      </c>
      <c r="V34" s="2" t="s">
        <v>14</v>
      </c>
      <c r="W34" s="2" t="s">
        <v>14</v>
      </c>
      <c r="X34" s="2" t="s">
        <v>14</v>
      </c>
      <c r="Y34" s="2" t="s">
        <v>14</v>
      </c>
      <c r="Z34" s="61" t="s">
        <v>16</v>
      </c>
      <c r="AA34" s="62"/>
      <c r="AB34" s="62"/>
      <c r="AC34" s="63"/>
      <c r="AD34" s="2" t="s">
        <v>14</v>
      </c>
      <c r="AE34" s="2" t="s">
        <v>14</v>
      </c>
      <c r="AF34" s="2" t="s">
        <v>14</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7" t="s">
        <v>18</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37" t="s">
        <v>39</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188" t="s">
        <v>98</v>
      </c>
      <c r="S40" s="189"/>
      <c r="T40" s="189"/>
      <c r="U40" s="189"/>
      <c r="V40" s="189"/>
      <c r="W40" s="2" t="s">
        <v>14</v>
      </c>
      <c r="X40" s="2" t="s">
        <v>14</v>
      </c>
      <c r="Y40" s="2" t="s">
        <v>14</v>
      </c>
      <c r="Z40" s="2" t="s">
        <v>14</v>
      </c>
      <c r="AA40" s="2" t="s">
        <v>14</v>
      </c>
      <c r="AB40" s="152" t="s">
        <v>99</v>
      </c>
      <c r="AC40" s="153"/>
      <c r="AD40" s="2" t="s">
        <v>14</v>
      </c>
      <c r="AE40" s="2" t="s">
        <v>14</v>
      </c>
      <c r="AF40" s="152" t="s">
        <v>79</v>
      </c>
      <c r="AG40" s="153"/>
      <c r="AH40" s="153"/>
      <c r="AI40" s="154"/>
      <c r="AJ40" s="2" t="s">
        <v>14</v>
      </c>
      <c r="AK40" s="2" t="s">
        <v>14</v>
      </c>
      <c r="AL40" s="2" t="s">
        <v>14</v>
      </c>
      <c r="AM40" s="2" t="s">
        <v>14</v>
      </c>
    </row>
    <row r="41" spans="2:39" ht="19.95" customHeight="1" outlineLevel="1" x14ac:dyDescent="0.35">
      <c r="B41" s="19" t="s">
        <v>15</v>
      </c>
      <c r="C41" s="3" t="s">
        <v>14</v>
      </c>
      <c r="D41" s="3" t="s">
        <v>14</v>
      </c>
      <c r="E41" s="107" t="s">
        <v>97</v>
      </c>
      <c r="F41" s="108"/>
      <c r="G41" s="108"/>
      <c r="H41" s="151"/>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3" t="s">
        <v>14</v>
      </c>
      <c r="F42" s="3" t="s">
        <v>14</v>
      </c>
      <c r="G42" s="3" t="s">
        <v>14</v>
      </c>
      <c r="H42" s="3" t="s">
        <v>14</v>
      </c>
      <c r="I42" s="3" t="s">
        <v>14</v>
      </c>
      <c r="J42" s="3" t="s">
        <v>14</v>
      </c>
      <c r="K42" s="61" t="s">
        <v>16</v>
      </c>
      <c r="L42" s="62"/>
      <c r="M42" s="62"/>
      <c r="N42" s="62"/>
      <c r="O42" s="63"/>
      <c r="P42" s="2" t="s">
        <v>14</v>
      </c>
      <c r="Q42" s="2" t="s">
        <v>14</v>
      </c>
      <c r="R42" s="2" t="s">
        <v>14</v>
      </c>
      <c r="S42" s="2" t="s">
        <v>14</v>
      </c>
      <c r="T42" s="2" t="s">
        <v>14</v>
      </c>
      <c r="U42" s="2" t="s">
        <v>14</v>
      </c>
      <c r="V42" s="2" t="s">
        <v>14</v>
      </c>
      <c r="W42" s="2" t="s">
        <v>14</v>
      </c>
      <c r="X42" s="2" t="s">
        <v>14</v>
      </c>
      <c r="Y42" s="61" t="s">
        <v>16</v>
      </c>
      <c r="Z42" s="62"/>
      <c r="AA42" s="62"/>
      <c r="AB42" s="62"/>
      <c r="AC42" s="63"/>
      <c r="AD42" s="2" t="s">
        <v>14</v>
      </c>
      <c r="AE42" s="2" t="s">
        <v>14</v>
      </c>
      <c r="AF42" s="2" t="s">
        <v>14</v>
      </c>
      <c r="AG42" s="2" t="s">
        <v>14</v>
      </c>
      <c r="AH42" s="2" t="s">
        <v>14</v>
      </c>
      <c r="AI42" s="2" t="s">
        <v>14</v>
      </c>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7" t="s">
        <v>18</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185" t="s">
        <v>79</v>
      </c>
      <c r="I48" s="186"/>
      <c r="J48" s="186"/>
      <c r="K48" s="2" t="s">
        <v>14</v>
      </c>
      <c r="L48" s="2"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2" t="s">
        <v>14</v>
      </c>
      <c r="I49" s="2" t="s">
        <v>14</v>
      </c>
      <c r="J49" s="2" t="s">
        <v>14</v>
      </c>
      <c r="K49" s="2" t="s">
        <v>14</v>
      </c>
      <c r="L49" s="2" t="s">
        <v>14</v>
      </c>
      <c r="M49" s="2" t="s">
        <v>14</v>
      </c>
      <c r="N49" s="2" t="s">
        <v>14</v>
      </c>
      <c r="O49" s="2" t="s">
        <v>14</v>
      </c>
      <c r="P49" s="2" t="s">
        <v>14</v>
      </c>
      <c r="Q49" s="70" t="s">
        <v>100</v>
      </c>
      <c r="R49" s="71"/>
      <c r="S49" s="71"/>
      <c r="T49" s="71"/>
      <c r="U49" s="71"/>
      <c r="V49" s="71"/>
      <c r="W49" s="72"/>
      <c r="X49" s="2" t="s">
        <v>14</v>
      </c>
      <c r="Y49" s="107" t="s">
        <v>101</v>
      </c>
      <c r="Z49" s="108"/>
      <c r="AA49" s="108"/>
      <c r="AB49" s="108"/>
      <c r="AC49" s="151"/>
      <c r="AD49" s="2" t="s">
        <v>14</v>
      </c>
      <c r="AE49" s="70" t="s">
        <v>101</v>
      </c>
      <c r="AF49" s="71"/>
      <c r="AG49" s="71"/>
      <c r="AH49" s="71"/>
      <c r="AI49" s="71"/>
      <c r="AJ49" s="2" t="s">
        <v>14</v>
      </c>
      <c r="AK49" s="2" t="s">
        <v>14</v>
      </c>
      <c r="AL49" s="2" t="s">
        <v>14</v>
      </c>
      <c r="AM49" s="2" t="s">
        <v>14</v>
      </c>
    </row>
    <row r="50" spans="2:39" ht="19.95" customHeight="1" outlineLevel="1" x14ac:dyDescent="0.35">
      <c r="B50" s="33" t="s">
        <v>2</v>
      </c>
      <c r="C50" s="3" t="s">
        <v>14</v>
      </c>
      <c r="D50" s="3" t="s">
        <v>14</v>
      </c>
      <c r="E50" s="3" t="s">
        <v>14</v>
      </c>
      <c r="F50" s="3" t="s">
        <v>14</v>
      </c>
      <c r="G50" s="3" t="s">
        <v>14</v>
      </c>
      <c r="H50" s="3" t="s">
        <v>14</v>
      </c>
      <c r="I50" s="3" t="s">
        <v>14</v>
      </c>
      <c r="J50" s="3" t="s">
        <v>14</v>
      </c>
      <c r="K50" s="61" t="s">
        <v>16</v>
      </c>
      <c r="L50" s="62"/>
      <c r="M50" s="62"/>
      <c r="N50" s="62"/>
      <c r="O50" s="63"/>
      <c r="P50" s="2" t="s">
        <v>14</v>
      </c>
      <c r="Q50" s="2" t="s">
        <v>14</v>
      </c>
      <c r="R50" s="2" t="s">
        <v>14</v>
      </c>
      <c r="S50" s="2" t="s">
        <v>14</v>
      </c>
      <c r="T50" s="2" t="s">
        <v>14</v>
      </c>
      <c r="U50" s="2" t="s">
        <v>14</v>
      </c>
      <c r="V50" s="2" t="s">
        <v>14</v>
      </c>
      <c r="W50" s="2" t="s">
        <v>14</v>
      </c>
      <c r="X50" s="2" t="s">
        <v>14</v>
      </c>
      <c r="Y50" s="2" t="s">
        <v>14</v>
      </c>
      <c r="Z50" s="2" t="s">
        <v>14</v>
      </c>
      <c r="AA50" s="2" t="s">
        <v>14</v>
      </c>
      <c r="AB50" s="2" t="s">
        <v>14</v>
      </c>
      <c r="AC50" s="2" t="s">
        <v>14</v>
      </c>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2">
    <mergeCell ref="Z34:AC34"/>
    <mergeCell ref="R40:V40"/>
    <mergeCell ref="AE33:AF33"/>
    <mergeCell ref="Y42:AC42"/>
    <mergeCell ref="Q25:V25"/>
    <mergeCell ref="AF40:AI40"/>
    <mergeCell ref="AB40:AC40"/>
    <mergeCell ref="AH2:AM2"/>
    <mergeCell ref="W4:X4"/>
    <mergeCell ref="AJ4:AK4"/>
    <mergeCell ref="M26:O26"/>
    <mergeCell ref="AA25:AE25"/>
    <mergeCell ref="AG26:AJ26"/>
    <mergeCell ref="AI12:AM12"/>
    <mergeCell ref="B6:B7"/>
    <mergeCell ref="Y10:AC10"/>
    <mergeCell ref="Q9:T9"/>
    <mergeCell ref="AF18:AH18"/>
    <mergeCell ref="G24:K24"/>
    <mergeCell ref="Y18:AA18"/>
    <mergeCell ref="U12:V12"/>
    <mergeCell ref="B22:B23"/>
    <mergeCell ref="B14:B15"/>
    <mergeCell ref="E18:H18"/>
    <mergeCell ref="R18:V18"/>
    <mergeCell ref="AF10:AH10"/>
    <mergeCell ref="M18:O18"/>
    <mergeCell ref="B46:B47"/>
    <mergeCell ref="B30:B31"/>
    <mergeCell ref="D34:H34"/>
    <mergeCell ref="K34:O34"/>
    <mergeCell ref="B38:B39"/>
    <mergeCell ref="E41:H41"/>
    <mergeCell ref="K42:O42"/>
    <mergeCell ref="B54:B55"/>
    <mergeCell ref="D58:H58"/>
    <mergeCell ref="K58:O58"/>
    <mergeCell ref="R58:V58"/>
    <mergeCell ref="B78:B79"/>
    <mergeCell ref="B62:B63"/>
    <mergeCell ref="F66:H66"/>
    <mergeCell ref="K66:O66"/>
    <mergeCell ref="R66:V66"/>
    <mergeCell ref="B70:B71"/>
    <mergeCell ref="K74:O74"/>
    <mergeCell ref="R74:V74"/>
    <mergeCell ref="D82:H82"/>
    <mergeCell ref="K82:O82"/>
    <mergeCell ref="R82:V82"/>
    <mergeCell ref="Y82:AC82"/>
    <mergeCell ref="AF82:AH82"/>
    <mergeCell ref="H48:J48"/>
    <mergeCell ref="Y74:AC74"/>
    <mergeCell ref="AF74:AJ74"/>
    <mergeCell ref="Y66:AC66"/>
    <mergeCell ref="AF66:AJ66"/>
    <mergeCell ref="Y58:AC58"/>
    <mergeCell ref="AF58:AG58"/>
    <mergeCell ref="K50:O50"/>
    <mergeCell ref="Y49:AC49"/>
    <mergeCell ref="Q49:W49"/>
    <mergeCell ref="AE49:AI49"/>
  </mergeCells>
  <conditionalFormatting sqref="C34:D34">
    <cfRule type="cellIs" dxfId="864" priority="185" stopIfTrue="1" operator="equal">
      <formula>2</formula>
    </cfRule>
    <cfRule type="cellIs" dxfId="863" priority="186" operator="equal">
      <formula>3</formula>
    </cfRule>
    <cfRule type="cellIs" dxfId="862" priority="184" stopIfTrue="1" operator="equal">
      <formula>1</formula>
    </cfRule>
  </conditionalFormatting>
  <conditionalFormatting sqref="C58:D58">
    <cfRule type="cellIs" dxfId="861" priority="145" stopIfTrue="1" operator="equal">
      <formula>1</formula>
    </cfRule>
    <cfRule type="cellIs" dxfId="860" priority="146" stopIfTrue="1" operator="equal">
      <formula>2</formula>
    </cfRule>
    <cfRule type="cellIs" dxfId="859" priority="147" operator="equal">
      <formula>3</formula>
    </cfRule>
  </conditionalFormatting>
  <conditionalFormatting sqref="C82:D82">
    <cfRule type="cellIs" dxfId="858" priority="110" stopIfTrue="1" operator="equal">
      <formula>2</formula>
    </cfRule>
    <cfRule type="cellIs" dxfId="857" priority="109" stopIfTrue="1" operator="equal">
      <formula>1</formula>
    </cfRule>
    <cfRule type="cellIs" dxfId="856" priority="111" operator="equal">
      <formula>3</formula>
    </cfRule>
  </conditionalFormatting>
  <conditionalFormatting sqref="C41:E41">
    <cfRule type="cellIs" dxfId="855" priority="61" stopIfTrue="1" operator="equal">
      <formula>1</formula>
    </cfRule>
    <cfRule type="cellIs" dxfId="854" priority="63" operator="equal">
      <formula>3</formula>
    </cfRule>
    <cfRule type="cellIs" dxfId="853" priority="62" stopIfTrue="1" operator="equal">
      <formula>2</formula>
    </cfRule>
  </conditionalFormatting>
  <conditionalFormatting sqref="C24:G24 L24:AM24 C25:Q25 W25:AA25 AF25:AM25 AK26:AM26">
    <cfRule type="cellIs" dxfId="852" priority="254" stopIfTrue="1" operator="equal">
      <formula>2</formula>
    </cfRule>
    <cfRule type="cellIs" dxfId="851" priority="253" stopIfTrue="1" operator="equal">
      <formula>1</formula>
    </cfRule>
    <cfRule type="cellIs" dxfId="850" priority="255" operator="equal">
      <formula>3</formula>
    </cfRule>
  </conditionalFormatting>
  <conditionalFormatting sqref="C48:H48">
    <cfRule type="cellIs" dxfId="849" priority="37" stopIfTrue="1" operator="equal">
      <formula>1</formula>
    </cfRule>
    <cfRule type="cellIs" dxfId="848" priority="39" operator="equal">
      <formula>3</formula>
    </cfRule>
    <cfRule type="cellIs" dxfId="847" priority="38" stopIfTrue="1" operator="equal">
      <formula>2</formula>
    </cfRule>
  </conditionalFormatting>
  <conditionalFormatting sqref="C50:K50">
    <cfRule type="cellIs" dxfId="846" priority="28" stopIfTrue="1" operator="equal">
      <formula>1</formula>
    </cfRule>
    <cfRule type="cellIs" dxfId="845" priority="30" operator="equal">
      <formula>3</formula>
    </cfRule>
    <cfRule type="cellIs" dxfId="844" priority="29" stopIfTrue="1" operator="equal">
      <formula>2</formula>
    </cfRule>
  </conditionalFormatting>
  <conditionalFormatting sqref="C74:K74">
    <cfRule type="cellIs" dxfId="843" priority="123" operator="equal">
      <formula>3</formula>
    </cfRule>
    <cfRule type="cellIs" dxfId="842" priority="122" stopIfTrue="1" operator="equal">
      <formula>2</formula>
    </cfRule>
    <cfRule type="cellIs" dxfId="841" priority="121" stopIfTrue="1" operator="equal">
      <formula>1</formula>
    </cfRule>
  </conditionalFormatting>
  <conditionalFormatting sqref="C26:M26">
    <cfRule type="cellIs" dxfId="840" priority="196" stopIfTrue="1" operator="equal">
      <formula>1</formula>
    </cfRule>
    <cfRule type="cellIs" dxfId="839" priority="198" operator="equal">
      <formula>3</formula>
    </cfRule>
    <cfRule type="cellIs" dxfId="838" priority="197" stopIfTrue="1" operator="equal">
      <formula>2</formula>
    </cfRule>
  </conditionalFormatting>
  <conditionalFormatting sqref="C49:Q49">
    <cfRule type="cellIs" dxfId="837" priority="4" stopIfTrue="1" operator="equal">
      <formula>1</formula>
    </cfRule>
    <cfRule type="cellIs" dxfId="836" priority="5" stopIfTrue="1" operator="equal">
      <formula>2</formula>
    </cfRule>
    <cfRule type="cellIs" dxfId="835" priority="6" operator="equal">
      <formula>3</formula>
    </cfRule>
  </conditionalFormatting>
  <conditionalFormatting sqref="C33:R33">
    <cfRule type="cellIs" dxfId="834" priority="82" stopIfTrue="1" operator="equal">
      <formula>1</formula>
    </cfRule>
    <cfRule type="cellIs" dxfId="833" priority="84" operator="equal">
      <formula>3</formula>
    </cfRule>
    <cfRule type="cellIs" dxfId="832" priority="83" stopIfTrue="1" operator="equal">
      <formula>2</formula>
    </cfRule>
  </conditionalFormatting>
  <conditionalFormatting sqref="C40:R40">
    <cfRule type="cellIs" dxfId="831" priority="57" operator="equal">
      <formula>3</formula>
    </cfRule>
    <cfRule type="cellIs" dxfId="830" priority="55" stopIfTrue="1" operator="equal">
      <formula>1</formula>
    </cfRule>
    <cfRule type="cellIs" dxfId="829" priority="56" stopIfTrue="1" operator="equal">
      <formula>2</formula>
    </cfRule>
  </conditionalFormatting>
  <conditionalFormatting sqref="C16:AA17 AC16:AM17 AB17:AB18 C18:E18 AC18:AF18 AI18:AM18 C19:AM20">
    <cfRule type="cellIs" dxfId="828" priority="261" operator="equal">
      <formula>3</formula>
    </cfRule>
    <cfRule type="cellIs" dxfId="827" priority="260" stopIfTrue="1" operator="equal">
      <formula>2</formula>
    </cfRule>
    <cfRule type="cellIs" dxfId="826" priority="259" stopIfTrue="1" operator="equal">
      <formula>1</formula>
    </cfRule>
  </conditionalFormatting>
  <conditionalFormatting sqref="C6:AM6">
    <cfRule type="expression" dxfId="825" priority="264">
      <formula>NOT(ISNUMBER(C6))</formula>
    </cfRule>
  </conditionalFormatting>
  <conditionalFormatting sqref="C7:AM7 C31:AM31 C39:U39 Z39:AM39 C47:AM47">
    <cfRule type="expression" dxfId="824" priority="263">
      <formula>OR(COUNTIF(C8:C10,1)&gt;1,COUNTIF(C8:C10,2)&gt;1,COUNTIF(C8:C10,3)&gt;1)</formula>
    </cfRule>
  </conditionalFormatting>
  <conditionalFormatting sqref="C7:AM7 C31:AM31 C39:AM39 C47:AM47">
    <cfRule type="expression" dxfId="823" priority="262" stopIfTrue="1">
      <formula>NOT(ISNUMBER(C6))</formula>
    </cfRule>
  </conditionalFormatting>
  <conditionalFormatting sqref="C8:AM8 C9:Q9 U9:AM9 C10:Y10 AD10:AF10 AI10:AM10 C11:AM11 C12:U12 W12:AI12">
    <cfRule type="cellIs" dxfId="822" priority="267" operator="equal">
      <formula>3</formula>
    </cfRule>
    <cfRule type="cellIs" dxfId="821" priority="265" stopIfTrue="1" operator="equal">
      <formula>1</formula>
    </cfRule>
    <cfRule type="cellIs" dxfId="820" priority="266" stopIfTrue="1" operator="equal">
      <formula>2</formula>
    </cfRule>
  </conditionalFormatting>
  <conditionalFormatting sqref="C14:AM14">
    <cfRule type="expression" dxfId="819" priority="258">
      <formula>NOT(ISNUMBER(C14))</formula>
    </cfRule>
  </conditionalFormatting>
  <conditionalFormatting sqref="C15:AM15">
    <cfRule type="expression" dxfId="818" priority="257">
      <formula>OR(COUNTIF(C16:C18,1)&gt;1,COUNTIF(C16:C18,2)&gt;1,COUNTIF(C16:C18,3)&gt;1)</formula>
    </cfRule>
    <cfRule type="expression" dxfId="817" priority="256" stopIfTrue="1">
      <formula>NOT(ISNUMBER(C14))</formula>
    </cfRule>
  </conditionalFormatting>
  <conditionalFormatting sqref="C22:AM22">
    <cfRule type="expression" dxfId="816" priority="231">
      <formula>NOT(ISNUMBER(C22))</formula>
    </cfRule>
  </conditionalFormatting>
  <conditionalFormatting sqref="C23:AM23">
    <cfRule type="expression" dxfId="815" priority="229" stopIfTrue="1">
      <formula>NOT(ISNUMBER(C22))</formula>
    </cfRule>
    <cfRule type="expression" dxfId="814" priority="230">
      <formula>OR(COUNTIF(C24:C26,1)&gt;1,COUNTIF(C24:C26,2)&gt;1,COUNTIF(C24:C26,3)&gt;1)</formula>
    </cfRule>
  </conditionalFormatting>
  <conditionalFormatting sqref="C27:AM28">
    <cfRule type="cellIs" dxfId="813" priority="90" operator="equal">
      <formula>3</formula>
    </cfRule>
    <cfRule type="cellIs" dxfId="812" priority="88" stopIfTrue="1" operator="equal">
      <formula>1</formula>
    </cfRule>
    <cfRule type="cellIs" dxfId="811" priority="89" stopIfTrue="1" operator="equal">
      <formula>2</formula>
    </cfRule>
  </conditionalFormatting>
  <conditionalFormatting sqref="C30:AM30">
    <cfRule type="expression" dxfId="810" priority="228">
      <formula>NOT(ISNUMBER(C30))</formula>
    </cfRule>
  </conditionalFormatting>
  <conditionalFormatting sqref="C32:AM32 C35:AM36">
    <cfRule type="cellIs" dxfId="809" priority="252" operator="equal">
      <formula>3</formula>
    </cfRule>
    <cfRule type="cellIs" dxfId="808" priority="251" stopIfTrue="1" operator="equal">
      <formula>2</formula>
    </cfRule>
    <cfRule type="cellIs" dxfId="807" priority="250" stopIfTrue="1" operator="equal">
      <formula>1</formula>
    </cfRule>
  </conditionalFormatting>
  <conditionalFormatting sqref="C38:AM38">
    <cfRule type="expression" dxfId="806" priority="225">
      <formula>NOT(ISNUMBER(C38))</formula>
    </cfRule>
  </conditionalFormatting>
  <conditionalFormatting sqref="C43:AM44">
    <cfRule type="cellIs" dxfId="805" priority="70" stopIfTrue="1" operator="equal">
      <formula>1</formula>
    </cfRule>
    <cfRule type="cellIs" dxfId="804" priority="71" stopIfTrue="1" operator="equal">
      <formula>2</formula>
    </cfRule>
    <cfRule type="cellIs" dxfId="803" priority="72" operator="equal">
      <formula>3</formula>
    </cfRule>
  </conditionalFormatting>
  <conditionalFormatting sqref="C46:AM46">
    <cfRule type="expression" dxfId="802" priority="222">
      <formula>NOT(ISNUMBER(C46))</formula>
    </cfRule>
  </conditionalFormatting>
  <conditionalFormatting sqref="C54:AM54">
    <cfRule type="expression" dxfId="801" priority="219">
      <formula>NOT(ISNUMBER(C54))</formula>
    </cfRule>
  </conditionalFormatting>
  <conditionalFormatting sqref="C55:AM55">
    <cfRule type="expression" dxfId="800" priority="218">
      <formula>OR(COUNTIF(C56:C58,1)&gt;1,COUNTIF(C56:C58,2)&gt;1,COUNTIF(C56:C58,3)&gt;1)</formula>
    </cfRule>
    <cfRule type="expression" dxfId="799" priority="217" stopIfTrue="1">
      <formula>NOT(ISNUMBER(C54))</formula>
    </cfRule>
  </conditionalFormatting>
  <conditionalFormatting sqref="C56:AM57 AD58:AF58 AH58:AM58 C59:AM60">
    <cfRule type="cellIs" dxfId="798" priority="243" operator="equal">
      <formula>3</formula>
    </cfRule>
    <cfRule type="cellIs" dxfId="797" priority="242" stopIfTrue="1" operator="equal">
      <formula>2</formula>
    </cfRule>
    <cfRule type="cellIs" dxfId="796" priority="241" stopIfTrue="1" operator="equal">
      <formula>1</formula>
    </cfRule>
  </conditionalFormatting>
  <conditionalFormatting sqref="C62:AM62">
    <cfRule type="expression" dxfId="795" priority="216">
      <formula>NOT(ISNUMBER(C62))</formula>
    </cfRule>
  </conditionalFormatting>
  <conditionalFormatting sqref="C63:AM63">
    <cfRule type="expression" dxfId="794" priority="214" stopIfTrue="1">
      <formula>NOT(ISNUMBER(C62))</formula>
    </cfRule>
    <cfRule type="expression" dxfId="793" priority="215">
      <formula>OR(COUNTIF(C64:C66,1)&gt;1,COUNTIF(C64:C66,2)&gt;1,COUNTIF(C64:C66,3)&gt;1)</formula>
    </cfRule>
  </conditionalFormatting>
  <conditionalFormatting sqref="C64:AM65 C66:F66 AK66:AM66 C67:AM68">
    <cfRule type="cellIs" dxfId="792" priority="239" stopIfTrue="1" operator="equal">
      <formula>2</formula>
    </cfRule>
    <cfRule type="cellIs" dxfId="791" priority="240" operator="equal">
      <formula>3</formula>
    </cfRule>
    <cfRule type="cellIs" dxfId="790" priority="238" stopIfTrue="1" operator="equal">
      <formula>1</formula>
    </cfRule>
  </conditionalFormatting>
  <conditionalFormatting sqref="C70:AM70">
    <cfRule type="expression" dxfId="789" priority="213">
      <formula>NOT(ISNUMBER(C70))</formula>
    </cfRule>
  </conditionalFormatting>
  <conditionalFormatting sqref="C71:AM71">
    <cfRule type="expression" dxfId="788" priority="211" stopIfTrue="1">
      <formula>NOT(ISNUMBER(C70))</formula>
    </cfRule>
    <cfRule type="expression" dxfId="787" priority="212">
      <formula>OR(COUNTIF(C72:C74,1)&gt;1,COUNTIF(C72:C74,2)&gt;1,COUNTIF(C72:C74,3)&gt;1)</formula>
    </cfRule>
  </conditionalFormatting>
  <conditionalFormatting sqref="C72:AM73 AK74:AM74 C75:AM76">
    <cfRule type="cellIs" dxfId="786" priority="236" stopIfTrue="1" operator="equal">
      <formula>2</formula>
    </cfRule>
    <cfRule type="cellIs" dxfId="785" priority="235" stopIfTrue="1" operator="equal">
      <formula>1</formula>
    </cfRule>
    <cfRule type="cellIs" dxfId="784" priority="237" operator="equal">
      <formula>3</formula>
    </cfRule>
  </conditionalFormatting>
  <conditionalFormatting sqref="C78:AM78">
    <cfRule type="expression" dxfId="783" priority="210">
      <formula>NOT(ISNUMBER(C78))</formula>
    </cfRule>
  </conditionalFormatting>
  <conditionalFormatting sqref="C79:AM79">
    <cfRule type="expression" dxfId="782" priority="208" stopIfTrue="1">
      <formula>NOT(ISNUMBER(C78))</formula>
    </cfRule>
    <cfRule type="expression" dxfId="781" priority="209">
      <formula>OR(COUNTIF(C80:C82,1)&gt;1,COUNTIF(C80:C82,2)&gt;1,COUNTIF(C80:C82,3)&gt;1)</formula>
    </cfRule>
  </conditionalFormatting>
  <conditionalFormatting sqref="C80:AM81 AI82:AM82 C83:AM84">
    <cfRule type="cellIs" dxfId="780" priority="234" operator="equal">
      <formula>3</formula>
    </cfRule>
    <cfRule type="cellIs" dxfId="779" priority="232" stopIfTrue="1" operator="equal">
      <formula>1</formula>
    </cfRule>
    <cfRule type="cellIs" dxfId="778" priority="233" stopIfTrue="1" operator="equal">
      <formula>2</formula>
    </cfRule>
  </conditionalFormatting>
  <conditionalFormatting sqref="I34:K34">
    <cfRule type="cellIs" dxfId="777" priority="183" operator="equal">
      <formula>3</formula>
    </cfRule>
    <cfRule type="cellIs" dxfId="776" priority="182" stopIfTrue="1" operator="equal">
      <formula>2</formula>
    </cfRule>
    <cfRule type="cellIs" dxfId="775" priority="181" stopIfTrue="1" operator="equal">
      <formula>1</formula>
    </cfRule>
  </conditionalFormatting>
  <conditionalFormatting sqref="I58:K58">
    <cfRule type="cellIs" dxfId="774" priority="143" stopIfTrue="1" operator="equal">
      <formula>2</formula>
    </cfRule>
    <cfRule type="cellIs" dxfId="773" priority="142" stopIfTrue="1" operator="equal">
      <formula>1</formula>
    </cfRule>
    <cfRule type="cellIs" dxfId="772" priority="144" operator="equal">
      <formula>3</formula>
    </cfRule>
  </conditionalFormatting>
  <conditionalFormatting sqref="I66:K66">
    <cfRule type="cellIs" dxfId="771" priority="134" stopIfTrue="1" operator="equal">
      <formula>2</formula>
    </cfRule>
    <cfRule type="cellIs" dxfId="770" priority="135" operator="equal">
      <formula>3</formula>
    </cfRule>
    <cfRule type="cellIs" dxfId="769" priority="133" stopIfTrue="1" operator="equal">
      <formula>1</formula>
    </cfRule>
  </conditionalFormatting>
  <conditionalFormatting sqref="I82:K82">
    <cfRule type="cellIs" dxfId="768" priority="106" stopIfTrue="1" operator="equal">
      <formula>1</formula>
    </cfRule>
    <cfRule type="cellIs" dxfId="767" priority="107" stopIfTrue="1" operator="equal">
      <formula>2</formula>
    </cfRule>
    <cfRule type="cellIs" dxfId="766" priority="108" operator="equal">
      <formula>3</formula>
    </cfRule>
  </conditionalFormatting>
  <conditionalFormatting sqref="I18:L18">
    <cfRule type="cellIs" dxfId="765" priority="205" stopIfTrue="1" operator="equal">
      <formula>1</formula>
    </cfRule>
    <cfRule type="cellIs" dxfId="764" priority="206" stopIfTrue="1" operator="equal">
      <formula>2</formula>
    </cfRule>
    <cfRule type="cellIs" dxfId="763" priority="207" operator="equal">
      <formula>3</formula>
    </cfRule>
  </conditionalFormatting>
  <conditionalFormatting sqref="I41:V41 C42:K42">
    <cfRule type="cellIs" dxfId="762" priority="171" operator="equal">
      <formula>3</formula>
    </cfRule>
    <cfRule type="cellIs" dxfId="761" priority="170" stopIfTrue="1" operator="equal">
      <formula>2</formula>
    </cfRule>
    <cfRule type="cellIs" dxfId="760" priority="169" stopIfTrue="1" operator="equal">
      <formula>1</formula>
    </cfRule>
  </conditionalFormatting>
  <conditionalFormatting sqref="K48:AM48 AJ49:AM49 C51:AM52">
    <cfRule type="cellIs" dxfId="759" priority="244" stopIfTrue="1" operator="equal">
      <formula>1</formula>
    </cfRule>
    <cfRule type="cellIs" dxfId="758" priority="246" operator="equal">
      <formula>3</formula>
    </cfRule>
    <cfRule type="cellIs" dxfId="757" priority="245" stopIfTrue="1" operator="equal">
      <formula>2</formula>
    </cfRule>
  </conditionalFormatting>
  <conditionalFormatting sqref="P18:R18">
    <cfRule type="cellIs" dxfId="756" priority="204" operator="equal">
      <formula>3</formula>
    </cfRule>
    <cfRule type="cellIs" dxfId="755" priority="202" stopIfTrue="1" operator="equal">
      <formula>1</formula>
    </cfRule>
    <cfRule type="cellIs" dxfId="754" priority="203" stopIfTrue="1" operator="equal">
      <formula>2</formula>
    </cfRule>
  </conditionalFormatting>
  <conditionalFormatting sqref="P58:R58">
    <cfRule type="cellIs" dxfId="753" priority="140" stopIfTrue="1" operator="equal">
      <formula>2</formula>
    </cfRule>
    <cfRule type="cellIs" dxfId="752" priority="141" operator="equal">
      <formula>3</formula>
    </cfRule>
    <cfRule type="cellIs" dxfId="751" priority="139" stopIfTrue="1" operator="equal">
      <formula>1</formula>
    </cfRule>
  </conditionalFormatting>
  <conditionalFormatting sqref="P66:R66">
    <cfRule type="cellIs" dxfId="750" priority="132" operator="equal">
      <formula>3</formula>
    </cfRule>
    <cfRule type="cellIs" dxfId="749" priority="130" stopIfTrue="1" operator="equal">
      <formula>1</formula>
    </cfRule>
    <cfRule type="cellIs" dxfId="748" priority="131" stopIfTrue="1" operator="equal">
      <formula>2</formula>
    </cfRule>
  </conditionalFormatting>
  <conditionalFormatting sqref="P74:R74">
    <cfRule type="cellIs" dxfId="747" priority="119" stopIfTrue="1" operator="equal">
      <formula>2</formula>
    </cfRule>
    <cfRule type="cellIs" dxfId="746" priority="120" operator="equal">
      <formula>3</formula>
    </cfRule>
    <cfRule type="cellIs" dxfId="745" priority="118" stopIfTrue="1" operator="equal">
      <formula>1</formula>
    </cfRule>
  </conditionalFormatting>
  <conditionalFormatting sqref="P82:R82">
    <cfRule type="cellIs" dxfId="744" priority="104" stopIfTrue="1" operator="equal">
      <formula>2</formula>
    </cfRule>
    <cfRule type="cellIs" dxfId="743" priority="103" stopIfTrue="1" operator="equal">
      <formula>1</formula>
    </cfRule>
    <cfRule type="cellIs" dxfId="742" priority="105" operator="equal">
      <formula>3</formula>
    </cfRule>
  </conditionalFormatting>
  <conditionalFormatting sqref="P42:V42">
    <cfRule type="cellIs" dxfId="741" priority="166" stopIfTrue="1" operator="equal">
      <formula>1</formula>
    </cfRule>
    <cfRule type="cellIs" dxfId="740" priority="167" stopIfTrue="1" operator="equal">
      <formula>2</formula>
    </cfRule>
    <cfRule type="cellIs" dxfId="739" priority="168" operator="equal">
      <formula>3</formula>
    </cfRule>
  </conditionalFormatting>
  <conditionalFormatting sqref="P34:Z34">
    <cfRule type="cellIs" dxfId="738" priority="175" stopIfTrue="1" operator="equal">
      <formula>1</formula>
    </cfRule>
    <cfRule type="cellIs" dxfId="737" priority="176" stopIfTrue="1" operator="equal">
      <formula>2</formula>
    </cfRule>
    <cfRule type="cellIs" dxfId="736" priority="177" operator="equal">
      <formula>3</formula>
    </cfRule>
  </conditionalFormatting>
  <conditionalFormatting sqref="P26:AG26">
    <cfRule type="cellIs" dxfId="735" priority="87" operator="equal">
      <formula>3</formula>
    </cfRule>
    <cfRule type="cellIs" dxfId="734" priority="86" stopIfTrue="1" operator="equal">
      <formula>2</formula>
    </cfRule>
    <cfRule type="cellIs" dxfId="733" priority="85" stopIfTrue="1" operator="equal">
      <formula>1</formula>
    </cfRule>
  </conditionalFormatting>
  <conditionalFormatting sqref="P50:AM50">
    <cfRule type="cellIs" dxfId="732" priority="149" stopIfTrue="1" operator="equal">
      <formula>2</formula>
    </cfRule>
    <cfRule type="cellIs" dxfId="731" priority="150" operator="equal">
      <formula>3</formula>
    </cfRule>
    <cfRule type="cellIs" dxfId="730" priority="148" stopIfTrue="1" operator="equal">
      <formula>1</formula>
    </cfRule>
  </conditionalFormatting>
  <conditionalFormatting sqref="V39:Y39">
    <cfRule type="expression" dxfId="729" priority="403">
      <formula>OR(COUNTIF(V41:V42,1)&gt;1,COUNTIF(V41:V42,2)&gt;1,COUNTIF(V41:V42,3)&gt;1)</formula>
    </cfRule>
  </conditionalFormatting>
  <conditionalFormatting sqref="W41:X42">
    <cfRule type="cellIs" dxfId="728" priority="164" stopIfTrue="1" operator="equal">
      <formula>2</formula>
    </cfRule>
    <cfRule type="cellIs" dxfId="727" priority="165" operator="equal">
      <formula>3</formula>
    </cfRule>
    <cfRule type="cellIs" dxfId="726" priority="163" stopIfTrue="1" operator="equal">
      <formula>1</formula>
    </cfRule>
  </conditionalFormatting>
  <conditionalFormatting sqref="W18:Y18">
    <cfRule type="cellIs" dxfId="725" priority="201" operator="equal">
      <formula>3</formula>
    </cfRule>
    <cfRule type="cellIs" dxfId="724" priority="200" stopIfTrue="1" operator="equal">
      <formula>2</formula>
    </cfRule>
    <cfRule type="cellIs" dxfId="723" priority="199" stopIfTrue="1" operator="equal">
      <formula>1</formula>
    </cfRule>
  </conditionalFormatting>
  <conditionalFormatting sqref="W58:Y58">
    <cfRule type="cellIs" dxfId="722" priority="138" operator="equal">
      <formula>3</formula>
    </cfRule>
    <cfRule type="cellIs" dxfId="721" priority="137" stopIfTrue="1" operator="equal">
      <formula>2</formula>
    </cfRule>
    <cfRule type="cellIs" dxfId="720" priority="136" stopIfTrue="1" operator="equal">
      <formula>1</formula>
    </cfRule>
  </conditionalFormatting>
  <conditionalFormatting sqref="W66:Y66">
    <cfRule type="cellIs" dxfId="719" priority="129" operator="equal">
      <formula>3</formula>
    </cfRule>
    <cfRule type="cellIs" dxfId="718" priority="128" stopIfTrue="1" operator="equal">
      <formula>2</formula>
    </cfRule>
    <cfRule type="cellIs" dxfId="717" priority="127" stopIfTrue="1" operator="equal">
      <formula>1</formula>
    </cfRule>
  </conditionalFormatting>
  <conditionalFormatting sqref="W74:Y74">
    <cfRule type="cellIs" dxfId="716" priority="117" operator="equal">
      <formula>3</formula>
    </cfRule>
    <cfRule type="cellIs" dxfId="715" priority="116" stopIfTrue="1" operator="equal">
      <formula>2</formula>
    </cfRule>
    <cfRule type="cellIs" dxfId="714" priority="115" stopIfTrue="1" operator="equal">
      <formula>1</formula>
    </cfRule>
  </conditionalFormatting>
  <conditionalFormatting sqref="W82:Y82">
    <cfRule type="cellIs" dxfId="713" priority="101" stopIfTrue="1" operator="equal">
      <formula>2</formula>
    </cfRule>
    <cfRule type="cellIs" dxfId="712" priority="100" stopIfTrue="1" operator="equal">
      <formula>1</formula>
    </cfRule>
    <cfRule type="cellIs" dxfId="711" priority="102" operator="equal">
      <formula>3</formula>
    </cfRule>
  </conditionalFormatting>
  <conditionalFormatting sqref="W40:AB40 AD40:AF40 AJ40:AM42 Y41:AI41 AD42:AI42">
    <cfRule type="cellIs" dxfId="710" priority="247" stopIfTrue="1" operator="equal">
      <formula>1</formula>
    </cfRule>
    <cfRule type="cellIs" dxfId="709" priority="248" stopIfTrue="1" operator="equal">
      <formula>2</formula>
    </cfRule>
    <cfRule type="cellIs" dxfId="708" priority="249" operator="equal">
      <formula>3</formula>
    </cfRule>
  </conditionalFormatting>
  <conditionalFormatting sqref="W33:AE33">
    <cfRule type="cellIs" dxfId="707" priority="66" operator="equal">
      <formula>3</formula>
    </cfRule>
    <cfRule type="cellIs" dxfId="706" priority="65" stopIfTrue="1" operator="equal">
      <formula>2</formula>
    </cfRule>
    <cfRule type="cellIs" dxfId="705" priority="64" stopIfTrue="1" operator="equal">
      <formula>1</formula>
    </cfRule>
  </conditionalFormatting>
  <conditionalFormatting sqref="X49:Y49">
    <cfRule type="cellIs" dxfId="704" priority="11" stopIfTrue="1" operator="equal">
      <formula>2</formula>
    </cfRule>
    <cfRule type="cellIs" dxfId="703" priority="10" stopIfTrue="1" operator="equal">
      <formula>1</formula>
    </cfRule>
    <cfRule type="cellIs" dxfId="702" priority="12" operator="equal">
      <formula>3</formula>
    </cfRule>
  </conditionalFormatting>
  <conditionalFormatting sqref="Y42">
    <cfRule type="cellIs" dxfId="701" priority="54" operator="equal">
      <formula>3</formula>
    </cfRule>
    <cfRule type="cellIs" dxfId="700" priority="53" stopIfTrue="1" operator="equal">
      <formula>2</formula>
    </cfRule>
    <cfRule type="cellIs" dxfId="699" priority="52" stopIfTrue="1" operator="equal">
      <formula>1</formula>
    </cfRule>
  </conditionalFormatting>
  <conditionalFormatting sqref="AD49:AE49">
    <cfRule type="cellIs" dxfId="698" priority="2" stopIfTrue="1" operator="equal">
      <formula>2</formula>
    </cfRule>
    <cfRule type="cellIs" dxfId="697" priority="3" operator="equal">
      <formula>3</formula>
    </cfRule>
    <cfRule type="cellIs" dxfId="696" priority="1" stopIfTrue="1" operator="equal">
      <formula>1</formula>
    </cfRule>
  </conditionalFormatting>
  <conditionalFormatting sqref="AD66:AF66">
    <cfRule type="cellIs" dxfId="695" priority="125" stopIfTrue="1" operator="equal">
      <formula>2</formula>
    </cfRule>
    <cfRule type="cellIs" dxfId="694" priority="126" operator="equal">
      <formula>3</formula>
    </cfRule>
    <cfRule type="cellIs" dxfId="693" priority="124" stopIfTrue="1" operator="equal">
      <formula>1</formula>
    </cfRule>
  </conditionalFormatting>
  <conditionalFormatting sqref="AD74:AF74">
    <cfRule type="cellIs" dxfId="692" priority="113" stopIfTrue="1" operator="equal">
      <formula>2</formula>
    </cfRule>
    <cfRule type="cellIs" dxfId="691" priority="114" operator="equal">
      <formula>3</formula>
    </cfRule>
    <cfRule type="cellIs" dxfId="690" priority="112" stopIfTrue="1" operator="equal">
      <formula>1</formula>
    </cfRule>
  </conditionalFormatting>
  <conditionalFormatting sqref="AD82:AF82">
    <cfRule type="cellIs" dxfId="689" priority="99" operator="equal">
      <formula>3</formula>
    </cfRule>
    <cfRule type="cellIs" dxfId="688" priority="98" stopIfTrue="1" operator="equal">
      <formula>2</formula>
    </cfRule>
    <cfRule type="cellIs" dxfId="687" priority="97" stopIfTrue="1" operator="equal">
      <formula>1</formula>
    </cfRule>
  </conditionalFormatting>
  <conditionalFormatting sqref="AG33:AM33 AD34:AM34">
    <cfRule type="cellIs" dxfId="686" priority="172" stopIfTrue="1" operator="equal">
      <formula>1</formula>
    </cfRule>
    <cfRule type="cellIs" dxfId="685" priority="173" stopIfTrue="1" operator="equal">
      <formula>2</formula>
    </cfRule>
    <cfRule type="cellIs" dxfId="684" priority="174" operator="equal">
      <formula>3</formula>
    </cfRule>
  </conditionalFormatting>
  <dataValidations count="3">
    <dataValidation allowBlank="1" showInputMessage="1" showErrorMessage="1" prompt="Type the year in this cell." sqref="AH2:AM2" xr:uid="{6964508F-85E9-4F44-A255-C1E62B5C0396}"/>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BBB3128E-761E-4395-93BB-5C9C7D6A6837}"/>
    <dataValidation allowBlank="1" showInputMessage="1" showErrorMessage="1" promptTitle="Shift Work Calendar" sqref="A2" xr:uid="{0B25BBAA-4BCE-4F0D-82FC-183E226EAABB}"/>
  </dataValidations>
  <printOptions horizontalCentered="1" verticalCentered="1"/>
  <pageMargins left="0.3" right="0.3" top="0.3" bottom="0.3" header="0.3" footer="0.3"/>
  <pageSetup scale="58"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A0B0-05EE-4DBE-A322-7A6601C2D80D}">
  <sheetPr>
    <pageSetUpPr fitToPage="1"/>
  </sheetPr>
  <dimension ref="A1:AN85"/>
  <sheetViews>
    <sheetView showGridLines="0" topLeftCell="A38" zoomScaleNormal="100" workbookViewId="0">
      <selection activeCell="AE49" sqref="AE49:AK49"/>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83</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144" t="s">
        <v>84</v>
      </c>
      <c r="S9" s="145"/>
      <c r="T9" s="145"/>
      <c r="U9" s="145"/>
      <c r="V9" s="181"/>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85</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61" t="s">
        <v>16</v>
      </c>
      <c r="L18" s="62"/>
      <c r="M18" s="62"/>
      <c r="N18" s="62"/>
      <c r="O18" s="63"/>
      <c r="P18" s="2" t="s">
        <v>14</v>
      </c>
      <c r="Q18" s="2" t="s">
        <v>14</v>
      </c>
      <c r="R18" s="61" t="s">
        <v>16</v>
      </c>
      <c r="S18" s="62"/>
      <c r="T18" s="62"/>
      <c r="U18" s="62"/>
      <c r="V18" s="63"/>
      <c r="W18" s="2" t="s">
        <v>14</v>
      </c>
      <c r="X18" s="2" t="s">
        <v>14</v>
      </c>
      <c r="Y18" s="61" t="s">
        <v>16</v>
      </c>
      <c r="Z18" s="62"/>
      <c r="AA18" s="62"/>
      <c r="AB18" s="62"/>
      <c r="AC18" s="63"/>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178" t="s">
        <v>86</v>
      </c>
      <c r="S25" s="179"/>
      <c r="T25" s="179"/>
      <c r="U25" s="179"/>
      <c r="V25" s="179"/>
      <c r="W25" s="180"/>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61" t="s">
        <v>16</v>
      </c>
      <c r="L26" s="62"/>
      <c r="M26" s="62"/>
      <c r="N26" s="62"/>
      <c r="O26" s="63"/>
      <c r="P26" s="2" t="s">
        <v>14</v>
      </c>
      <c r="Q26" s="2" t="s">
        <v>14</v>
      </c>
      <c r="R26" s="2" t="s">
        <v>14</v>
      </c>
      <c r="S26" s="2" t="s">
        <v>14</v>
      </c>
      <c r="T26" s="2" t="s">
        <v>14</v>
      </c>
      <c r="U26" s="2" t="s">
        <v>14</v>
      </c>
      <c r="V26" s="2" t="s">
        <v>14</v>
      </c>
      <c r="W26" s="2" t="s">
        <v>14</v>
      </c>
      <c r="X26" s="2" t="s">
        <v>14</v>
      </c>
      <c r="Y26" s="61" t="s">
        <v>16</v>
      </c>
      <c r="Z26" s="62"/>
      <c r="AA26" s="62"/>
      <c r="AB26" s="62"/>
      <c r="AC26" s="63"/>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3" t="s">
        <v>14</v>
      </c>
      <c r="H34" s="3" t="s">
        <v>14</v>
      </c>
      <c r="I34" s="3" t="s">
        <v>14</v>
      </c>
      <c r="J34" s="3" t="s">
        <v>14</v>
      </c>
      <c r="K34" s="61" t="s">
        <v>16</v>
      </c>
      <c r="L34" s="62"/>
      <c r="M34" s="62"/>
      <c r="N34" s="62"/>
      <c r="O34" s="63"/>
      <c r="P34" s="2" t="s">
        <v>14</v>
      </c>
      <c r="Q34" s="2" t="s">
        <v>14</v>
      </c>
      <c r="R34" s="61" t="s">
        <v>16</v>
      </c>
      <c r="S34" s="62"/>
      <c r="T34" s="62"/>
      <c r="U34" s="62"/>
      <c r="V34" s="63"/>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79" t="s">
        <v>21</v>
      </c>
      <c r="E35" s="79"/>
      <c r="F35" s="79"/>
      <c r="G35" s="79"/>
      <c r="H35" s="79"/>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hidden="1"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2" t="s">
        <v>14</v>
      </c>
      <c r="S40" s="2" t="s">
        <v>14</v>
      </c>
      <c r="T40" s="2" t="s">
        <v>14</v>
      </c>
      <c r="U40" s="2" t="s">
        <v>14</v>
      </c>
      <c r="V40" s="2" t="s">
        <v>14</v>
      </c>
      <c r="W40" s="2" t="s">
        <v>14</v>
      </c>
      <c r="X40" s="2" t="s">
        <v>14</v>
      </c>
      <c r="Y40" s="2" t="s">
        <v>14</v>
      </c>
      <c r="Z40" s="2" t="s">
        <v>14</v>
      </c>
      <c r="AA40" s="2" t="s">
        <v>14</v>
      </c>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hidden="1"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hidden="1"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61" t="s">
        <v>16</v>
      </c>
      <c r="S42" s="62"/>
      <c r="T42" s="62"/>
      <c r="U42" s="62"/>
      <c r="V42" s="63"/>
      <c r="W42" s="2" t="s">
        <v>14</v>
      </c>
      <c r="X42" s="2" t="s">
        <v>14</v>
      </c>
      <c r="Y42" s="61" t="s">
        <v>16</v>
      </c>
      <c r="Z42" s="62"/>
      <c r="AA42" s="62"/>
      <c r="AB42" s="62"/>
      <c r="AC42" s="63"/>
      <c r="AD42" s="2" t="s">
        <v>14</v>
      </c>
      <c r="AE42" s="2" t="s">
        <v>14</v>
      </c>
      <c r="AF42" s="61" t="s">
        <v>16</v>
      </c>
      <c r="AG42" s="62"/>
      <c r="AH42" s="62"/>
      <c r="AI42" s="63"/>
      <c r="AJ42" s="2" t="s">
        <v>14</v>
      </c>
      <c r="AK42" s="2" t="s">
        <v>14</v>
      </c>
      <c r="AL42" s="2" t="s">
        <v>14</v>
      </c>
      <c r="AM42" s="2" t="s">
        <v>14</v>
      </c>
    </row>
    <row r="43" spans="2:39" s="21" customFormat="1" ht="19.95" hidden="1"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hidden="1"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collapsed="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3" t="s">
        <v>14</v>
      </c>
      <c r="L48" s="2"/>
      <c r="M48" s="2"/>
      <c r="N48" s="2"/>
      <c r="O48" s="2"/>
      <c r="P48" s="2"/>
      <c r="Q48" s="2"/>
      <c r="R48" s="2"/>
      <c r="S48" s="2"/>
      <c r="T48" s="2"/>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3" t="s">
        <v>14</v>
      </c>
      <c r="N49" s="3" t="s">
        <v>14</v>
      </c>
      <c r="O49" s="3" t="s">
        <v>14</v>
      </c>
      <c r="P49" s="3" t="s">
        <v>14</v>
      </c>
      <c r="Q49" s="3" t="s">
        <v>14</v>
      </c>
      <c r="R49" s="3" t="s">
        <v>14</v>
      </c>
      <c r="S49" s="3" t="s">
        <v>14</v>
      </c>
      <c r="T49" s="3" t="s">
        <v>14</v>
      </c>
      <c r="U49" s="3" t="s">
        <v>14</v>
      </c>
      <c r="V49" s="3" t="s">
        <v>14</v>
      </c>
      <c r="W49" s="3" t="s">
        <v>14</v>
      </c>
      <c r="X49" s="70" t="s">
        <v>102</v>
      </c>
      <c r="Y49" s="71"/>
      <c r="Z49" s="71"/>
      <c r="AA49" s="71"/>
      <c r="AB49" s="71"/>
      <c r="AC49" s="71"/>
      <c r="AD49" s="72"/>
      <c r="AE49" s="70" t="s">
        <v>103</v>
      </c>
      <c r="AF49" s="71"/>
      <c r="AG49" s="71"/>
      <c r="AH49" s="71"/>
      <c r="AI49" s="71"/>
      <c r="AJ49" s="71"/>
      <c r="AK49" s="72"/>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61" t="s">
        <v>16</v>
      </c>
      <c r="L50" s="62"/>
      <c r="M50" s="62"/>
      <c r="N50" s="62"/>
      <c r="O50" s="63"/>
      <c r="P50" s="2" t="s">
        <v>14</v>
      </c>
      <c r="Q50" s="2" t="s">
        <v>14</v>
      </c>
      <c r="R50" s="61" t="s">
        <v>16</v>
      </c>
      <c r="S50" s="62"/>
      <c r="T50" s="62"/>
      <c r="U50" s="62"/>
      <c r="V50" s="63"/>
      <c r="W50" s="2" t="s">
        <v>14</v>
      </c>
      <c r="X50" s="2" t="s">
        <v>14</v>
      </c>
      <c r="Y50" s="2" t="s">
        <v>14</v>
      </c>
      <c r="Z50" s="2" t="s">
        <v>14</v>
      </c>
      <c r="AA50" s="2" t="s">
        <v>14</v>
      </c>
      <c r="AB50" s="2" t="s">
        <v>14</v>
      </c>
      <c r="AC50" s="2" t="s">
        <v>14</v>
      </c>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3" t="s">
        <v>14</v>
      </c>
      <c r="P52" s="3"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58">
    <mergeCell ref="E18:H18"/>
    <mergeCell ref="K18:O18"/>
    <mergeCell ref="R18:V18"/>
    <mergeCell ref="Y18:AC18"/>
    <mergeCell ref="AF18:AH18"/>
    <mergeCell ref="B22:B23"/>
    <mergeCell ref="R25:W25"/>
    <mergeCell ref="G26:H26"/>
    <mergeCell ref="K26:O26"/>
    <mergeCell ref="Y26:AC26"/>
    <mergeCell ref="AH2:AM2"/>
    <mergeCell ref="W4:X4"/>
    <mergeCell ref="AJ4:AK4"/>
    <mergeCell ref="B6:B7"/>
    <mergeCell ref="R9:V9"/>
    <mergeCell ref="Y10:AC10"/>
    <mergeCell ref="AF10:AJ10"/>
    <mergeCell ref="B46:B47"/>
    <mergeCell ref="B30:B31"/>
    <mergeCell ref="K34:O34"/>
    <mergeCell ref="R34:V34"/>
    <mergeCell ref="Y34:AC34"/>
    <mergeCell ref="D35:H35"/>
    <mergeCell ref="B38:B39"/>
    <mergeCell ref="E42:H42"/>
    <mergeCell ref="K42:O42"/>
    <mergeCell ref="R42:V42"/>
    <mergeCell ref="Y42:AC42"/>
    <mergeCell ref="AF42:AI42"/>
    <mergeCell ref="AG26:AJ26"/>
    <mergeCell ref="B14:B15"/>
    <mergeCell ref="B54:B55"/>
    <mergeCell ref="D58:H58"/>
    <mergeCell ref="K58:O58"/>
    <mergeCell ref="AF58:AG58"/>
    <mergeCell ref="K50:O50"/>
    <mergeCell ref="R50:V50"/>
    <mergeCell ref="R58:V58"/>
    <mergeCell ref="Y58:AC58"/>
    <mergeCell ref="B78:B79"/>
    <mergeCell ref="B62:B63"/>
    <mergeCell ref="F66:H66"/>
    <mergeCell ref="K66:O66"/>
    <mergeCell ref="R66:V66"/>
    <mergeCell ref="B70:B71"/>
    <mergeCell ref="K74:O74"/>
    <mergeCell ref="R74:V74"/>
    <mergeCell ref="AE49:AK49"/>
    <mergeCell ref="D82:H82"/>
    <mergeCell ref="K82:O82"/>
    <mergeCell ref="R82:V82"/>
    <mergeCell ref="Y82:AC82"/>
    <mergeCell ref="AF82:AH82"/>
    <mergeCell ref="AF74:AJ74"/>
    <mergeCell ref="Y66:AC66"/>
    <mergeCell ref="AF66:AJ66"/>
    <mergeCell ref="Y74:AC74"/>
    <mergeCell ref="X49:AD49"/>
  </mergeCells>
  <conditionalFormatting sqref="C58:D58">
    <cfRule type="cellIs" dxfId="683" priority="31" stopIfTrue="1" operator="equal">
      <formula>1</formula>
    </cfRule>
    <cfRule type="cellIs" dxfId="682" priority="32" stopIfTrue="1" operator="equal">
      <formula>2</formula>
    </cfRule>
    <cfRule type="cellIs" dxfId="681" priority="33" operator="equal">
      <formula>3</formula>
    </cfRule>
  </conditionalFormatting>
  <conditionalFormatting sqref="C82:D82">
    <cfRule type="cellIs" dxfId="680" priority="72" operator="equal">
      <formula>3</formula>
    </cfRule>
    <cfRule type="cellIs" dxfId="679" priority="71" stopIfTrue="1" operator="equal">
      <formula>2</formula>
    </cfRule>
    <cfRule type="cellIs" dxfId="678" priority="70" stopIfTrue="1" operator="equal">
      <formula>1</formula>
    </cfRule>
  </conditionalFormatting>
  <conditionalFormatting sqref="C34:K34">
    <cfRule type="cellIs" dxfId="677" priority="136" stopIfTrue="1" operator="equal">
      <formula>1</formula>
    </cfRule>
    <cfRule type="cellIs" dxfId="676" priority="138" operator="equal">
      <formula>3</formula>
    </cfRule>
    <cfRule type="cellIs" dxfId="675" priority="137" stopIfTrue="1" operator="equal">
      <formula>2</formula>
    </cfRule>
  </conditionalFormatting>
  <conditionalFormatting sqref="C50:K50">
    <cfRule type="cellIs" dxfId="674" priority="22" stopIfTrue="1" operator="equal">
      <formula>1</formula>
    </cfRule>
    <cfRule type="cellIs" dxfId="673" priority="23" stopIfTrue="1" operator="equal">
      <formula>2</formula>
    </cfRule>
    <cfRule type="cellIs" dxfId="672" priority="24" operator="equal">
      <formula>3</formula>
    </cfRule>
  </conditionalFormatting>
  <conditionalFormatting sqref="C74:K74">
    <cfRule type="cellIs" dxfId="671" priority="84" operator="equal">
      <formula>3</formula>
    </cfRule>
    <cfRule type="cellIs" dxfId="670" priority="82" stopIfTrue="1" operator="equal">
      <formula>1</formula>
    </cfRule>
    <cfRule type="cellIs" dxfId="669" priority="83" stopIfTrue="1" operator="equal">
      <formula>2</formula>
    </cfRule>
  </conditionalFormatting>
  <conditionalFormatting sqref="C25:R25">
    <cfRule type="cellIs" dxfId="668" priority="56" stopIfTrue="1" operator="equal">
      <formula>2</formula>
    </cfRule>
    <cfRule type="cellIs" dxfId="667" priority="57" operator="equal">
      <formula>3</formula>
    </cfRule>
    <cfRule type="cellIs" dxfId="666" priority="55" stopIfTrue="1" operator="equal">
      <formula>1</formula>
    </cfRule>
  </conditionalFormatting>
  <conditionalFormatting sqref="C49:X49">
    <cfRule type="cellIs" dxfId="665" priority="4" stopIfTrue="1" operator="equal">
      <formula>1</formula>
    </cfRule>
    <cfRule type="cellIs" dxfId="664" priority="5" stopIfTrue="1" operator="equal">
      <formula>2</formula>
    </cfRule>
    <cfRule type="cellIs" dxfId="663" priority="6" operator="equal">
      <formula>3</formula>
    </cfRule>
  </conditionalFormatting>
  <conditionalFormatting sqref="C6:AM6">
    <cfRule type="expression" dxfId="662" priority="219">
      <formula>NOT(ISNUMBER(C6))</formula>
    </cfRule>
  </conditionalFormatting>
  <conditionalFormatting sqref="C7:AM7 C47:AM47">
    <cfRule type="expression" dxfId="661" priority="217" stopIfTrue="1">
      <formula>NOT(ISNUMBER(C6))</formula>
    </cfRule>
    <cfRule type="expression" dxfId="660" priority="218">
      <formula>OR(COUNTIF(C8:C10,1)&gt;1,COUNTIF(C8:C10,2)&gt;1,COUNTIF(C8:C10,3)&gt;1)</formula>
    </cfRule>
  </conditionalFormatting>
  <conditionalFormatting sqref="C8:AM8 C9:R9 W9:AM9 C10:Y10 AD10:AF10 AK10:AM10 C11:AM12">
    <cfRule type="cellIs" dxfId="659" priority="220" stopIfTrue="1" operator="equal">
      <formula>1</formula>
    </cfRule>
    <cfRule type="cellIs" dxfId="658" priority="221" stopIfTrue="1" operator="equal">
      <formula>2</formula>
    </cfRule>
    <cfRule type="cellIs" dxfId="657" priority="222" operator="equal">
      <formula>3</formula>
    </cfRule>
  </conditionalFormatting>
  <conditionalFormatting sqref="C14:AM14">
    <cfRule type="expression" dxfId="656" priority="213">
      <formula>NOT(ISNUMBER(C14))</formula>
    </cfRule>
  </conditionalFormatting>
  <conditionalFormatting sqref="C15:AM15">
    <cfRule type="expression" dxfId="655" priority="212">
      <formula>OR(COUNTIF(C16:C18,1)&gt;1,COUNTIF(C16:C18,2)&gt;1,COUNTIF(C16:C18,3)&gt;1)</formula>
    </cfRule>
    <cfRule type="expression" dxfId="654" priority="211" stopIfTrue="1">
      <formula>NOT(ISNUMBER(C14))</formula>
    </cfRule>
  </conditionalFormatting>
  <conditionalFormatting sqref="C16:AM17 C18:E18 AD18:AF18 AI18:AM18 C19:AM20">
    <cfRule type="cellIs" dxfId="653" priority="214" stopIfTrue="1" operator="equal">
      <formula>1</formula>
    </cfRule>
    <cfRule type="cellIs" dxfId="652" priority="215" stopIfTrue="1" operator="equal">
      <formula>2</formula>
    </cfRule>
    <cfRule type="cellIs" dxfId="651" priority="216" operator="equal">
      <formula>3</formula>
    </cfRule>
  </conditionalFormatting>
  <conditionalFormatting sqref="C22:AM22">
    <cfRule type="expression" dxfId="650" priority="186">
      <formula>NOT(ISNUMBER(C22))</formula>
    </cfRule>
  </conditionalFormatting>
  <conditionalFormatting sqref="C23:AM23">
    <cfRule type="expression" dxfId="649" priority="185">
      <formula>OR(COUNTIF(C24:C26,1)&gt;1,COUNTIF(C24:C26,2)&gt;1,COUNTIF(C24:C26,3)&gt;1)</formula>
    </cfRule>
    <cfRule type="expression" dxfId="648" priority="184" stopIfTrue="1">
      <formula>NOT(ISNUMBER(C22))</formula>
    </cfRule>
  </conditionalFormatting>
  <conditionalFormatting sqref="C24:AM24 X25:AM25 C26:G26 AK26:AM26">
    <cfRule type="cellIs" dxfId="647" priority="208" stopIfTrue="1" operator="equal">
      <formula>1</formula>
    </cfRule>
    <cfRule type="cellIs" dxfId="646" priority="210" operator="equal">
      <formula>3</formula>
    </cfRule>
    <cfRule type="cellIs" dxfId="645" priority="209" stopIfTrue="1" operator="equal">
      <formula>2</formula>
    </cfRule>
  </conditionalFormatting>
  <conditionalFormatting sqref="C27:AM28">
    <cfRule type="cellIs" dxfId="644" priority="49" stopIfTrue="1" operator="equal">
      <formula>1</formula>
    </cfRule>
    <cfRule type="cellIs" dxfId="643" priority="51" operator="equal">
      <formula>3</formula>
    </cfRule>
    <cfRule type="cellIs" dxfId="642" priority="50" stopIfTrue="1" operator="equal">
      <formula>2</formula>
    </cfRule>
  </conditionalFormatting>
  <conditionalFormatting sqref="C30:AM30">
    <cfRule type="expression" dxfId="641" priority="183">
      <formula>NOT(ISNUMBER(C30))</formula>
    </cfRule>
  </conditionalFormatting>
  <conditionalFormatting sqref="C31:AM31">
    <cfRule type="expression" dxfId="640" priority="182">
      <formula>OR(COUNTIF(C32:C34,1)&gt;1,COUNTIF(C32:C34,2)&gt;1,COUNTIF(C32:C34,3)&gt;1)</formula>
    </cfRule>
    <cfRule type="expression" dxfId="639" priority="181" stopIfTrue="1">
      <formula>NOT(ISNUMBER(C30))</formula>
    </cfRule>
  </conditionalFormatting>
  <conditionalFormatting sqref="C32:AM33 C35:D35 I35:AM35 C36:AM36">
    <cfRule type="cellIs" dxfId="638" priority="205" stopIfTrue="1" operator="equal">
      <formula>1</formula>
    </cfRule>
    <cfRule type="cellIs" dxfId="637" priority="206" stopIfTrue="1" operator="equal">
      <formula>2</formula>
    </cfRule>
    <cfRule type="cellIs" dxfId="636" priority="207" operator="equal">
      <formula>3</formula>
    </cfRule>
  </conditionalFormatting>
  <conditionalFormatting sqref="C38:AM38">
    <cfRule type="expression" dxfId="635" priority="180">
      <formula>NOT(ISNUMBER(C38))</formula>
    </cfRule>
  </conditionalFormatting>
  <conditionalFormatting sqref="C39:AM39">
    <cfRule type="expression" dxfId="634" priority="178" stopIfTrue="1">
      <formula>NOT(ISNUMBER(C38))</formula>
    </cfRule>
    <cfRule type="expression" dxfId="633" priority="179">
      <formula>OR(COUNTIF(C40:C42,1)&gt;1,COUNTIF(C40:C42,2)&gt;1,COUNTIF(C40:C42,3)&gt;1)</formula>
    </cfRule>
  </conditionalFormatting>
  <conditionalFormatting sqref="C40:AM41 C42:E42 AD42:AF42 AJ42:AM42 C43:AM44">
    <cfRule type="cellIs" dxfId="632" priority="202" stopIfTrue="1" operator="equal">
      <formula>1</formula>
    </cfRule>
    <cfRule type="cellIs" dxfId="631" priority="203" stopIfTrue="1" operator="equal">
      <formula>2</formula>
    </cfRule>
    <cfRule type="cellIs" dxfId="630" priority="204" operator="equal">
      <formula>3</formula>
    </cfRule>
  </conditionalFormatting>
  <conditionalFormatting sqref="C46:AM46">
    <cfRule type="expression" dxfId="629" priority="177">
      <formula>NOT(ISNUMBER(C46))</formula>
    </cfRule>
  </conditionalFormatting>
  <conditionalFormatting sqref="C48:AM48 AL49:AM49 C51:AM52">
    <cfRule type="cellIs" dxfId="628" priority="199" stopIfTrue="1" operator="equal">
      <formula>1</formula>
    </cfRule>
    <cfRule type="cellIs" dxfId="627" priority="200" stopIfTrue="1" operator="equal">
      <formula>2</formula>
    </cfRule>
    <cfRule type="cellIs" dxfId="626" priority="201" operator="equal">
      <formula>3</formula>
    </cfRule>
  </conditionalFormatting>
  <conditionalFormatting sqref="C54:AM54">
    <cfRule type="expression" dxfId="625" priority="174">
      <formula>NOT(ISNUMBER(C54))</formula>
    </cfRule>
  </conditionalFormatting>
  <conditionalFormatting sqref="C55:AM55">
    <cfRule type="expression" dxfId="624" priority="172" stopIfTrue="1">
      <formula>NOT(ISNUMBER(C54))</formula>
    </cfRule>
    <cfRule type="expression" dxfId="623" priority="173">
      <formula>OR(COUNTIF(C56:C58,1)&gt;1,COUNTIF(C56:C58,2)&gt;1,COUNTIF(C56:C58,3)&gt;1)</formula>
    </cfRule>
  </conditionalFormatting>
  <conditionalFormatting sqref="C56:AM57 I58:K58">
    <cfRule type="cellIs" dxfId="622" priority="103" stopIfTrue="1" operator="equal">
      <formula>1</formula>
    </cfRule>
    <cfRule type="cellIs" dxfId="621" priority="104" stopIfTrue="1" operator="equal">
      <formula>2</formula>
    </cfRule>
    <cfRule type="cellIs" dxfId="620" priority="105" operator="equal">
      <formula>3</formula>
    </cfRule>
  </conditionalFormatting>
  <conditionalFormatting sqref="C62:AM62">
    <cfRule type="expression" dxfId="619" priority="171">
      <formula>NOT(ISNUMBER(C62))</formula>
    </cfRule>
  </conditionalFormatting>
  <conditionalFormatting sqref="C63:AM63">
    <cfRule type="expression" dxfId="618" priority="170">
      <formula>OR(COUNTIF(C64:C66,1)&gt;1,COUNTIF(C64:C66,2)&gt;1,COUNTIF(C64:C66,3)&gt;1)</formula>
    </cfRule>
    <cfRule type="expression" dxfId="617" priority="169" stopIfTrue="1">
      <formula>NOT(ISNUMBER(C62))</formula>
    </cfRule>
  </conditionalFormatting>
  <conditionalFormatting sqref="C64:AM65 C66:F66 AK66:AM66 C67:AM68">
    <cfRule type="cellIs" dxfId="616" priority="195" operator="equal">
      <formula>3</formula>
    </cfRule>
    <cfRule type="cellIs" dxfId="615" priority="194" stopIfTrue="1" operator="equal">
      <formula>2</formula>
    </cfRule>
    <cfRule type="cellIs" dxfId="614" priority="193" stopIfTrue="1" operator="equal">
      <formula>1</formula>
    </cfRule>
  </conditionalFormatting>
  <conditionalFormatting sqref="C70:AM70">
    <cfRule type="expression" dxfId="613" priority="168">
      <formula>NOT(ISNUMBER(C70))</formula>
    </cfRule>
  </conditionalFormatting>
  <conditionalFormatting sqref="C71:AM71">
    <cfRule type="expression" dxfId="612" priority="166" stopIfTrue="1">
      <formula>NOT(ISNUMBER(C70))</formula>
    </cfRule>
    <cfRule type="expression" dxfId="611" priority="167">
      <formula>OR(COUNTIF(C72:C74,1)&gt;1,COUNTIF(C72:C74,2)&gt;1,COUNTIF(C72:C74,3)&gt;1)</formula>
    </cfRule>
  </conditionalFormatting>
  <conditionalFormatting sqref="C72:AM73 AK74:AM74 C75:AM76">
    <cfRule type="cellIs" dxfId="610" priority="190" stopIfTrue="1" operator="equal">
      <formula>1</formula>
    </cfRule>
    <cfRule type="cellIs" dxfId="609" priority="191" stopIfTrue="1" operator="equal">
      <formula>2</formula>
    </cfRule>
    <cfRule type="cellIs" dxfId="608" priority="192" operator="equal">
      <formula>3</formula>
    </cfRule>
  </conditionalFormatting>
  <conditionalFormatting sqref="C78:AM78">
    <cfRule type="expression" dxfId="607" priority="165">
      <formula>NOT(ISNUMBER(C78))</formula>
    </cfRule>
  </conditionalFormatting>
  <conditionalFormatting sqref="C79:AM79">
    <cfRule type="expression" dxfId="606" priority="164">
      <formula>OR(COUNTIF(C80:C82,1)&gt;1,COUNTIF(C80:C82,2)&gt;1,COUNTIF(C80:C82,3)&gt;1)</formula>
    </cfRule>
    <cfRule type="expression" dxfId="605" priority="163" stopIfTrue="1">
      <formula>NOT(ISNUMBER(C78))</formula>
    </cfRule>
  </conditionalFormatting>
  <conditionalFormatting sqref="C80:AM81 AI82:AM82 C83:AM84">
    <cfRule type="cellIs" dxfId="604" priority="187" stopIfTrue="1" operator="equal">
      <formula>1</formula>
    </cfRule>
    <cfRule type="cellIs" dxfId="603" priority="189" operator="equal">
      <formula>3</formula>
    </cfRule>
    <cfRule type="cellIs" dxfId="602" priority="188" stopIfTrue="1" operator="equal">
      <formula>2</formula>
    </cfRule>
  </conditionalFormatting>
  <conditionalFormatting sqref="I18:K18">
    <cfRule type="cellIs" dxfId="601" priority="162" operator="equal">
      <formula>3</formula>
    </cfRule>
    <cfRule type="cellIs" dxfId="600" priority="161" stopIfTrue="1" operator="equal">
      <formula>2</formula>
    </cfRule>
    <cfRule type="cellIs" dxfId="599" priority="160" stopIfTrue="1" operator="equal">
      <formula>1</formula>
    </cfRule>
  </conditionalFormatting>
  <conditionalFormatting sqref="I26:K26">
    <cfRule type="cellIs" dxfId="598" priority="153" operator="equal">
      <formula>3</formula>
    </cfRule>
    <cfRule type="cellIs" dxfId="597" priority="152" stopIfTrue="1" operator="equal">
      <formula>2</formula>
    </cfRule>
    <cfRule type="cellIs" dxfId="596" priority="151" stopIfTrue="1" operator="equal">
      <formula>1</formula>
    </cfRule>
  </conditionalFormatting>
  <conditionalFormatting sqref="I42:K42">
    <cfRule type="cellIs" dxfId="595" priority="127" stopIfTrue="1" operator="equal">
      <formula>1</formula>
    </cfRule>
    <cfRule type="cellIs" dxfId="594" priority="128" stopIfTrue="1" operator="equal">
      <formula>2</formula>
    </cfRule>
    <cfRule type="cellIs" dxfId="593" priority="129" operator="equal">
      <formula>3</formula>
    </cfRule>
  </conditionalFormatting>
  <conditionalFormatting sqref="I66:K66">
    <cfRule type="cellIs" dxfId="592" priority="95" stopIfTrue="1" operator="equal">
      <formula>2</formula>
    </cfRule>
    <cfRule type="cellIs" dxfId="591" priority="96" operator="equal">
      <formula>3</formula>
    </cfRule>
    <cfRule type="cellIs" dxfId="590" priority="94" stopIfTrue="1" operator="equal">
      <formula>1</formula>
    </cfRule>
  </conditionalFormatting>
  <conditionalFormatting sqref="I82:K82">
    <cfRule type="cellIs" dxfId="589" priority="69" operator="equal">
      <formula>3</formula>
    </cfRule>
    <cfRule type="cellIs" dxfId="588" priority="68" stopIfTrue="1" operator="equal">
      <formula>2</formula>
    </cfRule>
    <cfRule type="cellIs" dxfId="587" priority="67" stopIfTrue="1" operator="equal">
      <formula>1</formula>
    </cfRule>
  </conditionalFormatting>
  <conditionalFormatting sqref="P18:R18">
    <cfRule type="cellIs" dxfId="586" priority="159" operator="equal">
      <formula>3</formula>
    </cfRule>
    <cfRule type="cellIs" dxfId="585" priority="158" stopIfTrue="1" operator="equal">
      <formula>2</formula>
    </cfRule>
    <cfRule type="cellIs" dxfId="584" priority="157" stopIfTrue="1" operator="equal">
      <formula>1</formula>
    </cfRule>
  </conditionalFormatting>
  <conditionalFormatting sqref="P34:R34">
    <cfRule type="cellIs" dxfId="583" priority="45" operator="equal">
      <formula>3</formula>
    </cfRule>
    <cfRule type="cellIs" dxfId="582" priority="44" stopIfTrue="1" operator="equal">
      <formula>2</formula>
    </cfRule>
    <cfRule type="cellIs" dxfId="581" priority="43" stopIfTrue="1" operator="equal">
      <formula>1</formula>
    </cfRule>
  </conditionalFormatting>
  <conditionalFormatting sqref="P42:R42">
    <cfRule type="cellIs" dxfId="580" priority="38" stopIfTrue="1" operator="equal">
      <formula>2</formula>
    </cfRule>
    <cfRule type="cellIs" dxfId="579" priority="37" stopIfTrue="1" operator="equal">
      <formula>1</formula>
    </cfRule>
    <cfRule type="cellIs" dxfId="578" priority="39" operator="equal">
      <formula>3</formula>
    </cfRule>
  </conditionalFormatting>
  <conditionalFormatting sqref="P50:R50">
    <cfRule type="cellIs" dxfId="577" priority="27" operator="equal">
      <formula>3</formula>
    </cfRule>
    <cfRule type="cellIs" dxfId="576" priority="26" stopIfTrue="1" operator="equal">
      <formula>2</formula>
    </cfRule>
    <cfRule type="cellIs" dxfId="575" priority="25" stopIfTrue="1" operator="equal">
      <formula>1</formula>
    </cfRule>
  </conditionalFormatting>
  <conditionalFormatting sqref="P58:R58">
    <cfRule type="cellIs" dxfId="574" priority="100" stopIfTrue="1" operator="equal">
      <formula>1</formula>
    </cfRule>
    <cfRule type="cellIs" dxfId="573" priority="101" stopIfTrue="1" operator="equal">
      <formula>2</formula>
    </cfRule>
    <cfRule type="cellIs" dxfId="572" priority="102" operator="equal">
      <formula>3</formula>
    </cfRule>
  </conditionalFormatting>
  <conditionalFormatting sqref="P66:R66">
    <cfRule type="cellIs" dxfId="571" priority="92" stopIfTrue="1" operator="equal">
      <formula>2</formula>
    </cfRule>
    <cfRule type="cellIs" dxfId="570" priority="93" operator="equal">
      <formula>3</formula>
    </cfRule>
    <cfRule type="cellIs" dxfId="569" priority="91" stopIfTrue="1" operator="equal">
      <formula>1</formula>
    </cfRule>
  </conditionalFormatting>
  <conditionalFormatting sqref="P74:R74">
    <cfRule type="cellIs" dxfId="568" priority="79" stopIfTrue="1" operator="equal">
      <formula>1</formula>
    </cfRule>
    <cfRule type="cellIs" dxfId="567" priority="81" operator="equal">
      <formula>3</formula>
    </cfRule>
    <cfRule type="cellIs" dxfId="566" priority="80" stopIfTrue="1" operator="equal">
      <formula>2</formula>
    </cfRule>
  </conditionalFormatting>
  <conditionalFormatting sqref="P82:R82">
    <cfRule type="cellIs" dxfId="565" priority="66" operator="equal">
      <formula>3</formula>
    </cfRule>
    <cfRule type="cellIs" dxfId="564" priority="64" stopIfTrue="1" operator="equal">
      <formula>1</formula>
    </cfRule>
    <cfRule type="cellIs" dxfId="563" priority="65" stopIfTrue="1" operator="equal">
      <formula>2</formula>
    </cfRule>
  </conditionalFormatting>
  <conditionalFormatting sqref="P26:Y26">
    <cfRule type="cellIs" dxfId="562" priority="54" operator="equal">
      <formula>3</formula>
    </cfRule>
    <cfRule type="cellIs" dxfId="561" priority="52" stopIfTrue="1" operator="equal">
      <formula>1</formula>
    </cfRule>
    <cfRule type="cellIs" dxfId="560" priority="53" stopIfTrue="1" operator="equal">
      <formula>2</formula>
    </cfRule>
  </conditionalFormatting>
  <conditionalFormatting sqref="W18:Y18">
    <cfRule type="cellIs" dxfId="559" priority="156" operator="equal">
      <formula>3</formula>
    </cfRule>
    <cfRule type="cellIs" dxfId="558" priority="155" stopIfTrue="1" operator="equal">
      <formula>2</formula>
    </cfRule>
    <cfRule type="cellIs" dxfId="557" priority="154" stopIfTrue="1" operator="equal">
      <formula>1</formula>
    </cfRule>
  </conditionalFormatting>
  <conditionalFormatting sqref="W34:Y34">
    <cfRule type="cellIs" dxfId="556" priority="40" stopIfTrue="1" operator="equal">
      <formula>1</formula>
    </cfRule>
    <cfRule type="cellIs" dxfId="555" priority="41" stopIfTrue="1" operator="equal">
      <formula>2</formula>
    </cfRule>
    <cfRule type="cellIs" dxfId="554" priority="42" operator="equal">
      <formula>3</formula>
    </cfRule>
  </conditionalFormatting>
  <conditionalFormatting sqref="W42:Y42">
    <cfRule type="cellIs" dxfId="553" priority="35" stopIfTrue="1" operator="equal">
      <formula>2</formula>
    </cfRule>
    <cfRule type="cellIs" dxfId="552" priority="36" operator="equal">
      <formula>3</formula>
    </cfRule>
    <cfRule type="cellIs" dxfId="551" priority="34" stopIfTrue="1" operator="equal">
      <formula>1</formula>
    </cfRule>
  </conditionalFormatting>
  <conditionalFormatting sqref="W58:Y58">
    <cfRule type="cellIs" dxfId="550" priority="98" stopIfTrue="1" operator="equal">
      <formula>2</formula>
    </cfRule>
    <cfRule type="cellIs" dxfId="549" priority="99" operator="equal">
      <formula>3</formula>
    </cfRule>
    <cfRule type="cellIs" dxfId="548" priority="97" stopIfTrue="1" operator="equal">
      <formula>1</formula>
    </cfRule>
  </conditionalFormatting>
  <conditionalFormatting sqref="W66:Y66">
    <cfRule type="cellIs" dxfId="547" priority="90" operator="equal">
      <formula>3</formula>
    </cfRule>
    <cfRule type="cellIs" dxfId="546" priority="89" stopIfTrue="1" operator="equal">
      <formula>2</formula>
    </cfRule>
    <cfRule type="cellIs" dxfId="545" priority="88" stopIfTrue="1" operator="equal">
      <formula>1</formula>
    </cfRule>
  </conditionalFormatting>
  <conditionalFormatting sqref="W74:Y74">
    <cfRule type="cellIs" dxfId="544" priority="78" operator="equal">
      <formula>3</formula>
    </cfRule>
    <cfRule type="cellIs" dxfId="543" priority="77" stopIfTrue="1" operator="equal">
      <formula>2</formula>
    </cfRule>
    <cfRule type="cellIs" dxfId="542" priority="76" stopIfTrue="1" operator="equal">
      <formula>1</formula>
    </cfRule>
  </conditionalFormatting>
  <conditionalFormatting sqref="W82:Y82">
    <cfRule type="cellIs" dxfId="541" priority="63" operator="equal">
      <formula>3</formula>
    </cfRule>
    <cfRule type="cellIs" dxfId="540" priority="62" stopIfTrue="1" operator="equal">
      <formula>2</formula>
    </cfRule>
    <cfRule type="cellIs" dxfId="539" priority="61" stopIfTrue="1" operator="equal">
      <formula>1</formula>
    </cfRule>
  </conditionalFormatting>
  <conditionalFormatting sqref="W50:AM50">
    <cfRule type="cellIs" dxfId="538" priority="110" stopIfTrue="1" operator="equal">
      <formula>2</formula>
    </cfRule>
    <cfRule type="cellIs" dxfId="537" priority="109" stopIfTrue="1" operator="equal">
      <formula>1</formula>
    </cfRule>
    <cfRule type="cellIs" dxfId="536" priority="111" operator="equal">
      <formula>3</formula>
    </cfRule>
  </conditionalFormatting>
  <conditionalFormatting sqref="AD58:AF58 AH58:AM58 C59:AM60">
    <cfRule type="cellIs" dxfId="535" priority="196" stopIfTrue="1" operator="equal">
      <formula>1</formula>
    </cfRule>
    <cfRule type="cellIs" dxfId="534" priority="198" operator="equal">
      <formula>3</formula>
    </cfRule>
    <cfRule type="cellIs" dxfId="533" priority="197" stopIfTrue="1" operator="equal">
      <formula>2</formula>
    </cfRule>
  </conditionalFormatting>
  <conditionalFormatting sqref="AD66:AF66">
    <cfRule type="cellIs" dxfId="532" priority="85" stopIfTrue="1" operator="equal">
      <formula>1</formula>
    </cfRule>
    <cfRule type="cellIs" dxfId="531" priority="86" stopIfTrue="1" operator="equal">
      <formula>2</formula>
    </cfRule>
    <cfRule type="cellIs" dxfId="530" priority="87" operator="equal">
      <formula>3</formula>
    </cfRule>
  </conditionalFormatting>
  <conditionalFormatting sqref="AD74:AF74">
    <cfRule type="cellIs" dxfId="529" priority="73" stopIfTrue="1" operator="equal">
      <formula>1</formula>
    </cfRule>
    <cfRule type="cellIs" dxfId="528" priority="75" operator="equal">
      <formula>3</formula>
    </cfRule>
    <cfRule type="cellIs" dxfId="527" priority="74" stopIfTrue="1" operator="equal">
      <formula>2</formula>
    </cfRule>
  </conditionalFormatting>
  <conditionalFormatting sqref="AD82:AF82">
    <cfRule type="cellIs" dxfId="526" priority="60" operator="equal">
      <formula>3</formula>
    </cfRule>
    <cfRule type="cellIs" dxfId="525" priority="58" stopIfTrue="1" operator="equal">
      <formula>1</formula>
    </cfRule>
    <cfRule type="cellIs" dxfId="524" priority="59" stopIfTrue="1" operator="equal">
      <formula>2</formula>
    </cfRule>
  </conditionalFormatting>
  <conditionalFormatting sqref="AD26:AG26">
    <cfRule type="cellIs" dxfId="523" priority="48" operator="equal">
      <formula>3</formula>
    </cfRule>
    <cfRule type="cellIs" dxfId="522" priority="47" stopIfTrue="1" operator="equal">
      <formula>2</formula>
    </cfRule>
    <cfRule type="cellIs" dxfId="521" priority="46" stopIfTrue="1" operator="equal">
      <formula>1</formula>
    </cfRule>
  </conditionalFormatting>
  <conditionalFormatting sqref="AD34:AM34">
    <cfRule type="cellIs" dxfId="520" priority="132" operator="equal">
      <formula>3</formula>
    </cfRule>
    <cfRule type="cellIs" dxfId="519" priority="131" stopIfTrue="1" operator="equal">
      <formula>2</formula>
    </cfRule>
    <cfRule type="cellIs" dxfId="518" priority="130" stopIfTrue="1" operator="equal">
      <formula>1</formula>
    </cfRule>
  </conditionalFormatting>
  <conditionalFormatting sqref="AE49">
    <cfRule type="cellIs" dxfId="517" priority="1" stopIfTrue="1" operator="equal">
      <formula>1</formula>
    </cfRule>
    <cfRule type="cellIs" dxfId="516" priority="3" operator="equal">
      <formula>3</formula>
    </cfRule>
    <cfRule type="cellIs" dxfId="515" priority="2" stopIfTrue="1" operator="equal">
      <formula>2</formula>
    </cfRule>
  </conditionalFormatting>
  <dataValidations count="3">
    <dataValidation allowBlank="1" showInputMessage="1" showErrorMessage="1" prompt="Type the year in this cell." sqref="AH2:AM2" xr:uid="{7ABAD8AC-C5E4-473B-A618-66BEF4957A09}"/>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7E8FAFB3-2CB1-44F9-9025-4C10C05949C4}"/>
    <dataValidation allowBlank="1" showInputMessage="1" showErrorMessage="1" promptTitle="Shift Work Calendar" sqref="A2" xr:uid="{848C27E0-E99C-420E-BDD4-FCB8D12987F5}"/>
  </dataValidations>
  <printOptions horizontalCentered="1" verticalCentered="1"/>
  <pageMargins left="0.3" right="0.3" top="0.3" bottom="0.3" header="0.3" footer="0.3"/>
  <pageSetup scale="58" orientation="portrait"/>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82E89-DE03-45F2-8565-90600EEA51F3}">
  <sheetPr>
    <pageSetUpPr fitToPage="1"/>
  </sheetPr>
  <dimension ref="A1:AN85"/>
  <sheetViews>
    <sheetView showGridLines="0" topLeftCell="A51" zoomScaleNormal="100" workbookViewId="0">
      <selection activeCell="AD65" sqref="AD65"/>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104</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88" t="s">
        <v>105</v>
      </c>
      <c r="T8" s="89"/>
      <c r="U8" s="89"/>
      <c r="V8" s="89"/>
      <c r="W8" s="89"/>
      <c r="X8" s="89"/>
      <c r="Y8" s="106"/>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2"/>
      <c r="Z10" s="62" t="s">
        <v>16</v>
      </c>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88" t="s">
        <v>106</v>
      </c>
      <c r="R16" s="89"/>
      <c r="S16" s="89"/>
      <c r="T16" s="89"/>
      <c r="U16" s="89"/>
      <c r="V16" s="89"/>
      <c r="W16" s="89"/>
      <c r="X16" s="89"/>
      <c r="Y16" s="89"/>
      <c r="Z16" s="89"/>
      <c r="AA16" s="89"/>
      <c r="AB16" s="89"/>
      <c r="AC16" s="89"/>
      <c r="AD16" s="89"/>
      <c r="AE16" s="89"/>
      <c r="AF16" s="89"/>
      <c r="AG16" s="89"/>
      <c r="AH16" s="106"/>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47" t="s">
        <v>16</v>
      </c>
      <c r="L18" s="3" t="s">
        <v>14</v>
      </c>
      <c r="M18" s="102" t="s">
        <v>16</v>
      </c>
      <c r="N18" s="103"/>
      <c r="O18" s="140"/>
      <c r="P18" s="2" t="s">
        <v>14</v>
      </c>
      <c r="Q18" s="2" t="s">
        <v>14</v>
      </c>
      <c r="R18" s="2" t="s">
        <v>14</v>
      </c>
      <c r="S18" s="2" t="s">
        <v>14</v>
      </c>
      <c r="T18" s="2" t="s">
        <v>14</v>
      </c>
      <c r="U18" s="2" t="s">
        <v>14</v>
      </c>
      <c r="V18" s="2" t="s">
        <v>14</v>
      </c>
      <c r="W18" s="2" t="s">
        <v>14</v>
      </c>
      <c r="X18" s="2" t="s">
        <v>14</v>
      </c>
      <c r="Y18" s="2" t="s">
        <v>14</v>
      </c>
      <c r="Z18" s="2" t="s">
        <v>14</v>
      </c>
      <c r="AA18" s="2" t="s">
        <v>14</v>
      </c>
      <c r="AB18" s="2" t="s">
        <v>14</v>
      </c>
      <c r="AC18" s="2" t="s">
        <v>14</v>
      </c>
      <c r="AD18" s="2" t="s">
        <v>14</v>
      </c>
      <c r="AE18" s="2" t="s">
        <v>14</v>
      </c>
      <c r="AF18" s="2" t="s">
        <v>14</v>
      </c>
      <c r="AG18" s="2" t="s">
        <v>14</v>
      </c>
      <c r="AH18" s="2" t="s">
        <v>14</v>
      </c>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7" t="s">
        <v>29</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196" t="s">
        <v>106</v>
      </c>
      <c r="H24" s="197"/>
      <c r="I24" s="198"/>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152" t="s">
        <v>107</v>
      </c>
      <c r="Z24" s="153"/>
      <c r="AA24" s="153"/>
      <c r="AB24" s="153"/>
      <c r="AC24" s="154"/>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2" t="s">
        <v>14</v>
      </c>
      <c r="S25" s="2" t="s">
        <v>14</v>
      </c>
      <c r="T25" s="2" t="s">
        <v>14</v>
      </c>
      <c r="U25" s="2" t="s">
        <v>14</v>
      </c>
      <c r="V25" s="2" t="s">
        <v>14</v>
      </c>
      <c r="W25" s="2" t="s">
        <v>14</v>
      </c>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3" t="s">
        <v>14</v>
      </c>
      <c r="H26" s="3" t="s">
        <v>14</v>
      </c>
      <c r="I26" s="3" t="s">
        <v>14</v>
      </c>
      <c r="J26" s="3" t="s">
        <v>14</v>
      </c>
      <c r="K26" s="3" t="s">
        <v>14</v>
      </c>
      <c r="L26" s="103" t="s">
        <v>16</v>
      </c>
      <c r="M26" s="103"/>
      <c r="N26" s="103"/>
      <c r="O26" s="140"/>
      <c r="P26" s="2" t="s">
        <v>14</v>
      </c>
      <c r="Q26" s="2" t="s">
        <v>14</v>
      </c>
      <c r="R26" s="61" t="s">
        <v>16</v>
      </c>
      <c r="S26" s="62"/>
      <c r="T26" s="62"/>
      <c r="U26" s="62"/>
      <c r="V26" s="63"/>
      <c r="W26" s="2" t="s">
        <v>14</v>
      </c>
      <c r="X26" s="2" t="s">
        <v>14</v>
      </c>
      <c r="Y26" s="2" t="s">
        <v>14</v>
      </c>
      <c r="Z26" s="2" t="s">
        <v>14</v>
      </c>
      <c r="AA26" s="2" t="s">
        <v>14</v>
      </c>
      <c r="AB26" s="2" t="s">
        <v>14</v>
      </c>
      <c r="AC26" s="2" t="s">
        <v>14</v>
      </c>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7" t="s">
        <v>29</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190" t="s">
        <v>108</v>
      </c>
      <c r="D32" s="191"/>
      <c r="E32" s="191"/>
      <c r="F32" s="191"/>
      <c r="G32" s="191"/>
      <c r="H32" s="191"/>
      <c r="I32" s="192"/>
      <c r="J32" s="2" t="s">
        <v>14</v>
      </c>
      <c r="K32" s="2" t="s">
        <v>14</v>
      </c>
      <c r="L32" s="193" t="s">
        <v>109</v>
      </c>
      <c r="M32" s="194"/>
      <c r="N32" s="194"/>
      <c r="O32" s="194"/>
      <c r="P32" s="194"/>
      <c r="Q32" s="194"/>
      <c r="R32" s="195"/>
      <c r="S32" s="2" t="s">
        <v>14</v>
      </c>
      <c r="T32" s="2" t="s">
        <v>14</v>
      </c>
      <c r="U32" s="2" t="s">
        <v>14</v>
      </c>
      <c r="V32" s="2" t="s">
        <v>14</v>
      </c>
      <c r="W32" s="2" t="s">
        <v>14</v>
      </c>
      <c r="X32" s="2" t="s">
        <v>14</v>
      </c>
      <c r="Y32" s="2" t="s">
        <v>14</v>
      </c>
      <c r="Z32" s="193" t="s">
        <v>109</v>
      </c>
      <c r="AA32" s="194"/>
      <c r="AB32" s="194"/>
      <c r="AC32" s="194"/>
      <c r="AD32" s="194"/>
      <c r="AE32" s="194"/>
      <c r="AF32" s="195"/>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3" t="s">
        <v>14</v>
      </c>
      <c r="H34" s="3" t="s">
        <v>14</v>
      </c>
      <c r="I34" s="3" t="s">
        <v>14</v>
      </c>
      <c r="J34" s="3" t="s">
        <v>14</v>
      </c>
      <c r="K34" s="47" t="s">
        <v>16</v>
      </c>
      <c r="L34" s="3" t="s">
        <v>14</v>
      </c>
      <c r="M34" s="3" t="s">
        <v>14</v>
      </c>
      <c r="N34" s="3" t="s">
        <v>14</v>
      </c>
      <c r="O34" s="2" t="s">
        <v>14</v>
      </c>
      <c r="P34" s="2" t="s">
        <v>14</v>
      </c>
      <c r="Q34" s="2" t="s">
        <v>14</v>
      </c>
      <c r="R34" s="2" t="s">
        <v>14</v>
      </c>
      <c r="S34" s="2" t="s">
        <v>14</v>
      </c>
      <c r="T34" s="2" t="s">
        <v>14</v>
      </c>
      <c r="U34" s="2" t="s">
        <v>14</v>
      </c>
      <c r="V34" s="2" t="s">
        <v>14</v>
      </c>
      <c r="W34" s="2" t="s">
        <v>14</v>
      </c>
      <c r="X34" s="2" t="s">
        <v>14</v>
      </c>
      <c r="Y34" s="2" t="s">
        <v>14</v>
      </c>
      <c r="Z34" s="2" t="s">
        <v>14</v>
      </c>
      <c r="AA34" s="2" t="s">
        <v>14</v>
      </c>
      <c r="AB34" s="2" t="s">
        <v>14</v>
      </c>
      <c r="AC34" s="2" t="s">
        <v>14</v>
      </c>
      <c r="AD34" s="2" t="s">
        <v>14</v>
      </c>
      <c r="AE34" s="2" t="s">
        <v>14</v>
      </c>
      <c r="AF34" s="2" t="s">
        <v>14</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76" t="s">
        <v>29</v>
      </c>
      <c r="T36" s="77"/>
      <c r="U36" s="77"/>
      <c r="V36" s="77"/>
      <c r="W36" s="77"/>
      <c r="X36" s="77"/>
      <c r="Y36" s="78"/>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2" t="s">
        <v>14</v>
      </c>
      <c r="S40" s="2" t="s">
        <v>14</v>
      </c>
      <c r="T40" s="2" t="s">
        <v>14</v>
      </c>
      <c r="U40" s="2" t="s">
        <v>14</v>
      </c>
      <c r="V40" s="2" t="s">
        <v>14</v>
      </c>
      <c r="W40" s="2" t="s">
        <v>14</v>
      </c>
      <c r="X40" s="2" t="s">
        <v>14</v>
      </c>
      <c r="Y40" s="2" t="s">
        <v>14</v>
      </c>
      <c r="Z40" s="2" t="s">
        <v>14</v>
      </c>
      <c r="AA40" s="2" t="s">
        <v>14</v>
      </c>
      <c r="AB40" s="2" t="s">
        <v>14</v>
      </c>
      <c r="AC40" s="2" t="s">
        <v>14</v>
      </c>
      <c r="AD40" s="2" t="s">
        <v>14</v>
      </c>
      <c r="AE40" s="2" t="s">
        <v>14</v>
      </c>
      <c r="AF40" s="2" t="s">
        <v>14</v>
      </c>
      <c r="AG40" s="88" t="s">
        <v>110</v>
      </c>
      <c r="AH40" s="89"/>
      <c r="AI40" s="106"/>
      <c r="AJ40" s="2" t="s">
        <v>14</v>
      </c>
      <c r="AK40" s="2" t="s">
        <v>14</v>
      </c>
      <c r="AL40" s="2" t="s">
        <v>14</v>
      </c>
      <c r="AM40" s="2" t="s">
        <v>14</v>
      </c>
    </row>
    <row r="41" spans="2:39" ht="19.95" customHeight="1" outlineLevel="1" x14ac:dyDescent="0.35">
      <c r="B41" s="19" t="s">
        <v>15</v>
      </c>
      <c r="C41" s="3"/>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70" t="s">
        <v>24</v>
      </c>
      <c r="Y41" s="71"/>
      <c r="Z41" s="71"/>
      <c r="AA41" s="71"/>
      <c r="AB41" s="71"/>
      <c r="AC41" s="71"/>
      <c r="AD41" s="72"/>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2" t="s">
        <v>14</v>
      </c>
      <c r="S42" s="2" t="s">
        <v>14</v>
      </c>
      <c r="T42" s="2" t="s">
        <v>14</v>
      </c>
      <c r="U42" s="102" t="s">
        <v>16</v>
      </c>
      <c r="V42" s="140"/>
      <c r="W42" s="2" t="s">
        <v>14</v>
      </c>
      <c r="X42" s="2" t="s">
        <v>14</v>
      </c>
      <c r="Y42" s="2" t="s">
        <v>14</v>
      </c>
      <c r="Z42" s="2" t="s">
        <v>14</v>
      </c>
      <c r="AA42" s="2" t="s">
        <v>14</v>
      </c>
      <c r="AB42" s="2" t="s">
        <v>14</v>
      </c>
      <c r="AC42" s="2" t="s">
        <v>14</v>
      </c>
      <c r="AD42" s="2" t="s">
        <v>14</v>
      </c>
      <c r="AE42" s="2" t="s">
        <v>14</v>
      </c>
      <c r="AF42" s="47" t="s">
        <v>16</v>
      </c>
      <c r="AG42" s="2"/>
      <c r="AH42" s="2" t="s">
        <v>14</v>
      </c>
      <c r="AI42" s="2" t="s">
        <v>14</v>
      </c>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76" t="s">
        <v>29</v>
      </c>
      <c r="S44" s="77"/>
      <c r="T44" s="78"/>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199" t="s">
        <v>110</v>
      </c>
      <c r="I48" s="200"/>
      <c r="J48" s="200"/>
      <c r="K48" s="201"/>
      <c r="L48" s="190" t="s">
        <v>111</v>
      </c>
      <c r="M48" s="191"/>
      <c r="N48" s="192"/>
      <c r="O48" s="2" t="s">
        <v>14</v>
      </c>
      <c r="P48" s="2" t="s">
        <v>14</v>
      </c>
      <c r="Q48" s="2" t="s">
        <v>14</v>
      </c>
      <c r="R48" s="2" t="s">
        <v>14</v>
      </c>
      <c r="S48" s="2" t="s">
        <v>14</v>
      </c>
      <c r="T48" s="2" t="s">
        <v>14</v>
      </c>
      <c r="U48" s="2" t="s">
        <v>14</v>
      </c>
      <c r="V48" s="2" t="s">
        <v>14</v>
      </c>
      <c r="W48" s="2" t="s">
        <v>14</v>
      </c>
      <c r="X48" s="2" t="s">
        <v>14</v>
      </c>
      <c r="Y48" s="165" t="s">
        <v>80</v>
      </c>
      <c r="Z48" s="166"/>
      <c r="AA48" s="166"/>
      <c r="AB48" s="166"/>
      <c r="AC48" s="167"/>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3" t="s">
        <v>14</v>
      </c>
      <c r="N49" s="3" t="s">
        <v>14</v>
      </c>
      <c r="O49" s="3" t="s">
        <v>14</v>
      </c>
      <c r="P49" s="3" t="s">
        <v>14</v>
      </c>
      <c r="Q49" s="2" t="s">
        <v>14</v>
      </c>
      <c r="R49" s="2" t="s">
        <v>14</v>
      </c>
      <c r="S49" s="2" t="s">
        <v>14</v>
      </c>
      <c r="T49" s="2" t="s">
        <v>14</v>
      </c>
      <c r="U49" s="2" t="s">
        <v>14</v>
      </c>
      <c r="V49" s="2" t="s">
        <v>14</v>
      </c>
      <c r="W49" s="2" t="s">
        <v>14</v>
      </c>
      <c r="X49" s="2" t="s">
        <v>14</v>
      </c>
      <c r="Y49" s="2" t="s">
        <v>14</v>
      </c>
      <c r="Z49" s="2" t="s">
        <v>14</v>
      </c>
      <c r="AA49" s="2" t="s">
        <v>14</v>
      </c>
      <c r="AB49" s="2" t="s">
        <v>14</v>
      </c>
      <c r="AC49" s="2" t="s">
        <v>14</v>
      </c>
      <c r="AD49" s="2" t="s">
        <v>14</v>
      </c>
      <c r="AE49" s="70" t="s">
        <v>37</v>
      </c>
      <c r="AF49" s="71"/>
      <c r="AG49" s="71"/>
      <c r="AH49" s="71"/>
      <c r="AI49" s="71"/>
      <c r="AJ49" s="71"/>
      <c r="AK49" s="72"/>
      <c r="AL49" s="2" t="s">
        <v>14</v>
      </c>
      <c r="AM49" s="2" t="s">
        <v>14</v>
      </c>
    </row>
    <row r="50" spans="2:39" ht="19.95" customHeight="1" outlineLevel="1" x14ac:dyDescent="0.35">
      <c r="B50" s="33" t="s">
        <v>2</v>
      </c>
      <c r="C50" s="3" t="s">
        <v>14</v>
      </c>
      <c r="D50" s="3" t="s">
        <v>14</v>
      </c>
      <c r="E50" s="3" t="s">
        <v>14</v>
      </c>
      <c r="F50" s="3" t="s">
        <v>14</v>
      </c>
      <c r="G50" s="3" t="s">
        <v>14</v>
      </c>
      <c r="H50" s="3" t="s">
        <v>14</v>
      </c>
      <c r="I50" s="3" t="s">
        <v>14</v>
      </c>
      <c r="J50" s="3" t="s">
        <v>14</v>
      </c>
      <c r="K50" s="3" t="s">
        <v>14</v>
      </c>
      <c r="L50" s="3" t="s">
        <v>14</v>
      </c>
      <c r="M50" s="3" t="s">
        <v>14</v>
      </c>
      <c r="N50" s="3" t="s">
        <v>14</v>
      </c>
      <c r="O50" s="47" t="s">
        <v>16</v>
      </c>
      <c r="P50" s="2" t="s">
        <v>14</v>
      </c>
      <c r="Q50" s="2" t="s">
        <v>14</v>
      </c>
      <c r="R50" s="2" t="s">
        <v>14</v>
      </c>
      <c r="S50" s="2" t="s">
        <v>14</v>
      </c>
      <c r="T50" s="2" t="s">
        <v>14</v>
      </c>
      <c r="U50" s="2" t="s">
        <v>14</v>
      </c>
      <c r="V50" s="2" t="s">
        <v>14</v>
      </c>
      <c r="W50" s="2" t="s">
        <v>14</v>
      </c>
      <c r="X50" s="2" t="s">
        <v>14</v>
      </c>
      <c r="Y50" s="2" t="s">
        <v>14</v>
      </c>
      <c r="Z50" s="2"/>
      <c r="AA50" s="2" t="s">
        <v>14</v>
      </c>
      <c r="AB50" s="2" t="s">
        <v>14</v>
      </c>
      <c r="AC50" s="2" t="s">
        <v>14</v>
      </c>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2" t="s">
        <v>14</v>
      </c>
      <c r="P52" s="2" t="s">
        <v>14</v>
      </c>
      <c r="Q52" s="2" t="s">
        <v>14</v>
      </c>
      <c r="R52" s="76" t="s">
        <v>39</v>
      </c>
      <c r="S52" s="78"/>
      <c r="T52" s="76" t="s">
        <v>29</v>
      </c>
      <c r="U52" s="77"/>
      <c r="V52" s="78"/>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3" t="s">
        <v>14</v>
      </c>
      <c r="E56" s="3" t="s">
        <v>14</v>
      </c>
      <c r="F56" s="2" t="s">
        <v>14</v>
      </c>
      <c r="G56" s="3" t="s">
        <v>14</v>
      </c>
      <c r="H56" s="3" t="s">
        <v>14</v>
      </c>
      <c r="I56" s="3" t="s">
        <v>14</v>
      </c>
      <c r="J56" s="3" t="s">
        <v>14</v>
      </c>
      <c r="K56" s="3"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2" t="s">
        <v>14</v>
      </c>
      <c r="Z66" s="2" t="s">
        <v>14</v>
      </c>
      <c r="AA66" s="2" t="s">
        <v>14</v>
      </c>
      <c r="AB66" s="2" t="s">
        <v>14</v>
      </c>
      <c r="AC66" s="2" t="s">
        <v>14</v>
      </c>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76" t="s">
        <v>29</v>
      </c>
      <c r="X68" s="78"/>
      <c r="Y68" s="76" t="s">
        <v>39</v>
      </c>
      <c r="Z68" s="77"/>
      <c r="AA68" s="77"/>
      <c r="AB68" s="77"/>
      <c r="AC68" s="78"/>
      <c r="AD68" s="76" t="s">
        <v>29</v>
      </c>
      <c r="AE68" s="78"/>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1">
    <mergeCell ref="B46:B47"/>
    <mergeCell ref="R44:T44"/>
    <mergeCell ref="Y58:AC58"/>
    <mergeCell ref="R52:S52"/>
    <mergeCell ref="B54:B55"/>
    <mergeCell ref="K58:O58"/>
    <mergeCell ref="R58:V58"/>
    <mergeCell ref="H48:K48"/>
    <mergeCell ref="L48:N48"/>
    <mergeCell ref="D58:H58"/>
    <mergeCell ref="Y48:AC48"/>
    <mergeCell ref="E42:H42"/>
    <mergeCell ref="K42:O42"/>
    <mergeCell ref="AG26:AJ26"/>
    <mergeCell ref="L26:O26"/>
    <mergeCell ref="Z32:AF32"/>
    <mergeCell ref="S36:Y36"/>
    <mergeCell ref="U42:V42"/>
    <mergeCell ref="X41:AD41"/>
    <mergeCell ref="AG40:AI40"/>
    <mergeCell ref="AH2:AM2"/>
    <mergeCell ref="W4:X4"/>
    <mergeCell ref="AJ4:AK4"/>
    <mergeCell ref="B6:B7"/>
    <mergeCell ref="AF10:AJ10"/>
    <mergeCell ref="S8:Y8"/>
    <mergeCell ref="Z10:AC10"/>
    <mergeCell ref="B30:B31"/>
    <mergeCell ref="C32:I32"/>
    <mergeCell ref="L32:R32"/>
    <mergeCell ref="B38:B39"/>
    <mergeCell ref="B14:B15"/>
    <mergeCell ref="E18:H18"/>
    <mergeCell ref="M18:O18"/>
    <mergeCell ref="B22:B23"/>
    <mergeCell ref="R26:V26"/>
    <mergeCell ref="Q16:AH16"/>
    <mergeCell ref="G24:I24"/>
    <mergeCell ref="Y24:AC24"/>
    <mergeCell ref="B78:B79"/>
    <mergeCell ref="B62:B63"/>
    <mergeCell ref="F66:H66"/>
    <mergeCell ref="K66:O66"/>
    <mergeCell ref="R66:V66"/>
    <mergeCell ref="B70:B71"/>
    <mergeCell ref="K74:O74"/>
    <mergeCell ref="R74:V74"/>
    <mergeCell ref="AE49:AK49"/>
    <mergeCell ref="AF82:AH82"/>
    <mergeCell ref="Y68:AC68"/>
    <mergeCell ref="AD68:AE68"/>
    <mergeCell ref="D82:H82"/>
    <mergeCell ref="K82:O82"/>
    <mergeCell ref="R82:V82"/>
    <mergeCell ref="Y82:AC82"/>
    <mergeCell ref="AF58:AG58"/>
    <mergeCell ref="T52:V52"/>
    <mergeCell ref="Y74:AC74"/>
    <mergeCell ref="AF74:AJ74"/>
    <mergeCell ref="AF66:AJ66"/>
    <mergeCell ref="W68:X68"/>
  </mergeCells>
  <conditionalFormatting sqref="C32 J32:L32 S32:Z32 AG32:AM32 C36:S36 Z36:AM36">
    <cfRule type="cellIs" dxfId="514" priority="235" stopIfTrue="1" operator="equal">
      <formula>1</formula>
    </cfRule>
    <cfRule type="cellIs" dxfId="513" priority="237" operator="equal">
      <formula>3</formula>
    </cfRule>
    <cfRule type="cellIs" dxfId="512" priority="236" stopIfTrue="1" operator="equal">
      <formula>2</formula>
    </cfRule>
  </conditionalFormatting>
  <conditionalFormatting sqref="C58:D58">
    <cfRule type="cellIs" dxfId="511" priority="19" stopIfTrue="1" operator="equal">
      <formula>1</formula>
    </cfRule>
    <cfRule type="cellIs" dxfId="510" priority="20" stopIfTrue="1" operator="equal">
      <formula>2</formula>
    </cfRule>
    <cfRule type="cellIs" dxfId="509" priority="21" operator="equal">
      <formula>3</formula>
    </cfRule>
  </conditionalFormatting>
  <conditionalFormatting sqref="C82:D82">
    <cfRule type="cellIs" dxfId="508" priority="95" stopIfTrue="1" operator="equal">
      <formula>2</formula>
    </cfRule>
    <cfRule type="cellIs" dxfId="507" priority="96" operator="equal">
      <formula>3</formula>
    </cfRule>
    <cfRule type="cellIs" dxfId="506" priority="94" stopIfTrue="1" operator="equal">
      <formula>1</formula>
    </cfRule>
  </conditionalFormatting>
  <conditionalFormatting sqref="C24:G24 J24:Y24 AD24:AM24 C25:AM25 AK26:AM26">
    <cfRule type="cellIs" dxfId="505" priority="238" stopIfTrue="1" operator="equal">
      <formula>1</formula>
    </cfRule>
    <cfRule type="cellIs" dxfId="504" priority="240" operator="equal">
      <formula>3</formula>
    </cfRule>
    <cfRule type="cellIs" dxfId="503" priority="239" stopIfTrue="1" operator="equal">
      <formula>2</formula>
    </cfRule>
  </conditionalFormatting>
  <conditionalFormatting sqref="C48:G50">
    <cfRule type="cellIs" dxfId="502" priority="143" stopIfTrue="1" operator="equal">
      <formula>2</formula>
    </cfRule>
    <cfRule type="cellIs" dxfId="501" priority="144" operator="equal">
      <formula>3</formula>
    </cfRule>
    <cfRule type="cellIs" dxfId="500" priority="142" stopIfTrue="1" operator="equal">
      <formula>1</formula>
    </cfRule>
  </conditionalFormatting>
  <conditionalFormatting sqref="C26:K26">
    <cfRule type="cellIs" dxfId="499" priority="182" stopIfTrue="1" operator="equal">
      <formula>2</formula>
    </cfRule>
    <cfRule type="cellIs" dxfId="498" priority="183" operator="equal">
      <formula>3</formula>
    </cfRule>
    <cfRule type="cellIs" dxfId="497" priority="181" stopIfTrue="1" operator="equal">
      <formula>1</formula>
    </cfRule>
  </conditionalFormatting>
  <conditionalFormatting sqref="C74:K74">
    <cfRule type="cellIs" dxfId="496" priority="106" stopIfTrue="1" operator="equal">
      <formula>1</formula>
    </cfRule>
    <cfRule type="cellIs" dxfId="495" priority="107" stopIfTrue="1" operator="equal">
      <formula>2</formula>
    </cfRule>
    <cfRule type="cellIs" dxfId="494" priority="108" operator="equal">
      <formula>3</formula>
    </cfRule>
  </conditionalFormatting>
  <conditionalFormatting sqref="C16:Q16 AI16:AM16 C17:AM17 C18:E18 P18:AM18 C19:AM20">
    <cfRule type="cellIs" dxfId="493" priority="244" stopIfTrue="1" operator="equal">
      <formula>1</formula>
    </cfRule>
    <cfRule type="cellIs" dxfId="492" priority="246" operator="equal">
      <formula>3</formula>
    </cfRule>
    <cfRule type="cellIs" dxfId="491" priority="245" stopIfTrue="1" operator="equal">
      <formula>2</formula>
    </cfRule>
  </conditionalFormatting>
  <conditionalFormatting sqref="C8:S8 Z8:AM8 C9:AM9 C10:Y10 AD10:AF10 AK10:AM10 C11:AM12">
    <cfRule type="cellIs" dxfId="490" priority="251" stopIfTrue="1" operator="equal">
      <formula>2</formula>
    </cfRule>
    <cfRule type="cellIs" dxfId="489" priority="252" operator="equal">
      <formula>3</formula>
    </cfRule>
    <cfRule type="cellIs" dxfId="488" priority="250" stopIfTrue="1" operator="equal">
      <formula>1</formula>
    </cfRule>
  </conditionalFormatting>
  <conditionalFormatting sqref="C41:X41">
    <cfRule type="cellIs" dxfId="487" priority="48" operator="equal">
      <formula>3</formula>
    </cfRule>
    <cfRule type="cellIs" dxfId="486" priority="46" stopIfTrue="1" operator="equal">
      <formula>1</formula>
    </cfRule>
    <cfRule type="cellIs" dxfId="485" priority="47" stopIfTrue="1" operator="equal">
      <formula>2</formula>
    </cfRule>
  </conditionalFormatting>
  <conditionalFormatting sqref="C40:AG40 AJ40:AM40 AE41:AM41 C42:E42 C43:AM43 C44:R44 U44:AM44">
    <cfRule type="cellIs" dxfId="484" priority="234" operator="equal">
      <formula>3</formula>
    </cfRule>
    <cfRule type="cellIs" dxfId="483" priority="232" stopIfTrue="1" operator="equal">
      <formula>1</formula>
    </cfRule>
    <cfRule type="cellIs" dxfId="482" priority="233" stopIfTrue="1" operator="equal">
      <formula>2</formula>
    </cfRule>
  </conditionalFormatting>
  <conditionalFormatting sqref="C6:AM6">
    <cfRule type="expression" dxfId="481" priority="249">
      <formula>NOT(ISNUMBER(C6))</formula>
    </cfRule>
  </conditionalFormatting>
  <conditionalFormatting sqref="C7:AM7 C39:AM39 C47:W47 AE47:AM47">
    <cfRule type="expression" dxfId="480" priority="248">
      <formula>OR(COUNTIF(C8:C10,1)&gt;1,COUNTIF(C8:C10,2)&gt;1,COUNTIF(C8:C10,3)&gt;1)</formula>
    </cfRule>
  </conditionalFormatting>
  <conditionalFormatting sqref="C7:AM7 C39:AM39 C47:AM47">
    <cfRule type="expression" dxfId="479" priority="247" stopIfTrue="1">
      <formula>NOT(ISNUMBER(C6))</formula>
    </cfRule>
  </conditionalFormatting>
  <conditionalFormatting sqref="C14:AM14">
    <cfRule type="expression" dxfId="478" priority="243">
      <formula>NOT(ISNUMBER(C14))</formula>
    </cfRule>
  </conditionalFormatting>
  <conditionalFormatting sqref="C15:AM15">
    <cfRule type="expression" dxfId="477" priority="242">
      <formula>OR(COUNTIF(C16:C18,1)&gt;1,COUNTIF(C16:C18,2)&gt;1,COUNTIF(C16:C18,3)&gt;1)</formula>
    </cfRule>
    <cfRule type="expression" dxfId="476" priority="241" stopIfTrue="1">
      <formula>NOT(ISNUMBER(C14))</formula>
    </cfRule>
  </conditionalFormatting>
  <conditionalFormatting sqref="C22:AM22">
    <cfRule type="expression" dxfId="475" priority="216">
      <formula>NOT(ISNUMBER(C22))</formula>
    </cfRule>
  </conditionalFormatting>
  <conditionalFormatting sqref="C23:AM23">
    <cfRule type="expression" dxfId="474" priority="215">
      <formula>OR(COUNTIF(C24:C26,1)&gt;1,COUNTIF(C24:C26,2)&gt;1,COUNTIF(C24:C26,3)&gt;1)</formula>
    </cfRule>
    <cfRule type="expression" dxfId="473" priority="214" stopIfTrue="1">
      <formula>NOT(ISNUMBER(C22))</formula>
    </cfRule>
  </conditionalFormatting>
  <conditionalFormatting sqref="C27:AM28">
    <cfRule type="cellIs" dxfId="472" priority="73" stopIfTrue="1" operator="equal">
      <formula>1</formula>
    </cfRule>
    <cfRule type="cellIs" dxfId="471" priority="75" operator="equal">
      <formula>3</formula>
    </cfRule>
    <cfRule type="cellIs" dxfId="470" priority="74" stopIfTrue="1" operator="equal">
      <formula>2</formula>
    </cfRule>
  </conditionalFormatting>
  <conditionalFormatting sqref="C30:AM30">
    <cfRule type="expression" dxfId="469" priority="213">
      <formula>NOT(ISNUMBER(C30))</formula>
    </cfRule>
  </conditionalFormatting>
  <conditionalFormatting sqref="C31:AM31">
    <cfRule type="expression" dxfId="468" priority="212">
      <formula>OR(COUNTIF(C32:C34,1)&gt;1,COUNTIF(C32:C34,2)&gt;1,COUNTIF(C32:C34,3)&gt;1)</formula>
    </cfRule>
    <cfRule type="expression" dxfId="467" priority="211" stopIfTrue="1">
      <formula>NOT(ISNUMBER(C30))</formula>
    </cfRule>
  </conditionalFormatting>
  <conditionalFormatting sqref="C33:AM35">
    <cfRule type="cellIs" dxfId="466" priority="159" operator="equal">
      <formula>3</formula>
    </cfRule>
    <cfRule type="cellIs" dxfId="465" priority="158" stopIfTrue="1" operator="equal">
      <formula>2</formula>
    </cfRule>
    <cfRule type="cellIs" dxfId="464" priority="157" stopIfTrue="1" operator="equal">
      <formula>1</formula>
    </cfRule>
  </conditionalFormatting>
  <conditionalFormatting sqref="C38:AM38">
    <cfRule type="expression" dxfId="463" priority="210">
      <formula>NOT(ISNUMBER(C38))</formula>
    </cfRule>
  </conditionalFormatting>
  <conditionalFormatting sqref="C46:AM46">
    <cfRule type="expression" dxfId="462" priority="207">
      <formula>NOT(ISNUMBER(C46))</formula>
    </cfRule>
  </conditionalFormatting>
  <conditionalFormatting sqref="C54:AM54">
    <cfRule type="expression" dxfId="461" priority="204">
      <formula>NOT(ISNUMBER(C54))</formula>
    </cfRule>
  </conditionalFormatting>
  <conditionalFormatting sqref="C55:AM55">
    <cfRule type="expression" dxfId="460" priority="202" stopIfTrue="1">
      <formula>NOT(ISNUMBER(C54))</formula>
    </cfRule>
    <cfRule type="expression" dxfId="459" priority="203">
      <formula>OR(COUNTIF(C56:C58,1)&gt;1,COUNTIF(C56:C58,2)&gt;1,COUNTIF(C56:C58,3)&gt;1)</formula>
    </cfRule>
  </conditionalFormatting>
  <conditionalFormatting sqref="C56:AM57 AD58:AF58 AH58:AM58 C59:AM60">
    <cfRule type="cellIs" dxfId="458" priority="226" stopIfTrue="1" operator="equal">
      <formula>1</formula>
    </cfRule>
    <cfRule type="cellIs" dxfId="457" priority="227" stopIfTrue="1" operator="equal">
      <formula>2</formula>
    </cfRule>
    <cfRule type="cellIs" dxfId="456" priority="228" operator="equal">
      <formula>3</formula>
    </cfRule>
  </conditionalFormatting>
  <conditionalFormatting sqref="C62:AM62">
    <cfRule type="expression" dxfId="455" priority="201">
      <formula>NOT(ISNUMBER(C62))</formula>
    </cfRule>
  </conditionalFormatting>
  <conditionalFormatting sqref="C63:AM63">
    <cfRule type="expression" dxfId="454" priority="199" stopIfTrue="1">
      <formula>NOT(ISNUMBER(C62))</formula>
    </cfRule>
    <cfRule type="expression" dxfId="453" priority="200">
      <formula>OR(COUNTIF(C64:C66,1)&gt;1,COUNTIF(C64:C66,2)&gt;1,COUNTIF(C64:C66,3)&gt;1)</formula>
    </cfRule>
  </conditionalFormatting>
  <conditionalFormatting sqref="C64:AM65 C66:F66 AK66:AM66 C67:AM67 C68:W68 AF68:AM68">
    <cfRule type="cellIs" dxfId="452" priority="225" operator="equal">
      <formula>3</formula>
    </cfRule>
    <cfRule type="cellIs" dxfId="451" priority="224" stopIfTrue="1" operator="equal">
      <formula>2</formula>
    </cfRule>
    <cfRule type="cellIs" dxfId="450" priority="223" stopIfTrue="1" operator="equal">
      <formula>1</formula>
    </cfRule>
  </conditionalFormatting>
  <conditionalFormatting sqref="C70:AM70">
    <cfRule type="expression" dxfId="449" priority="198">
      <formula>NOT(ISNUMBER(C70))</formula>
    </cfRule>
  </conditionalFormatting>
  <conditionalFormatting sqref="C71:AM71">
    <cfRule type="expression" dxfId="448" priority="197">
      <formula>OR(COUNTIF(C72:C74,1)&gt;1,COUNTIF(C72:C74,2)&gt;1,COUNTIF(C72:C74,3)&gt;1)</formula>
    </cfRule>
    <cfRule type="expression" dxfId="447" priority="196" stopIfTrue="1">
      <formula>NOT(ISNUMBER(C70))</formula>
    </cfRule>
  </conditionalFormatting>
  <conditionalFormatting sqref="C72:AM73 AK74:AM74 C75:AM76">
    <cfRule type="cellIs" dxfId="446" priority="222" operator="equal">
      <formula>3</formula>
    </cfRule>
    <cfRule type="cellIs" dxfId="445" priority="221" stopIfTrue="1" operator="equal">
      <formula>2</formula>
    </cfRule>
    <cfRule type="cellIs" dxfId="444" priority="220" stopIfTrue="1" operator="equal">
      <formula>1</formula>
    </cfRule>
  </conditionalFormatting>
  <conditionalFormatting sqref="C78:AM78">
    <cfRule type="expression" dxfId="443" priority="195">
      <formula>NOT(ISNUMBER(C78))</formula>
    </cfRule>
  </conditionalFormatting>
  <conditionalFormatting sqref="C79:AM79">
    <cfRule type="expression" dxfId="442" priority="193" stopIfTrue="1">
      <formula>NOT(ISNUMBER(C78))</formula>
    </cfRule>
    <cfRule type="expression" dxfId="441" priority="194">
      <formula>OR(COUNTIF(C80:C82,1)&gt;1,COUNTIF(C80:C82,2)&gt;1,COUNTIF(C80:C82,3)&gt;1)</formula>
    </cfRule>
  </conditionalFormatting>
  <conditionalFormatting sqref="C80:AM81 AI82:AM82 C83:AM84">
    <cfRule type="cellIs" dxfId="440" priority="217" stopIfTrue="1" operator="equal">
      <formula>1</formula>
    </cfRule>
    <cfRule type="cellIs" dxfId="439" priority="219" operator="equal">
      <formula>3</formula>
    </cfRule>
    <cfRule type="cellIs" dxfId="438" priority="218" stopIfTrue="1" operator="equal">
      <formula>2</formula>
    </cfRule>
  </conditionalFormatting>
  <conditionalFormatting sqref="H48">
    <cfRule type="cellIs" dxfId="437" priority="59" stopIfTrue="1" operator="equal">
      <formula>2</formula>
    </cfRule>
    <cfRule type="cellIs" dxfId="436" priority="58" stopIfTrue="1" operator="equal">
      <formula>1</formula>
    </cfRule>
    <cfRule type="cellIs" dxfId="435" priority="60" operator="equal">
      <formula>3</formula>
    </cfRule>
  </conditionalFormatting>
  <conditionalFormatting sqref="H49:AE49">
    <cfRule type="cellIs" dxfId="434" priority="2" stopIfTrue="1" operator="equal">
      <formula>2</formula>
    </cfRule>
    <cfRule type="cellIs" dxfId="433" priority="3" operator="equal">
      <formula>3</formula>
    </cfRule>
    <cfRule type="cellIs" dxfId="432" priority="1" stopIfTrue="1" operator="equal">
      <formula>1</formula>
    </cfRule>
  </conditionalFormatting>
  <conditionalFormatting sqref="H50:AM50">
    <cfRule type="cellIs" dxfId="431" priority="30" operator="equal">
      <formula>3</formula>
    </cfRule>
    <cfRule type="cellIs" dxfId="430" priority="29" stopIfTrue="1" operator="equal">
      <formula>2</formula>
    </cfRule>
    <cfRule type="cellIs" dxfId="429" priority="28" stopIfTrue="1" operator="equal">
      <formula>1</formula>
    </cfRule>
  </conditionalFormatting>
  <conditionalFormatting sqref="I42:K42">
    <cfRule type="cellIs" dxfId="428" priority="156" operator="equal">
      <formula>3</formula>
    </cfRule>
    <cfRule type="cellIs" dxfId="427" priority="154" stopIfTrue="1" operator="equal">
      <formula>1</formula>
    </cfRule>
    <cfRule type="cellIs" dxfId="426" priority="155" stopIfTrue="1" operator="equal">
      <formula>2</formula>
    </cfRule>
  </conditionalFormatting>
  <conditionalFormatting sqref="I58:K58">
    <cfRule type="cellIs" dxfId="425" priority="129" operator="equal">
      <formula>3</formula>
    </cfRule>
    <cfRule type="cellIs" dxfId="424" priority="128" stopIfTrue="1" operator="equal">
      <formula>2</formula>
    </cfRule>
    <cfRule type="cellIs" dxfId="423" priority="127" stopIfTrue="1" operator="equal">
      <formula>1</formula>
    </cfRule>
  </conditionalFormatting>
  <conditionalFormatting sqref="I66:K66">
    <cfRule type="cellIs" dxfId="422" priority="118" stopIfTrue="1" operator="equal">
      <formula>1</formula>
    </cfRule>
    <cfRule type="cellIs" dxfId="421" priority="119" stopIfTrue="1" operator="equal">
      <formula>2</formula>
    </cfRule>
    <cfRule type="cellIs" dxfId="420" priority="120" operator="equal">
      <formula>3</formula>
    </cfRule>
  </conditionalFormatting>
  <conditionalFormatting sqref="I82:K82">
    <cfRule type="cellIs" dxfId="419" priority="93" operator="equal">
      <formula>3</formula>
    </cfRule>
    <cfRule type="cellIs" dxfId="418" priority="92" stopIfTrue="1" operator="equal">
      <formula>2</formula>
    </cfRule>
    <cfRule type="cellIs" dxfId="417" priority="91" stopIfTrue="1" operator="equal">
      <formula>1</formula>
    </cfRule>
  </conditionalFormatting>
  <conditionalFormatting sqref="I18:M18">
    <cfRule type="cellIs" dxfId="416" priority="81" operator="equal">
      <formula>3</formula>
    </cfRule>
    <cfRule type="cellIs" dxfId="415" priority="80" stopIfTrue="1" operator="equal">
      <formula>2</formula>
    </cfRule>
    <cfRule type="cellIs" dxfId="414" priority="79" stopIfTrue="1" operator="equal">
      <formula>1</formula>
    </cfRule>
  </conditionalFormatting>
  <conditionalFormatting sqref="L48 AL49:AM49 C51:AM51 C52:R52 W52:AM52">
    <cfRule type="cellIs" dxfId="413" priority="230" stopIfTrue="1" operator="equal">
      <formula>2</formula>
    </cfRule>
    <cfRule type="cellIs" dxfId="412" priority="231" operator="equal">
      <formula>3</formula>
    </cfRule>
    <cfRule type="cellIs" dxfId="411" priority="229" stopIfTrue="1" operator="equal">
      <formula>1</formula>
    </cfRule>
  </conditionalFormatting>
  <conditionalFormatting sqref="O48:Y48">
    <cfRule type="cellIs" dxfId="410" priority="8" stopIfTrue="1" operator="equal">
      <formula>2</formula>
    </cfRule>
    <cfRule type="cellIs" dxfId="409" priority="9" operator="equal">
      <formula>3</formula>
    </cfRule>
    <cfRule type="cellIs" dxfId="408" priority="7" stopIfTrue="1" operator="equal">
      <formula>1</formula>
    </cfRule>
  </conditionalFormatting>
  <conditionalFormatting sqref="P26:R26">
    <cfRule type="cellIs" dxfId="407" priority="178" stopIfTrue="1" operator="equal">
      <formula>1</formula>
    </cfRule>
    <cfRule type="cellIs" dxfId="406" priority="179" stopIfTrue="1" operator="equal">
      <formula>2</formula>
    </cfRule>
    <cfRule type="cellIs" dxfId="405" priority="180" operator="equal">
      <formula>3</formula>
    </cfRule>
  </conditionalFormatting>
  <conditionalFormatting sqref="P58:R58">
    <cfRule type="cellIs" dxfId="404" priority="126" operator="equal">
      <formula>3</formula>
    </cfRule>
    <cfRule type="cellIs" dxfId="403" priority="125" stopIfTrue="1" operator="equal">
      <formula>2</formula>
    </cfRule>
    <cfRule type="cellIs" dxfId="402" priority="124" stopIfTrue="1" operator="equal">
      <formula>1</formula>
    </cfRule>
  </conditionalFormatting>
  <conditionalFormatting sqref="P66:R66">
    <cfRule type="cellIs" dxfId="401" priority="115" stopIfTrue="1" operator="equal">
      <formula>1</formula>
    </cfRule>
    <cfRule type="cellIs" dxfId="400" priority="116" stopIfTrue="1" operator="equal">
      <formula>2</formula>
    </cfRule>
    <cfRule type="cellIs" dxfId="399" priority="117" operator="equal">
      <formula>3</formula>
    </cfRule>
  </conditionalFormatting>
  <conditionalFormatting sqref="P74:R74">
    <cfRule type="cellIs" dxfId="398" priority="104" stopIfTrue="1" operator="equal">
      <formula>2</formula>
    </cfRule>
    <cfRule type="cellIs" dxfId="397" priority="103" stopIfTrue="1" operator="equal">
      <formula>1</formula>
    </cfRule>
    <cfRule type="cellIs" dxfId="396" priority="105" operator="equal">
      <formula>3</formula>
    </cfRule>
  </conditionalFormatting>
  <conditionalFormatting sqref="P82:R82">
    <cfRule type="cellIs" dxfId="395" priority="88" stopIfTrue="1" operator="equal">
      <formula>1</formula>
    </cfRule>
    <cfRule type="cellIs" dxfId="394" priority="89" stopIfTrue="1" operator="equal">
      <formula>2</formula>
    </cfRule>
    <cfRule type="cellIs" dxfId="393" priority="90" operator="equal">
      <formula>3</formula>
    </cfRule>
  </conditionalFormatting>
  <conditionalFormatting sqref="P42:T42">
    <cfRule type="cellIs" dxfId="392" priority="151" stopIfTrue="1" operator="equal">
      <formula>1</formula>
    </cfRule>
    <cfRule type="cellIs" dxfId="391" priority="152" stopIfTrue="1" operator="equal">
      <formula>2</formula>
    </cfRule>
    <cfRule type="cellIs" dxfId="390" priority="153" operator="equal">
      <formula>3</formula>
    </cfRule>
  </conditionalFormatting>
  <conditionalFormatting sqref="T52">
    <cfRule type="cellIs" dxfId="389" priority="10" stopIfTrue="1" operator="equal">
      <formula>1</formula>
    </cfRule>
    <cfRule type="cellIs" dxfId="388" priority="12" operator="equal">
      <formula>3</formula>
    </cfRule>
    <cfRule type="cellIs" dxfId="387" priority="11" stopIfTrue="1" operator="equal">
      <formula>2</formula>
    </cfRule>
  </conditionalFormatting>
  <conditionalFormatting sqref="W58:Y58">
    <cfRule type="cellIs" dxfId="386" priority="123" operator="equal">
      <formula>3</formula>
    </cfRule>
    <cfRule type="cellIs" dxfId="385" priority="122" stopIfTrue="1" operator="equal">
      <formula>2</formula>
    </cfRule>
    <cfRule type="cellIs" dxfId="384" priority="121" stopIfTrue="1" operator="equal">
      <formula>1</formula>
    </cfRule>
  </conditionalFormatting>
  <conditionalFormatting sqref="W74:Y74">
    <cfRule type="cellIs" dxfId="383" priority="100" stopIfTrue="1" operator="equal">
      <formula>1</formula>
    </cfRule>
    <cfRule type="cellIs" dxfId="382" priority="101" stopIfTrue="1" operator="equal">
      <formula>2</formula>
    </cfRule>
    <cfRule type="cellIs" dxfId="381" priority="102" operator="equal">
      <formula>3</formula>
    </cfRule>
  </conditionalFormatting>
  <conditionalFormatting sqref="W82:Y82">
    <cfRule type="cellIs" dxfId="380" priority="87" operator="equal">
      <formula>3</formula>
    </cfRule>
    <cfRule type="cellIs" dxfId="379" priority="86" stopIfTrue="1" operator="equal">
      <formula>2</formula>
    </cfRule>
    <cfRule type="cellIs" dxfId="378" priority="85" stopIfTrue="1" operator="equal">
      <formula>1</formula>
    </cfRule>
  </conditionalFormatting>
  <conditionalFormatting sqref="W66:AF66">
    <cfRule type="cellIs" dxfId="377" priority="111" operator="equal">
      <formula>3</formula>
    </cfRule>
    <cfRule type="cellIs" dxfId="376" priority="110" stopIfTrue="1" operator="equal">
      <formula>2</formula>
    </cfRule>
    <cfRule type="cellIs" dxfId="375" priority="109" stopIfTrue="1" operator="equal">
      <formula>1</formula>
    </cfRule>
  </conditionalFormatting>
  <conditionalFormatting sqref="W26:AG26">
    <cfRule type="cellIs" dxfId="374" priority="70" stopIfTrue="1" operator="equal">
      <formula>1</formula>
    </cfRule>
    <cfRule type="cellIs" dxfId="373" priority="71" stopIfTrue="1" operator="equal">
      <formula>2</formula>
    </cfRule>
    <cfRule type="cellIs" dxfId="372" priority="72" operator="equal">
      <formula>3</formula>
    </cfRule>
  </conditionalFormatting>
  <conditionalFormatting sqref="W42:AM42">
    <cfRule type="cellIs" dxfId="371" priority="148" stopIfTrue="1" operator="equal">
      <formula>1</formula>
    </cfRule>
    <cfRule type="cellIs" dxfId="370" priority="150" operator="equal">
      <formula>3</formula>
    </cfRule>
    <cfRule type="cellIs" dxfId="369" priority="149" stopIfTrue="1" operator="equal">
      <formula>2</formula>
    </cfRule>
  </conditionalFormatting>
  <conditionalFormatting sqref="X47:AD47">
    <cfRule type="expression" dxfId="368" priority="422">
      <formula>OR(COUNTIF(X50:X50,1)&gt;1,COUNTIF(X50:X50,2)&gt;1,COUNTIF(X50:X50,3)&gt;1)</formula>
    </cfRule>
  </conditionalFormatting>
  <conditionalFormatting sqref="AD74:AF74">
    <cfRule type="cellIs" dxfId="367" priority="99" operator="equal">
      <formula>3</formula>
    </cfRule>
    <cfRule type="cellIs" dxfId="366" priority="98" stopIfTrue="1" operator="equal">
      <formula>2</formula>
    </cfRule>
    <cfRule type="cellIs" dxfId="365" priority="97" stopIfTrue="1" operator="equal">
      <formula>1</formula>
    </cfRule>
  </conditionalFormatting>
  <conditionalFormatting sqref="AD82:AF82">
    <cfRule type="cellIs" dxfId="364" priority="82" stopIfTrue="1" operator="equal">
      <formula>1</formula>
    </cfRule>
    <cfRule type="cellIs" dxfId="363" priority="84" operator="equal">
      <formula>3</formula>
    </cfRule>
    <cfRule type="cellIs" dxfId="362" priority="83" stopIfTrue="1" operator="equal">
      <formula>2</formula>
    </cfRule>
  </conditionalFormatting>
  <conditionalFormatting sqref="AD48:AM48">
    <cfRule type="cellIs" dxfId="361" priority="171" operator="equal">
      <formula>3</formula>
    </cfRule>
    <cfRule type="cellIs" dxfId="360" priority="170" stopIfTrue="1" operator="equal">
      <formula>2</formula>
    </cfRule>
    <cfRule type="cellIs" dxfId="359" priority="169" stopIfTrue="1" operator="equal">
      <formula>1</formula>
    </cfRule>
  </conditionalFormatting>
  <dataValidations count="3">
    <dataValidation allowBlank="1" showInputMessage="1" showErrorMessage="1" promptTitle="Shift Work Calendar" sqref="A2" xr:uid="{BFA39AD9-C0AF-4209-9EAF-BF085F538AC0}"/>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331B5B6E-6AA7-46BF-9A18-B09DB6DE6E1D}"/>
    <dataValidation allowBlank="1" showInputMessage="1" showErrorMessage="1" prompt="Type the year in this cell." sqref="AH2:AM2" xr:uid="{52685204-7AC0-4037-B5E2-2DF56CFFCC68}"/>
  </dataValidations>
  <printOptions horizontalCentered="1" verticalCentered="1"/>
  <pageMargins left="0.3" right="0.3" top="0.3" bottom="0.3" header="0.3" footer="0.3"/>
  <pageSetup scale="58"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818EC-D608-4FCE-A0E3-D5ED919D9CCF}">
  <sheetPr>
    <pageSetUpPr fitToPage="1"/>
  </sheetPr>
  <dimension ref="A1:AN85"/>
  <sheetViews>
    <sheetView showGridLines="0" topLeftCell="A39" zoomScaleNormal="100" workbookViewId="0">
      <selection activeCell="AJ48" sqref="AJ48"/>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112</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2" t="s">
        <v>14</v>
      </c>
      <c r="S8" s="2" t="s">
        <v>14</v>
      </c>
      <c r="T8" s="2" t="s">
        <v>14</v>
      </c>
      <c r="U8" s="2" t="s">
        <v>14</v>
      </c>
      <c r="V8" s="2" t="s">
        <v>14</v>
      </c>
      <c r="W8" s="2" t="s">
        <v>14</v>
      </c>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144" t="s">
        <v>84</v>
      </c>
      <c r="S9" s="145"/>
      <c r="T9" s="145"/>
      <c r="U9" s="145"/>
      <c r="V9" s="181"/>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85</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61" t="s">
        <v>16</v>
      </c>
      <c r="L18" s="62"/>
      <c r="M18" s="62"/>
      <c r="N18" s="62"/>
      <c r="O18" s="63"/>
      <c r="P18" s="2" t="s">
        <v>14</v>
      </c>
      <c r="Q18" s="2" t="s">
        <v>14</v>
      </c>
      <c r="R18" s="61" t="s">
        <v>16</v>
      </c>
      <c r="S18" s="62"/>
      <c r="T18" s="62"/>
      <c r="U18" s="62"/>
      <c r="V18" s="63"/>
      <c r="W18" s="2" t="s">
        <v>14</v>
      </c>
      <c r="X18" s="2" t="s">
        <v>14</v>
      </c>
      <c r="Y18" s="61" t="s">
        <v>16</v>
      </c>
      <c r="Z18" s="62"/>
      <c r="AA18" s="62"/>
      <c r="AB18" s="62"/>
      <c r="AC18" s="63"/>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2" t="s">
        <v>14</v>
      </c>
      <c r="X20" s="2" t="s">
        <v>14</v>
      </c>
      <c r="Y20" s="2" t="s">
        <v>14</v>
      </c>
      <c r="Z20" s="2" t="s">
        <v>14</v>
      </c>
      <c r="AA20" s="2" t="s">
        <v>14</v>
      </c>
      <c r="AB20" s="2" t="s">
        <v>14</v>
      </c>
      <c r="AC20" s="2" t="s">
        <v>14</v>
      </c>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2" t="s">
        <v>14</v>
      </c>
      <c r="AH24" s="2" t="s">
        <v>14</v>
      </c>
      <c r="AI24" s="2" t="s">
        <v>14</v>
      </c>
      <c r="AJ24" s="2" t="s">
        <v>14</v>
      </c>
      <c r="AK24" s="2" t="s">
        <v>14</v>
      </c>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178" t="s">
        <v>86</v>
      </c>
      <c r="S25" s="179"/>
      <c r="T25" s="179"/>
      <c r="U25" s="179"/>
      <c r="V25" s="179"/>
      <c r="W25" s="180"/>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4" t="s">
        <v>16</v>
      </c>
      <c r="H26" s="66"/>
      <c r="I26" s="3" t="s">
        <v>14</v>
      </c>
      <c r="J26" s="3" t="s">
        <v>14</v>
      </c>
      <c r="K26" s="61" t="s">
        <v>16</v>
      </c>
      <c r="L26" s="62"/>
      <c r="M26" s="62"/>
      <c r="N26" s="62"/>
      <c r="O26" s="63"/>
      <c r="P26" s="2" t="s">
        <v>14</v>
      </c>
      <c r="Q26" s="2" t="s">
        <v>14</v>
      </c>
      <c r="R26" s="2" t="s">
        <v>14</v>
      </c>
      <c r="S26" s="2" t="s">
        <v>14</v>
      </c>
      <c r="T26" s="2" t="s">
        <v>14</v>
      </c>
      <c r="U26" s="2" t="s">
        <v>14</v>
      </c>
      <c r="V26" s="2" t="s">
        <v>14</v>
      </c>
      <c r="W26" s="2" t="s">
        <v>14</v>
      </c>
      <c r="X26" s="2" t="s">
        <v>14</v>
      </c>
      <c r="Y26" s="61" t="s">
        <v>16</v>
      </c>
      <c r="Z26" s="62"/>
      <c r="AA26" s="62"/>
      <c r="AB26" s="62"/>
      <c r="AC26" s="63"/>
      <c r="AD26" s="2" t="s">
        <v>14</v>
      </c>
      <c r="AE26" s="2" t="s">
        <v>14</v>
      </c>
      <c r="AF26" s="2" t="s">
        <v>14</v>
      </c>
      <c r="AG26" s="61" t="s">
        <v>16</v>
      </c>
      <c r="AH26" s="62"/>
      <c r="AI26" s="62"/>
      <c r="AJ26" s="63"/>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t="s">
        <v>14</v>
      </c>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 t="s">
        <v>14</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3" t="s">
        <v>14</v>
      </c>
      <c r="E34" s="3" t="s">
        <v>14</v>
      </c>
      <c r="F34" s="3" t="s">
        <v>14</v>
      </c>
      <c r="G34" s="3" t="s">
        <v>14</v>
      </c>
      <c r="H34" s="3" t="s">
        <v>14</v>
      </c>
      <c r="I34" s="3" t="s">
        <v>14</v>
      </c>
      <c r="J34" s="3" t="s">
        <v>14</v>
      </c>
      <c r="K34" s="61" t="s">
        <v>16</v>
      </c>
      <c r="L34" s="62"/>
      <c r="M34" s="62"/>
      <c r="N34" s="62"/>
      <c r="O34" s="63"/>
      <c r="P34" s="2" t="s">
        <v>14</v>
      </c>
      <c r="Q34" s="2" t="s">
        <v>14</v>
      </c>
      <c r="R34" s="61" t="s">
        <v>16</v>
      </c>
      <c r="S34" s="62"/>
      <c r="T34" s="62"/>
      <c r="U34" s="62"/>
      <c r="V34" s="63"/>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79" t="s">
        <v>21</v>
      </c>
      <c r="E35" s="79"/>
      <c r="F35" s="79"/>
      <c r="G35" s="79"/>
      <c r="H35" s="79"/>
      <c r="I35" s="3" t="s">
        <v>14</v>
      </c>
      <c r="J35" s="3" t="s">
        <v>14</v>
      </c>
      <c r="K35" s="3" t="s">
        <v>14</v>
      </c>
      <c r="L35" s="3" t="s">
        <v>14</v>
      </c>
      <c r="M35" s="3" t="s">
        <v>14</v>
      </c>
      <c r="N35" s="3" t="s">
        <v>14</v>
      </c>
      <c r="O35" s="2" t="s">
        <v>14</v>
      </c>
      <c r="P35" s="2" t="s">
        <v>14</v>
      </c>
      <c r="Q35" s="2" t="s">
        <v>14</v>
      </c>
      <c r="R35" s="2" t="s">
        <v>14</v>
      </c>
      <c r="S35" s="2" t="s">
        <v>14</v>
      </c>
      <c r="T35" s="2" t="s">
        <v>14</v>
      </c>
      <c r="U35" s="2" t="s">
        <v>14</v>
      </c>
      <c r="V35" s="2" t="s">
        <v>14</v>
      </c>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3" t="s">
        <v>14</v>
      </c>
      <c r="O36" s="2" t="s">
        <v>14</v>
      </c>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hidden="1" customHeight="1" outlineLevel="1" x14ac:dyDescent="0.35">
      <c r="B40" s="18" t="s">
        <v>13</v>
      </c>
      <c r="C40" s="2" t="s">
        <v>14</v>
      </c>
      <c r="D40" s="2" t="s">
        <v>14</v>
      </c>
      <c r="E40" s="2" t="s">
        <v>14</v>
      </c>
      <c r="F40" s="2" t="s">
        <v>14</v>
      </c>
      <c r="G40" s="2" t="s">
        <v>14</v>
      </c>
      <c r="H40" s="2" t="s">
        <v>14</v>
      </c>
      <c r="I40" s="2" t="s">
        <v>14</v>
      </c>
      <c r="J40" s="2" t="s">
        <v>14</v>
      </c>
      <c r="K40" s="2" t="s">
        <v>14</v>
      </c>
      <c r="L40" s="2" t="s">
        <v>14</v>
      </c>
      <c r="M40" s="3" t="s">
        <v>14</v>
      </c>
      <c r="N40" s="3" t="s">
        <v>14</v>
      </c>
      <c r="O40" s="2" t="s">
        <v>14</v>
      </c>
      <c r="P40" s="2" t="s">
        <v>14</v>
      </c>
      <c r="Q40" s="2" t="s">
        <v>14</v>
      </c>
      <c r="R40" s="2" t="s">
        <v>14</v>
      </c>
      <c r="S40" s="2" t="s">
        <v>14</v>
      </c>
      <c r="T40" s="2" t="s">
        <v>14</v>
      </c>
      <c r="U40" s="2" t="s">
        <v>14</v>
      </c>
      <c r="V40" s="2" t="s">
        <v>14</v>
      </c>
      <c r="W40" s="2" t="s">
        <v>14</v>
      </c>
      <c r="X40" s="2" t="s">
        <v>14</v>
      </c>
      <c r="Y40" s="2" t="s">
        <v>14</v>
      </c>
      <c r="Z40" s="2" t="s">
        <v>14</v>
      </c>
      <c r="AA40" s="2" t="s">
        <v>14</v>
      </c>
      <c r="AB40" s="2" t="s">
        <v>14</v>
      </c>
      <c r="AC40" s="2" t="s">
        <v>14</v>
      </c>
      <c r="AD40" s="2" t="s">
        <v>14</v>
      </c>
      <c r="AE40" s="2" t="s">
        <v>14</v>
      </c>
      <c r="AF40" s="2" t="s">
        <v>14</v>
      </c>
      <c r="AG40" s="2" t="s">
        <v>14</v>
      </c>
      <c r="AH40" s="2" t="s">
        <v>14</v>
      </c>
      <c r="AI40" s="2" t="s">
        <v>14</v>
      </c>
      <c r="AJ40" s="2" t="s">
        <v>14</v>
      </c>
      <c r="AK40" s="2" t="s">
        <v>14</v>
      </c>
      <c r="AL40" s="2" t="s">
        <v>14</v>
      </c>
      <c r="AM40" s="2" t="s">
        <v>14</v>
      </c>
    </row>
    <row r="41" spans="2:39" ht="19.95" hidden="1"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hidden="1"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61" t="s">
        <v>16</v>
      </c>
      <c r="S42" s="62"/>
      <c r="T42" s="62"/>
      <c r="U42" s="62"/>
      <c r="V42" s="63"/>
      <c r="W42" s="2" t="s">
        <v>14</v>
      </c>
      <c r="X42" s="2" t="s">
        <v>14</v>
      </c>
      <c r="Y42" s="61" t="s">
        <v>16</v>
      </c>
      <c r="Z42" s="62"/>
      <c r="AA42" s="62"/>
      <c r="AB42" s="62"/>
      <c r="AC42" s="63"/>
      <c r="AD42" s="2" t="s">
        <v>14</v>
      </c>
      <c r="AE42" s="2" t="s">
        <v>14</v>
      </c>
      <c r="AF42" s="61" t="s">
        <v>16</v>
      </c>
      <c r="AG42" s="62"/>
      <c r="AH42" s="62"/>
      <c r="AI42" s="63"/>
      <c r="AJ42" s="2" t="s">
        <v>14</v>
      </c>
      <c r="AK42" s="2" t="s">
        <v>14</v>
      </c>
      <c r="AL42" s="2" t="s">
        <v>14</v>
      </c>
      <c r="AM42" s="2" t="s">
        <v>14</v>
      </c>
    </row>
    <row r="43" spans="2:39" s="21" customFormat="1" ht="19.95" hidden="1"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hidden="1"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collapsed="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3" t="s">
        <v>14</v>
      </c>
      <c r="L48" s="3"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125" t="s">
        <v>113</v>
      </c>
      <c r="AG48" s="126"/>
      <c r="AH48" s="126"/>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3" t="s">
        <v>14</v>
      </c>
      <c r="I49" s="3" t="s">
        <v>14</v>
      </c>
      <c r="J49" s="3" t="s">
        <v>14</v>
      </c>
      <c r="K49" s="3" t="s">
        <v>14</v>
      </c>
      <c r="L49" s="3" t="s">
        <v>14</v>
      </c>
      <c r="M49" s="3" t="s">
        <v>14</v>
      </c>
      <c r="N49" s="3" t="s">
        <v>14</v>
      </c>
      <c r="O49" s="2" t="s">
        <v>14</v>
      </c>
      <c r="P49" s="2" t="s">
        <v>14</v>
      </c>
      <c r="Q49" s="2" t="s">
        <v>14</v>
      </c>
      <c r="R49" s="2" t="s">
        <v>14</v>
      </c>
      <c r="S49" s="2" t="s">
        <v>14</v>
      </c>
      <c r="T49" s="2" t="s">
        <v>14</v>
      </c>
      <c r="U49" s="2" t="s">
        <v>14</v>
      </c>
      <c r="V49" s="2" t="s">
        <v>14</v>
      </c>
      <c r="W49" s="2" t="s">
        <v>14</v>
      </c>
      <c r="X49" s="2" t="s">
        <v>14</v>
      </c>
      <c r="Y49" s="2" t="s">
        <v>14</v>
      </c>
      <c r="Z49" s="2" t="s">
        <v>14</v>
      </c>
      <c r="AA49" s="2" t="s">
        <v>14</v>
      </c>
      <c r="AB49" s="2" t="s">
        <v>14</v>
      </c>
      <c r="AC49" s="2" t="s">
        <v>14</v>
      </c>
      <c r="AD49" s="2" t="s">
        <v>14</v>
      </c>
      <c r="AE49" s="2" t="s">
        <v>14</v>
      </c>
      <c r="AF49" s="2" t="s">
        <v>14</v>
      </c>
      <c r="AG49" s="2" t="s">
        <v>14</v>
      </c>
      <c r="AH49" s="2" t="s">
        <v>14</v>
      </c>
      <c r="AI49" s="2" t="s">
        <v>14</v>
      </c>
      <c r="AJ49" s="2" t="s">
        <v>14</v>
      </c>
      <c r="AK49" s="2" t="s">
        <v>14</v>
      </c>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202" t="s">
        <v>82</v>
      </c>
      <c r="L50" s="203"/>
      <c r="M50" s="203"/>
      <c r="N50" s="203"/>
      <c r="O50" s="204"/>
      <c r="P50" s="2" t="s">
        <v>14</v>
      </c>
      <c r="Q50" s="2" t="s">
        <v>14</v>
      </c>
      <c r="R50" s="202" t="s">
        <v>82</v>
      </c>
      <c r="S50" s="203"/>
      <c r="T50" s="203"/>
      <c r="U50" s="203"/>
      <c r="V50" s="204"/>
      <c r="W50" s="2" t="s">
        <v>14</v>
      </c>
      <c r="X50" s="2" t="s">
        <v>14</v>
      </c>
      <c r="Y50" s="61" t="s">
        <v>16</v>
      </c>
      <c r="Z50" s="62"/>
      <c r="AA50" s="62"/>
      <c r="AB50" s="62"/>
      <c r="AC50" s="63"/>
      <c r="AD50" s="2" t="s">
        <v>14</v>
      </c>
      <c r="AE50" s="2" t="s">
        <v>14</v>
      </c>
      <c r="AF50" s="2" t="s">
        <v>14</v>
      </c>
      <c r="AG50" s="2" t="s">
        <v>14</v>
      </c>
      <c r="AH50" s="2" t="s">
        <v>14</v>
      </c>
      <c r="AI50" s="61" t="s">
        <v>16</v>
      </c>
      <c r="AJ50" s="63"/>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80" t="s">
        <v>18</v>
      </c>
      <c r="J52" s="80"/>
      <c r="K52" s="3" t="s">
        <v>14</v>
      </c>
      <c r="L52" s="3" t="s">
        <v>14</v>
      </c>
      <c r="M52" s="3" t="s">
        <v>14</v>
      </c>
      <c r="N52" s="3" t="s">
        <v>14</v>
      </c>
      <c r="O52" s="2" t="s">
        <v>14</v>
      </c>
      <c r="P52" s="2" t="s">
        <v>14</v>
      </c>
      <c r="Q52" s="2" t="s">
        <v>14</v>
      </c>
      <c r="R52" s="2" t="s">
        <v>14</v>
      </c>
      <c r="S52" s="2" t="s">
        <v>14</v>
      </c>
      <c r="T52" s="2" t="s">
        <v>14</v>
      </c>
      <c r="U52" s="2" t="s">
        <v>14</v>
      </c>
      <c r="V52" s="2" t="s">
        <v>14</v>
      </c>
      <c r="W52" s="2" t="s">
        <v>14</v>
      </c>
      <c r="X52" s="2" t="s">
        <v>14</v>
      </c>
      <c r="Y52" s="2" t="s">
        <v>14</v>
      </c>
      <c r="Z52" s="2" t="s">
        <v>14</v>
      </c>
      <c r="AA52" s="2" t="s">
        <v>14</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2" t="s">
        <v>14</v>
      </c>
      <c r="E56" s="2" t="s">
        <v>14</v>
      </c>
      <c r="F56" s="2" t="s">
        <v>14</v>
      </c>
      <c r="G56" s="2" t="s">
        <v>14</v>
      </c>
      <c r="H56" s="2" t="s">
        <v>14</v>
      </c>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61" t="s">
        <v>16</v>
      </c>
      <c r="E58" s="62"/>
      <c r="F58" s="62"/>
      <c r="G58" s="62"/>
      <c r="H58" s="63"/>
      <c r="I58" s="3" t="s">
        <v>14</v>
      </c>
      <c r="J58" s="3" t="s">
        <v>14</v>
      </c>
      <c r="K58" s="61" t="s">
        <v>16</v>
      </c>
      <c r="L58" s="62"/>
      <c r="M58" s="62"/>
      <c r="N58" s="62"/>
      <c r="O58" s="63"/>
      <c r="P58" s="2" t="s">
        <v>14</v>
      </c>
      <c r="Q58" s="2" t="s">
        <v>14</v>
      </c>
      <c r="R58" s="61" t="s">
        <v>16</v>
      </c>
      <c r="S58" s="62"/>
      <c r="T58" s="62"/>
      <c r="U58" s="62"/>
      <c r="V58" s="63"/>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80" t="s">
        <v>18</v>
      </c>
      <c r="X60" s="80"/>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2"/>
      <c r="U66" s="62"/>
      <c r="V66" s="63"/>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2" t="s">
        <v>14</v>
      </c>
      <c r="V68" s="2" t="s">
        <v>14</v>
      </c>
      <c r="W68" s="2" t="s">
        <v>14</v>
      </c>
      <c r="X68" s="2" t="s">
        <v>14</v>
      </c>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1">
    <mergeCell ref="K26:O26"/>
    <mergeCell ref="B46:B47"/>
    <mergeCell ref="B30:B31"/>
    <mergeCell ref="K34:O34"/>
    <mergeCell ref="B38:B39"/>
    <mergeCell ref="E42:H42"/>
    <mergeCell ref="K42:O42"/>
    <mergeCell ref="D35:H35"/>
    <mergeCell ref="AH2:AM2"/>
    <mergeCell ref="W4:X4"/>
    <mergeCell ref="AJ4:AK4"/>
    <mergeCell ref="AF42:AI42"/>
    <mergeCell ref="Y34:AC34"/>
    <mergeCell ref="R25:W25"/>
    <mergeCell ref="R42:V42"/>
    <mergeCell ref="R34:V34"/>
    <mergeCell ref="AF48:AH48"/>
    <mergeCell ref="B6:B7"/>
    <mergeCell ref="Y10:AC10"/>
    <mergeCell ref="AF10:AJ10"/>
    <mergeCell ref="R9:V9"/>
    <mergeCell ref="E18:H18"/>
    <mergeCell ref="K18:O18"/>
    <mergeCell ref="R18:V18"/>
    <mergeCell ref="Y18:AC18"/>
    <mergeCell ref="AF18:AH18"/>
    <mergeCell ref="B14:B15"/>
    <mergeCell ref="Y42:AC42"/>
    <mergeCell ref="AG26:AJ26"/>
    <mergeCell ref="Y26:AC26"/>
    <mergeCell ref="B22:B23"/>
    <mergeCell ref="G26:H26"/>
    <mergeCell ref="D82:H82"/>
    <mergeCell ref="R50:V50"/>
    <mergeCell ref="D58:H58"/>
    <mergeCell ref="K58:O58"/>
    <mergeCell ref="R58:V58"/>
    <mergeCell ref="K82:O82"/>
    <mergeCell ref="R82:V82"/>
    <mergeCell ref="K50:O50"/>
    <mergeCell ref="I52:J52"/>
    <mergeCell ref="Y50:AC50"/>
    <mergeCell ref="AI50:AJ50"/>
    <mergeCell ref="B78:B79"/>
    <mergeCell ref="B62:B63"/>
    <mergeCell ref="F66:H66"/>
    <mergeCell ref="K66:O66"/>
    <mergeCell ref="R66:V66"/>
    <mergeCell ref="B70:B71"/>
    <mergeCell ref="K74:O74"/>
    <mergeCell ref="R74:V74"/>
    <mergeCell ref="B54:B55"/>
    <mergeCell ref="W60:X60"/>
    <mergeCell ref="Y58:AC58"/>
    <mergeCell ref="Y82:AC82"/>
    <mergeCell ref="AF58:AG58"/>
    <mergeCell ref="AF82:AH82"/>
    <mergeCell ref="AF74:AJ74"/>
    <mergeCell ref="Y66:AC66"/>
    <mergeCell ref="AF66:AJ66"/>
    <mergeCell ref="Y74:AC74"/>
  </mergeCells>
  <conditionalFormatting sqref="C58:D58">
    <cfRule type="cellIs" dxfId="358" priority="13" stopIfTrue="1" operator="equal">
      <formula>1</formula>
    </cfRule>
    <cfRule type="cellIs" dxfId="357" priority="14" stopIfTrue="1" operator="equal">
      <formula>2</formula>
    </cfRule>
    <cfRule type="cellIs" dxfId="356" priority="15" operator="equal">
      <formula>3</formula>
    </cfRule>
  </conditionalFormatting>
  <conditionalFormatting sqref="C82:D82">
    <cfRule type="cellIs" dxfId="355" priority="105" operator="equal">
      <formula>3</formula>
    </cfRule>
    <cfRule type="cellIs" dxfId="354" priority="104" stopIfTrue="1" operator="equal">
      <formula>2</formula>
    </cfRule>
    <cfRule type="cellIs" dxfId="353" priority="103" stopIfTrue="1" operator="equal">
      <formula>1</formula>
    </cfRule>
  </conditionalFormatting>
  <conditionalFormatting sqref="C34:K34">
    <cfRule type="cellIs" dxfId="352" priority="177" operator="equal">
      <formula>3</formula>
    </cfRule>
    <cfRule type="cellIs" dxfId="351" priority="175" stopIfTrue="1" operator="equal">
      <formula>1</formula>
    </cfRule>
    <cfRule type="cellIs" dxfId="350" priority="176" stopIfTrue="1" operator="equal">
      <formula>2</formula>
    </cfRule>
  </conditionalFormatting>
  <conditionalFormatting sqref="C50:K50">
    <cfRule type="cellIs" dxfId="349" priority="35" stopIfTrue="1" operator="equal">
      <formula>2</formula>
    </cfRule>
    <cfRule type="cellIs" dxfId="348" priority="34" stopIfTrue="1" operator="equal">
      <formula>1</formula>
    </cfRule>
    <cfRule type="cellIs" dxfId="347" priority="36" operator="equal">
      <formula>3</formula>
    </cfRule>
  </conditionalFormatting>
  <conditionalFormatting sqref="C74:K74">
    <cfRule type="cellIs" dxfId="346" priority="117" operator="equal">
      <formula>3</formula>
    </cfRule>
    <cfRule type="cellIs" dxfId="345" priority="116" stopIfTrue="1" operator="equal">
      <formula>2</formula>
    </cfRule>
    <cfRule type="cellIs" dxfId="344" priority="115" stopIfTrue="1" operator="equal">
      <formula>1</formula>
    </cfRule>
  </conditionalFormatting>
  <conditionalFormatting sqref="C25:R25">
    <cfRule type="cellIs" dxfId="343" priority="90" operator="equal">
      <formula>3</formula>
    </cfRule>
    <cfRule type="cellIs" dxfId="342" priority="89" stopIfTrue="1" operator="equal">
      <formula>2</formula>
    </cfRule>
    <cfRule type="cellIs" dxfId="341" priority="88" stopIfTrue="1" operator="equal">
      <formula>1</formula>
    </cfRule>
  </conditionalFormatting>
  <conditionalFormatting sqref="C60:W60">
    <cfRule type="cellIs" dxfId="340" priority="72" operator="equal">
      <formula>3</formula>
    </cfRule>
    <cfRule type="cellIs" dxfId="339" priority="71" stopIfTrue="1" operator="equal">
      <formula>2</formula>
    </cfRule>
    <cfRule type="cellIs" dxfId="338" priority="70" stopIfTrue="1" operator="equal">
      <formula>1</formula>
    </cfRule>
  </conditionalFormatting>
  <conditionalFormatting sqref="C48:AF48">
    <cfRule type="cellIs" dxfId="337" priority="40" stopIfTrue="1" operator="equal">
      <formula>1</formula>
    </cfRule>
    <cfRule type="cellIs" dxfId="336" priority="41" stopIfTrue="1" operator="equal">
      <formula>2</formula>
    </cfRule>
    <cfRule type="cellIs" dxfId="335" priority="42" operator="equal">
      <formula>3</formula>
    </cfRule>
  </conditionalFormatting>
  <conditionalFormatting sqref="C49:AJ49 AK49:AM50">
    <cfRule type="cellIs" dxfId="334" priority="144" operator="equal">
      <formula>3</formula>
    </cfRule>
    <cfRule type="cellIs" dxfId="333" priority="143" stopIfTrue="1" operator="equal">
      <formula>2</formula>
    </cfRule>
    <cfRule type="cellIs" dxfId="332" priority="142" stopIfTrue="1" operator="equal">
      <formula>1</formula>
    </cfRule>
  </conditionalFormatting>
  <conditionalFormatting sqref="C6:AM6">
    <cfRule type="expression" dxfId="331" priority="258">
      <formula>NOT(ISNUMBER(C6))</formula>
    </cfRule>
  </conditionalFormatting>
  <conditionalFormatting sqref="C7:AM7">
    <cfRule type="expression" dxfId="330" priority="256" stopIfTrue="1">
      <formula>NOT(ISNUMBER(C6))</formula>
    </cfRule>
    <cfRule type="expression" dxfId="329" priority="257">
      <formula>OR(COUNTIF(C8:C10,1)&gt;1,COUNTIF(C8:C10,2)&gt;1,COUNTIF(C8:C10,3)&gt;1)</formula>
    </cfRule>
  </conditionalFormatting>
  <conditionalFormatting sqref="C8:AM8 C9:R9 W9:AM9 C10:Y10 AD10:AF10 AK10:AM10 C11:AM12">
    <cfRule type="cellIs" dxfId="328" priority="260" stopIfTrue="1" operator="equal">
      <formula>2</formula>
    </cfRule>
    <cfRule type="cellIs" dxfId="327" priority="261" operator="equal">
      <formula>3</formula>
    </cfRule>
    <cfRule type="cellIs" dxfId="326" priority="259" stopIfTrue="1" operator="equal">
      <formula>1</formula>
    </cfRule>
  </conditionalFormatting>
  <conditionalFormatting sqref="C14:AM14">
    <cfRule type="expression" dxfId="325" priority="252">
      <formula>NOT(ISNUMBER(C14))</formula>
    </cfRule>
  </conditionalFormatting>
  <conditionalFormatting sqref="C15:AM15">
    <cfRule type="expression" dxfId="324" priority="250" stopIfTrue="1">
      <formula>NOT(ISNUMBER(C14))</formula>
    </cfRule>
    <cfRule type="expression" dxfId="323" priority="251">
      <formula>OR(COUNTIF(C16:C18,1)&gt;1,COUNTIF(C16:C18,2)&gt;1,COUNTIF(C16:C18,3)&gt;1)</formula>
    </cfRule>
  </conditionalFormatting>
  <conditionalFormatting sqref="C16:AM17 C18:E18 AD18:AF18 AI18:AM18 C19:AM20">
    <cfRule type="cellIs" dxfId="322" priority="254" stopIfTrue="1" operator="equal">
      <formula>2</formula>
    </cfRule>
    <cfRule type="cellIs" dxfId="321" priority="255" operator="equal">
      <formula>3</formula>
    </cfRule>
    <cfRule type="cellIs" dxfId="320" priority="253" stopIfTrue="1" operator="equal">
      <formula>1</formula>
    </cfRule>
  </conditionalFormatting>
  <conditionalFormatting sqref="C22:AM22">
    <cfRule type="expression" dxfId="319" priority="225">
      <formula>NOT(ISNUMBER(C22))</formula>
    </cfRule>
  </conditionalFormatting>
  <conditionalFormatting sqref="C23:AM23">
    <cfRule type="expression" dxfId="318" priority="223" stopIfTrue="1">
      <formula>NOT(ISNUMBER(C22))</formula>
    </cfRule>
    <cfRule type="expression" dxfId="317" priority="224">
      <formula>OR(COUNTIF(C24:C26,1)&gt;1,COUNTIF(C24:C26,2)&gt;1,COUNTIF(C24:C26,3)&gt;1)</formula>
    </cfRule>
  </conditionalFormatting>
  <conditionalFormatting sqref="C24:AM24 X25:AM25 C26:G26 AK26:AM26">
    <cfRule type="cellIs" dxfId="316" priority="247" stopIfTrue="1" operator="equal">
      <formula>1</formula>
    </cfRule>
    <cfRule type="cellIs" dxfId="315" priority="248" stopIfTrue="1" operator="equal">
      <formula>2</formula>
    </cfRule>
    <cfRule type="cellIs" dxfId="314" priority="249" operator="equal">
      <formula>3</formula>
    </cfRule>
  </conditionalFormatting>
  <conditionalFormatting sqref="C27:AM28">
    <cfRule type="cellIs" dxfId="313" priority="76" stopIfTrue="1" operator="equal">
      <formula>1</formula>
    </cfRule>
    <cfRule type="cellIs" dxfId="312" priority="77" stopIfTrue="1" operator="equal">
      <formula>2</formula>
    </cfRule>
    <cfRule type="cellIs" dxfId="311" priority="78" operator="equal">
      <formula>3</formula>
    </cfRule>
  </conditionalFormatting>
  <conditionalFormatting sqref="C30:AM30">
    <cfRule type="expression" dxfId="310" priority="222">
      <formula>NOT(ISNUMBER(C30))</formula>
    </cfRule>
  </conditionalFormatting>
  <conditionalFormatting sqref="C31:AM31">
    <cfRule type="expression" dxfId="309" priority="221">
      <formula>OR(COUNTIF(C32:C34,1)&gt;1,COUNTIF(C32:C34,2)&gt;1,COUNTIF(C32:C34,3)&gt;1)</formula>
    </cfRule>
    <cfRule type="expression" dxfId="308" priority="220" stopIfTrue="1">
      <formula>NOT(ISNUMBER(C30))</formula>
    </cfRule>
  </conditionalFormatting>
  <conditionalFormatting sqref="C32:AM33 C35:D35 I35:AM35 C36:AM36">
    <cfRule type="cellIs" dxfId="307" priority="246" operator="equal">
      <formula>3</formula>
    </cfRule>
    <cfRule type="cellIs" dxfId="306" priority="245" stopIfTrue="1" operator="equal">
      <formula>2</formula>
    </cfRule>
    <cfRule type="cellIs" dxfId="305" priority="244" stopIfTrue="1" operator="equal">
      <formula>1</formula>
    </cfRule>
  </conditionalFormatting>
  <conditionalFormatting sqref="C38:AM38">
    <cfRule type="expression" dxfId="304" priority="219">
      <formula>NOT(ISNUMBER(C38))</formula>
    </cfRule>
  </conditionalFormatting>
  <conditionalFormatting sqref="C39:AM39">
    <cfRule type="expression" dxfId="303" priority="217" stopIfTrue="1">
      <formula>NOT(ISNUMBER(C38))</formula>
    </cfRule>
    <cfRule type="expression" dxfId="302" priority="218">
      <formula>OR(COUNTIF(C40:C42,1)&gt;1,COUNTIF(C40:C42,2)&gt;1,COUNTIF(C40:C42,3)&gt;1)</formula>
    </cfRule>
  </conditionalFormatting>
  <conditionalFormatting sqref="C40:AM41 C42:E42 AD42:AF42 AJ42:AM42 C43:AM44">
    <cfRule type="cellIs" dxfId="301" priority="241" stopIfTrue="1" operator="equal">
      <formula>1</formula>
    </cfRule>
    <cfRule type="cellIs" dxfId="300" priority="242" stopIfTrue="1" operator="equal">
      <formula>2</formula>
    </cfRule>
    <cfRule type="cellIs" dxfId="299" priority="243" operator="equal">
      <formula>3</formula>
    </cfRule>
  </conditionalFormatting>
  <conditionalFormatting sqref="C46:AM46">
    <cfRule type="expression" dxfId="298" priority="216">
      <formula>NOT(ISNUMBER(C46))</formula>
    </cfRule>
  </conditionalFormatting>
  <conditionalFormatting sqref="C47:AM47">
    <cfRule type="expression" dxfId="297" priority="215">
      <formula>OR(COUNTIF(C48:C50,1)&gt;1,COUNTIF(C48:C50,2)&gt;1,COUNTIF(C48:C50,3)&gt;1)</formula>
    </cfRule>
    <cfRule type="expression" dxfId="296" priority="214" stopIfTrue="1">
      <formula>NOT(ISNUMBER(C46))</formula>
    </cfRule>
  </conditionalFormatting>
  <conditionalFormatting sqref="C54:AM54">
    <cfRule type="expression" dxfId="295" priority="213">
      <formula>NOT(ISNUMBER(C54))</formula>
    </cfRule>
  </conditionalFormatting>
  <conditionalFormatting sqref="C55:AM55">
    <cfRule type="expression" dxfId="294" priority="212">
      <formula>OR(COUNTIF(C56:C58,1)&gt;1,COUNTIF(C56:C58,2)&gt;1,COUNTIF(C56:C58,3)&gt;1)</formula>
    </cfRule>
    <cfRule type="expression" dxfId="293" priority="211" stopIfTrue="1">
      <formula>NOT(ISNUMBER(C54))</formula>
    </cfRule>
  </conditionalFormatting>
  <conditionalFormatting sqref="C56:AM57 I58:K58">
    <cfRule type="cellIs" dxfId="292" priority="138" operator="equal">
      <formula>3</formula>
    </cfRule>
    <cfRule type="cellIs" dxfId="291" priority="137" stopIfTrue="1" operator="equal">
      <formula>2</formula>
    </cfRule>
    <cfRule type="cellIs" dxfId="290" priority="136" stopIfTrue="1" operator="equal">
      <formula>1</formula>
    </cfRule>
  </conditionalFormatting>
  <conditionalFormatting sqref="C62:AM62">
    <cfRule type="expression" dxfId="289" priority="210">
      <formula>NOT(ISNUMBER(C62))</formula>
    </cfRule>
  </conditionalFormatting>
  <conditionalFormatting sqref="C63:AM63">
    <cfRule type="expression" dxfId="288" priority="208" stopIfTrue="1">
      <formula>NOT(ISNUMBER(C62))</formula>
    </cfRule>
    <cfRule type="expression" dxfId="287" priority="209">
      <formula>OR(COUNTIF(C64:C66,1)&gt;1,COUNTIF(C64:C66,2)&gt;1,COUNTIF(C64:C66,3)&gt;1)</formula>
    </cfRule>
  </conditionalFormatting>
  <conditionalFormatting sqref="C64:AM65 C66:F66 AK66:AM66 C67:AM68">
    <cfRule type="cellIs" dxfId="286" priority="233" stopIfTrue="1" operator="equal">
      <formula>2</formula>
    </cfRule>
    <cfRule type="cellIs" dxfId="285" priority="234" operator="equal">
      <formula>3</formula>
    </cfRule>
    <cfRule type="cellIs" dxfId="284" priority="232" stopIfTrue="1" operator="equal">
      <formula>1</formula>
    </cfRule>
  </conditionalFormatting>
  <conditionalFormatting sqref="C70:AM70">
    <cfRule type="expression" dxfId="283" priority="207">
      <formula>NOT(ISNUMBER(C70))</formula>
    </cfRule>
  </conditionalFormatting>
  <conditionalFormatting sqref="C71:AM71">
    <cfRule type="expression" dxfId="282" priority="206">
      <formula>OR(COUNTIF(C72:C74,1)&gt;1,COUNTIF(C72:C74,2)&gt;1,COUNTIF(C72:C74,3)&gt;1)</formula>
    </cfRule>
    <cfRule type="expression" dxfId="281" priority="205" stopIfTrue="1">
      <formula>NOT(ISNUMBER(C70))</formula>
    </cfRule>
  </conditionalFormatting>
  <conditionalFormatting sqref="C72:AM73 AK74:AM74 C75:AM76">
    <cfRule type="cellIs" dxfId="280" priority="229" stopIfTrue="1" operator="equal">
      <formula>1</formula>
    </cfRule>
    <cfRule type="cellIs" dxfId="279" priority="230" stopIfTrue="1" operator="equal">
      <formula>2</formula>
    </cfRule>
    <cfRule type="cellIs" dxfId="278" priority="231" operator="equal">
      <formula>3</formula>
    </cfRule>
  </conditionalFormatting>
  <conditionalFormatting sqref="C78:AM78">
    <cfRule type="expression" dxfId="277" priority="204">
      <formula>NOT(ISNUMBER(C78))</formula>
    </cfRule>
  </conditionalFormatting>
  <conditionalFormatting sqref="C79:AM79">
    <cfRule type="expression" dxfId="276" priority="203">
      <formula>OR(COUNTIF(C80:C82,1)&gt;1,COUNTIF(C80:C82,2)&gt;1,COUNTIF(C80:C82,3)&gt;1)</formula>
    </cfRule>
    <cfRule type="expression" dxfId="275" priority="202" stopIfTrue="1">
      <formula>NOT(ISNUMBER(C78))</formula>
    </cfRule>
  </conditionalFormatting>
  <conditionalFormatting sqref="C80:AM81 AI82:AM82 C83:AM84">
    <cfRule type="cellIs" dxfId="274" priority="227" stopIfTrue="1" operator="equal">
      <formula>2</formula>
    </cfRule>
    <cfRule type="cellIs" dxfId="273" priority="228" operator="equal">
      <formula>3</formula>
    </cfRule>
    <cfRule type="cellIs" dxfId="272" priority="226" stopIfTrue="1" operator="equal">
      <formula>1</formula>
    </cfRule>
  </conditionalFormatting>
  <conditionalFormatting sqref="I18:K18">
    <cfRule type="cellIs" dxfId="271" priority="200" stopIfTrue="1" operator="equal">
      <formula>2</formula>
    </cfRule>
    <cfRule type="cellIs" dxfId="270" priority="201" operator="equal">
      <formula>3</formula>
    </cfRule>
    <cfRule type="cellIs" dxfId="269" priority="199" stopIfTrue="1" operator="equal">
      <formula>1</formula>
    </cfRule>
  </conditionalFormatting>
  <conditionalFormatting sqref="I26:K26">
    <cfRule type="cellIs" dxfId="268" priority="191" stopIfTrue="1" operator="equal">
      <formula>2</formula>
    </cfRule>
    <cfRule type="cellIs" dxfId="267" priority="190" stopIfTrue="1" operator="equal">
      <formula>1</formula>
    </cfRule>
    <cfRule type="cellIs" dxfId="266" priority="192" operator="equal">
      <formula>3</formula>
    </cfRule>
  </conditionalFormatting>
  <conditionalFormatting sqref="I42:K42">
    <cfRule type="cellIs" dxfId="265" priority="163" stopIfTrue="1" operator="equal">
      <formula>1</formula>
    </cfRule>
    <cfRule type="cellIs" dxfId="264" priority="164" stopIfTrue="1" operator="equal">
      <formula>2</formula>
    </cfRule>
    <cfRule type="cellIs" dxfId="263" priority="165" operator="equal">
      <formula>3</formula>
    </cfRule>
  </conditionalFormatting>
  <conditionalFormatting sqref="I66:K66">
    <cfRule type="cellIs" dxfId="262" priority="127" stopIfTrue="1" operator="equal">
      <formula>1</formula>
    </cfRule>
    <cfRule type="cellIs" dxfId="261" priority="128" stopIfTrue="1" operator="equal">
      <formula>2</formula>
    </cfRule>
    <cfRule type="cellIs" dxfId="260" priority="129" operator="equal">
      <formula>3</formula>
    </cfRule>
  </conditionalFormatting>
  <conditionalFormatting sqref="I82:K82">
    <cfRule type="cellIs" dxfId="259" priority="102" operator="equal">
      <formula>3</formula>
    </cfRule>
    <cfRule type="cellIs" dxfId="258" priority="101" stopIfTrue="1" operator="equal">
      <formula>2</formula>
    </cfRule>
    <cfRule type="cellIs" dxfId="257" priority="100" stopIfTrue="1" operator="equal">
      <formula>1</formula>
    </cfRule>
  </conditionalFormatting>
  <conditionalFormatting sqref="P18:R18">
    <cfRule type="cellIs" dxfId="256" priority="198" operator="equal">
      <formula>3</formula>
    </cfRule>
    <cfRule type="cellIs" dxfId="255" priority="197" stopIfTrue="1" operator="equal">
      <formula>2</formula>
    </cfRule>
    <cfRule type="cellIs" dxfId="254" priority="196" stopIfTrue="1" operator="equal">
      <formula>1</formula>
    </cfRule>
  </conditionalFormatting>
  <conditionalFormatting sqref="P34:R34">
    <cfRule type="cellIs" dxfId="253" priority="62" stopIfTrue="1" operator="equal">
      <formula>2</formula>
    </cfRule>
    <cfRule type="cellIs" dxfId="252" priority="63" operator="equal">
      <formula>3</formula>
    </cfRule>
    <cfRule type="cellIs" dxfId="251" priority="61" stopIfTrue="1" operator="equal">
      <formula>1</formula>
    </cfRule>
  </conditionalFormatting>
  <conditionalFormatting sqref="P42:R42">
    <cfRule type="cellIs" dxfId="250" priority="54" operator="equal">
      <formula>3</formula>
    </cfRule>
    <cfRule type="cellIs" dxfId="249" priority="53" stopIfTrue="1" operator="equal">
      <formula>2</formula>
    </cfRule>
    <cfRule type="cellIs" dxfId="248" priority="52" stopIfTrue="1" operator="equal">
      <formula>1</formula>
    </cfRule>
  </conditionalFormatting>
  <conditionalFormatting sqref="P50:R50">
    <cfRule type="cellIs" dxfId="247" priority="150" operator="equal">
      <formula>3</formula>
    </cfRule>
    <cfRule type="cellIs" dxfId="246" priority="149" stopIfTrue="1" operator="equal">
      <formula>2</formula>
    </cfRule>
    <cfRule type="cellIs" dxfId="245" priority="148" stopIfTrue="1" operator="equal">
      <formula>1</formula>
    </cfRule>
  </conditionalFormatting>
  <conditionalFormatting sqref="P58:R58">
    <cfRule type="cellIs" dxfId="244" priority="133" stopIfTrue="1" operator="equal">
      <formula>1</formula>
    </cfRule>
    <cfRule type="cellIs" dxfId="243" priority="134" stopIfTrue="1" operator="equal">
      <formula>2</formula>
    </cfRule>
    <cfRule type="cellIs" dxfId="242" priority="135" operator="equal">
      <formula>3</formula>
    </cfRule>
  </conditionalFormatting>
  <conditionalFormatting sqref="P66:R66">
    <cfRule type="cellIs" dxfId="241" priority="124" stopIfTrue="1" operator="equal">
      <formula>1</formula>
    </cfRule>
    <cfRule type="cellIs" dxfId="240" priority="125" stopIfTrue="1" operator="equal">
      <formula>2</formula>
    </cfRule>
    <cfRule type="cellIs" dxfId="239" priority="126" operator="equal">
      <formula>3</formula>
    </cfRule>
  </conditionalFormatting>
  <conditionalFormatting sqref="P74:R74">
    <cfRule type="cellIs" dxfId="238" priority="112" stopIfTrue="1" operator="equal">
      <formula>1</formula>
    </cfRule>
    <cfRule type="cellIs" dxfId="237" priority="113" stopIfTrue="1" operator="equal">
      <formula>2</formula>
    </cfRule>
    <cfRule type="cellIs" dxfId="236" priority="114" operator="equal">
      <formula>3</formula>
    </cfRule>
  </conditionalFormatting>
  <conditionalFormatting sqref="P82:R82">
    <cfRule type="cellIs" dxfId="235" priority="98" stopIfTrue="1" operator="equal">
      <formula>2</formula>
    </cfRule>
    <cfRule type="cellIs" dxfId="234" priority="99" operator="equal">
      <formula>3</formula>
    </cfRule>
    <cfRule type="cellIs" dxfId="233" priority="97" stopIfTrue="1" operator="equal">
      <formula>1</formula>
    </cfRule>
  </conditionalFormatting>
  <conditionalFormatting sqref="P26:Y26">
    <cfRule type="cellIs" dxfId="232" priority="84" operator="equal">
      <formula>3</formula>
    </cfRule>
    <cfRule type="cellIs" dxfId="231" priority="83" stopIfTrue="1" operator="equal">
      <formula>2</formula>
    </cfRule>
    <cfRule type="cellIs" dxfId="230" priority="82" stopIfTrue="1" operator="equal">
      <formula>1</formula>
    </cfRule>
  </conditionalFormatting>
  <conditionalFormatting sqref="W18:Y18">
    <cfRule type="cellIs" dxfId="229" priority="193" stopIfTrue="1" operator="equal">
      <formula>1</formula>
    </cfRule>
    <cfRule type="cellIs" dxfId="228" priority="194" stopIfTrue="1" operator="equal">
      <formula>2</formula>
    </cfRule>
    <cfRule type="cellIs" dxfId="227" priority="195" operator="equal">
      <formula>3</formula>
    </cfRule>
  </conditionalFormatting>
  <conditionalFormatting sqref="W34:Y34">
    <cfRule type="cellIs" dxfId="226" priority="58" stopIfTrue="1" operator="equal">
      <formula>1</formula>
    </cfRule>
    <cfRule type="cellIs" dxfId="225" priority="59" stopIfTrue="1" operator="equal">
      <formula>2</formula>
    </cfRule>
    <cfRule type="cellIs" dxfId="224" priority="60" operator="equal">
      <formula>3</formula>
    </cfRule>
  </conditionalFormatting>
  <conditionalFormatting sqref="W42:Y42">
    <cfRule type="cellIs" dxfId="223" priority="49" stopIfTrue="1" operator="equal">
      <formula>1</formula>
    </cfRule>
    <cfRule type="cellIs" dxfId="222" priority="50" stopIfTrue="1" operator="equal">
      <formula>2</formula>
    </cfRule>
    <cfRule type="cellIs" dxfId="221" priority="51" operator="equal">
      <formula>3</formula>
    </cfRule>
  </conditionalFormatting>
  <conditionalFormatting sqref="W50:Y50">
    <cfRule type="cellIs" dxfId="220" priority="7" stopIfTrue="1" operator="equal">
      <formula>1</formula>
    </cfRule>
    <cfRule type="cellIs" dxfId="219" priority="8" stopIfTrue="1" operator="equal">
      <formula>2</formula>
    </cfRule>
    <cfRule type="cellIs" dxfId="218" priority="9" operator="equal">
      <formula>3</formula>
    </cfRule>
  </conditionalFormatting>
  <conditionalFormatting sqref="W58:Y58">
    <cfRule type="cellIs" dxfId="217" priority="132" operator="equal">
      <formula>3</formula>
    </cfRule>
    <cfRule type="cellIs" dxfId="216" priority="131" stopIfTrue="1" operator="equal">
      <formula>2</formula>
    </cfRule>
    <cfRule type="cellIs" dxfId="215" priority="130" stopIfTrue="1" operator="equal">
      <formula>1</formula>
    </cfRule>
  </conditionalFormatting>
  <conditionalFormatting sqref="W66:Y66">
    <cfRule type="cellIs" dxfId="214" priority="122" stopIfTrue="1" operator="equal">
      <formula>2</formula>
    </cfRule>
    <cfRule type="cellIs" dxfId="213" priority="121" stopIfTrue="1" operator="equal">
      <formula>1</formula>
    </cfRule>
    <cfRule type="cellIs" dxfId="212" priority="123" operator="equal">
      <formula>3</formula>
    </cfRule>
  </conditionalFormatting>
  <conditionalFormatting sqref="W74:Y74">
    <cfRule type="cellIs" dxfId="211" priority="111" operator="equal">
      <formula>3</formula>
    </cfRule>
    <cfRule type="cellIs" dxfId="210" priority="110" stopIfTrue="1" operator="equal">
      <formula>2</formula>
    </cfRule>
    <cfRule type="cellIs" dxfId="209" priority="109" stopIfTrue="1" operator="equal">
      <formula>1</formula>
    </cfRule>
  </conditionalFormatting>
  <conditionalFormatting sqref="W82:Y82">
    <cfRule type="cellIs" dxfId="208" priority="96" operator="equal">
      <formula>3</formula>
    </cfRule>
    <cfRule type="cellIs" dxfId="207" priority="95" stopIfTrue="1" operator="equal">
      <formula>2</formula>
    </cfRule>
    <cfRule type="cellIs" dxfId="206" priority="94" stopIfTrue="1" operator="equal">
      <formula>1</formula>
    </cfRule>
  </conditionalFormatting>
  <conditionalFormatting sqref="AD58:AF58 AH58:AM58 C59:AM59 Y60:AM60">
    <cfRule type="cellIs" dxfId="205" priority="235" stopIfTrue="1" operator="equal">
      <formula>1</formula>
    </cfRule>
    <cfRule type="cellIs" dxfId="204" priority="236" stopIfTrue="1" operator="equal">
      <formula>2</formula>
    </cfRule>
    <cfRule type="cellIs" dxfId="203" priority="237" operator="equal">
      <formula>3</formula>
    </cfRule>
  </conditionalFormatting>
  <conditionalFormatting sqref="AD66:AF66">
    <cfRule type="cellIs" dxfId="202" priority="118" stopIfTrue="1" operator="equal">
      <formula>1</formula>
    </cfRule>
    <cfRule type="cellIs" dxfId="201" priority="119" stopIfTrue="1" operator="equal">
      <formula>2</formula>
    </cfRule>
    <cfRule type="cellIs" dxfId="200" priority="120" operator="equal">
      <formula>3</formula>
    </cfRule>
  </conditionalFormatting>
  <conditionalFormatting sqref="AD74:AF74">
    <cfRule type="cellIs" dxfId="199" priority="108" operator="equal">
      <formula>3</formula>
    </cfRule>
    <cfRule type="cellIs" dxfId="198" priority="107" stopIfTrue="1" operator="equal">
      <formula>2</formula>
    </cfRule>
    <cfRule type="cellIs" dxfId="197" priority="106" stopIfTrue="1" operator="equal">
      <formula>1</formula>
    </cfRule>
  </conditionalFormatting>
  <conditionalFormatting sqref="AD82:AF82">
    <cfRule type="cellIs" dxfId="196" priority="93" operator="equal">
      <formula>3</formula>
    </cfRule>
    <cfRule type="cellIs" dxfId="195" priority="92" stopIfTrue="1" operator="equal">
      <formula>2</formula>
    </cfRule>
    <cfRule type="cellIs" dxfId="194" priority="91" stopIfTrue="1" operator="equal">
      <formula>1</formula>
    </cfRule>
  </conditionalFormatting>
  <conditionalFormatting sqref="AD26:AG26">
    <cfRule type="cellIs" dxfId="193" priority="74" stopIfTrue="1" operator="equal">
      <formula>2</formula>
    </cfRule>
    <cfRule type="cellIs" dxfId="192" priority="73" stopIfTrue="1" operator="equal">
      <formula>1</formula>
    </cfRule>
    <cfRule type="cellIs" dxfId="191" priority="75" operator="equal">
      <formula>3</formula>
    </cfRule>
  </conditionalFormatting>
  <conditionalFormatting sqref="AD50:AI50">
    <cfRule type="cellIs" dxfId="190" priority="3" operator="equal">
      <formula>3</formula>
    </cfRule>
    <cfRule type="cellIs" dxfId="189" priority="2" stopIfTrue="1" operator="equal">
      <formula>2</formula>
    </cfRule>
    <cfRule type="cellIs" dxfId="188" priority="1" stopIfTrue="1" operator="equal">
      <formula>1</formula>
    </cfRule>
  </conditionalFormatting>
  <conditionalFormatting sqref="AD34:AM34">
    <cfRule type="cellIs" dxfId="187" priority="166" stopIfTrue="1" operator="equal">
      <formula>1</formula>
    </cfRule>
    <cfRule type="cellIs" dxfId="186" priority="167" stopIfTrue="1" operator="equal">
      <formula>2</formula>
    </cfRule>
    <cfRule type="cellIs" dxfId="185" priority="168" operator="equal">
      <formula>3</formula>
    </cfRule>
  </conditionalFormatting>
  <conditionalFormatting sqref="AI48:AM48 C51:AM51 C52:I52 K52:AM52">
    <cfRule type="cellIs" dxfId="184" priority="239" stopIfTrue="1" operator="equal">
      <formula>2</formula>
    </cfRule>
    <cfRule type="cellIs" dxfId="183" priority="240" operator="equal">
      <formula>3</formula>
    </cfRule>
    <cfRule type="cellIs" dxfId="182" priority="238" stopIfTrue="1" operator="equal">
      <formula>1</formula>
    </cfRule>
  </conditionalFormatting>
  <dataValidations count="3">
    <dataValidation allowBlank="1" showInputMessage="1" showErrorMessage="1" prompt="Type the year in this cell." sqref="AH2:AM2" xr:uid="{8F27B21B-51F5-4E6A-86FA-EF624A534566}"/>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19958384-3666-4399-AE60-56F8FC1F44A9}"/>
    <dataValidation allowBlank="1" showInputMessage="1" showErrorMessage="1" promptTitle="Shift Work Calendar" sqref="A2" xr:uid="{1D22B98E-FB74-4A95-8D51-FE250AFE57F0}"/>
  </dataValidations>
  <printOptions horizontalCentered="1" verticalCentered="1"/>
  <pageMargins left="0.3" right="0.3" top="0.3" bottom="0.3" header="0.3" footer="0.3"/>
  <pageSetup scale="58"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7DB32-196A-480B-922F-F4332D4B70E2}">
  <sheetPr>
    <pageSetUpPr fitToPage="1"/>
  </sheetPr>
  <dimension ref="A1:AN85"/>
  <sheetViews>
    <sheetView showGridLines="0" topLeftCell="A30" zoomScaleNormal="100" workbookViewId="0">
      <selection activeCell="I58" sqref="I58"/>
    </sheetView>
  </sheetViews>
  <sheetFormatPr defaultColWidth="0" defaultRowHeight="18.899999999999999" customHeight="1" outlineLevelRow="1" x14ac:dyDescent="0.35"/>
  <cols>
    <col min="1" max="1" width="3.81640625" style="1" customWidth="1"/>
    <col min="2" max="2" width="21.81640625" style="16" customWidth="1"/>
    <col min="3" max="40" width="3.81640625" style="1" customWidth="1"/>
    <col min="41" max="16384" width="8.90625" style="1" hidden="1"/>
  </cols>
  <sheetData>
    <row r="1" spans="2:39" ht="4.95" customHeight="1" x14ac:dyDescent="0.35"/>
    <row r="2" spans="2:39" s="10" customFormat="1" ht="60" customHeight="1" x14ac:dyDescent="0.95">
      <c r="B2" s="11" t="s">
        <v>114</v>
      </c>
      <c r="C2" s="12"/>
      <c r="D2" s="12"/>
      <c r="E2" s="12"/>
      <c r="F2" s="12"/>
      <c r="G2" s="12"/>
      <c r="H2" s="12"/>
      <c r="I2" s="12"/>
      <c r="J2" s="12"/>
      <c r="K2" s="12"/>
      <c r="L2" s="13"/>
      <c r="M2" s="14"/>
      <c r="N2" s="14"/>
      <c r="O2" s="14"/>
      <c r="P2" s="14"/>
      <c r="Q2" s="14"/>
      <c r="R2" s="14"/>
      <c r="S2" s="14"/>
      <c r="T2" s="14"/>
      <c r="U2" s="14"/>
      <c r="V2" s="14"/>
      <c r="W2" s="14"/>
      <c r="X2" s="14"/>
      <c r="Y2" s="14"/>
      <c r="Z2" s="14"/>
      <c r="AA2" s="14"/>
      <c r="AB2" s="14"/>
      <c r="AC2" s="14"/>
      <c r="AD2" s="14"/>
      <c r="AE2" s="14"/>
      <c r="AF2" s="14"/>
      <c r="AG2" s="15"/>
      <c r="AH2" s="67">
        <f ca="1">IF(MONTH(TODAY())=12,YEAR(TODAY())+1,YEAR(TODAY()))</f>
        <v>2025</v>
      </c>
      <c r="AI2" s="67"/>
      <c r="AJ2" s="67"/>
      <c r="AK2" s="67"/>
      <c r="AL2" s="67"/>
      <c r="AM2" s="67"/>
    </row>
    <row r="3" spans="2:39" customFormat="1" ht="19.95" customHeight="1" x14ac:dyDescent="0.35">
      <c r="B3" s="17"/>
    </row>
    <row r="4" spans="2:39" customFormat="1" ht="18.899999999999999" customHeight="1" x14ac:dyDescent="0.35">
      <c r="B4" s="17"/>
      <c r="R4" s="35" t="s">
        <v>1</v>
      </c>
      <c r="T4" s="1"/>
      <c r="U4" s="36"/>
      <c r="V4" s="37"/>
      <c r="W4" s="85" t="s">
        <v>16</v>
      </c>
      <c r="X4" s="86"/>
      <c r="Y4" s="32"/>
      <c r="Z4" s="8" t="s">
        <v>3</v>
      </c>
      <c r="AA4" s="1"/>
      <c r="AB4" s="8"/>
      <c r="AC4" s="8"/>
      <c r="AD4" s="28"/>
      <c r="AE4" s="8" t="s">
        <v>4</v>
      </c>
      <c r="AF4" s="1"/>
      <c r="AG4" s="1"/>
      <c r="AH4" s="1"/>
      <c r="AI4" s="29"/>
      <c r="AJ4" s="68" t="s">
        <v>5</v>
      </c>
      <c r="AK4" s="69"/>
      <c r="AL4" s="30"/>
      <c r="AM4" s="9"/>
    </row>
    <row r="5" spans="2:39" customFormat="1" ht="19.95" customHeight="1" x14ac:dyDescent="0.35">
      <c r="B5" s="17"/>
    </row>
    <row r="6" spans="2:39" s="21" customFormat="1" ht="19.95" customHeight="1" x14ac:dyDescent="0.35">
      <c r="B6" s="73">
        <f ca="1">DATE(CalendarYear,3,1)</f>
        <v>45717</v>
      </c>
      <c r="C6" s="4" t="str">
        <f ca="1">IF(DAY(MarSun1)=1,"",IF(AND(YEAR(MarSun1+1)=CalendarYear,MONTH(MarSun1+1)=3),MarSun1+1,""))</f>
        <v/>
      </c>
      <c r="D6" s="4" t="str">
        <f ca="1">IF(DAY(MarSun1)=1,"",IF(AND(YEAR(MarSun1+2)=CalendarYear,MONTH(MarSun1+2)=3),MarSun1+2,""))</f>
        <v/>
      </c>
      <c r="E6" s="4" t="str">
        <f ca="1">IF(DAY(MarSun1)=1,"",IF(AND(YEAR(MarSun1+3)=CalendarYear,MONTH(MarSun1+3)=3),MarSun1+3,""))</f>
        <v/>
      </c>
      <c r="F6" s="4" t="str">
        <f ca="1">IF(DAY(MarSun1)=1,"",IF(AND(YEAR(MarSun1+4)=CalendarYear,MONTH(MarSun1+4)=3),MarSun1+4,""))</f>
        <v/>
      </c>
      <c r="G6" s="4" t="str">
        <f ca="1">IF(DAY(MarSun1)=1,"",IF(AND(YEAR(MarSun1+5)=CalendarYear,MONTH(MarSun1+5)=3),MarSun1+5,""))</f>
        <v/>
      </c>
      <c r="H6" s="4" t="str">
        <f ca="1">IF(DAY(MarSun1)=1,"",IF(AND(YEAR(MarSun1+6)=CalendarYear,MONTH(MarSun1+6)=3),MarSun1+6,""))</f>
        <v/>
      </c>
      <c r="I6" s="4">
        <f ca="1">IF(DAY(MarSun1)=1,IF(AND(YEAR(MarSun1)=CalendarYear,MONTH(MarSun1)=3),MarSun1,""),IF(AND(YEAR(MarSun1+7)=CalendarYear,MONTH(MarSun1+7)=3),MarSun1+7,""))</f>
        <v>45717</v>
      </c>
      <c r="J6" s="4">
        <f ca="1">IF(DAY(MarSun1)=1,IF(AND(YEAR(MarSun1+1)=CalendarYear,MONTH(MarSun1+1)=3),MarSun1+1,""),IF(AND(YEAR(MarSun1+8)=CalendarYear,MONTH(MarSun1+8)=3),MarSun1+8,""))</f>
        <v>45718</v>
      </c>
      <c r="K6" s="4">
        <f ca="1">IF(DAY(MarSun1)=1,IF(AND(YEAR(MarSun1+2)=CalendarYear,MONTH(MarSun1+2)=3),MarSun1+2,""),IF(AND(YEAR(MarSun1+9)=CalendarYear,MONTH(MarSun1+9)=3),MarSun1+9,""))</f>
        <v>45719</v>
      </c>
      <c r="L6" s="4">
        <f ca="1">IF(DAY(MarSun1)=1,IF(AND(YEAR(MarSun1+3)=CalendarYear,MONTH(MarSun1+3)=3),MarSun1+3,""),IF(AND(YEAR(MarSun1+10)=CalendarYear,MONTH(MarSun1+10)=3),MarSun1+10,""))</f>
        <v>45720</v>
      </c>
      <c r="M6" s="4">
        <f ca="1">IF(DAY(MarSun1)=1,IF(AND(YEAR(MarSun1+4)=CalendarYear,MONTH(MarSun1+4)=3),MarSun1+4,""),IF(AND(YEAR(MarSun1+11)=CalendarYear,MONTH(MarSun1+11)=3),MarSun1+11,""))</f>
        <v>45721</v>
      </c>
      <c r="N6" s="4">
        <f ca="1">IF(DAY(MarSun1)=1,IF(AND(YEAR(MarSun1+5)=CalendarYear,MONTH(MarSun1+5)=3),MarSun1+5,""),IF(AND(YEAR(MarSun1+12)=CalendarYear,MONTH(MarSun1+12)=3),MarSun1+12,""))</f>
        <v>45722</v>
      </c>
      <c r="O6" s="4">
        <f ca="1">IF(DAY(MarSun1)=1,IF(AND(YEAR(MarSun1+6)=CalendarYear,MONTH(MarSun1+6)=3),MarSun1+6,""),IF(AND(YEAR(MarSun1+13)=CalendarYear,MONTH(MarSun1+13)=3),MarSun1+13,""))</f>
        <v>45723</v>
      </c>
      <c r="P6" s="4">
        <f ca="1">IF(DAY(MarSun1)=1,IF(AND(YEAR(MarSun1+7)=CalendarYear,MONTH(MarSun1+7)=3),MarSun1+7,""),IF(AND(YEAR(MarSun1+14)=CalendarYear,MONTH(MarSun1+14)=3),MarSun1+14,""))</f>
        <v>45724</v>
      </c>
      <c r="Q6" s="4">
        <f ca="1">IF(DAY(MarSun1)=1,IF(AND(YEAR(MarSun1+8)=CalendarYear,MONTH(MarSun1+8)=3),MarSun1+8,""),IF(AND(YEAR(MarSun1+15)=CalendarYear,MONTH(MarSun1+15)=3),MarSun1+15,""))</f>
        <v>45725</v>
      </c>
      <c r="R6" s="4">
        <f ca="1">IF(DAY(MarSun1)=1,IF(AND(YEAR(MarSun1+9)=CalendarYear,MONTH(MarSun1+9)=3),MarSun1+9,""),IF(AND(YEAR(MarSun1+16)=CalendarYear,MONTH(MarSun1+16)=3),MarSun1+16,""))</f>
        <v>45726</v>
      </c>
      <c r="S6" s="4">
        <f ca="1">IF(DAY(MarSun1)=1,IF(AND(YEAR(MarSun1+10)=CalendarYear,MONTH(MarSun1+10)=3),MarSun1+10,""),IF(AND(YEAR(MarSun1+17)=CalendarYear,MONTH(MarSun1+17)=3),MarSun1+17,""))</f>
        <v>45727</v>
      </c>
      <c r="T6" s="4">
        <f ca="1">IF(DAY(MarSun1)=1,IF(AND(YEAR(MarSun1+11)=CalendarYear,MONTH(MarSun1+11)=3),MarSun1+11,""),IF(AND(YEAR(MarSun1+18)=CalendarYear,MONTH(MarSun1+18)=3),MarSun1+18,""))</f>
        <v>45728</v>
      </c>
      <c r="U6" s="4">
        <f ca="1">IF(DAY(MarSun1)=1,IF(AND(YEAR(MarSun1+12)=CalendarYear,MONTH(MarSun1+12)=3),MarSun1+12,""),IF(AND(YEAR(MarSun1+19)=CalendarYear,MONTH(MarSun1+19)=3),MarSun1+19,""))</f>
        <v>45729</v>
      </c>
      <c r="V6" s="4">
        <f ca="1">IF(DAY(MarSun1)=1,IF(AND(YEAR(MarSun1+13)=CalendarYear,MONTH(MarSun1+13)=3),MarSun1+13,""),IF(AND(YEAR(MarSun1+20)=CalendarYear,MONTH(MarSun1+20)=3),MarSun1+20,""))</f>
        <v>45730</v>
      </c>
      <c r="W6" s="4">
        <f ca="1">IF(DAY(MarSun1)=1,IF(AND(YEAR(MarSun1+14)=CalendarYear,MONTH(MarSun1+14)=3),MarSun1+14,""),IF(AND(YEAR(MarSun1+21)=CalendarYear,MONTH(MarSun1+21)=3),MarSun1+21,""))</f>
        <v>45731</v>
      </c>
      <c r="X6" s="4">
        <f ca="1">IF(DAY(MarSun1)=1,IF(AND(YEAR(MarSun1+15)=CalendarYear,MONTH(MarSun1+15)=3),MarSun1+15,""),IF(AND(YEAR(MarSun1+22)=CalendarYear,MONTH(MarSun1+22)=3),MarSun1+22,""))</f>
        <v>45732</v>
      </c>
      <c r="Y6" s="4">
        <f ca="1">IF(DAY(MarSun1)=1,IF(AND(YEAR(MarSun1+16)=CalendarYear,MONTH(MarSun1+16)=3),MarSun1+16,""),IF(AND(YEAR(MarSun1+23)=CalendarYear,MONTH(MarSun1+23)=3),MarSun1+23,""))</f>
        <v>45733</v>
      </c>
      <c r="Z6" s="4">
        <f ca="1">IF(DAY(MarSun1)=1,IF(AND(YEAR(MarSun1+17)=CalendarYear,MONTH(MarSun1+17)=3),MarSun1+17,""),IF(AND(YEAR(MarSun1+24)=CalendarYear,MONTH(MarSun1+24)=3),MarSun1+24,""))</f>
        <v>45734</v>
      </c>
      <c r="AA6" s="4">
        <f ca="1">IF(DAY(MarSun1)=1,IF(AND(YEAR(MarSun1+18)=CalendarYear,MONTH(MarSun1+18)=3),MarSun1+18,""),IF(AND(YEAR(MarSun1+25)=CalendarYear,MONTH(MarSun1+25)=3),MarSun1+25,""))</f>
        <v>45735</v>
      </c>
      <c r="AB6" s="4">
        <f ca="1">IF(DAY(MarSun1)=1,IF(AND(YEAR(MarSun1+19)=CalendarYear,MONTH(MarSun1+19)=3),MarSun1+19,""),IF(AND(YEAR(MarSun1+26)=CalendarYear,MONTH(MarSun1+26)=3),MarSun1+26,""))</f>
        <v>45736</v>
      </c>
      <c r="AC6" s="4">
        <f ca="1">IF(DAY(MarSun1)=1,IF(AND(YEAR(MarSun1+20)=CalendarYear,MONTH(MarSun1+20)=3),MarSun1+20,""),IF(AND(YEAR(MarSun1+27)=CalendarYear,MONTH(MarSun1+27)=3),MarSun1+27,""))</f>
        <v>45737</v>
      </c>
      <c r="AD6" s="4">
        <f ca="1">IF(DAY(MarSun1)=1,IF(AND(YEAR(MarSun1+21)=CalendarYear,MONTH(MarSun1+21)=3),MarSun1+21,""),IF(AND(YEAR(MarSun1+28)=CalendarYear,MONTH(MarSun1+28)=3),MarSun1+28,""))</f>
        <v>45738</v>
      </c>
      <c r="AE6" s="4">
        <f ca="1">IF(DAY(MarSun1)=1,IF(AND(YEAR(MarSun1+22)=CalendarYear,MONTH(MarSun1+22)=3),MarSun1+22,""),IF(AND(YEAR(MarSun1+29)=CalendarYear,MONTH(MarSun1+29)=3),MarSun1+29,""))</f>
        <v>45739</v>
      </c>
      <c r="AF6" s="4">
        <f ca="1">IF(DAY(MarSun1)=1,IF(AND(YEAR(MarSun1+23)=CalendarYear,MONTH(MarSun1+23)=3),MarSun1+23,""),IF(AND(YEAR(MarSun1+30)=CalendarYear,MONTH(MarSun1+30)=3),MarSun1+30,""))</f>
        <v>45740</v>
      </c>
      <c r="AG6" s="4">
        <f ca="1">IF(DAY(MarSun1)=1,IF(AND(YEAR(MarSun1+24)=CalendarYear,MONTH(MarSun1+24)=3),MarSun1+24,""),IF(AND(YEAR(MarSun1+31)=CalendarYear,MONTH(MarSun1+31)=3),MarSun1+31,""))</f>
        <v>45741</v>
      </c>
      <c r="AH6" s="4">
        <f ca="1">IF(DAY(MarSun1)=1,IF(AND(YEAR(MarSun1+25)=CalendarYear,MONTH(MarSun1+25)=3),MarSun1+25,""),IF(AND(YEAR(MarSun1+32)=CalendarYear,MONTH(MarSun1+32)=3),MarSun1+32,""))</f>
        <v>45742</v>
      </c>
      <c r="AI6" s="4">
        <f ca="1">IF(DAY(MarSun1)=1,IF(AND(YEAR(MarSun1+26)=CalendarYear,MONTH(MarSun1+26)=3),MarSun1+26,""),IF(AND(YEAR(MarSun1+33)=CalendarYear,MONTH(MarSun1+33)=3),MarSun1+33,""))</f>
        <v>45743</v>
      </c>
      <c r="AJ6" s="4">
        <f ca="1">IF(DAY(MarSun1)=1,IF(AND(YEAR(MarSun1+27)=CalendarYear,MONTH(MarSun1+27)=3),MarSun1+27,""),IF(AND(YEAR(MarSun1+34)=CalendarYear,MONTH(MarSun1+34)=3),MarSun1+34,""))</f>
        <v>45744</v>
      </c>
      <c r="AK6" s="4">
        <f ca="1">IF(DAY(MarSun1)=1,IF(AND(YEAR(MarSun1+28)=CalendarYear,MONTH(MarSun1+28)=3),MarSun1+28,""),IF(AND(YEAR(MarSun1+35)=CalendarYear,MONTH(MarSun1+35)=3),MarSun1+35,""))</f>
        <v>45745</v>
      </c>
      <c r="AL6" s="4">
        <f ca="1">IF(DAY(MarSun1)=1,IF(AND(YEAR(MarSun1+29)=CalendarYear,MONTH(MarSun1+29)=3),MarSun1+29,""),IF(AND(YEAR(MarSun1+36)=CalendarYear,MONTH(MarSun1+36)=3),MarSun1+36,""))</f>
        <v>45746</v>
      </c>
      <c r="AM6" s="6">
        <f ca="1">IF(DAY(MarSun1)=1,IF(AND(YEAR(MarSun1+30)=CalendarYear,MONTH(MarSun1+30)=3),MarSun1+30,""),IF(AND(YEAR(MarSun1+37)=CalendarYear,MONTH(MarSun1+37)=3),MarSun1+37,""))</f>
        <v>45747</v>
      </c>
    </row>
    <row r="7" spans="2:39" s="21" customFormat="1" ht="19.95" customHeight="1" x14ac:dyDescent="0.35">
      <c r="B7" s="74"/>
      <c r="C7" s="5" t="s">
        <v>6</v>
      </c>
      <c r="D7" s="5" t="s">
        <v>7</v>
      </c>
      <c r="E7" s="5" t="s">
        <v>8</v>
      </c>
      <c r="F7" s="5" t="s">
        <v>9</v>
      </c>
      <c r="G7" s="5" t="s">
        <v>10</v>
      </c>
      <c r="H7" s="5" t="s">
        <v>11</v>
      </c>
      <c r="I7" s="5" t="s">
        <v>12</v>
      </c>
      <c r="J7" s="5" t="s">
        <v>6</v>
      </c>
      <c r="K7" s="5" t="s">
        <v>7</v>
      </c>
      <c r="L7" s="5" t="s">
        <v>8</v>
      </c>
      <c r="M7" s="5" t="s">
        <v>9</v>
      </c>
      <c r="N7" s="5" t="s">
        <v>10</v>
      </c>
      <c r="O7" s="5" t="s">
        <v>11</v>
      </c>
      <c r="P7" s="5" t="s">
        <v>12</v>
      </c>
      <c r="Q7" s="5" t="s">
        <v>6</v>
      </c>
      <c r="R7" s="5" t="s">
        <v>7</v>
      </c>
      <c r="S7" s="5" t="s">
        <v>8</v>
      </c>
      <c r="T7" s="5" t="s">
        <v>9</v>
      </c>
      <c r="U7" s="5" t="s">
        <v>10</v>
      </c>
      <c r="V7" s="5" t="s">
        <v>11</v>
      </c>
      <c r="W7" s="5" t="s">
        <v>12</v>
      </c>
      <c r="X7" s="5" t="s">
        <v>6</v>
      </c>
      <c r="Y7" s="5" t="s">
        <v>7</v>
      </c>
      <c r="Z7" s="5" t="s">
        <v>8</v>
      </c>
      <c r="AA7" s="5" t="s">
        <v>9</v>
      </c>
      <c r="AB7" s="5" t="s">
        <v>10</v>
      </c>
      <c r="AC7" s="5" t="s">
        <v>11</v>
      </c>
      <c r="AD7" s="5" t="s">
        <v>12</v>
      </c>
      <c r="AE7" s="5" t="s">
        <v>6</v>
      </c>
      <c r="AF7" s="5" t="s">
        <v>7</v>
      </c>
      <c r="AG7" s="5" t="s">
        <v>8</v>
      </c>
      <c r="AH7" s="5" t="s">
        <v>9</v>
      </c>
      <c r="AI7" s="5" t="s">
        <v>10</v>
      </c>
      <c r="AJ7" s="5" t="s">
        <v>11</v>
      </c>
      <c r="AK7" s="5" t="s">
        <v>12</v>
      </c>
      <c r="AL7" s="5" t="s">
        <v>6</v>
      </c>
      <c r="AM7" s="7" t="s">
        <v>7</v>
      </c>
    </row>
    <row r="8" spans="2:39" ht="19.95" hidden="1" customHeight="1" outlineLevel="1" x14ac:dyDescent="0.35">
      <c r="B8" s="18" t="s">
        <v>13</v>
      </c>
      <c r="C8" s="2" t="s">
        <v>14</v>
      </c>
      <c r="D8" s="2" t="s">
        <v>14</v>
      </c>
      <c r="E8" s="2" t="s">
        <v>14</v>
      </c>
      <c r="F8" s="2" t="s">
        <v>14</v>
      </c>
      <c r="G8" s="2" t="s">
        <v>14</v>
      </c>
      <c r="H8" s="2" t="s">
        <v>14</v>
      </c>
      <c r="I8" s="2" t="s">
        <v>14</v>
      </c>
      <c r="J8" s="2" t="s">
        <v>14</v>
      </c>
      <c r="K8" s="2" t="s">
        <v>14</v>
      </c>
      <c r="L8" s="2" t="s">
        <v>14</v>
      </c>
      <c r="M8" s="3" t="s">
        <v>14</v>
      </c>
      <c r="N8" s="3" t="s">
        <v>14</v>
      </c>
      <c r="O8" s="2" t="s">
        <v>14</v>
      </c>
      <c r="P8" s="2" t="s">
        <v>14</v>
      </c>
      <c r="Q8" s="2" t="s">
        <v>14</v>
      </c>
      <c r="R8" s="88" t="s">
        <v>74</v>
      </c>
      <c r="S8" s="89"/>
      <c r="T8" s="89"/>
      <c r="U8" s="89"/>
      <c r="V8" s="89"/>
      <c r="W8" s="106"/>
      <c r="X8" s="2" t="s">
        <v>14</v>
      </c>
      <c r="Y8" s="2" t="s">
        <v>14</v>
      </c>
      <c r="Z8" s="2" t="s">
        <v>14</v>
      </c>
      <c r="AA8" s="2" t="s">
        <v>14</v>
      </c>
      <c r="AB8" s="2" t="s">
        <v>14</v>
      </c>
      <c r="AC8" s="2" t="s">
        <v>14</v>
      </c>
      <c r="AD8" s="2" t="s">
        <v>14</v>
      </c>
      <c r="AE8" s="2" t="s">
        <v>14</v>
      </c>
      <c r="AF8" s="2" t="s">
        <v>14</v>
      </c>
      <c r="AG8" s="2" t="s">
        <v>14</v>
      </c>
      <c r="AH8" s="2" t="s">
        <v>14</v>
      </c>
      <c r="AI8" s="2" t="s">
        <v>14</v>
      </c>
      <c r="AJ8" s="2" t="s">
        <v>14</v>
      </c>
      <c r="AK8" s="2" t="s">
        <v>14</v>
      </c>
      <c r="AL8" s="2" t="s">
        <v>14</v>
      </c>
      <c r="AM8" s="2" t="s">
        <v>14</v>
      </c>
    </row>
    <row r="9" spans="2:39" ht="19.95" hidden="1" customHeight="1" outlineLevel="1" x14ac:dyDescent="0.35">
      <c r="B9" s="19" t="s">
        <v>15</v>
      </c>
      <c r="C9" s="3" t="s">
        <v>14</v>
      </c>
      <c r="D9" s="3" t="s">
        <v>14</v>
      </c>
      <c r="E9" s="3" t="s">
        <v>14</v>
      </c>
      <c r="F9" s="3" t="s">
        <v>14</v>
      </c>
      <c r="G9" s="3" t="s">
        <v>14</v>
      </c>
      <c r="H9" s="3" t="s">
        <v>14</v>
      </c>
      <c r="I9" s="3" t="s">
        <v>14</v>
      </c>
      <c r="J9" s="3" t="s">
        <v>14</v>
      </c>
      <c r="K9" s="3" t="s">
        <v>14</v>
      </c>
      <c r="L9" s="3" t="s">
        <v>14</v>
      </c>
      <c r="M9" s="3" t="s">
        <v>14</v>
      </c>
      <c r="N9" s="3" t="s">
        <v>14</v>
      </c>
      <c r="O9" s="2" t="s">
        <v>14</v>
      </c>
      <c r="P9" s="2" t="s">
        <v>14</v>
      </c>
      <c r="Q9" s="2" t="s">
        <v>14</v>
      </c>
      <c r="R9" s="2" t="s">
        <v>14</v>
      </c>
      <c r="S9" s="2" t="s">
        <v>14</v>
      </c>
      <c r="T9" s="2" t="s">
        <v>14</v>
      </c>
      <c r="U9" s="2" t="s">
        <v>14</v>
      </c>
      <c r="V9" s="2" t="s">
        <v>14</v>
      </c>
      <c r="W9" s="2" t="s">
        <v>14</v>
      </c>
      <c r="X9" s="2" t="s">
        <v>14</v>
      </c>
      <c r="Y9" s="2" t="s">
        <v>14</v>
      </c>
      <c r="Z9" s="2" t="s">
        <v>14</v>
      </c>
      <c r="AA9" s="2" t="s">
        <v>14</v>
      </c>
      <c r="AB9" s="2" t="s">
        <v>14</v>
      </c>
      <c r="AC9" s="2" t="s">
        <v>14</v>
      </c>
      <c r="AD9" s="2" t="s">
        <v>14</v>
      </c>
      <c r="AE9" s="2" t="s">
        <v>14</v>
      </c>
      <c r="AF9" s="2" t="s">
        <v>14</v>
      </c>
      <c r="AG9" s="2" t="s">
        <v>14</v>
      </c>
      <c r="AH9" s="2" t="s">
        <v>14</v>
      </c>
      <c r="AI9" s="2" t="s">
        <v>14</v>
      </c>
      <c r="AJ9" s="2" t="s">
        <v>14</v>
      </c>
      <c r="AK9" s="2" t="s">
        <v>14</v>
      </c>
      <c r="AL9" s="2" t="s">
        <v>14</v>
      </c>
      <c r="AM9" s="2" t="s">
        <v>14</v>
      </c>
    </row>
    <row r="10" spans="2:39" ht="19.95" hidden="1" customHeight="1" outlineLevel="1" x14ac:dyDescent="0.35">
      <c r="B10" s="33" t="s">
        <v>2</v>
      </c>
      <c r="C10" s="3" t="s">
        <v>14</v>
      </c>
      <c r="D10" s="3" t="s">
        <v>14</v>
      </c>
      <c r="E10" s="3" t="s">
        <v>14</v>
      </c>
      <c r="F10" s="3" t="s">
        <v>14</v>
      </c>
      <c r="G10" s="3" t="s">
        <v>14</v>
      </c>
      <c r="H10" s="3" t="s">
        <v>14</v>
      </c>
      <c r="I10" s="3" t="s">
        <v>14</v>
      </c>
      <c r="J10" s="3" t="s">
        <v>14</v>
      </c>
      <c r="K10" s="3" t="s">
        <v>14</v>
      </c>
      <c r="L10" s="3" t="s">
        <v>14</v>
      </c>
      <c r="M10" s="3" t="s">
        <v>14</v>
      </c>
      <c r="N10" s="3" t="s">
        <v>14</v>
      </c>
      <c r="O10" s="2" t="s">
        <v>14</v>
      </c>
      <c r="P10" s="2" t="s">
        <v>14</v>
      </c>
      <c r="Q10" s="2" t="s">
        <v>14</v>
      </c>
      <c r="R10" s="2" t="s">
        <v>14</v>
      </c>
      <c r="S10" s="2" t="s">
        <v>14</v>
      </c>
      <c r="T10" s="2" t="s">
        <v>14</v>
      </c>
      <c r="U10" s="2" t="s">
        <v>14</v>
      </c>
      <c r="V10" s="2" t="s">
        <v>14</v>
      </c>
      <c r="W10" s="2" t="s">
        <v>14</v>
      </c>
      <c r="X10" s="2" t="s">
        <v>14</v>
      </c>
      <c r="Y10" s="61" t="s">
        <v>16</v>
      </c>
      <c r="Z10" s="62"/>
      <c r="AA10" s="62"/>
      <c r="AB10" s="62"/>
      <c r="AC10" s="63"/>
      <c r="AD10" s="2" t="s">
        <v>14</v>
      </c>
      <c r="AE10" s="2" t="s">
        <v>14</v>
      </c>
      <c r="AF10" s="61" t="s">
        <v>16</v>
      </c>
      <c r="AG10" s="62"/>
      <c r="AH10" s="62"/>
      <c r="AI10" s="62"/>
      <c r="AJ10" s="63"/>
      <c r="AK10" s="2" t="s">
        <v>14</v>
      </c>
      <c r="AL10" s="2" t="s">
        <v>14</v>
      </c>
      <c r="AM10" s="32" t="s">
        <v>16</v>
      </c>
    </row>
    <row r="11" spans="2:39" ht="19.95" hidden="1" customHeight="1" outlineLevel="1" x14ac:dyDescent="0.35">
      <c r="B11" s="31" t="s">
        <v>5</v>
      </c>
      <c r="C11" s="3" t="s">
        <v>14</v>
      </c>
      <c r="D11" s="3" t="s">
        <v>14</v>
      </c>
      <c r="E11" s="3" t="s">
        <v>14</v>
      </c>
      <c r="F11" s="3" t="s">
        <v>14</v>
      </c>
      <c r="G11" s="3" t="s">
        <v>14</v>
      </c>
      <c r="H11" s="3" t="s">
        <v>14</v>
      </c>
      <c r="I11" s="3" t="s">
        <v>14</v>
      </c>
      <c r="J11" s="3" t="s">
        <v>14</v>
      </c>
      <c r="K11" s="3" t="s">
        <v>14</v>
      </c>
      <c r="L11" s="3" t="s">
        <v>14</v>
      </c>
      <c r="M11" s="3" t="s">
        <v>14</v>
      </c>
      <c r="N11" s="3" t="s">
        <v>14</v>
      </c>
      <c r="O11" s="2" t="s">
        <v>14</v>
      </c>
      <c r="P11" s="2" t="s">
        <v>14</v>
      </c>
      <c r="Q11" s="2" t="s">
        <v>14</v>
      </c>
      <c r="R11" s="2" t="s">
        <v>14</v>
      </c>
      <c r="S11" s="2" t="s">
        <v>14</v>
      </c>
      <c r="T11" s="2" t="s">
        <v>14</v>
      </c>
      <c r="U11" s="2" t="s">
        <v>14</v>
      </c>
      <c r="V11" s="2" t="s">
        <v>14</v>
      </c>
      <c r="W11" s="2" t="s">
        <v>14</v>
      </c>
      <c r="X11" s="2" t="s">
        <v>14</v>
      </c>
      <c r="Y11" s="2" t="s">
        <v>14</v>
      </c>
      <c r="Z11" s="2" t="s">
        <v>14</v>
      </c>
      <c r="AA11" s="2" t="s">
        <v>14</v>
      </c>
      <c r="AB11" s="2" t="s">
        <v>14</v>
      </c>
      <c r="AC11" s="2" t="s">
        <v>14</v>
      </c>
      <c r="AD11" s="2" t="s">
        <v>14</v>
      </c>
      <c r="AE11" s="2" t="s">
        <v>14</v>
      </c>
      <c r="AF11" s="2" t="s">
        <v>14</v>
      </c>
      <c r="AG11" s="2" t="s">
        <v>14</v>
      </c>
      <c r="AH11" s="2" t="s">
        <v>14</v>
      </c>
      <c r="AI11" s="2" t="s">
        <v>14</v>
      </c>
      <c r="AJ11" s="2" t="s">
        <v>14</v>
      </c>
      <c r="AK11" s="2" t="s">
        <v>14</v>
      </c>
      <c r="AL11" s="2" t="s">
        <v>14</v>
      </c>
      <c r="AM11" s="2" t="s">
        <v>14</v>
      </c>
    </row>
    <row r="12" spans="2:39" s="22" customFormat="1" ht="19.95" hidden="1" customHeight="1" outlineLevel="1" x14ac:dyDescent="0.35">
      <c r="B12" s="20" t="s">
        <v>1</v>
      </c>
      <c r="C12" s="3" t="s">
        <v>14</v>
      </c>
      <c r="D12" s="3" t="s">
        <v>14</v>
      </c>
      <c r="E12" s="3" t="s">
        <v>14</v>
      </c>
      <c r="F12" s="3" t="s">
        <v>14</v>
      </c>
      <c r="G12" s="3" t="s">
        <v>14</v>
      </c>
      <c r="H12" s="3" t="s">
        <v>14</v>
      </c>
      <c r="I12" s="3" t="s">
        <v>14</v>
      </c>
      <c r="J12" s="3" t="s">
        <v>14</v>
      </c>
      <c r="K12" s="3" t="s">
        <v>14</v>
      </c>
      <c r="L12" s="3" t="s">
        <v>14</v>
      </c>
      <c r="M12" s="3" t="s">
        <v>14</v>
      </c>
      <c r="N12" s="3" t="s">
        <v>14</v>
      </c>
      <c r="O12" s="2" t="s">
        <v>14</v>
      </c>
      <c r="P12" s="2" t="s">
        <v>14</v>
      </c>
      <c r="Q12" s="2" t="s">
        <v>14</v>
      </c>
      <c r="R12" s="2" t="s">
        <v>14</v>
      </c>
      <c r="S12" s="27" t="s">
        <v>14</v>
      </c>
      <c r="T12" s="2" t="s">
        <v>14</v>
      </c>
      <c r="U12" s="2" t="s">
        <v>14</v>
      </c>
      <c r="V12" s="2" t="s">
        <v>14</v>
      </c>
      <c r="W12" s="24" t="s">
        <v>14</v>
      </c>
      <c r="X12" s="2" t="s">
        <v>14</v>
      </c>
      <c r="Y12" s="2" t="s">
        <v>14</v>
      </c>
      <c r="Z12" s="2" t="s">
        <v>14</v>
      </c>
      <c r="AA12" s="2" t="s">
        <v>14</v>
      </c>
      <c r="AB12" s="2" t="s">
        <v>14</v>
      </c>
      <c r="AC12" s="2" t="s">
        <v>14</v>
      </c>
      <c r="AD12" s="2" t="s">
        <v>14</v>
      </c>
      <c r="AE12" s="2" t="s">
        <v>14</v>
      </c>
      <c r="AF12" s="2" t="s">
        <v>14</v>
      </c>
      <c r="AG12" s="2" t="s">
        <v>14</v>
      </c>
      <c r="AH12" s="2" t="s">
        <v>14</v>
      </c>
      <c r="AI12" s="2" t="s">
        <v>14</v>
      </c>
      <c r="AJ12" s="2" t="s">
        <v>14</v>
      </c>
      <c r="AK12" s="2" t="s">
        <v>14</v>
      </c>
      <c r="AL12" s="2" t="s">
        <v>14</v>
      </c>
      <c r="AM12" s="2" t="s">
        <v>14</v>
      </c>
    </row>
    <row r="13" spans="2:39" s="22" customFormat="1" ht="19.95" customHeight="1" collapsed="1" x14ac:dyDescent="0.35"/>
    <row r="14" spans="2:39" ht="19.95" customHeight="1" x14ac:dyDescent="0.35">
      <c r="B14" s="73">
        <f ca="1">DATE(CalendarYear,4,1)</f>
        <v>45748</v>
      </c>
      <c r="C14" s="4" t="str">
        <f ca="1">IF(DAY(AprSun1)=1,"",IF(AND(YEAR(AprSun1+1)=CalendarYear,MONTH(AprSun1+1)=4),AprSun1+1,""))</f>
        <v/>
      </c>
      <c r="D14" s="4" t="str">
        <f ca="1">IF(DAY(AprSun1)=1,"",IF(AND(YEAR(AprSun1+2)=CalendarYear,MONTH(AprSun1+2)=4),AprSun1+2,""))</f>
        <v/>
      </c>
      <c r="E14" s="4">
        <f ca="1">IF(DAY(AprSun1)=1,"",IF(AND(YEAR(AprSun1+3)=CalendarYear,MONTH(AprSun1+3)=4),AprSun1+3,""))</f>
        <v>45748</v>
      </c>
      <c r="F14" s="4">
        <f ca="1">IF(DAY(AprSun1)=1,"",IF(AND(YEAR(AprSun1+4)=CalendarYear,MONTH(AprSun1+4)=4),AprSun1+4,""))</f>
        <v>45749</v>
      </c>
      <c r="G14" s="4">
        <f ca="1">IF(DAY(AprSun1)=1,"",IF(AND(YEAR(AprSun1+5)=CalendarYear,MONTH(AprSun1+5)=4),AprSun1+5,""))</f>
        <v>45750</v>
      </c>
      <c r="H14" s="4">
        <f ca="1">IF(DAY(AprSun1)=1,"",IF(AND(YEAR(AprSun1+6)=CalendarYear,MONTH(AprSun1+6)=4),AprSun1+6,""))</f>
        <v>45751</v>
      </c>
      <c r="I14" s="4">
        <f ca="1">IF(DAY(AprSun1)=1,IF(AND(YEAR(AprSun1)=CalendarYear,MONTH(AprSun1)=4),AprSun1,""),IF(AND(YEAR(AprSun1+7)=CalendarYear,MONTH(AprSun1+7)=4),AprSun1+7,""))</f>
        <v>45752</v>
      </c>
      <c r="J14" s="4">
        <f ca="1">IF(DAY(AprSun1)=1,IF(AND(YEAR(AprSun1+1)=CalendarYear,MONTH(AprSun1+1)=4),AprSun1+1,""),IF(AND(YEAR(AprSun1+8)=CalendarYear,MONTH(AprSun1+8)=4),AprSun1+8,""))</f>
        <v>45753</v>
      </c>
      <c r="K14" s="4">
        <f ca="1">IF(DAY(AprSun1)=1,IF(AND(YEAR(AprSun1+2)=CalendarYear,MONTH(AprSun1+2)=4),AprSun1+2,""),IF(AND(YEAR(AprSun1+9)=CalendarYear,MONTH(AprSun1+9)=4),AprSun1+9,""))</f>
        <v>45754</v>
      </c>
      <c r="L14" s="4">
        <f ca="1">IF(DAY(AprSun1)=1,IF(AND(YEAR(AprSun1+3)=CalendarYear,MONTH(AprSun1+3)=4),AprSun1+3,""),IF(AND(YEAR(AprSun1+10)=CalendarYear,MONTH(AprSun1+10)=4),AprSun1+10,""))</f>
        <v>45755</v>
      </c>
      <c r="M14" s="4">
        <f ca="1">IF(DAY(AprSun1)=1,IF(AND(YEAR(AprSun1+4)=CalendarYear,MONTH(AprSun1+4)=4),AprSun1+4,""),IF(AND(YEAR(AprSun1+11)=CalendarYear,MONTH(AprSun1+11)=4),AprSun1+11,""))</f>
        <v>45756</v>
      </c>
      <c r="N14" s="4">
        <f ca="1">IF(DAY(AprSun1)=1,IF(AND(YEAR(AprSun1+5)=CalendarYear,MONTH(AprSun1+5)=4),AprSun1+5,""),IF(AND(YEAR(AprSun1+12)=CalendarYear,MONTH(AprSun1+12)=4),AprSun1+12,""))</f>
        <v>45757</v>
      </c>
      <c r="O14" s="4">
        <f ca="1">IF(DAY(AprSun1)=1,IF(AND(YEAR(AprSun1+6)=CalendarYear,MONTH(AprSun1+6)=4),AprSun1+6,""),IF(AND(YEAR(AprSun1+13)=CalendarYear,MONTH(AprSun1+13)=4),AprSun1+13,""))</f>
        <v>45758</v>
      </c>
      <c r="P14" s="4">
        <f ca="1">IF(DAY(AprSun1)=1,IF(AND(YEAR(AprSun1+7)=CalendarYear,MONTH(AprSun1+7)=4),AprSun1+7,""),IF(AND(YEAR(AprSun1+14)=CalendarYear,MONTH(AprSun1+14)=4),AprSun1+14,""))</f>
        <v>45759</v>
      </c>
      <c r="Q14" s="4">
        <f ca="1">IF(DAY(AprSun1)=1,IF(AND(YEAR(AprSun1+8)=CalendarYear,MONTH(AprSun1+8)=4),AprSun1+8,""),IF(AND(YEAR(AprSun1+15)=CalendarYear,MONTH(AprSun1+15)=4),AprSun1+15,""))</f>
        <v>45760</v>
      </c>
      <c r="R14" s="4">
        <f ca="1">IF(DAY(AprSun1)=1,IF(AND(YEAR(AprSun1+9)=CalendarYear,MONTH(AprSun1+9)=4),AprSun1+9,""),IF(AND(YEAR(AprSun1+16)=CalendarYear,MONTH(AprSun1+16)=4),AprSun1+16,""))</f>
        <v>45761</v>
      </c>
      <c r="S14" s="4">
        <f ca="1">IF(DAY(AprSun1)=1,IF(AND(YEAR(AprSun1+10)=CalendarYear,MONTH(AprSun1+10)=4),AprSun1+10,""),IF(AND(YEAR(AprSun1+17)=CalendarYear,MONTH(AprSun1+17)=4),AprSun1+17,""))</f>
        <v>45762</v>
      </c>
      <c r="T14" s="4">
        <f ca="1">IF(DAY(AprSun1)=1,IF(AND(YEAR(AprSun1+11)=CalendarYear,MONTH(AprSun1+11)=4),AprSun1+11,""),IF(AND(YEAR(AprSun1+18)=CalendarYear,MONTH(AprSun1+18)=4),AprSun1+18,""))</f>
        <v>45763</v>
      </c>
      <c r="U14" s="4">
        <f ca="1">IF(DAY(AprSun1)=1,IF(AND(YEAR(AprSun1+12)=CalendarYear,MONTH(AprSun1+12)=4),AprSun1+12,""),IF(AND(YEAR(AprSun1+19)=CalendarYear,MONTH(AprSun1+19)=4),AprSun1+19,""))</f>
        <v>45764</v>
      </c>
      <c r="V14" s="4">
        <f ca="1">IF(DAY(AprSun1)=1,IF(AND(YEAR(AprSun1+13)=CalendarYear,MONTH(AprSun1+13)=4),AprSun1+13,""),IF(AND(YEAR(AprSun1+20)=CalendarYear,MONTH(AprSun1+20)=4),AprSun1+20,""))</f>
        <v>45765</v>
      </c>
      <c r="W14" s="4">
        <f ca="1">IF(DAY(AprSun1)=1,IF(AND(YEAR(AprSun1+14)=CalendarYear,MONTH(AprSun1+14)=4),AprSun1+14,""),IF(AND(YEAR(AprSun1+21)=CalendarYear,MONTH(AprSun1+21)=4),AprSun1+21,""))</f>
        <v>45766</v>
      </c>
      <c r="X14" s="4">
        <f ca="1">IF(DAY(AprSun1)=1,IF(AND(YEAR(AprSun1+15)=CalendarYear,MONTH(AprSun1+15)=4),AprSun1+15,""),IF(AND(YEAR(AprSun1+22)=CalendarYear,MONTH(AprSun1+22)=4),AprSun1+22,""))</f>
        <v>45767</v>
      </c>
      <c r="Y14" s="4">
        <f ca="1">IF(DAY(AprSun1)=1,IF(AND(YEAR(AprSun1+16)=CalendarYear,MONTH(AprSun1+16)=4),AprSun1+16,""),IF(AND(YEAR(AprSun1+23)=CalendarYear,MONTH(AprSun1+23)=4),AprSun1+23,""))</f>
        <v>45768</v>
      </c>
      <c r="Z14" s="4">
        <f ca="1">IF(DAY(AprSun1)=1,IF(AND(YEAR(AprSun1+17)=CalendarYear,MONTH(AprSun1+17)=4),AprSun1+17,""),IF(AND(YEAR(AprSun1+24)=CalendarYear,MONTH(AprSun1+24)=4),AprSun1+24,""))</f>
        <v>45769</v>
      </c>
      <c r="AA14" s="4">
        <f ca="1">IF(DAY(AprSun1)=1,IF(AND(YEAR(AprSun1+18)=CalendarYear,MONTH(AprSun1+18)=4),AprSun1+18,""),IF(AND(YEAR(AprSun1+25)=CalendarYear,MONTH(AprSun1+25)=4),AprSun1+25,""))</f>
        <v>45770</v>
      </c>
      <c r="AB14" s="4">
        <f ca="1">IF(DAY(AprSun1)=1,IF(AND(YEAR(AprSun1+19)=CalendarYear,MONTH(AprSun1+19)=4),AprSun1+19,""),IF(AND(YEAR(AprSun1+26)=CalendarYear,MONTH(AprSun1+26)=4),AprSun1+26,""))</f>
        <v>45771</v>
      </c>
      <c r="AC14" s="4">
        <f ca="1">IF(DAY(AprSun1)=1,IF(AND(YEAR(AprSun1+20)=CalendarYear,MONTH(AprSun1+20)=4),AprSun1+20,""),IF(AND(YEAR(AprSun1+27)=CalendarYear,MONTH(AprSun1+27)=4),AprSun1+27,""))</f>
        <v>45772</v>
      </c>
      <c r="AD14" s="4">
        <f ca="1">IF(DAY(AprSun1)=1,IF(AND(YEAR(AprSun1+21)=CalendarYear,MONTH(AprSun1+21)=4),AprSun1+21,""),IF(AND(YEAR(AprSun1+28)=CalendarYear,MONTH(AprSun1+28)=4),AprSun1+28,""))</f>
        <v>45773</v>
      </c>
      <c r="AE14" s="4">
        <f ca="1">IF(DAY(AprSun1)=1,IF(AND(YEAR(AprSun1+22)=CalendarYear,MONTH(AprSun1+22)=4),AprSun1+22,""),IF(AND(YEAR(AprSun1+29)=CalendarYear,MONTH(AprSun1+29)=4),AprSun1+29,""))</f>
        <v>45774</v>
      </c>
      <c r="AF14" s="4">
        <f ca="1">IF(DAY(AprSun1)=1,IF(AND(YEAR(AprSun1+23)=CalendarYear,MONTH(AprSun1+23)=4),AprSun1+23,""),IF(AND(YEAR(AprSun1+30)=CalendarYear,MONTH(AprSun1+30)=4),AprSun1+30,""))</f>
        <v>45775</v>
      </c>
      <c r="AG14" s="4">
        <f ca="1">IF(DAY(AprSun1)=1,IF(AND(YEAR(AprSun1+24)=CalendarYear,MONTH(AprSun1+24)=4),AprSun1+24,""),IF(AND(YEAR(AprSun1+31)=CalendarYear,MONTH(AprSun1+31)=4),AprSun1+31,""))</f>
        <v>45776</v>
      </c>
      <c r="AH14" s="4">
        <f ca="1">IF(DAY(AprSun1)=1,IF(AND(YEAR(AprSun1+25)=CalendarYear,MONTH(AprSun1+25)=4),AprSun1+25,""),IF(AND(YEAR(AprSun1+32)=CalendarYear,MONTH(AprSun1+32)=4),AprSun1+32,""))</f>
        <v>45777</v>
      </c>
      <c r="AI14" s="4" t="str">
        <f ca="1">IF(DAY(AprSun1)=1,IF(AND(YEAR(AprSun1+26)=CalendarYear,MONTH(AprSun1+26)=4),AprSun1+26,""),IF(AND(YEAR(AprSun1+33)=CalendarYear,MONTH(AprSun1+33)=4),AprSun1+33,""))</f>
        <v/>
      </c>
      <c r="AJ14" s="4" t="str">
        <f ca="1">IF(DAY(AprSun1)=1,IF(AND(YEAR(AprSun1+27)=CalendarYear,MONTH(AprSun1+27)=4),AprSun1+27,""),IF(AND(YEAR(AprSun1+34)=CalendarYear,MONTH(AprSun1+34)=4),AprSun1+34,""))</f>
        <v/>
      </c>
      <c r="AK14" s="4" t="str">
        <f ca="1">IF(DAY(AprSun1)=1,IF(AND(YEAR(AprSun1+28)=CalendarYear,MONTH(AprSun1+28)=4),AprSun1+28,""),IF(AND(YEAR(AprSun1+35)=CalendarYear,MONTH(AprSun1+35)=4),AprSun1+35,""))</f>
        <v/>
      </c>
      <c r="AL14" s="4" t="str">
        <f ca="1">IF(DAY(AprSun1)=1,IF(AND(YEAR(AprSun1+29)=CalendarYear,MONTH(AprSun1+29)=4),AprSun1+29,""),IF(AND(YEAR(AprSun1+36)=CalendarYear,MONTH(AprSun1+36)=4),AprSun1+36,""))</f>
        <v/>
      </c>
      <c r="AM14" s="6" t="str">
        <f ca="1">IF(DAY(AprSun1)=1,IF(AND(YEAR(AprSun1+30)=CalendarYear,MONTH(AprSun1+30)=4),AprSun1+30,""),IF(AND(YEAR(AprSun1+37)=CalendarYear,MONTH(AprSun1+37)=4),AprSun1+37,""))</f>
        <v/>
      </c>
    </row>
    <row r="15" spans="2:39" ht="19.95" customHeight="1" x14ac:dyDescent="0.35">
      <c r="B15" s="74"/>
      <c r="C15" s="5" t="s">
        <v>6</v>
      </c>
      <c r="D15" s="5" t="s">
        <v>7</v>
      </c>
      <c r="E15" s="5" t="s">
        <v>8</v>
      </c>
      <c r="F15" s="5" t="s">
        <v>9</v>
      </c>
      <c r="G15" s="5" t="s">
        <v>10</v>
      </c>
      <c r="H15" s="5" t="s">
        <v>11</v>
      </c>
      <c r="I15" s="5" t="s">
        <v>12</v>
      </c>
      <c r="J15" s="5" t="s">
        <v>6</v>
      </c>
      <c r="K15" s="5" t="s">
        <v>7</v>
      </c>
      <c r="L15" s="5" t="s">
        <v>8</v>
      </c>
      <c r="M15" s="5" t="s">
        <v>9</v>
      </c>
      <c r="N15" s="5" t="s">
        <v>10</v>
      </c>
      <c r="O15" s="5" t="s">
        <v>11</v>
      </c>
      <c r="P15" s="5" t="s">
        <v>12</v>
      </c>
      <c r="Q15" s="5" t="s">
        <v>6</v>
      </c>
      <c r="R15" s="5" t="s">
        <v>7</v>
      </c>
      <c r="S15" s="5" t="s">
        <v>8</v>
      </c>
      <c r="T15" s="5" t="s">
        <v>9</v>
      </c>
      <c r="U15" s="5" t="s">
        <v>10</v>
      </c>
      <c r="V15" s="5" t="s">
        <v>11</v>
      </c>
      <c r="W15" s="5" t="s">
        <v>12</v>
      </c>
      <c r="X15" s="5" t="s">
        <v>6</v>
      </c>
      <c r="Y15" s="5" t="s">
        <v>7</v>
      </c>
      <c r="Z15" s="5" t="s">
        <v>8</v>
      </c>
      <c r="AA15" s="5" t="s">
        <v>9</v>
      </c>
      <c r="AB15" s="5" t="s">
        <v>10</v>
      </c>
      <c r="AC15" s="5" t="s">
        <v>11</v>
      </c>
      <c r="AD15" s="5" t="s">
        <v>12</v>
      </c>
      <c r="AE15" s="5" t="s">
        <v>6</v>
      </c>
      <c r="AF15" s="5" t="s">
        <v>7</v>
      </c>
      <c r="AG15" s="5" t="s">
        <v>8</v>
      </c>
      <c r="AH15" s="5" t="s">
        <v>9</v>
      </c>
      <c r="AI15" s="5" t="s">
        <v>10</v>
      </c>
      <c r="AJ15" s="5" t="s">
        <v>11</v>
      </c>
      <c r="AK15" s="5" t="s">
        <v>12</v>
      </c>
      <c r="AL15" s="5" t="s">
        <v>6</v>
      </c>
      <c r="AM15" s="7" t="s">
        <v>7</v>
      </c>
    </row>
    <row r="16" spans="2:39" ht="19.95" hidden="1" customHeight="1" outlineLevel="1" x14ac:dyDescent="0.35">
      <c r="B16" s="18" t="s">
        <v>13</v>
      </c>
      <c r="C16" s="2" t="s">
        <v>14</v>
      </c>
      <c r="D16" s="2" t="s">
        <v>14</v>
      </c>
      <c r="E16" s="2" t="s">
        <v>14</v>
      </c>
      <c r="F16" s="2" t="s">
        <v>14</v>
      </c>
      <c r="G16" s="2" t="s">
        <v>14</v>
      </c>
      <c r="H16" s="2" t="s">
        <v>14</v>
      </c>
      <c r="I16" s="2" t="s">
        <v>14</v>
      </c>
      <c r="J16" s="2" t="s">
        <v>14</v>
      </c>
      <c r="K16" s="2" t="s">
        <v>14</v>
      </c>
      <c r="L16" s="2" t="s">
        <v>14</v>
      </c>
      <c r="M16" s="3" t="s">
        <v>14</v>
      </c>
      <c r="N16" s="3" t="s">
        <v>14</v>
      </c>
      <c r="O16" s="2" t="s">
        <v>14</v>
      </c>
      <c r="P16" s="2" t="s">
        <v>14</v>
      </c>
      <c r="Q16" s="2" t="s">
        <v>14</v>
      </c>
      <c r="R16" s="2" t="s">
        <v>14</v>
      </c>
      <c r="S16" s="2" t="s">
        <v>14</v>
      </c>
      <c r="T16" s="2" t="s">
        <v>14</v>
      </c>
      <c r="U16" s="2" t="s">
        <v>14</v>
      </c>
      <c r="V16" s="2" t="s">
        <v>14</v>
      </c>
      <c r="W16" s="2" t="s">
        <v>14</v>
      </c>
      <c r="X16" s="2" t="s">
        <v>14</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row>
    <row r="17" spans="2:39" ht="19.95" hidden="1" customHeight="1" outlineLevel="1" x14ac:dyDescent="0.35">
      <c r="B17" s="19" t="s">
        <v>15</v>
      </c>
      <c r="C17" s="3" t="s">
        <v>14</v>
      </c>
      <c r="D17" s="3" t="s">
        <v>14</v>
      </c>
      <c r="E17" s="3" t="s">
        <v>14</v>
      </c>
      <c r="F17" s="3" t="s">
        <v>14</v>
      </c>
      <c r="G17" s="3" t="s">
        <v>14</v>
      </c>
      <c r="H17" s="3" t="s">
        <v>14</v>
      </c>
      <c r="I17" s="3" t="s">
        <v>14</v>
      </c>
      <c r="J17" s="3" t="s">
        <v>14</v>
      </c>
      <c r="K17" s="3" t="s">
        <v>14</v>
      </c>
      <c r="L17" s="3" t="s">
        <v>14</v>
      </c>
      <c r="M17" s="3" t="s">
        <v>14</v>
      </c>
      <c r="N17" s="3" t="s">
        <v>14</v>
      </c>
      <c r="O17" s="2" t="s">
        <v>14</v>
      </c>
      <c r="P17" s="2" t="s">
        <v>14</v>
      </c>
      <c r="Q17" s="2" t="s">
        <v>14</v>
      </c>
      <c r="R17" s="2" t="s">
        <v>14</v>
      </c>
      <c r="S17" s="2" t="s">
        <v>14</v>
      </c>
      <c r="T17" s="2" t="s">
        <v>14</v>
      </c>
      <c r="U17" s="2" t="s">
        <v>14</v>
      </c>
      <c r="V17" s="2" t="s">
        <v>14</v>
      </c>
      <c r="W17" s="2" t="s">
        <v>14</v>
      </c>
      <c r="X17" s="2" t="s">
        <v>14</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row>
    <row r="18" spans="2:39" s="21" customFormat="1" ht="19.95" hidden="1" customHeight="1" outlineLevel="1" x14ac:dyDescent="0.35">
      <c r="B18" s="33" t="s">
        <v>2</v>
      </c>
      <c r="C18" s="3" t="s">
        <v>14</v>
      </c>
      <c r="D18" s="3" t="s">
        <v>14</v>
      </c>
      <c r="E18" s="64" t="s">
        <v>16</v>
      </c>
      <c r="F18" s="65"/>
      <c r="G18" s="65"/>
      <c r="H18" s="66"/>
      <c r="I18" s="3" t="s">
        <v>14</v>
      </c>
      <c r="J18" s="3" t="s">
        <v>14</v>
      </c>
      <c r="K18" s="61" t="s">
        <v>16</v>
      </c>
      <c r="L18" s="62"/>
      <c r="M18" s="62"/>
      <c r="N18" s="62"/>
      <c r="O18" s="63"/>
      <c r="P18" s="2" t="s">
        <v>14</v>
      </c>
      <c r="Q18" s="2" t="s">
        <v>14</v>
      </c>
      <c r="R18" s="61" t="s">
        <v>16</v>
      </c>
      <c r="S18" s="62"/>
      <c r="T18" s="62"/>
      <c r="U18" s="62"/>
      <c r="V18" s="63"/>
      <c r="W18" s="2" t="s">
        <v>14</v>
      </c>
      <c r="X18" s="2" t="s">
        <v>14</v>
      </c>
      <c r="Y18" s="61" t="s">
        <v>16</v>
      </c>
      <c r="Z18" s="63"/>
      <c r="AA18" s="2" t="s">
        <v>14</v>
      </c>
      <c r="AB18" s="2" t="s">
        <v>14</v>
      </c>
      <c r="AC18" s="2" t="s">
        <v>14</v>
      </c>
      <c r="AD18" s="2" t="s">
        <v>14</v>
      </c>
      <c r="AE18" s="2" t="s">
        <v>14</v>
      </c>
      <c r="AF18" s="61" t="s">
        <v>16</v>
      </c>
      <c r="AG18" s="62"/>
      <c r="AH18" s="63"/>
      <c r="AI18" s="2" t="s">
        <v>14</v>
      </c>
      <c r="AJ18" s="2" t="s">
        <v>14</v>
      </c>
      <c r="AK18" s="2" t="s">
        <v>14</v>
      </c>
      <c r="AL18" s="2" t="s">
        <v>14</v>
      </c>
      <c r="AM18" s="2" t="s">
        <v>14</v>
      </c>
    </row>
    <row r="19" spans="2:39" s="21" customFormat="1" ht="19.95" hidden="1" customHeight="1" outlineLevel="1" x14ac:dyDescent="0.35">
      <c r="B19" s="31" t="s">
        <v>5</v>
      </c>
      <c r="C19" s="3" t="s">
        <v>14</v>
      </c>
      <c r="D19" s="3" t="s">
        <v>14</v>
      </c>
      <c r="E19" s="3" t="s">
        <v>14</v>
      </c>
      <c r="F19" s="3" t="s">
        <v>14</v>
      </c>
      <c r="G19" s="3" t="s">
        <v>14</v>
      </c>
      <c r="H19" s="3" t="s">
        <v>14</v>
      </c>
      <c r="I19" s="3" t="s">
        <v>14</v>
      </c>
      <c r="J19" s="3" t="s">
        <v>14</v>
      </c>
      <c r="K19" s="3" t="s">
        <v>14</v>
      </c>
      <c r="L19" s="3" t="s">
        <v>14</v>
      </c>
      <c r="M19" s="3" t="s">
        <v>14</v>
      </c>
      <c r="N19" s="3" t="s">
        <v>14</v>
      </c>
      <c r="O19" s="2" t="s">
        <v>14</v>
      </c>
      <c r="P19" s="2" t="s">
        <v>14</v>
      </c>
      <c r="Q19" s="2" t="s">
        <v>14</v>
      </c>
      <c r="R19" s="2" t="s">
        <v>14</v>
      </c>
      <c r="S19" s="2" t="s">
        <v>14</v>
      </c>
      <c r="T19" s="2" t="s">
        <v>14</v>
      </c>
      <c r="U19" s="2" t="s">
        <v>14</v>
      </c>
      <c r="V19" s="2" t="s">
        <v>14</v>
      </c>
      <c r="W19" s="2" t="s">
        <v>14</v>
      </c>
      <c r="X19" s="2" t="s">
        <v>14</v>
      </c>
      <c r="Y19" s="2" t="s">
        <v>14</v>
      </c>
      <c r="Z19" s="2" t="s">
        <v>14</v>
      </c>
      <c r="AA19" s="2" t="s">
        <v>14</v>
      </c>
      <c r="AB19" s="2" t="s">
        <v>14</v>
      </c>
      <c r="AC19" s="2" t="s">
        <v>14</v>
      </c>
      <c r="AD19" s="2" t="s">
        <v>14</v>
      </c>
      <c r="AE19" s="2" t="s">
        <v>14</v>
      </c>
      <c r="AF19" s="2" t="s">
        <v>14</v>
      </c>
      <c r="AG19" s="2" t="s">
        <v>14</v>
      </c>
      <c r="AH19" s="2" t="s">
        <v>14</v>
      </c>
      <c r="AI19" s="2" t="s">
        <v>14</v>
      </c>
      <c r="AJ19" s="2" t="s">
        <v>14</v>
      </c>
      <c r="AK19" s="2" t="s">
        <v>14</v>
      </c>
      <c r="AL19" s="2" t="s">
        <v>14</v>
      </c>
      <c r="AM19" s="2" t="s">
        <v>14</v>
      </c>
    </row>
    <row r="20" spans="2:39" ht="19.95" hidden="1" customHeight="1" outlineLevel="1" x14ac:dyDescent="0.35">
      <c r="B20" s="20" t="s">
        <v>1</v>
      </c>
      <c r="C20" s="3" t="s">
        <v>14</v>
      </c>
      <c r="D20" s="3" t="s">
        <v>14</v>
      </c>
      <c r="E20" s="3" t="s">
        <v>14</v>
      </c>
      <c r="F20" s="3" t="s">
        <v>14</v>
      </c>
      <c r="G20" s="3" t="s">
        <v>14</v>
      </c>
      <c r="H20" s="3" t="s">
        <v>14</v>
      </c>
      <c r="I20" s="3" t="s">
        <v>14</v>
      </c>
      <c r="J20" s="3" t="s">
        <v>14</v>
      </c>
      <c r="K20" s="3" t="s">
        <v>14</v>
      </c>
      <c r="L20" s="3" t="s">
        <v>14</v>
      </c>
      <c r="M20" s="3" t="s">
        <v>14</v>
      </c>
      <c r="N20" s="3" t="s">
        <v>14</v>
      </c>
      <c r="O20" s="2" t="s">
        <v>14</v>
      </c>
      <c r="P20" s="2" t="s">
        <v>14</v>
      </c>
      <c r="Q20" s="2" t="s">
        <v>14</v>
      </c>
      <c r="R20" s="2" t="s">
        <v>14</v>
      </c>
      <c r="S20" s="2" t="s">
        <v>14</v>
      </c>
      <c r="T20" s="2" t="s">
        <v>14</v>
      </c>
      <c r="U20" s="2" t="s">
        <v>14</v>
      </c>
      <c r="V20" s="2" t="s">
        <v>14</v>
      </c>
      <c r="W20" s="80" t="s">
        <v>45</v>
      </c>
      <c r="X20" s="80"/>
      <c r="Y20" s="2" t="s">
        <v>14</v>
      </c>
      <c r="Z20" s="2" t="s">
        <v>14</v>
      </c>
      <c r="AA20" s="80" t="s">
        <v>29</v>
      </c>
      <c r="AB20" s="80"/>
      <c r="AC20" s="80"/>
      <c r="AD20" s="2" t="s">
        <v>14</v>
      </c>
      <c r="AE20" s="2" t="s">
        <v>14</v>
      </c>
      <c r="AF20" s="2" t="s">
        <v>14</v>
      </c>
      <c r="AG20" s="2" t="s">
        <v>14</v>
      </c>
      <c r="AH20" s="2" t="s">
        <v>14</v>
      </c>
      <c r="AI20" s="2" t="s">
        <v>14</v>
      </c>
      <c r="AJ20" s="2" t="s">
        <v>14</v>
      </c>
      <c r="AK20" s="2" t="s">
        <v>14</v>
      </c>
      <c r="AL20" s="2" t="s">
        <v>14</v>
      </c>
      <c r="AM20" s="2" t="s">
        <v>14</v>
      </c>
    </row>
    <row r="21" spans="2:39" ht="19.95" customHeight="1" collapsed="1" x14ac:dyDescent="0.35">
      <c r="B21" s="1"/>
    </row>
    <row r="22" spans="2:39" ht="19.95" customHeight="1" x14ac:dyDescent="0.35">
      <c r="B22" s="73">
        <f ca="1">DATE(CalendarYear,5,1)</f>
        <v>45778</v>
      </c>
      <c r="C22" s="4" t="str">
        <f ca="1">IF(DAY(MaySun1)=1,"",IF(AND(YEAR(MaySun1+1)=CalendarYear,MONTH(MaySun1+1)=5),MaySun1+1,""))</f>
        <v/>
      </c>
      <c r="D22" s="4" t="str">
        <f ca="1">IF(DAY(MaySun1)=1,"",IF(AND(YEAR(MaySun1+2)=CalendarYear,MONTH(MaySun1+2)=5),MaySun1+2,""))</f>
        <v/>
      </c>
      <c r="E22" s="4" t="str">
        <f ca="1">IF(DAY(MaySun1)=1,"",IF(AND(YEAR(MaySun1+3)=CalendarYear,MONTH(MaySun1+3)=5),MaySun1+3,""))</f>
        <v/>
      </c>
      <c r="F22" s="4" t="str">
        <f ca="1">IF(DAY(MaySun1)=1,"",IF(AND(YEAR(MaySun1+4)=CalendarYear,MONTH(MaySun1+4)=5),MaySun1+4,""))</f>
        <v/>
      </c>
      <c r="G22" s="4">
        <f ca="1">IF(DAY(MaySun1)=1,"",IF(AND(YEAR(MaySun1+5)=CalendarYear,MONTH(MaySun1+5)=5),MaySun1+5,""))</f>
        <v>45778</v>
      </c>
      <c r="H22" s="4">
        <f ca="1">IF(DAY(MaySun1)=1,"",IF(AND(YEAR(MaySun1+6)=CalendarYear,MONTH(MaySun1+6)=5),MaySun1+6,""))</f>
        <v>45779</v>
      </c>
      <c r="I22" s="4">
        <f ca="1">IF(DAY(MaySun1)=1,IF(AND(YEAR(MaySun1)=CalendarYear,MONTH(MaySun1)=5),MaySun1,""),IF(AND(YEAR(MaySun1+7)=CalendarYear,MONTH(MaySun1+7)=5),MaySun1+7,""))</f>
        <v>45780</v>
      </c>
      <c r="J22" s="4">
        <f ca="1">IF(DAY(MaySun1)=1,IF(AND(YEAR(MaySun1+1)=CalendarYear,MONTH(MaySun1+1)=5),MaySun1+1,""),IF(AND(YEAR(MaySun1+8)=CalendarYear,MONTH(MaySun1+8)=5),MaySun1+8,""))</f>
        <v>45781</v>
      </c>
      <c r="K22" s="4">
        <f ca="1">IF(DAY(MaySun1)=1,IF(AND(YEAR(MaySun1+2)=CalendarYear,MONTH(MaySun1+2)=5),MaySun1+2,""),IF(AND(YEAR(MaySun1+9)=CalendarYear,MONTH(MaySun1+9)=5),MaySun1+9,""))</f>
        <v>45782</v>
      </c>
      <c r="L22" s="4">
        <f ca="1">IF(DAY(MaySun1)=1,IF(AND(YEAR(MaySun1+3)=CalendarYear,MONTH(MaySun1+3)=5),MaySun1+3,""),IF(AND(YEAR(MaySun1+10)=CalendarYear,MONTH(MaySun1+10)=5),MaySun1+10,""))</f>
        <v>45783</v>
      </c>
      <c r="M22" s="4">
        <f ca="1">IF(DAY(MaySun1)=1,IF(AND(YEAR(MaySun1+4)=CalendarYear,MONTH(MaySun1+4)=5),MaySun1+4,""),IF(AND(YEAR(MaySun1+11)=CalendarYear,MONTH(MaySun1+11)=5),MaySun1+11,""))</f>
        <v>45784</v>
      </c>
      <c r="N22" s="4">
        <f ca="1">IF(DAY(MaySun1)=1,IF(AND(YEAR(MaySun1+5)=CalendarYear,MONTH(MaySun1+5)=5),MaySun1+5,""),IF(AND(YEAR(MaySun1+12)=CalendarYear,MONTH(MaySun1+12)=5),MaySun1+12,""))</f>
        <v>45785</v>
      </c>
      <c r="O22" s="4">
        <f ca="1">IF(DAY(MaySun1)=1,IF(AND(YEAR(MaySun1+6)=CalendarYear,MONTH(MaySun1+6)=5),MaySun1+6,""),IF(AND(YEAR(MaySun1+13)=CalendarYear,MONTH(MaySun1+13)=5),MaySun1+13,""))</f>
        <v>45786</v>
      </c>
      <c r="P22" s="4">
        <f ca="1">IF(DAY(MaySun1)=1,IF(AND(YEAR(MaySun1+7)=CalendarYear,MONTH(MaySun1+7)=5),MaySun1+7,""),IF(AND(YEAR(MaySun1+14)=CalendarYear,MONTH(MaySun1+14)=5),MaySun1+14,""))</f>
        <v>45787</v>
      </c>
      <c r="Q22" s="4">
        <f ca="1">IF(DAY(MaySun1)=1,IF(AND(YEAR(MaySun1+8)=CalendarYear,MONTH(MaySun1+8)=5),MaySun1+8,""),IF(AND(YEAR(MaySun1+15)=CalendarYear,MONTH(MaySun1+15)=5),MaySun1+15,""))</f>
        <v>45788</v>
      </c>
      <c r="R22" s="4">
        <f ca="1">IF(DAY(MaySun1)=1,IF(AND(YEAR(MaySun1+9)=CalendarYear,MONTH(MaySun1+9)=5),MaySun1+9,""),IF(AND(YEAR(MaySun1+16)=CalendarYear,MONTH(MaySun1+16)=5),MaySun1+16,""))</f>
        <v>45789</v>
      </c>
      <c r="S22" s="4">
        <f ca="1">IF(DAY(MaySun1)=1,IF(AND(YEAR(MaySun1+10)=CalendarYear,MONTH(MaySun1+10)=5),MaySun1+10,""),IF(AND(YEAR(MaySun1+17)=CalendarYear,MONTH(MaySun1+17)=5),MaySun1+17,""))</f>
        <v>45790</v>
      </c>
      <c r="T22" s="4">
        <f ca="1">IF(DAY(MaySun1)=1,IF(AND(YEAR(MaySun1+11)=CalendarYear,MONTH(MaySun1+11)=5),MaySun1+11,""),IF(AND(YEAR(MaySun1+18)=CalendarYear,MONTH(MaySun1+18)=5),MaySun1+18,""))</f>
        <v>45791</v>
      </c>
      <c r="U22" s="4">
        <f ca="1">IF(DAY(MaySun1)=1,IF(AND(YEAR(MaySun1+12)=CalendarYear,MONTH(MaySun1+12)=5),MaySun1+12,""),IF(AND(YEAR(MaySun1+19)=CalendarYear,MONTH(MaySun1+19)=5),MaySun1+19,""))</f>
        <v>45792</v>
      </c>
      <c r="V22" s="4">
        <f ca="1">IF(DAY(MaySun1)=1,IF(AND(YEAR(MaySun1+13)=CalendarYear,MONTH(MaySun1+13)=5),MaySun1+13,""),IF(AND(YEAR(MaySun1+20)=CalendarYear,MONTH(MaySun1+20)=5),MaySun1+20,""))</f>
        <v>45793</v>
      </c>
      <c r="W22" s="4">
        <f ca="1">IF(DAY(MaySun1)=1,IF(AND(YEAR(MaySun1+14)=CalendarYear,MONTH(MaySun1+14)=5),MaySun1+14,""),IF(AND(YEAR(MaySun1+21)=CalendarYear,MONTH(MaySun1+21)=5),MaySun1+21,""))</f>
        <v>45794</v>
      </c>
      <c r="X22" s="4">
        <f ca="1">IF(DAY(MaySun1)=1,IF(AND(YEAR(MaySun1+15)=CalendarYear,MONTH(MaySun1+15)=5),MaySun1+15,""),IF(AND(YEAR(MaySun1+22)=CalendarYear,MONTH(MaySun1+22)=5),MaySun1+22,""))</f>
        <v>45795</v>
      </c>
      <c r="Y22" s="4">
        <f ca="1">IF(DAY(MaySun1)=1,IF(AND(YEAR(MaySun1+16)=CalendarYear,MONTH(MaySun1+16)=5),MaySun1+16,""),IF(AND(YEAR(MaySun1+23)=CalendarYear,MONTH(MaySun1+23)=5),MaySun1+23,""))</f>
        <v>45796</v>
      </c>
      <c r="Z22" s="4">
        <f ca="1">IF(DAY(MaySun1)=1,IF(AND(YEAR(MaySun1+17)=CalendarYear,MONTH(MaySun1+17)=5),MaySun1+17,""),IF(AND(YEAR(MaySun1+24)=CalendarYear,MONTH(MaySun1+24)=5),MaySun1+24,""))</f>
        <v>45797</v>
      </c>
      <c r="AA22" s="4">
        <f ca="1">IF(DAY(MaySun1)=1,IF(AND(YEAR(MaySun1+18)=CalendarYear,MONTH(MaySun1+18)=5),MaySun1+18,""),IF(AND(YEAR(MaySun1+25)=CalendarYear,MONTH(MaySun1+25)=5),MaySun1+25,""))</f>
        <v>45798</v>
      </c>
      <c r="AB22" s="4">
        <f ca="1">IF(DAY(MaySun1)=1,IF(AND(YEAR(MaySun1+19)=CalendarYear,MONTH(MaySun1+19)=5),MaySun1+19,""),IF(AND(YEAR(MaySun1+26)=CalendarYear,MONTH(MaySun1+26)=5),MaySun1+26,""))</f>
        <v>45799</v>
      </c>
      <c r="AC22" s="4">
        <f ca="1">IF(DAY(MaySun1)=1,IF(AND(YEAR(MaySun1+20)=CalendarYear,MONTH(MaySun1+20)=5),MaySun1+20,""),IF(AND(YEAR(MaySun1+27)=CalendarYear,MONTH(MaySun1+27)=5),MaySun1+27,""))</f>
        <v>45800</v>
      </c>
      <c r="AD22" s="4">
        <f ca="1">IF(DAY(MaySun1)=1,IF(AND(YEAR(MaySun1+21)=CalendarYear,MONTH(MaySun1+21)=5),MaySun1+21,""),IF(AND(YEAR(MaySun1+28)=CalendarYear,MONTH(MaySun1+28)=5),MaySun1+28,""))</f>
        <v>45801</v>
      </c>
      <c r="AE22" s="4">
        <f ca="1">IF(DAY(MaySun1)=1,IF(AND(YEAR(MaySun1+22)=CalendarYear,MONTH(MaySun1+22)=5),MaySun1+22,""),IF(AND(YEAR(MaySun1+29)=CalendarYear,MONTH(MaySun1+29)=5),MaySun1+29,""))</f>
        <v>45802</v>
      </c>
      <c r="AF22" s="4">
        <f ca="1">IF(DAY(MaySun1)=1,IF(AND(YEAR(MaySun1+23)=CalendarYear,MONTH(MaySun1+23)=5),MaySun1+23,""),IF(AND(YEAR(MaySun1+30)=CalendarYear,MONTH(MaySun1+30)=5),MaySun1+30,""))</f>
        <v>45803</v>
      </c>
      <c r="AG22" s="4">
        <f ca="1">IF(DAY(MaySun1)=1,IF(AND(YEAR(MaySun1+24)=CalendarYear,MONTH(MaySun1+24)=5),MaySun1+24,""),IF(AND(YEAR(MaySun1+31)=CalendarYear,MONTH(MaySun1+31)=5),MaySun1+31,""))</f>
        <v>45804</v>
      </c>
      <c r="AH22" s="4">
        <f ca="1">IF(DAY(MaySun1)=1,IF(AND(YEAR(MaySun1+25)=CalendarYear,MONTH(MaySun1+25)=5),MaySun1+25,""),IF(AND(YEAR(MaySun1+32)=CalendarYear,MONTH(MaySun1+32)=5),MaySun1+32,""))</f>
        <v>45805</v>
      </c>
      <c r="AI22" s="4">
        <f ca="1">IF(DAY(MaySun1)=1,IF(AND(YEAR(MaySun1+26)=CalendarYear,MONTH(MaySun1+26)=5),MaySun1+26,""),IF(AND(YEAR(MaySun1+33)=CalendarYear,MONTH(MaySun1+33)=5),MaySun1+33,""))</f>
        <v>45806</v>
      </c>
      <c r="AJ22" s="4">
        <f ca="1">IF(DAY(MaySun1)=1,IF(AND(YEAR(MaySun1+27)=CalendarYear,MONTH(MaySun1+27)=5),MaySun1+27,""),IF(AND(YEAR(MaySun1+34)=CalendarYear,MONTH(MaySun1+34)=5),MaySun1+34,""))</f>
        <v>45807</v>
      </c>
      <c r="AK22" s="4">
        <f ca="1">IF(DAY(MaySun1)=1,IF(AND(YEAR(MaySun1+28)=CalendarYear,MONTH(MaySun1+28)=5),MaySun1+28,""),IF(AND(YEAR(MaySun1+35)=CalendarYear,MONTH(MaySun1+35)=5),MaySun1+35,""))</f>
        <v>45808</v>
      </c>
      <c r="AL22" s="4" t="str">
        <f ca="1">IF(DAY(MaySun1)=1,IF(AND(YEAR(MaySun1+29)=CalendarYear,MONTH(MaySun1+29)=5),MaySun1+29,""),IF(AND(YEAR(MaySun1+36)=CalendarYear,MONTH(MaySun1+36)=5),MaySun1+36,""))</f>
        <v/>
      </c>
      <c r="AM22" s="6" t="str">
        <f ca="1">IF(DAY(MaySun1)=1,IF(AND(YEAR(MaySun1+30)=CalendarYear,MONTH(MaySun1+30)=5),MaySun1+30,""),IF(AND(YEAR(MaySun1+37)=CalendarYear,MONTH(MaySun1+37)=5),MaySun1+37,""))</f>
        <v/>
      </c>
    </row>
    <row r="23" spans="2:39" ht="19.95" customHeight="1" x14ac:dyDescent="0.35">
      <c r="B23" s="74"/>
      <c r="C23" s="5" t="s">
        <v>6</v>
      </c>
      <c r="D23" s="5" t="s">
        <v>7</v>
      </c>
      <c r="E23" s="5" t="s">
        <v>8</v>
      </c>
      <c r="F23" s="5" t="s">
        <v>9</v>
      </c>
      <c r="G23" s="5" t="s">
        <v>10</v>
      </c>
      <c r="H23" s="5" t="s">
        <v>11</v>
      </c>
      <c r="I23" s="5" t="s">
        <v>12</v>
      </c>
      <c r="J23" s="5" t="s">
        <v>6</v>
      </c>
      <c r="K23" s="5" t="s">
        <v>7</v>
      </c>
      <c r="L23" s="5" t="s">
        <v>8</v>
      </c>
      <c r="M23" s="5" t="s">
        <v>9</v>
      </c>
      <c r="N23" s="5" t="s">
        <v>10</v>
      </c>
      <c r="O23" s="5" t="s">
        <v>11</v>
      </c>
      <c r="P23" s="5" t="s">
        <v>12</v>
      </c>
      <c r="Q23" s="5" t="s">
        <v>6</v>
      </c>
      <c r="R23" s="5" t="s">
        <v>7</v>
      </c>
      <c r="S23" s="5" t="s">
        <v>8</v>
      </c>
      <c r="T23" s="5" t="s">
        <v>9</v>
      </c>
      <c r="U23" s="5" t="s">
        <v>10</v>
      </c>
      <c r="V23" s="5" t="s">
        <v>11</v>
      </c>
      <c r="W23" s="5" t="s">
        <v>12</v>
      </c>
      <c r="X23" s="5" t="s">
        <v>6</v>
      </c>
      <c r="Y23" s="5" t="s">
        <v>7</v>
      </c>
      <c r="Z23" s="5" t="s">
        <v>8</v>
      </c>
      <c r="AA23" s="5" t="s">
        <v>9</v>
      </c>
      <c r="AB23" s="5" t="s">
        <v>10</v>
      </c>
      <c r="AC23" s="5" t="s">
        <v>11</v>
      </c>
      <c r="AD23" s="5" t="s">
        <v>12</v>
      </c>
      <c r="AE23" s="5" t="s">
        <v>6</v>
      </c>
      <c r="AF23" s="5" t="s">
        <v>7</v>
      </c>
      <c r="AG23" s="5" t="s">
        <v>8</v>
      </c>
      <c r="AH23" s="5" t="s">
        <v>9</v>
      </c>
      <c r="AI23" s="5" t="s">
        <v>10</v>
      </c>
      <c r="AJ23" s="5" t="s">
        <v>11</v>
      </c>
      <c r="AK23" s="5" t="s">
        <v>12</v>
      </c>
      <c r="AL23" s="5" t="s">
        <v>6</v>
      </c>
      <c r="AM23" s="7" t="s">
        <v>7</v>
      </c>
    </row>
    <row r="24" spans="2:39" s="21" customFormat="1" ht="19.95" hidden="1" customHeight="1" outlineLevel="1" x14ac:dyDescent="0.35">
      <c r="B24" s="18" t="s">
        <v>13</v>
      </c>
      <c r="C24" s="2" t="s">
        <v>14</v>
      </c>
      <c r="D24" s="2" t="s">
        <v>14</v>
      </c>
      <c r="E24" s="2" t="s">
        <v>14</v>
      </c>
      <c r="F24" s="2" t="s">
        <v>14</v>
      </c>
      <c r="G24" s="2" t="s">
        <v>14</v>
      </c>
      <c r="H24" s="2" t="s">
        <v>14</v>
      </c>
      <c r="I24" s="2" t="s">
        <v>14</v>
      </c>
      <c r="J24" s="2" t="s">
        <v>14</v>
      </c>
      <c r="K24" s="2" t="s">
        <v>14</v>
      </c>
      <c r="L24" s="2" t="s">
        <v>14</v>
      </c>
      <c r="M24" s="3" t="s">
        <v>14</v>
      </c>
      <c r="N24" s="3" t="s">
        <v>14</v>
      </c>
      <c r="O24" s="2" t="s">
        <v>14</v>
      </c>
      <c r="P24" s="2" t="s">
        <v>14</v>
      </c>
      <c r="Q24" s="2" t="s">
        <v>14</v>
      </c>
      <c r="R24" s="2" t="s">
        <v>14</v>
      </c>
      <c r="S24" s="2" t="s">
        <v>14</v>
      </c>
      <c r="T24" s="2" t="s">
        <v>14</v>
      </c>
      <c r="U24" s="2" t="s">
        <v>14</v>
      </c>
      <c r="V24" s="2" t="s">
        <v>14</v>
      </c>
      <c r="W24" s="2" t="s">
        <v>14</v>
      </c>
      <c r="X24" s="2" t="s">
        <v>14</v>
      </c>
      <c r="Y24" s="2" t="s">
        <v>14</v>
      </c>
      <c r="Z24" s="2" t="s">
        <v>14</v>
      </c>
      <c r="AA24" s="2" t="s">
        <v>14</v>
      </c>
      <c r="AB24" s="2" t="s">
        <v>14</v>
      </c>
      <c r="AC24" s="2" t="s">
        <v>14</v>
      </c>
      <c r="AD24" s="2" t="s">
        <v>14</v>
      </c>
      <c r="AE24" s="2" t="s">
        <v>14</v>
      </c>
      <c r="AF24" s="2" t="s">
        <v>14</v>
      </c>
      <c r="AG24" s="88" t="s">
        <v>59</v>
      </c>
      <c r="AH24" s="89"/>
      <c r="AI24" s="89"/>
      <c r="AJ24" s="89"/>
      <c r="AK24" s="106"/>
      <c r="AL24" s="2" t="s">
        <v>14</v>
      </c>
      <c r="AM24" s="2" t="s">
        <v>14</v>
      </c>
    </row>
    <row r="25" spans="2:39" s="21" customFormat="1" ht="19.95" hidden="1" customHeight="1" outlineLevel="1" x14ac:dyDescent="0.35">
      <c r="B25" s="19" t="s">
        <v>15</v>
      </c>
      <c r="C25" s="3" t="s">
        <v>14</v>
      </c>
      <c r="D25" s="3" t="s">
        <v>14</v>
      </c>
      <c r="E25" s="3" t="s">
        <v>14</v>
      </c>
      <c r="F25" s="3" t="s">
        <v>14</v>
      </c>
      <c r="G25" s="3" t="s">
        <v>14</v>
      </c>
      <c r="H25" s="3" t="s">
        <v>14</v>
      </c>
      <c r="I25" s="3" t="s">
        <v>14</v>
      </c>
      <c r="J25" s="3" t="s">
        <v>14</v>
      </c>
      <c r="K25" s="3" t="s">
        <v>14</v>
      </c>
      <c r="L25" s="3" t="s">
        <v>14</v>
      </c>
      <c r="M25" s="3" t="s">
        <v>14</v>
      </c>
      <c r="N25" s="3" t="s">
        <v>14</v>
      </c>
      <c r="O25" s="2" t="s">
        <v>14</v>
      </c>
      <c r="P25" s="2" t="s">
        <v>14</v>
      </c>
      <c r="Q25" s="2" t="s">
        <v>14</v>
      </c>
      <c r="R25" s="2" t="s">
        <v>14</v>
      </c>
      <c r="S25" s="2" t="s">
        <v>14</v>
      </c>
      <c r="T25" s="2" t="s">
        <v>14</v>
      </c>
      <c r="U25" s="2" t="s">
        <v>14</v>
      </c>
      <c r="V25" s="2" t="s">
        <v>14</v>
      </c>
      <c r="W25" s="2" t="s">
        <v>14</v>
      </c>
      <c r="X25" s="2" t="s">
        <v>14</v>
      </c>
      <c r="Y25" s="2" t="s">
        <v>14</v>
      </c>
      <c r="Z25" s="2" t="s">
        <v>14</v>
      </c>
      <c r="AA25" s="2" t="s">
        <v>14</v>
      </c>
      <c r="AB25" s="2" t="s">
        <v>14</v>
      </c>
      <c r="AC25" s="2" t="s">
        <v>14</v>
      </c>
      <c r="AD25" s="2" t="s">
        <v>14</v>
      </c>
      <c r="AE25" s="2" t="s">
        <v>14</v>
      </c>
      <c r="AF25" s="2" t="s">
        <v>14</v>
      </c>
      <c r="AG25" s="2" t="s">
        <v>14</v>
      </c>
      <c r="AH25" s="2" t="s">
        <v>14</v>
      </c>
      <c r="AI25" s="2" t="s">
        <v>14</v>
      </c>
      <c r="AJ25" s="2" t="s">
        <v>14</v>
      </c>
      <c r="AK25" s="2" t="s">
        <v>14</v>
      </c>
      <c r="AL25" s="2" t="s">
        <v>14</v>
      </c>
      <c r="AM25" s="2" t="s">
        <v>14</v>
      </c>
    </row>
    <row r="26" spans="2:39" ht="19.95" hidden="1" customHeight="1" outlineLevel="1" x14ac:dyDescent="0.35">
      <c r="B26" s="33" t="s">
        <v>2</v>
      </c>
      <c r="C26" s="3" t="s">
        <v>14</v>
      </c>
      <c r="D26" s="3" t="s">
        <v>14</v>
      </c>
      <c r="E26" s="3" t="s">
        <v>14</v>
      </c>
      <c r="F26" s="3" t="s">
        <v>14</v>
      </c>
      <c r="G26" s="61" t="s">
        <v>16</v>
      </c>
      <c r="H26" s="63"/>
      <c r="I26" s="3" t="s">
        <v>14</v>
      </c>
      <c r="J26" s="3" t="s">
        <v>14</v>
      </c>
      <c r="K26" s="47" t="s">
        <v>16</v>
      </c>
      <c r="L26" s="3" t="s">
        <v>14</v>
      </c>
      <c r="M26" s="61" t="s">
        <v>16</v>
      </c>
      <c r="N26" s="62"/>
      <c r="O26" s="63"/>
      <c r="P26" s="2" t="s">
        <v>14</v>
      </c>
      <c r="Q26" s="2" t="s">
        <v>14</v>
      </c>
      <c r="R26" s="61" t="s">
        <v>16</v>
      </c>
      <c r="S26" s="62"/>
      <c r="T26" s="62"/>
      <c r="U26" s="62"/>
      <c r="V26" s="63"/>
      <c r="W26" s="2" t="s">
        <v>14</v>
      </c>
      <c r="X26" s="2" t="s">
        <v>14</v>
      </c>
      <c r="Y26" s="61" t="s">
        <v>16</v>
      </c>
      <c r="Z26" s="62"/>
      <c r="AA26" s="62"/>
      <c r="AB26" s="62"/>
      <c r="AC26" s="63"/>
      <c r="AD26" s="2" t="s">
        <v>14</v>
      </c>
      <c r="AE26" s="2" t="s">
        <v>14</v>
      </c>
      <c r="AF26" s="2" t="s">
        <v>14</v>
      </c>
      <c r="AG26" s="2" t="s">
        <v>14</v>
      </c>
      <c r="AH26" s="2" t="s">
        <v>14</v>
      </c>
      <c r="AI26" s="2" t="s">
        <v>14</v>
      </c>
      <c r="AJ26" s="2" t="s">
        <v>14</v>
      </c>
      <c r="AK26" s="2" t="s">
        <v>14</v>
      </c>
      <c r="AL26" s="2" t="s">
        <v>14</v>
      </c>
      <c r="AM26" s="2" t="s">
        <v>14</v>
      </c>
    </row>
    <row r="27" spans="2:39" ht="19.95" hidden="1" customHeight="1" outlineLevel="1" x14ac:dyDescent="0.35">
      <c r="B27" s="31" t="s">
        <v>5</v>
      </c>
      <c r="C27" s="3" t="s">
        <v>14</v>
      </c>
      <c r="D27" s="3" t="s">
        <v>14</v>
      </c>
      <c r="E27" s="3" t="s">
        <v>14</v>
      </c>
      <c r="F27" s="3" t="s">
        <v>14</v>
      </c>
      <c r="G27" s="3" t="s">
        <v>14</v>
      </c>
      <c r="H27" s="3" t="s">
        <v>14</v>
      </c>
      <c r="I27" s="3" t="s">
        <v>14</v>
      </c>
      <c r="J27" s="3" t="s">
        <v>14</v>
      </c>
      <c r="K27" s="3" t="s">
        <v>14</v>
      </c>
      <c r="L27" s="3" t="s">
        <v>14</v>
      </c>
      <c r="M27" s="3" t="s">
        <v>14</v>
      </c>
      <c r="N27" s="3" t="s">
        <v>14</v>
      </c>
      <c r="O27" s="2" t="s">
        <v>14</v>
      </c>
      <c r="P27" s="2" t="s">
        <v>14</v>
      </c>
      <c r="Q27" s="2" t="s">
        <v>14</v>
      </c>
      <c r="R27" s="2" t="s">
        <v>14</v>
      </c>
      <c r="S27" s="2" t="s">
        <v>14</v>
      </c>
      <c r="T27" s="2" t="s">
        <v>14</v>
      </c>
      <c r="U27" s="2"/>
      <c r="V27" s="2" t="s">
        <v>14</v>
      </c>
      <c r="W27" s="2" t="s">
        <v>14</v>
      </c>
      <c r="X27" s="2" t="s">
        <v>14</v>
      </c>
      <c r="Y27" s="2" t="s">
        <v>14</v>
      </c>
      <c r="Z27" s="2" t="s">
        <v>14</v>
      </c>
      <c r="AA27" s="2" t="s">
        <v>14</v>
      </c>
      <c r="AB27" s="2" t="s">
        <v>14</v>
      </c>
      <c r="AC27" s="2" t="s">
        <v>14</v>
      </c>
      <c r="AD27" s="2" t="s">
        <v>14</v>
      </c>
      <c r="AE27" s="2" t="s">
        <v>14</v>
      </c>
      <c r="AF27" s="2" t="s">
        <v>14</v>
      </c>
      <c r="AG27" s="2" t="s">
        <v>14</v>
      </c>
      <c r="AH27" s="2" t="s">
        <v>14</v>
      </c>
      <c r="AI27" s="2" t="s">
        <v>14</v>
      </c>
      <c r="AJ27" s="2" t="s">
        <v>14</v>
      </c>
      <c r="AK27" s="2" t="s">
        <v>14</v>
      </c>
      <c r="AL27" s="2" t="s">
        <v>14</v>
      </c>
      <c r="AM27" s="2" t="s">
        <v>14</v>
      </c>
    </row>
    <row r="28" spans="2:39" ht="19.95" hidden="1" customHeight="1" outlineLevel="1" x14ac:dyDescent="0.35">
      <c r="B28" s="20" t="s">
        <v>1</v>
      </c>
      <c r="C28" s="3" t="s">
        <v>14</v>
      </c>
      <c r="D28" s="3" t="s">
        <v>14</v>
      </c>
      <c r="E28" s="3" t="s">
        <v>14</v>
      </c>
      <c r="F28" s="3" t="s">
        <v>14</v>
      </c>
      <c r="G28" s="3" t="s">
        <v>14</v>
      </c>
      <c r="H28" s="3" t="s">
        <v>14</v>
      </c>
      <c r="I28" s="3" t="s">
        <v>14</v>
      </c>
      <c r="J28" s="3" t="s">
        <v>14</v>
      </c>
      <c r="K28" s="3" t="s">
        <v>14</v>
      </c>
      <c r="L28" s="37" t="s">
        <v>39</v>
      </c>
      <c r="M28" s="3" t="s">
        <v>14</v>
      </c>
      <c r="N28" s="3" t="s">
        <v>14</v>
      </c>
      <c r="O28" s="2" t="s">
        <v>14</v>
      </c>
      <c r="P28" s="2" t="s">
        <v>14</v>
      </c>
      <c r="Q28" s="2" t="s">
        <v>14</v>
      </c>
      <c r="R28" s="2" t="s">
        <v>14</v>
      </c>
      <c r="S28" s="2" t="s">
        <v>14</v>
      </c>
      <c r="T28" s="2" t="s">
        <v>14</v>
      </c>
      <c r="U28" s="2" t="s">
        <v>14</v>
      </c>
      <c r="V28" s="2" t="s">
        <v>14</v>
      </c>
      <c r="W28" s="2" t="s">
        <v>14</v>
      </c>
      <c r="X28" s="2" t="s">
        <v>14</v>
      </c>
      <c r="Y28" s="2" t="s">
        <v>14</v>
      </c>
      <c r="Z28" s="2" t="s">
        <v>14</v>
      </c>
      <c r="AA28" s="2" t="s">
        <v>14</v>
      </c>
      <c r="AB28" s="2" t="s">
        <v>14</v>
      </c>
      <c r="AC28" s="2" t="s">
        <v>14</v>
      </c>
      <c r="AD28" s="2" t="s">
        <v>14</v>
      </c>
      <c r="AE28" s="2" t="s">
        <v>14</v>
      </c>
      <c r="AF28" s="37" t="s">
        <v>19</v>
      </c>
      <c r="AG28" s="2" t="s">
        <v>14</v>
      </c>
      <c r="AH28" s="2" t="s">
        <v>14</v>
      </c>
      <c r="AI28" s="2" t="s">
        <v>14</v>
      </c>
      <c r="AJ28" s="2" t="s">
        <v>14</v>
      </c>
      <c r="AK28" s="2" t="s">
        <v>14</v>
      </c>
      <c r="AL28" s="2" t="s">
        <v>14</v>
      </c>
      <c r="AM28" s="2" t="s">
        <v>14</v>
      </c>
    </row>
    <row r="29" spans="2:39" ht="19.95" customHeight="1" collapsed="1" x14ac:dyDescent="0.35">
      <c r="B29" s="1"/>
    </row>
    <row r="30" spans="2:39" s="21" customFormat="1" ht="19.95" customHeight="1" x14ac:dyDescent="0.35">
      <c r="B30" s="73">
        <f ca="1">DATE(CalendarYear,6,1)</f>
        <v>45809</v>
      </c>
      <c r="C30" s="4">
        <f ca="1">IF(DAY(JunSun1)=1,"",IF(AND(YEAR(JunSun1+1)=CalendarYear,MONTH(JunSun1+1)=6),JunSun1+1,""))</f>
        <v>45809</v>
      </c>
      <c r="D30" s="4">
        <f ca="1">IF(DAY(JunSun1)=1,"",IF(AND(YEAR(JunSun1+2)=CalendarYear,MONTH(JunSun1+2)=6),JunSun1+2,""))</f>
        <v>45810</v>
      </c>
      <c r="E30" s="4">
        <f ca="1">IF(DAY(JunSun1)=1,"",IF(AND(YEAR(JunSun1+3)=CalendarYear,MONTH(JunSun1+3)=6),JunSun1+3,""))</f>
        <v>45811</v>
      </c>
      <c r="F30" s="4">
        <f ca="1">IF(DAY(JunSun1)=1,"",IF(AND(YEAR(JunSun1+4)=CalendarYear,MONTH(JunSun1+4)=6),JunSun1+4,""))</f>
        <v>45812</v>
      </c>
      <c r="G30" s="4">
        <f ca="1">IF(DAY(JunSun1)=1,"",IF(AND(YEAR(JunSun1+5)=CalendarYear,MONTH(JunSun1+5)=6),JunSun1+5,""))</f>
        <v>45813</v>
      </c>
      <c r="H30" s="4">
        <f ca="1">IF(DAY(JunSun1)=1,"",IF(AND(YEAR(JunSun1+6)=CalendarYear,MONTH(JunSun1+6)=6),JunSun1+6,""))</f>
        <v>45814</v>
      </c>
      <c r="I30" s="4">
        <f ca="1">IF(DAY(JunSun1)=1,IF(AND(YEAR(JunSun1)=CalendarYear,MONTH(JunSun1)=6),JunSun1,""),IF(AND(YEAR(JunSun1+7)=CalendarYear,MONTH(JunSun1+7)=6),JunSun1+7,""))</f>
        <v>45815</v>
      </c>
      <c r="J30" s="4">
        <f ca="1">IF(DAY(JunSun1)=1,IF(AND(YEAR(JunSun1+1)=CalendarYear,MONTH(JunSun1+1)=6),JunSun1+1,""),IF(AND(YEAR(JunSun1+8)=CalendarYear,MONTH(JunSun1+8)=6),JunSun1+8,""))</f>
        <v>45816</v>
      </c>
      <c r="K30" s="4">
        <f ca="1">IF(DAY(JunSun1)=1,IF(AND(YEAR(JunSun1+2)=CalendarYear,MONTH(JunSun1+2)=6),JunSun1+2,""),IF(AND(YEAR(JunSun1+9)=CalendarYear,MONTH(JunSun1+9)=6),JunSun1+9,""))</f>
        <v>45817</v>
      </c>
      <c r="L30" s="4">
        <f ca="1">IF(DAY(JunSun1)=1,IF(AND(YEAR(JunSun1+3)=CalendarYear,MONTH(JunSun1+3)=6),JunSun1+3,""),IF(AND(YEAR(JunSun1+10)=CalendarYear,MONTH(JunSun1+10)=6),JunSun1+10,""))</f>
        <v>45818</v>
      </c>
      <c r="M30" s="4">
        <f ca="1">IF(DAY(JunSun1)=1,IF(AND(YEAR(JunSun1+4)=CalendarYear,MONTH(JunSun1+4)=6),JunSun1+4,""),IF(AND(YEAR(JunSun1+11)=CalendarYear,MONTH(JunSun1+11)=6),JunSun1+11,""))</f>
        <v>45819</v>
      </c>
      <c r="N30" s="4">
        <f ca="1">IF(DAY(JunSun1)=1,IF(AND(YEAR(JunSun1+5)=CalendarYear,MONTH(JunSun1+5)=6),JunSun1+5,""),IF(AND(YEAR(JunSun1+12)=CalendarYear,MONTH(JunSun1+12)=6),JunSun1+12,""))</f>
        <v>45820</v>
      </c>
      <c r="O30" s="4">
        <f ca="1">IF(DAY(JunSun1)=1,IF(AND(YEAR(JunSun1+6)=CalendarYear,MONTH(JunSun1+6)=6),JunSun1+6,""),IF(AND(YEAR(JunSun1+13)=CalendarYear,MONTH(JunSun1+13)=6),JunSun1+13,""))</f>
        <v>45821</v>
      </c>
      <c r="P30" s="4">
        <f ca="1">IF(DAY(JunSun1)=1,IF(AND(YEAR(JunSun1+7)=CalendarYear,MONTH(JunSun1+7)=6),JunSun1+7,""),IF(AND(YEAR(JunSun1+14)=CalendarYear,MONTH(JunSun1+14)=6),JunSun1+14,""))</f>
        <v>45822</v>
      </c>
      <c r="Q30" s="4">
        <f ca="1">IF(DAY(JunSun1)=1,IF(AND(YEAR(JunSun1+8)=CalendarYear,MONTH(JunSun1+8)=6),JunSun1+8,""),IF(AND(YEAR(JunSun1+15)=CalendarYear,MONTH(JunSun1+15)=6),JunSun1+15,""))</f>
        <v>45823</v>
      </c>
      <c r="R30" s="4">
        <f ca="1">IF(DAY(JunSun1)=1,IF(AND(YEAR(JunSun1+9)=CalendarYear,MONTH(JunSun1+9)=6),JunSun1+9,""),IF(AND(YEAR(JunSun1+16)=CalendarYear,MONTH(JunSun1+16)=6),JunSun1+16,""))</f>
        <v>45824</v>
      </c>
      <c r="S30" s="4">
        <f ca="1">IF(DAY(JunSun1)=1,IF(AND(YEAR(JunSun1+10)=CalendarYear,MONTH(JunSun1+10)=6),JunSun1+10,""),IF(AND(YEAR(JunSun1+17)=CalendarYear,MONTH(JunSun1+17)=6),JunSun1+17,""))</f>
        <v>45825</v>
      </c>
      <c r="T30" s="4">
        <f ca="1">IF(DAY(JunSun1)=1,IF(AND(YEAR(JunSun1+11)=CalendarYear,MONTH(JunSun1+11)=6),JunSun1+11,""),IF(AND(YEAR(JunSun1+18)=CalendarYear,MONTH(JunSun1+18)=6),JunSun1+18,""))</f>
        <v>45826</v>
      </c>
      <c r="U30" s="4">
        <f ca="1">IF(DAY(JunSun1)=1,IF(AND(YEAR(JunSun1+12)=CalendarYear,MONTH(JunSun1+12)=6),JunSun1+12,""),IF(AND(YEAR(JunSun1+19)=CalendarYear,MONTH(JunSun1+19)=6),JunSun1+19,""))</f>
        <v>45827</v>
      </c>
      <c r="V30" s="4">
        <f ca="1">IF(DAY(JunSun1)=1,IF(AND(YEAR(JunSun1+13)=CalendarYear,MONTH(JunSun1+13)=6),JunSun1+13,""),IF(AND(YEAR(JunSun1+20)=CalendarYear,MONTH(JunSun1+20)=6),JunSun1+20,""))</f>
        <v>45828</v>
      </c>
      <c r="W30" s="4">
        <f ca="1">IF(DAY(JunSun1)=1,IF(AND(YEAR(JunSun1+14)=CalendarYear,MONTH(JunSun1+14)=6),JunSun1+14,""),IF(AND(YEAR(JunSun1+21)=CalendarYear,MONTH(JunSun1+21)=6),JunSun1+21,""))</f>
        <v>45829</v>
      </c>
      <c r="X30" s="4">
        <f ca="1">IF(DAY(JunSun1)=1,IF(AND(YEAR(JunSun1+15)=CalendarYear,MONTH(JunSun1+15)=6),JunSun1+15,""),IF(AND(YEAR(JunSun1+22)=CalendarYear,MONTH(JunSun1+22)=6),JunSun1+22,""))</f>
        <v>45830</v>
      </c>
      <c r="Y30" s="4">
        <f ca="1">IF(DAY(JunSun1)=1,IF(AND(YEAR(JunSun1+16)=CalendarYear,MONTH(JunSun1+16)=6),JunSun1+16,""),IF(AND(YEAR(JunSun1+23)=CalendarYear,MONTH(JunSun1+23)=6),JunSun1+23,""))</f>
        <v>45831</v>
      </c>
      <c r="Z30" s="4">
        <f ca="1">IF(DAY(JunSun1)=1,IF(AND(YEAR(JunSun1+17)=CalendarYear,MONTH(JunSun1+17)=6),JunSun1+17,""),IF(AND(YEAR(JunSun1+24)=CalendarYear,MONTH(JunSun1+24)=6),JunSun1+24,""))</f>
        <v>45832</v>
      </c>
      <c r="AA30" s="4">
        <f ca="1">IF(DAY(JunSun1)=1,IF(AND(YEAR(JunSun1+18)=CalendarYear,MONTH(JunSun1+18)=6),JunSun1+18,""),IF(AND(YEAR(JunSun1+25)=CalendarYear,MONTH(JunSun1+25)=6),JunSun1+25,""))</f>
        <v>45833</v>
      </c>
      <c r="AB30" s="4">
        <f ca="1">IF(DAY(JunSun1)=1,IF(AND(YEAR(JunSun1+19)=CalendarYear,MONTH(JunSun1+19)=6),JunSun1+19,""),IF(AND(YEAR(JunSun1+26)=CalendarYear,MONTH(JunSun1+26)=6),JunSun1+26,""))</f>
        <v>45834</v>
      </c>
      <c r="AC30" s="4">
        <f ca="1">IF(DAY(JunSun1)=1,IF(AND(YEAR(JunSun1+20)=CalendarYear,MONTH(JunSun1+20)=6),JunSun1+20,""),IF(AND(YEAR(JunSun1+27)=CalendarYear,MONTH(JunSun1+27)=6),JunSun1+27,""))</f>
        <v>45835</v>
      </c>
      <c r="AD30" s="4">
        <f ca="1">IF(DAY(JunSun1)=1,IF(AND(YEAR(JunSun1+21)=CalendarYear,MONTH(JunSun1+21)=6),JunSun1+21,""),IF(AND(YEAR(JunSun1+28)=CalendarYear,MONTH(JunSun1+28)=6),JunSun1+28,""))</f>
        <v>45836</v>
      </c>
      <c r="AE30" s="4">
        <f ca="1">IF(DAY(JunSun1)=1,IF(AND(YEAR(JunSun1+22)=CalendarYear,MONTH(JunSun1+22)=6),JunSun1+22,""),IF(AND(YEAR(JunSun1+29)=CalendarYear,MONTH(JunSun1+29)=6),JunSun1+29,""))</f>
        <v>45837</v>
      </c>
      <c r="AF30" s="4">
        <f ca="1">IF(DAY(JunSun1)=1,IF(AND(YEAR(JunSun1+23)=CalendarYear,MONTH(JunSun1+23)=6),JunSun1+23,""),IF(AND(YEAR(JunSun1+30)=CalendarYear,MONTH(JunSun1+30)=6),JunSun1+30,""))</f>
        <v>45838</v>
      </c>
      <c r="AG30" s="4" t="str">
        <f ca="1">IF(DAY(JunSun1)=1,IF(AND(YEAR(JunSun1+24)=CalendarYear,MONTH(JunSun1+24)=6),JunSun1+24,""),IF(AND(YEAR(JunSun1+31)=CalendarYear,MONTH(JunSun1+31)=6),JunSun1+31,""))</f>
        <v/>
      </c>
      <c r="AH30" s="4" t="str">
        <f ca="1">IF(DAY(JunSun1)=1,IF(AND(YEAR(JunSun1+25)=CalendarYear,MONTH(JunSun1+25)=6),JunSun1+25,""),IF(AND(YEAR(JunSun1+32)=CalendarYear,MONTH(JunSun1+32)=6),JunSun1+32,""))</f>
        <v/>
      </c>
      <c r="AI30" s="4" t="str">
        <f ca="1">IF(DAY(JunSun1)=1,IF(AND(YEAR(JunSun1+26)=CalendarYear,MONTH(JunSun1+26)=6),JunSun1+26,""),IF(AND(YEAR(JunSun1+33)=CalendarYear,MONTH(JunSun1+33)=6),JunSun1+33,""))</f>
        <v/>
      </c>
      <c r="AJ30" s="4" t="str">
        <f ca="1">IF(DAY(JunSun1)=1,IF(AND(YEAR(JunSun1+27)=CalendarYear,MONTH(JunSun1+27)=6),JunSun1+27,""),IF(AND(YEAR(JunSun1+34)=CalendarYear,MONTH(JunSun1+34)=6),JunSun1+34,""))</f>
        <v/>
      </c>
      <c r="AK30" s="4" t="str">
        <f ca="1">IF(DAY(JunSun1)=1,IF(AND(YEAR(JunSun1+28)=CalendarYear,MONTH(JunSun1+28)=6),JunSun1+28,""),IF(AND(YEAR(JunSun1+35)=CalendarYear,MONTH(JunSun1+35)=6),JunSun1+35,""))</f>
        <v/>
      </c>
      <c r="AL30" s="4" t="str">
        <f ca="1">IF(DAY(JunSun1)=1,IF(AND(YEAR(JunSun1+29)=CalendarYear,MONTH(JunSun1+29)=6),JunSun1+29,""),IF(AND(YEAR(JunSun1+36)=CalendarYear,MONTH(JunSun1+36)=6),JunSun1+36,""))</f>
        <v/>
      </c>
      <c r="AM30" s="6" t="str">
        <f ca="1">IF(DAY(JunSun1)=1,IF(AND(YEAR(JunSun1+30)=CalendarYear,MONTH(JunSun1+30)=6),JunSun1+30,""),IF(AND(YEAR(JunSun1+37)=CalendarYear,MONTH(JunSun1+37)=6),JunSun1+37,""))</f>
        <v/>
      </c>
    </row>
    <row r="31" spans="2:39" s="21" customFormat="1" ht="19.95" customHeight="1" x14ac:dyDescent="0.35">
      <c r="B31" s="74"/>
      <c r="C31" s="5" t="s">
        <v>6</v>
      </c>
      <c r="D31" s="5" t="s">
        <v>7</v>
      </c>
      <c r="E31" s="5" t="s">
        <v>8</v>
      </c>
      <c r="F31" s="5" t="s">
        <v>9</v>
      </c>
      <c r="G31" s="5" t="s">
        <v>10</v>
      </c>
      <c r="H31" s="5" t="s">
        <v>11</v>
      </c>
      <c r="I31" s="5" t="s">
        <v>12</v>
      </c>
      <c r="J31" s="5" t="s">
        <v>6</v>
      </c>
      <c r="K31" s="5" t="s">
        <v>7</v>
      </c>
      <c r="L31" s="5" t="s">
        <v>8</v>
      </c>
      <c r="M31" s="5" t="s">
        <v>9</v>
      </c>
      <c r="N31" s="5" t="s">
        <v>10</v>
      </c>
      <c r="O31" s="5" t="s">
        <v>11</v>
      </c>
      <c r="P31" s="5" t="s">
        <v>12</v>
      </c>
      <c r="Q31" s="5" t="s">
        <v>6</v>
      </c>
      <c r="R31" s="5" t="s">
        <v>7</v>
      </c>
      <c r="S31" s="5" t="s">
        <v>8</v>
      </c>
      <c r="T31" s="5" t="s">
        <v>9</v>
      </c>
      <c r="U31" s="5" t="s">
        <v>10</v>
      </c>
      <c r="V31" s="5" t="s">
        <v>11</v>
      </c>
      <c r="W31" s="5" t="s">
        <v>12</v>
      </c>
      <c r="X31" s="5" t="s">
        <v>6</v>
      </c>
      <c r="Y31" s="5" t="s">
        <v>7</v>
      </c>
      <c r="Z31" s="5" t="s">
        <v>8</v>
      </c>
      <c r="AA31" s="5" t="s">
        <v>9</v>
      </c>
      <c r="AB31" s="5" t="s">
        <v>10</v>
      </c>
      <c r="AC31" s="5" t="s">
        <v>11</v>
      </c>
      <c r="AD31" s="5" t="s">
        <v>12</v>
      </c>
      <c r="AE31" s="5" t="s">
        <v>6</v>
      </c>
      <c r="AF31" s="5" t="s">
        <v>7</v>
      </c>
      <c r="AG31" s="5" t="s">
        <v>8</v>
      </c>
      <c r="AH31" s="5" t="s">
        <v>9</v>
      </c>
      <c r="AI31" s="5" t="s">
        <v>10</v>
      </c>
      <c r="AJ31" s="5" t="s">
        <v>11</v>
      </c>
      <c r="AK31" s="5" t="s">
        <v>12</v>
      </c>
      <c r="AL31" s="5" t="s">
        <v>6</v>
      </c>
      <c r="AM31" s="7" t="s">
        <v>7</v>
      </c>
    </row>
    <row r="32" spans="2:39" ht="19.95" hidden="1" customHeight="1" outlineLevel="1" x14ac:dyDescent="0.35">
      <c r="B32" s="18" t="s">
        <v>13</v>
      </c>
      <c r="C32" s="2" t="s">
        <v>14</v>
      </c>
      <c r="D32" s="2" t="s">
        <v>14</v>
      </c>
      <c r="E32" s="2" t="s">
        <v>14</v>
      </c>
      <c r="F32" s="2" t="s">
        <v>14</v>
      </c>
      <c r="G32" s="2" t="s">
        <v>14</v>
      </c>
      <c r="H32" s="2" t="s">
        <v>14</v>
      </c>
      <c r="I32" s="2" t="s">
        <v>14</v>
      </c>
      <c r="J32" s="2" t="s">
        <v>14</v>
      </c>
      <c r="K32" s="2" t="s">
        <v>14</v>
      </c>
      <c r="L32" s="2" t="s">
        <v>14</v>
      </c>
      <c r="M32" s="3" t="s">
        <v>14</v>
      </c>
      <c r="N32" s="3" t="s">
        <v>14</v>
      </c>
      <c r="O32" s="2" t="s">
        <v>14</v>
      </c>
      <c r="P32" s="2" t="s">
        <v>14</v>
      </c>
      <c r="Q32" s="2" t="s">
        <v>14</v>
      </c>
      <c r="R32" s="2" t="s">
        <v>14</v>
      </c>
      <c r="S32" s="2" t="s">
        <v>14</v>
      </c>
      <c r="T32" s="2" t="s">
        <v>14</v>
      </c>
      <c r="U32" s="2" t="s">
        <v>14</v>
      </c>
      <c r="V32" s="2" t="s">
        <v>14</v>
      </c>
      <c r="W32" s="2" t="s">
        <v>14</v>
      </c>
      <c r="X32" s="2" t="s">
        <v>14</v>
      </c>
      <c r="Y32" s="2" t="s">
        <v>14</v>
      </c>
      <c r="Z32" s="2" t="s">
        <v>14</v>
      </c>
      <c r="AA32" s="2" t="s">
        <v>14</v>
      </c>
      <c r="AB32" s="2" t="s">
        <v>14</v>
      </c>
      <c r="AC32" s="2" t="s">
        <v>14</v>
      </c>
      <c r="AD32" s="2" t="s">
        <v>14</v>
      </c>
      <c r="AE32" s="2" t="s">
        <v>14</v>
      </c>
      <c r="AF32" s="2" t="s">
        <v>14</v>
      </c>
      <c r="AG32" s="2" t="s">
        <v>14</v>
      </c>
      <c r="AH32" s="2" t="s">
        <v>14</v>
      </c>
      <c r="AI32" s="2" t="s">
        <v>14</v>
      </c>
      <c r="AJ32" s="2" t="s">
        <v>14</v>
      </c>
      <c r="AK32" s="2" t="s">
        <v>14</v>
      </c>
      <c r="AL32" s="2" t="s">
        <v>14</v>
      </c>
      <c r="AM32" s="2" t="s">
        <v>14</v>
      </c>
    </row>
    <row r="33" spans="2:39" ht="19.95" hidden="1" customHeight="1" outlineLevel="1" x14ac:dyDescent="0.35">
      <c r="B33" s="19" t="s">
        <v>15</v>
      </c>
      <c r="C33" s="3" t="s">
        <v>14</v>
      </c>
      <c r="D33" s="3" t="s">
        <v>14</v>
      </c>
      <c r="E33" s="3" t="s">
        <v>14</v>
      </c>
      <c r="F33" s="3" t="s">
        <v>14</v>
      </c>
      <c r="G33" s="3" t="s">
        <v>14</v>
      </c>
      <c r="H33" s="3" t="s">
        <v>14</v>
      </c>
      <c r="I33" s="3" t="s">
        <v>14</v>
      </c>
      <c r="J33" s="3" t="s">
        <v>14</v>
      </c>
      <c r="K33" s="3" t="s">
        <v>14</v>
      </c>
      <c r="L33" s="3" t="s">
        <v>14</v>
      </c>
      <c r="M33" s="3" t="s">
        <v>14</v>
      </c>
      <c r="N33" s="3" t="s">
        <v>14</v>
      </c>
      <c r="O33" s="2" t="s">
        <v>14</v>
      </c>
      <c r="P33" s="2" t="s">
        <v>14</v>
      </c>
      <c r="Q33" s="2" t="s">
        <v>14</v>
      </c>
      <c r="R33" s="2" t="s">
        <v>14</v>
      </c>
      <c r="S33" s="2" t="s">
        <v>14</v>
      </c>
      <c r="T33" s="2" t="s">
        <v>14</v>
      </c>
      <c r="U33" s="2" t="s">
        <v>14</v>
      </c>
      <c r="V33" s="2" t="s">
        <v>14</v>
      </c>
      <c r="W33" s="2" t="s">
        <v>14</v>
      </c>
      <c r="X33" s="2" t="s">
        <v>14</v>
      </c>
      <c r="Y33" s="2" t="s">
        <v>14</v>
      </c>
      <c r="Z33" s="2" t="s">
        <v>14</v>
      </c>
      <c r="AA33" s="2" t="s">
        <v>14</v>
      </c>
      <c r="AB33" s="2" t="s">
        <v>14</v>
      </c>
      <c r="AC33" s="2" t="s">
        <v>14</v>
      </c>
      <c r="AD33" s="2" t="s">
        <v>14</v>
      </c>
      <c r="AE33" s="2" t="s">
        <v>14</v>
      </c>
      <c r="AF33" s="2" t="s">
        <v>14</v>
      </c>
      <c r="AG33" s="2" t="s">
        <v>14</v>
      </c>
      <c r="AH33" s="2" t="s">
        <v>14</v>
      </c>
      <c r="AI33" s="2" t="s">
        <v>14</v>
      </c>
      <c r="AJ33" s="2" t="s">
        <v>14</v>
      </c>
      <c r="AK33" s="2" t="s">
        <v>14</v>
      </c>
      <c r="AL33" s="2" t="s">
        <v>14</v>
      </c>
      <c r="AM33" s="2" t="s">
        <v>14</v>
      </c>
    </row>
    <row r="34" spans="2:39" ht="19.95" hidden="1" customHeight="1" outlineLevel="1" x14ac:dyDescent="0.35">
      <c r="B34" s="33" t="s">
        <v>2</v>
      </c>
      <c r="C34" s="3" t="s">
        <v>14</v>
      </c>
      <c r="D34" s="61" t="s">
        <v>16</v>
      </c>
      <c r="E34" s="62"/>
      <c r="F34" s="62"/>
      <c r="G34" s="62"/>
      <c r="H34" s="63"/>
      <c r="I34" s="3" t="s">
        <v>14</v>
      </c>
      <c r="J34" s="3" t="s">
        <v>14</v>
      </c>
      <c r="K34" s="64" t="s">
        <v>16</v>
      </c>
      <c r="L34" s="65"/>
      <c r="M34" s="66"/>
      <c r="N34" s="3" t="s">
        <v>14</v>
      </c>
      <c r="O34" s="2" t="s">
        <v>14</v>
      </c>
      <c r="P34" s="2" t="s">
        <v>14</v>
      </c>
      <c r="Q34" s="2" t="s">
        <v>14</v>
      </c>
      <c r="R34" s="2" t="s">
        <v>14</v>
      </c>
      <c r="S34" s="2" t="s">
        <v>14</v>
      </c>
      <c r="T34" s="2" t="s">
        <v>14</v>
      </c>
      <c r="U34" s="2" t="s">
        <v>14</v>
      </c>
      <c r="V34" s="2" t="s">
        <v>14</v>
      </c>
      <c r="W34" s="2" t="s">
        <v>14</v>
      </c>
      <c r="X34" s="2" t="s">
        <v>14</v>
      </c>
      <c r="Y34" s="61" t="s">
        <v>16</v>
      </c>
      <c r="Z34" s="62"/>
      <c r="AA34" s="62"/>
      <c r="AB34" s="62"/>
      <c r="AC34" s="63"/>
      <c r="AD34" s="2" t="s">
        <v>14</v>
      </c>
      <c r="AE34" s="2" t="s">
        <v>14</v>
      </c>
      <c r="AF34" s="32" t="s">
        <v>16</v>
      </c>
      <c r="AG34" s="2" t="s">
        <v>14</v>
      </c>
      <c r="AH34" s="2" t="s">
        <v>14</v>
      </c>
      <c r="AI34" s="2" t="s">
        <v>14</v>
      </c>
      <c r="AJ34" s="2" t="s">
        <v>14</v>
      </c>
      <c r="AK34" s="2" t="s">
        <v>14</v>
      </c>
      <c r="AL34" s="2" t="s">
        <v>14</v>
      </c>
      <c r="AM34" s="2" t="s">
        <v>14</v>
      </c>
    </row>
    <row r="35" spans="2:39" ht="19.95" hidden="1" customHeight="1" outlineLevel="1" x14ac:dyDescent="0.35">
      <c r="B35" s="31" t="s">
        <v>5</v>
      </c>
      <c r="C35" s="3" t="s">
        <v>14</v>
      </c>
      <c r="D35" s="3" t="s">
        <v>14</v>
      </c>
      <c r="E35" s="3" t="s">
        <v>14</v>
      </c>
      <c r="F35" s="3" t="s">
        <v>14</v>
      </c>
      <c r="G35" s="3" t="s">
        <v>14</v>
      </c>
      <c r="H35" s="3" t="s">
        <v>14</v>
      </c>
      <c r="I35" s="3" t="s">
        <v>14</v>
      </c>
      <c r="J35" s="3" t="s">
        <v>14</v>
      </c>
      <c r="K35" s="3" t="s">
        <v>14</v>
      </c>
      <c r="L35" s="3" t="s">
        <v>14</v>
      </c>
      <c r="M35" s="3" t="s">
        <v>14</v>
      </c>
      <c r="N35" s="3" t="s">
        <v>14</v>
      </c>
      <c r="O35" s="2" t="s">
        <v>14</v>
      </c>
      <c r="P35" s="2" t="s">
        <v>14</v>
      </c>
      <c r="Q35" s="2" t="s">
        <v>14</v>
      </c>
      <c r="R35" s="79" t="s">
        <v>21</v>
      </c>
      <c r="S35" s="79"/>
      <c r="T35" s="79"/>
      <c r="U35" s="79"/>
      <c r="V35" s="79"/>
      <c r="W35" s="2" t="s">
        <v>14</v>
      </c>
      <c r="X35" s="2" t="s">
        <v>14</v>
      </c>
      <c r="Y35" s="2" t="s">
        <v>14</v>
      </c>
      <c r="Z35" s="2" t="s">
        <v>14</v>
      </c>
      <c r="AA35" s="2" t="s">
        <v>14</v>
      </c>
      <c r="AB35" s="2" t="s">
        <v>14</v>
      </c>
      <c r="AC35" s="2" t="s">
        <v>14</v>
      </c>
      <c r="AD35" s="2" t="s">
        <v>14</v>
      </c>
      <c r="AE35" s="2" t="s">
        <v>14</v>
      </c>
      <c r="AF35" s="2" t="s">
        <v>14</v>
      </c>
      <c r="AG35" s="2" t="s">
        <v>14</v>
      </c>
      <c r="AH35" s="2" t="s">
        <v>14</v>
      </c>
      <c r="AI35" s="2" t="s">
        <v>14</v>
      </c>
      <c r="AJ35" s="2" t="s">
        <v>14</v>
      </c>
      <c r="AK35" s="2" t="s">
        <v>14</v>
      </c>
      <c r="AL35" s="2" t="s">
        <v>14</v>
      </c>
      <c r="AM35" s="2" t="s">
        <v>14</v>
      </c>
    </row>
    <row r="36" spans="2:39" s="21" customFormat="1" ht="19.95" hidden="1" customHeight="1" outlineLevel="1" x14ac:dyDescent="0.35">
      <c r="B36" s="20" t="s">
        <v>1</v>
      </c>
      <c r="C36" s="3" t="s">
        <v>14</v>
      </c>
      <c r="D36" s="3" t="s">
        <v>14</v>
      </c>
      <c r="E36" s="3" t="s">
        <v>14</v>
      </c>
      <c r="F36" s="3" t="s">
        <v>14</v>
      </c>
      <c r="G36" s="3" t="s">
        <v>14</v>
      </c>
      <c r="H36" s="3" t="s">
        <v>14</v>
      </c>
      <c r="I36" s="3" t="s">
        <v>14</v>
      </c>
      <c r="J36" s="3" t="s">
        <v>14</v>
      </c>
      <c r="K36" s="3" t="s">
        <v>14</v>
      </c>
      <c r="L36" s="3" t="s">
        <v>14</v>
      </c>
      <c r="M36" s="3" t="s">
        <v>14</v>
      </c>
      <c r="N36" s="80" t="s">
        <v>29</v>
      </c>
      <c r="O36" s="80"/>
      <c r="P36" s="2" t="s">
        <v>14</v>
      </c>
      <c r="Q36" s="2" t="s">
        <v>14</v>
      </c>
      <c r="R36" s="2" t="s">
        <v>14</v>
      </c>
      <c r="S36" s="2" t="s">
        <v>14</v>
      </c>
      <c r="T36" s="2" t="s">
        <v>14</v>
      </c>
      <c r="U36" s="2" t="s">
        <v>14</v>
      </c>
      <c r="V36" s="2" t="s">
        <v>14</v>
      </c>
      <c r="W36" s="2" t="s">
        <v>14</v>
      </c>
      <c r="X36" s="2" t="s">
        <v>14</v>
      </c>
      <c r="Y36" s="2" t="s">
        <v>14</v>
      </c>
      <c r="Z36" s="2" t="s">
        <v>14</v>
      </c>
      <c r="AA36" s="2" t="s">
        <v>14</v>
      </c>
      <c r="AB36" s="2" t="s">
        <v>14</v>
      </c>
      <c r="AC36" s="2" t="s">
        <v>14</v>
      </c>
      <c r="AD36" s="2" t="s">
        <v>14</v>
      </c>
      <c r="AE36" s="2" t="s">
        <v>14</v>
      </c>
      <c r="AF36" s="2" t="s">
        <v>14</v>
      </c>
      <c r="AG36" s="2" t="s">
        <v>14</v>
      </c>
      <c r="AH36" s="2" t="s">
        <v>14</v>
      </c>
      <c r="AI36" s="2" t="s">
        <v>14</v>
      </c>
      <c r="AJ36" s="2" t="s">
        <v>14</v>
      </c>
      <c r="AK36" s="2" t="s">
        <v>14</v>
      </c>
      <c r="AL36" s="2" t="s">
        <v>14</v>
      </c>
      <c r="AM36" s="2" t="s">
        <v>14</v>
      </c>
    </row>
    <row r="37" spans="2:39" s="21" customFormat="1" ht="19.95" customHeight="1" collapsed="1" x14ac:dyDescent="0.35">
      <c r="P37" s="21" t="s">
        <v>52</v>
      </c>
    </row>
    <row r="38" spans="2:39" ht="19.95" customHeight="1" x14ac:dyDescent="0.35">
      <c r="B38" s="73">
        <f ca="1">DATE(CalendarYear,7,1)</f>
        <v>45839</v>
      </c>
      <c r="C38" s="4" t="str">
        <f ca="1">IF(DAY(JulSun1)=1,"",IF(AND(YEAR(JulSun1+1)=CalendarYear,MONTH(JulSun1+1)=7),JulSun1+1,""))</f>
        <v/>
      </c>
      <c r="D38" s="4" t="str">
        <f ca="1">IF(DAY(JulSun1)=1,"",IF(AND(YEAR(JulSun1+2)=CalendarYear,MONTH(JulSun1+2)=7),JulSun1+2,""))</f>
        <v/>
      </c>
      <c r="E38" s="4">
        <f ca="1">IF(DAY(JulSun1)=1,"",IF(AND(YEAR(JulSun1+3)=CalendarYear,MONTH(JulSun1+3)=7),JulSun1+3,""))</f>
        <v>45839</v>
      </c>
      <c r="F38" s="4">
        <f ca="1">IF(DAY(JulSun1)=1,"",IF(AND(YEAR(JulSun1+4)=CalendarYear,MONTH(JulSun1+4)=7),JulSun1+4,""))</f>
        <v>45840</v>
      </c>
      <c r="G38" s="4">
        <f ca="1">IF(DAY(JulSun1)=1,"",IF(AND(YEAR(JulSun1+5)=CalendarYear,MONTH(JulSun1+5)=7),JulSun1+5,""))</f>
        <v>45841</v>
      </c>
      <c r="H38" s="4">
        <f ca="1">IF(DAY(JulSun1)=1,"",IF(AND(YEAR(JulSun1+6)=CalendarYear,MONTH(JulSun1+6)=7),JulSun1+6,""))</f>
        <v>45842</v>
      </c>
      <c r="I38" s="4">
        <f ca="1">IF(DAY(JulSun1)=1,IF(AND(YEAR(JulSun1)=CalendarYear,MONTH(JulSun1)=7),JulSun1,""),IF(AND(YEAR(JulSun1+7)=CalendarYear,MONTH(JulSun1+7)=7),JulSun1+7,""))</f>
        <v>45843</v>
      </c>
      <c r="J38" s="4">
        <f ca="1">IF(DAY(JulSun1)=1,IF(AND(YEAR(JulSun1+1)=CalendarYear,MONTH(JulSun1+1)=7),JulSun1+1,""),IF(AND(YEAR(JulSun1+8)=CalendarYear,MONTH(JulSun1+8)=7),JulSun1+8,""))</f>
        <v>45844</v>
      </c>
      <c r="K38" s="4">
        <f ca="1">IF(DAY(JulSun1)=1,IF(AND(YEAR(JulSun1+2)=CalendarYear,MONTH(JulSun1+2)=7),JulSun1+2,""),IF(AND(YEAR(JulSun1+9)=CalendarYear,MONTH(JulSun1+9)=7),JulSun1+9,""))</f>
        <v>45845</v>
      </c>
      <c r="L38" s="4">
        <f ca="1">IF(DAY(JulSun1)=1,IF(AND(YEAR(JulSun1+3)=CalendarYear,MONTH(JulSun1+3)=7),JulSun1+3,""),IF(AND(YEAR(JulSun1+10)=CalendarYear,MONTH(JulSun1+10)=7),JulSun1+10,""))</f>
        <v>45846</v>
      </c>
      <c r="M38" s="4">
        <f ca="1">IF(DAY(JulSun1)=1,IF(AND(YEAR(JulSun1+4)=CalendarYear,MONTH(JulSun1+4)=7),JulSun1+4,""),IF(AND(YEAR(JulSun1+11)=CalendarYear,MONTH(JulSun1+11)=7),JulSun1+11,""))</f>
        <v>45847</v>
      </c>
      <c r="N38" s="4">
        <f ca="1">IF(DAY(JulSun1)=1,IF(AND(YEAR(JulSun1+5)=CalendarYear,MONTH(JulSun1+5)=7),JulSun1+5,""),IF(AND(YEAR(JulSun1+12)=CalendarYear,MONTH(JulSun1+12)=7),JulSun1+12,""))</f>
        <v>45848</v>
      </c>
      <c r="O38" s="4">
        <f ca="1">IF(DAY(JulSun1)=1,IF(AND(YEAR(JulSun1+6)=CalendarYear,MONTH(JulSun1+6)=7),JulSun1+6,""),IF(AND(YEAR(JulSun1+13)=CalendarYear,MONTH(JulSun1+13)=7),JulSun1+13,""))</f>
        <v>45849</v>
      </c>
      <c r="P38" s="4">
        <f ca="1">IF(DAY(JulSun1)=1,IF(AND(YEAR(JulSun1+7)=CalendarYear,MONTH(JulSun1+7)=7),JulSun1+7,""),IF(AND(YEAR(JulSun1+14)=CalendarYear,MONTH(JulSun1+14)=7),JulSun1+14,""))</f>
        <v>45850</v>
      </c>
      <c r="Q38" s="4">
        <f ca="1">IF(DAY(JulSun1)=1,IF(AND(YEAR(JulSun1+8)=CalendarYear,MONTH(JulSun1+8)=7),JulSun1+8,""),IF(AND(YEAR(JulSun1+15)=CalendarYear,MONTH(JulSun1+15)=7),JulSun1+15,""))</f>
        <v>45851</v>
      </c>
      <c r="R38" s="4">
        <f ca="1">IF(DAY(JulSun1)=1,IF(AND(YEAR(JulSun1+9)=CalendarYear,MONTH(JulSun1+9)=7),JulSun1+9,""),IF(AND(YEAR(JulSun1+16)=CalendarYear,MONTH(JulSun1+16)=7),JulSun1+16,""))</f>
        <v>45852</v>
      </c>
      <c r="S38" s="4">
        <f ca="1">IF(DAY(JulSun1)=1,IF(AND(YEAR(JulSun1+10)=CalendarYear,MONTH(JulSun1+10)=7),JulSun1+10,""),IF(AND(YEAR(JulSun1+17)=CalendarYear,MONTH(JulSun1+17)=7),JulSun1+17,""))</f>
        <v>45853</v>
      </c>
      <c r="T38" s="4">
        <f ca="1">IF(DAY(JulSun1)=1,IF(AND(YEAR(JulSun1+11)=CalendarYear,MONTH(JulSun1+11)=7),JulSun1+11,""),IF(AND(YEAR(JulSun1+18)=CalendarYear,MONTH(JulSun1+18)=7),JulSun1+18,""))</f>
        <v>45854</v>
      </c>
      <c r="U38" s="4">
        <f ca="1">IF(DAY(JulSun1)=1,IF(AND(YEAR(JulSun1+12)=CalendarYear,MONTH(JulSun1+12)=7),JulSun1+12,""),IF(AND(YEAR(JulSun1+19)=CalendarYear,MONTH(JulSun1+19)=7),JulSun1+19,""))</f>
        <v>45855</v>
      </c>
      <c r="V38" s="4">
        <f ca="1">IF(DAY(JulSun1)=1,IF(AND(YEAR(JulSun1+13)=CalendarYear,MONTH(JulSun1+13)=7),JulSun1+13,""),IF(AND(YEAR(JulSun1+20)=CalendarYear,MONTH(JulSun1+20)=7),JulSun1+20,""))</f>
        <v>45856</v>
      </c>
      <c r="W38" s="4">
        <f ca="1">IF(DAY(JulSun1)=1,IF(AND(YEAR(JulSun1+14)=CalendarYear,MONTH(JulSun1+14)=7),JulSun1+14,""),IF(AND(YEAR(JulSun1+21)=CalendarYear,MONTH(JulSun1+21)=7),JulSun1+21,""))</f>
        <v>45857</v>
      </c>
      <c r="X38" s="4">
        <f ca="1">IF(DAY(JulSun1)=1,IF(AND(YEAR(JulSun1+15)=CalendarYear,MONTH(JulSun1+15)=7),JulSun1+15,""),IF(AND(YEAR(JulSun1+22)=CalendarYear,MONTH(JulSun1+22)=7),JulSun1+22,""))</f>
        <v>45858</v>
      </c>
      <c r="Y38" s="4">
        <f ca="1">IF(DAY(JulSun1)=1,IF(AND(YEAR(JulSun1+16)=CalendarYear,MONTH(JulSun1+16)=7),JulSun1+16,""),IF(AND(YEAR(JulSun1+23)=CalendarYear,MONTH(JulSun1+23)=7),JulSun1+23,""))</f>
        <v>45859</v>
      </c>
      <c r="Z38" s="4">
        <f ca="1">IF(DAY(JulSun1)=1,IF(AND(YEAR(JulSun1+17)=CalendarYear,MONTH(JulSun1+17)=7),JulSun1+17,""),IF(AND(YEAR(JulSun1+24)=CalendarYear,MONTH(JulSun1+24)=7),JulSun1+24,""))</f>
        <v>45860</v>
      </c>
      <c r="AA38" s="4">
        <f ca="1">IF(DAY(JulSun1)=1,IF(AND(YEAR(JulSun1+18)=CalendarYear,MONTH(JulSun1+18)=7),JulSun1+18,""),IF(AND(YEAR(JulSun1+25)=CalendarYear,MONTH(JulSun1+25)=7),JulSun1+25,""))</f>
        <v>45861</v>
      </c>
      <c r="AB38" s="4">
        <f ca="1">IF(DAY(JulSun1)=1,IF(AND(YEAR(JulSun1+19)=CalendarYear,MONTH(JulSun1+19)=7),JulSun1+19,""),IF(AND(YEAR(JulSun1+26)=CalendarYear,MONTH(JulSun1+26)=7),JulSun1+26,""))</f>
        <v>45862</v>
      </c>
      <c r="AC38" s="4">
        <f ca="1">IF(DAY(JulSun1)=1,IF(AND(YEAR(JulSun1+20)=CalendarYear,MONTH(JulSun1+20)=7),JulSun1+20,""),IF(AND(YEAR(JulSun1+27)=CalendarYear,MONTH(JulSun1+27)=7),JulSun1+27,""))</f>
        <v>45863</v>
      </c>
      <c r="AD38" s="4">
        <f ca="1">IF(DAY(JulSun1)=1,IF(AND(YEAR(JulSun1+21)=CalendarYear,MONTH(JulSun1+21)=7),JulSun1+21,""),IF(AND(YEAR(JulSun1+28)=CalendarYear,MONTH(JulSun1+28)=7),JulSun1+28,""))</f>
        <v>45864</v>
      </c>
      <c r="AE38" s="4">
        <f ca="1">IF(DAY(JulSun1)=1,IF(AND(YEAR(JulSun1+22)=CalendarYear,MONTH(JulSun1+22)=7),JulSun1+22,""),IF(AND(YEAR(JulSun1+29)=CalendarYear,MONTH(JulSun1+29)=7),JulSun1+29,""))</f>
        <v>45865</v>
      </c>
      <c r="AF38" s="4">
        <f ca="1">IF(DAY(JulSun1)=1,IF(AND(YEAR(JulSun1+23)=CalendarYear,MONTH(JulSun1+23)=7),JulSun1+23,""),IF(AND(YEAR(JulSun1+30)=CalendarYear,MONTH(JulSun1+30)=7),JulSun1+30,""))</f>
        <v>45866</v>
      </c>
      <c r="AG38" s="4">
        <f ca="1">IF(DAY(JulSun1)=1,IF(AND(YEAR(JulSun1+24)=CalendarYear,MONTH(JulSun1+24)=7),JulSun1+24,""),IF(AND(YEAR(JulSun1+31)=CalendarYear,MONTH(JulSun1+31)=7),JulSun1+31,""))</f>
        <v>45867</v>
      </c>
      <c r="AH38" s="4">
        <f ca="1">IF(DAY(JulSun1)=1,IF(AND(YEAR(JulSun1+25)=CalendarYear,MONTH(JulSun1+25)=7),JulSun1+25,""),IF(AND(YEAR(JulSun1+32)=CalendarYear,MONTH(JulSun1+32)=7),JulSun1+32,""))</f>
        <v>45868</v>
      </c>
      <c r="AI38" s="4">
        <f ca="1">IF(DAY(JulSun1)=1,IF(AND(YEAR(JulSun1+26)=CalendarYear,MONTH(JulSun1+26)=7),JulSun1+26,""),IF(AND(YEAR(JulSun1+33)=CalendarYear,MONTH(JulSun1+33)=7),JulSun1+33,""))</f>
        <v>45869</v>
      </c>
      <c r="AJ38" s="4" t="str">
        <f ca="1">IF(DAY(JulSun1)=1,IF(AND(YEAR(JulSun1+27)=CalendarYear,MONTH(JulSun1+27)=7),JulSun1+27,""),IF(AND(YEAR(JulSun1+34)=CalendarYear,MONTH(JulSun1+34)=7),JulSun1+34,""))</f>
        <v/>
      </c>
      <c r="AK38" s="4" t="str">
        <f ca="1">IF(DAY(JulSun1)=1,IF(AND(YEAR(JulSun1+28)=CalendarYear,MONTH(JulSun1+28)=7),JulSun1+28,""),IF(AND(YEAR(JulSun1+35)=CalendarYear,MONTH(JulSun1+35)=7),JulSun1+35,""))</f>
        <v/>
      </c>
      <c r="AL38" s="4" t="str">
        <f ca="1">IF(DAY(JulSun1)=1,IF(AND(YEAR(JulSun1+29)=CalendarYear,MONTH(JulSun1+29)=7),JulSun1+29,""),IF(AND(YEAR(JulSun1+36)=CalendarYear,MONTH(JulSun1+36)=7),JulSun1+36,""))</f>
        <v/>
      </c>
      <c r="AM38" s="6" t="str">
        <f ca="1">IF(DAY(JulSun1)=1,IF(AND(YEAR(JulSun1+30)=CalendarYear,MONTH(JulSun1+30)=7),JulSun1+30,""),IF(AND(YEAR(JulSun1+37)=CalendarYear,MONTH(JulSun1+37)=7),JulSun1+37,""))</f>
        <v/>
      </c>
    </row>
    <row r="39" spans="2:39" ht="19.95" customHeight="1" x14ac:dyDescent="0.35">
      <c r="B39" s="74"/>
      <c r="C39" s="5" t="s">
        <v>6</v>
      </c>
      <c r="D39" s="5" t="s">
        <v>7</v>
      </c>
      <c r="E39" s="5" t="s">
        <v>8</v>
      </c>
      <c r="F39" s="5" t="s">
        <v>9</v>
      </c>
      <c r="G39" s="5" t="s">
        <v>10</v>
      </c>
      <c r="H39" s="5" t="s">
        <v>11</v>
      </c>
      <c r="I39" s="5" t="s">
        <v>12</v>
      </c>
      <c r="J39" s="5" t="s">
        <v>6</v>
      </c>
      <c r="K39" s="5" t="s">
        <v>7</v>
      </c>
      <c r="L39" s="5" t="s">
        <v>8</v>
      </c>
      <c r="M39" s="5" t="s">
        <v>9</v>
      </c>
      <c r="N39" s="5" t="s">
        <v>10</v>
      </c>
      <c r="O39" s="5" t="s">
        <v>11</v>
      </c>
      <c r="P39" s="5" t="s">
        <v>12</v>
      </c>
      <c r="Q39" s="5" t="s">
        <v>6</v>
      </c>
      <c r="R39" s="5" t="s">
        <v>7</v>
      </c>
      <c r="S39" s="5" t="s">
        <v>8</v>
      </c>
      <c r="T39" s="5" t="s">
        <v>9</v>
      </c>
      <c r="U39" s="5" t="s">
        <v>10</v>
      </c>
      <c r="V39" s="5" t="s">
        <v>11</v>
      </c>
      <c r="W39" s="5" t="s">
        <v>12</v>
      </c>
      <c r="X39" s="5" t="s">
        <v>6</v>
      </c>
      <c r="Y39" s="5" t="s">
        <v>7</v>
      </c>
      <c r="Z39" s="5" t="s">
        <v>8</v>
      </c>
      <c r="AA39" s="5" t="s">
        <v>9</v>
      </c>
      <c r="AB39" s="5" t="s">
        <v>10</v>
      </c>
      <c r="AC39" s="5" t="s">
        <v>11</v>
      </c>
      <c r="AD39" s="5" t="s">
        <v>12</v>
      </c>
      <c r="AE39" s="5" t="s">
        <v>6</v>
      </c>
      <c r="AF39" s="5" t="s">
        <v>7</v>
      </c>
      <c r="AG39" s="5" t="s">
        <v>8</v>
      </c>
      <c r="AH39" s="5" t="s">
        <v>9</v>
      </c>
      <c r="AI39" s="5" t="s">
        <v>10</v>
      </c>
      <c r="AJ39" s="5" t="s">
        <v>11</v>
      </c>
      <c r="AK39" s="5" t="s">
        <v>12</v>
      </c>
      <c r="AL39" s="5" t="s">
        <v>6</v>
      </c>
      <c r="AM39" s="7" t="s">
        <v>7</v>
      </c>
    </row>
    <row r="40" spans="2:39" ht="19.95" customHeight="1" outlineLevel="1" x14ac:dyDescent="0.35">
      <c r="B40" s="18" t="s">
        <v>13</v>
      </c>
      <c r="C40" s="2" t="s">
        <v>14</v>
      </c>
      <c r="D40" s="2" t="s">
        <v>14</v>
      </c>
      <c r="E40" s="2" t="s">
        <v>14</v>
      </c>
      <c r="F40" s="2" t="s">
        <v>14</v>
      </c>
      <c r="G40" s="2" t="s">
        <v>14</v>
      </c>
      <c r="H40" s="2" t="s">
        <v>14</v>
      </c>
      <c r="I40" s="2" t="s">
        <v>14</v>
      </c>
      <c r="J40" s="2" t="s">
        <v>14</v>
      </c>
      <c r="K40" s="3" t="s">
        <v>14</v>
      </c>
      <c r="L40" s="3" t="s">
        <v>14</v>
      </c>
      <c r="M40" s="3" t="s">
        <v>14</v>
      </c>
      <c r="N40" s="3" t="s">
        <v>14</v>
      </c>
      <c r="O40" s="2" t="s">
        <v>14</v>
      </c>
      <c r="P40" s="2" t="s">
        <v>14</v>
      </c>
      <c r="Q40" s="2" t="s">
        <v>14</v>
      </c>
      <c r="R40" s="88" t="s">
        <v>98</v>
      </c>
      <c r="S40" s="89"/>
      <c r="T40" s="89"/>
      <c r="U40" s="89"/>
      <c r="V40" s="106"/>
      <c r="W40" s="2" t="s">
        <v>14</v>
      </c>
      <c r="X40" s="2" t="s">
        <v>14</v>
      </c>
      <c r="Y40" s="2" t="s">
        <v>14</v>
      </c>
      <c r="Z40" s="2" t="s">
        <v>14</v>
      </c>
      <c r="AA40" s="2" t="s">
        <v>14</v>
      </c>
      <c r="AB40" s="2" t="s">
        <v>14</v>
      </c>
      <c r="AC40" s="152" t="s">
        <v>115</v>
      </c>
      <c r="AD40" s="153"/>
      <c r="AE40" s="153"/>
      <c r="AF40" s="154"/>
      <c r="AG40" s="2" t="s">
        <v>14</v>
      </c>
      <c r="AH40" s="2" t="s">
        <v>14</v>
      </c>
      <c r="AI40" s="2" t="s">
        <v>14</v>
      </c>
      <c r="AJ40" s="2" t="s">
        <v>14</v>
      </c>
      <c r="AK40" s="2" t="s">
        <v>14</v>
      </c>
      <c r="AL40" s="2" t="s">
        <v>14</v>
      </c>
      <c r="AM40" s="2" t="s">
        <v>14</v>
      </c>
    </row>
    <row r="41" spans="2:39" ht="19.95" customHeight="1" outlineLevel="1" x14ac:dyDescent="0.35">
      <c r="B41" s="19" t="s">
        <v>15</v>
      </c>
      <c r="C41" s="3" t="s">
        <v>14</v>
      </c>
      <c r="D41" s="3" t="s">
        <v>14</v>
      </c>
      <c r="E41" s="3" t="s">
        <v>14</v>
      </c>
      <c r="F41" s="3" t="s">
        <v>14</v>
      </c>
      <c r="G41" s="3" t="s">
        <v>14</v>
      </c>
      <c r="H41" s="3" t="s">
        <v>14</v>
      </c>
      <c r="I41" s="3" t="s">
        <v>14</v>
      </c>
      <c r="J41" s="3" t="s">
        <v>14</v>
      </c>
      <c r="K41" s="3" t="s">
        <v>14</v>
      </c>
      <c r="L41" s="3" t="s">
        <v>14</v>
      </c>
      <c r="M41" s="3" t="s">
        <v>14</v>
      </c>
      <c r="N41" s="3" t="s">
        <v>14</v>
      </c>
      <c r="O41" s="2" t="s">
        <v>14</v>
      </c>
      <c r="P41" s="2" t="s">
        <v>14</v>
      </c>
      <c r="Q41" s="2" t="s">
        <v>14</v>
      </c>
      <c r="R41" s="2" t="s">
        <v>14</v>
      </c>
      <c r="S41" s="2" t="s">
        <v>14</v>
      </c>
      <c r="T41" s="2" t="s">
        <v>14</v>
      </c>
      <c r="U41" s="2" t="s">
        <v>14</v>
      </c>
      <c r="V41" s="2" t="s">
        <v>14</v>
      </c>
      <c r="W41" s="2" t="s">
        <v>14</v>
      </c>
      <c r="X41" s="2" t="s">
        <v>14</v>
      </c>
      <c r="Y41" s="2" t="s">
        <v>14</v>
      </c>
      <c r="Z41" s="2" t="s">
        <v>14</v>
      </c>
      <c r="AA41" s="2" t="s">
        <v>14</v>
      </c>
      <c r="AB41" s="2" t="s">
        <v>14</v>
      </c>
      <c r="AC41" s="2" t="s">
        <v>14</v>
      </c>
      <c r="AD41" s="2" t="s">
        <v>14</v>
      </c>
      <c r="AE41" s="2" t="s">
        <v>14</v>
      </c>
      <c r="AF41" s="2" t="s">
        <v>14</v>
      </c>
      <c r="AG41" s="2" t="s">
        <v>14</v>
      </c>
      <c r="AH41" s="2" t="s">
        <v>14</v>
      </c>
      <c r="AI41" s="2" t="s">
        <v>14</v>
      </c>
      <c r="AJ41" s="2" t="s">
        <v>14</v>
      </c>
      <c r="AK41" s="2" t="s">
        <v>14</v>
      </c>
      <c r="AL41" s="2" t="s">
        <v>14</v>
      </c>
      <c r="AM41" s="2" t="s">
        <v>14</v>
      </c>
    </row>
    <row r="42" spans="2:39" s="21" customFormat="1" ht="19.95" customHeight="1" outlineLevel="1" x14ac:dyDescent="0.35">
      <c r="B42" s="33" t="s">
        <v>2</v>
      </c>
      <c r="C42" s="3" t="s">
        <v>14</v>
      </c>
      <c r="D42" s="3" t="s">
        <v>14</v>
      </c>
      <c r="E42" s="61" t="s">
        <v>16</v>
      </c>
      <c r="F42" s="62"/>
      <c r="G42" s="62"/>
      <c r="H42" s="63"/>
      <c r="I42" s="3" t="s">
        <v>14</v>
      </c>
      <c r="J42" s="3" t="s">
        <v>14</v>
      </c>
      <c r="K42" s="61" t="s">
        <v>16</v>
      </c>
      <c r="L42" s="62"/>
      <c r="M42" s="62"/>
      <c r="N42" s="62"/>
      <c r="O42" s="63"/>
      <c r="P42" s="2" t="s">
        <v>14</v>
      </c>
      <c r="Q42" s="2" t="s">
        <v>14</v>
      </c>
      <c r="R42" s="2"/>
      <c r="S42" s="2" t="s">
        <v>14</v>
      </c>
      <c r="T42" s="2" t="s">
        <v>14</v>
      </c>
      <c r="U42" s="2" t="s">
        <v>14</v>
      </c>
      <c r="V42" s="2" t="s">
        <v>14</v>
      </c>
      <c r="W42" s="2" t="s">
        <v>14</v>
      </c>
      <c r="X42" s="2" t="s">
        <v>14</v>
      </c>
      <c r="Y42" s="61" t="s">
        <v>16</v>
      </c>
      <c r="Z42" s="62"/>
      <c r="AA42" s="62"/>
      <c r="AB42" s="63"/>
      <c r="AC42" s="2" t="s">
        <v>14</v>
      </c>
      <c r="AD42" s="2" t="s">
        <v>14</v>
      </c>
      <c r="AE42" s="2" t="s">
        <v>14</v>
      </c>
      <c r="AF42" s="61" t="s">
        <v>16</v>
      </c>
      <c r="AG42" s="62"/>
      <c r="AH42" s="62"/>
      <c r="AI42" s="63"/>
      <c r="AJ42" s="2" t="s">
        <v>14</v>
      </c>
      <c r="AK42" s="2" t="s">
        <v>14</v>
      </c>
      <c r="AL42" s="2" t="s">
        <v>14</v>
      </c>
      <c r="AM42" s="2" t="s">
        <v>14</v>
      </c>
    </row>
    <row r="43" spans="2:39" s="21" customFormat="1" ht="19.95" customHeight="1" outlineLevel="1" x14ac:dyDescent="0.35">
      <c r="B43" s="31" t="s">
        <v>5</v>
      </c>
      <c r="C43" s="3" t="s">
        <v>14</v>
      </c>
      <c r="D43" s="3" t="s">
        <v>14</v>
      </c>
      <c r="E43" s="3" t="s">
        <v>14</v>
      </c>
      <c r="F43" s="3" t="s">
        <v>14</v>
      </c>
      <c r="G43" s="3" t="s">
        <v>14</v>
      </c>
      <c r="H43" s="3" t="s">
        <v>14</v>
      </c>
      <c r="I43" s="3" t="s">
        <v>14</v>
      </c>
      <c r="J43" s="3" t="s">
        <v>14</v>
      </c>
      <c r="K43" s="3" t="s">
        <v>14</v>
      </c>
      <c r="L43" s="3" t="s">
        <v>14</v>
      </c>
      <c r="M43" s="3" t="s">
        <v>14</v>
      </c>
      <c r="N43" s="3" t="s">
        <v>14</v>
      </c>
      <c r="O43" s="2" t="s">
        <v>14</v>
      </c>
      <c r="P43" s="2" t="s">
        <v>14</v>
      </c>
      <c r="Q43" s="2" t="s">
        <v>14</v>
      </c>
      <c r="R43" s="2" t="s">
        <v>14</v>
      </c>
      <c r="S43" s="2" t="s">
        <v>14</v>
      </c>
      <c r="T43" s="2" t="s">
        <v>14</v>
      </c>
      <c r="U43" s="2" t="s">
        <v>14</v>
      </c>
      <c r="V43" s="2" t="s">
        <v>14</v>
      </c>
      <c r="W43" s="2" t="s">
        <v>14</v>
      </c>
      <c r="X43" s="2" t="s">
        <v>14</v>
      </c>
      <c r="Y43" s="2" t="s">
        <v>14</v>
      </c>
      <c r="Z43" s="2" t="s">
        <v>14</v>
      </c>
      <c r="AA43" s="2" t="s">
        <v>14</v>
      </c>
      <c r="AB43" s="2" t="s">
        <v>14</v>
      </c>
      <c r="AC43" s="2" t="s">
        <v>14</v>
      </c>
      <c r="AD43" s="2" t="s">
        <v>14</v>
      </c>
      <c r="AE43" s="2" t="s">
        <v>14</v>
      </c>
      <c r="AF43" s="2" t="s">
        <v>14</v>
      </c>
      <c r="AG43" s="2" t="s">
        <v>14</v>
      </c>
      <c r="AH43" s="2" t="s">
        <v>14</v>
      </c>
      <c r="AI43" s="2" t="s">
        <v>14</v>
      </c>
      <c r="AJ43" s="2" t="s">
        <v>14</v>
      </c>
      <c r="AK43" s="2" t="s">
        <v>14</v>
      </c>
      <c r="AL43" s="2" t="s">
        <v>14</v>
      </c>
      <c r="AM43" s="2" t="s">
        <v>14</v>
      </c>
    </row>
    <row r="44" spans="2:39" ht="19.95" customHeight="1" outlineLevel="1" x14ac:dyDescent="0.35">
      <c r="B44" s="20" t="s">
        <v>1</v>
      </c>
      <c r="C44" s="3" t="s">
        <v>14</v>
      </c>
      <c r="D44" s="3" t="s">
        <v>14</v>
      </c>
      <c r="E44" s="3" t="s">
        <v>14</v>
      </c>
      <c r="F44" s="3" t="s">
        <v>14</v>
      </c>
      <c r="G44" s="3" t="s">
        <v>14</v>
      </c>
      <c r="H44" s="3" t="s">
        <v>14</v>
      </c>
      <c r="I44" s="3" t="s">
        <v>14</v>
      </c>
      <c r="J44" s="3" t="s">
        <v>14</v>
      </c>
      <c r="K44" s="3" t="s">
        <v>14</v>
      </c>
      <c r="L44" s="3" t="s">
        <v>14</v>
      </c>
      <c r="M44" s="3" t="s">
        <v>14</v>
      </c>
      <c r="N44" s="3" t="s">
        <v>14</v>
      </c>
      <c r="O44" s="2" t="s">
        <v>14</v>
      </c>
      <c r="P44" s="2" t="s">
        <v>14</v>
      </c>
      <c r="Q44" s="2" t="s">
        <v>14</v>
      </c>
      <c r="R44" s="2" t="s">
        <v>14</v>
      </c>
      <c r="S44" s="2" t="s">
        <v>14</v>
      </c>
      <c r="T44" s="2" t="s">
        <v>14</v>
      </c>
      <c r="U44" s="2" t="s">
        <v>14</v>
      </c>
      <c r="V44" s="2" t="s">
        <v>14</v>
      </c>
      <c r="W44" s="2" t="s">
        <v>14</v>
      </c>
      <c r="X44" s="2" t="s">
        <v>14</v>
      </c>
      <c r="Y44" s="2" t="s">
        <v>14</v>
      </c>
      <c r="Z44" s="2" t="s">
        <v>14</v>
      </c>
      <c r="AA44" s="2" t="s">
        <v>14</v>
      </c>
      <c r="AB44" s="2" t="s">
        <v>14</v>
      </c>
      <c r="AC44" s="2" t="s">
        <v>14</v>
      </c>
      <c r="AD44" s="2" t="s">
        <v>14</v>
      </c>
      <c r="AE44" s="2" t="s">
        <v>14</v>
      </c>
      <c r="AF44" s="2" t="s">
        <v>14</v>
      </c>
      <c r="AG44" s="2" t="s">
        <v>14</v>
      </c>
      <c r="AH44" s="2" t="s">
        <v>14</v>
      </c>
      <c r="AI44" s="2" t="s">
        <v>14</v>
      </c>
      <c r="AJ44" s="2" t="s">
        <v>14</v>
      </c>
      <c r="AK44" s="2" t="s">
        <v>14</v>
      </c>
      <c r="AL44" s="2" t="s">
        <v>14</v>
      </c>
      <c r="AM44" s="2" t="s">
        <v>14</v>
      </c>
    </row>
    <row r="45" spans="2:39" ht="19.95" customHeight="1" x14ac:dyDescent="0.35">
      <c r="B45" s="1"/>
    </row>
    <row r="46" spans="2:39" ht="19.95" customHeight="1" x14ac:dyDescent="0.35">
      <c r="B46" s="73">
        <f ca="1">DATE(CalendarYear,8,1)</f>
        <v>45870</v>
      </c>
      <c r="C46" s="4" t="str">
        <f ca="1">IF(DAY(AugSun1)=1,"",IF(AND(YEAR(AugSun1+1)=CalendarYear,MONTH(AugSun1+1)=8),AugSun1+1,""))</f>
        <v/>
      </c>
      <c r="D46" s="4" t="str">
        <f ca="1">IF(DAY(AugSun1)=1,"",IF(AND(YEAR(AugSun1+2)=CalendarYear,MONTH(AugSun1+2)=8),AugSun1+2,""))</f>
        <v/>
      </c>
      <c r="E46" s="4" t="str">
        <f ca="1">IF(DAY(AugSun1)=1,"",IF(AND(YEAR(AugSun1+3)=CalendarYear,MONTH(AugSun1+3)=8),AugSun1+3,""))</f>
        <v/>
      </c>
      <c r="F46" s="4" t="str">
        <f ca="1">IF(DAY(AugSun1)=1,"",IF(AND(YEAR(AugSun1+4)=CalendarYear,MONTH(AugSun1+4)=8),AugSun1+4,""))</f>
        <v/>
      </c>
      <c r="G46" s="4" t="str">
        <f ca="1">IF(DAY(AugSun1)=1,"",IF(AND(YEAR(AugSun1+5)=CalendarYear,MONTH(AugSun1+5)=8),AugSun1+5,""))</f>
        <v/>
      </c>
      <c r="H46" s="4">
        <f ca="1">IF(DAY(AugSun1)=1,"",IF(AND(YEAR(AugSun1+6)=CalendarYear,MONTH(AugSun1+6)=8),AugSun1+6,""))</f>
        <v>45870</v>
      </c>
      <c r="I46" s="4">
        <f ca="1">IF(DAY(AugSun1)=1,IF(AND(YEAR(AugSun1)=CalendarYear,MONTH(AugSun1)=8),AugSun1,""),IF(AND(YEAR(AugSun1+7)=CalendarYear,MONTH(AugSun1+7)=8),AugSun1+7,""))</f>
        <v>45871</v>
      </c>
      <c r="J46" s="4">
        <f ca="1">IF(DAY(AugSun1)=1,IF(AND(YEAR(AugSun1+1)=CalendarYear,MONTH(AugSun1+1)=8),AugSun1+1,""),IF(AND(YEAR(AugSun1+8)=CalendarYear,MONTH(AugSun1+8)=8),AugSun1+8,""))</f>
        <v>45872</v>
      </c>
      <c r="K46" s="4">
        <f ca="1">IF(DAY(AugSun1)=1,IF(AND(YEAR(AugSun1+2)=CalendarYear,MONTH(AugSun1+2)=8),AugSun1+2,""),IF(AND(YEAR(AugSun1+9)=CalendarYear,MONTH(AugSun1+9)=8),AugSun1+9,""))</f>
        <v>45873</v>
      </c>
      <c r="L46" s="4">
        <f ca="1">IF(DAY(AugSun1)=1,IF(AND(YEAR(AugSun1+3)=CalendarYear,MONTH(AugSun1+3)=8),AugSun1+3,""),IF(AND(YEAR(AugSun1+10)=CalendarYear,MONTH(AugSun1+10)=8),AugSun1+10,""))</f>
        <v>45874</v>
      </c>
      <c r="M46" s="4">
        <f ca="1">IF(DAY(AugSun1)=1,IF(AND(YEAR(AugSun1+4)=CalendarYear,MONTH(AugSun1+4)=8),AugSun1+4,""),IF(AND(YEAR(AugSun1+11)=CalendarYear,MONTH(AugSun1+11)=8),AugSun1+11,""))</f>
        <v>45875</v>
      </c>
      <c r="N46" s="4">
        <f ca="1">IF(DAY(AugSun1)=1,IF(AND(YEAR(AugSun1+5)=CalendarYear,MONTH(AugSun1+5)=8),AugSun1+5,""),IF(AND(YEAR(AugSun1+12)=CalendarYear,MONTH(AugSun1+12)=8),AugSun1+12,""))</f>
        <v>45876</v>
      </c>
      <c r="O46" s="4">
        <f ca="1">IF(DAY(AugSun1)=1,IF(AND(YEAR(AugSun1+6)=CalendarYear,MONTH(AugSun1+6)=8),AugSun1+6,""),IF(AND(YEAR(AugSun1+13)=CalendarYear,MONTH(AugSun1+13)=8),AugSun1+13,""))</f>
        <v>45877</v>
      </c>
      <c r="P46" s="4">
        <f ca="1">IF(DAY(AugSun1)=1,IF(AND(YEAR(AugSun1+7)=CalendarYear,MONTH(AugSun1+7)=8),AugSun1+7,""),IF(AND(YEAR(AugSun1+14)=CalendarYear,MONTH(AugSun1+14)=8),AugSun1+14,""))</f>
        <v>45878</v>
      </c>
      <c r="Q46" s="4">
        <f ca="1">IF(DAY(AugSun1)=1,IF(AND(YEAR(AugSun1+8)=CalendarYear,MONTH(AugSun1+8)=8),AugSun1+8,""),IF(AND(YEAR(AugSun1+15)=CalendarYear,MONTH(AugSun1+15)=8),AugSun1+15,""))</f>
        <v>45879</v>
      </c>
      <c r="R46" s="4">
        <f ca="1">IF(DAY(AugSun1)=1,IF(AND(YEAR(AugSun1+9)=CalendarYear,MONTH(AugSun1+9)=8),AugSun1+9,""),IF(AND(YEAR(AugSun1+16)=CalendarYear,MONTH(AugSun1+16)=8),AugSun1+16,""))</f>
        <v>45880</v>
      </c>
      <c r="S46" s="4">
        <f ca="1">IF(DAY(AugSun1)=1,IF(AND(YEAR(AugSun1+10)=CalendarYear,MONTH(AugSun1+10)=8),AugSun1+10,""),IF(AND(YEAR(AugSun1+17)=CalendarYear,MONTH(AugSun1+17)=8),AugSun1+17,""))</f>
        <v>45881</v>
      </c>
      <c r="T46" s="4">
        <f ca="1">IF(DAY(AugSun1)=1,IF(AND(YEAR(AugSun1+11)=CalendarYear,MONTH(AugSun1+11)=8),AugSun1+11,""),IF(AND(YEAR(AugSun1+18)=CalendarYear,MONTH(AugSun1+18)=8),AugSun1+18,""))</f>
        <v>45882</v>
      </c>
      <c r="U46" s="4">
        <f ca="1">IF(DAY(AugSun1)=1,IF(AND(YEAR(AugSun1+12)=CalendarYear,MONTH(AugSun1+12)=8),AugSun1+12,""),IF(AND(YEAR(AugSun1+19)=CalendarYear,MONTH(AugSun1+19)=8),AugSun1+19,""))</f>
        <v>45883</v>
      </c>
      <c r="V46" s="4">
        <f ca="1">IF(DAY(AugSun1)=1,IF(AND(YEAR(AugSun1+13)=CalendarYear,MONTH(AugSun1+13)=8),AugSun1+13,""),IF(AND(YEAR(AugSun1+20)=CalendarYear,MONTH(AugSun1+20)=8),AugSun1+20,""))</f>
        <v>45884</v>
      </c>
      <c r="W46" s="4">
        <f ca="1">IF(DAY(AugSun1)=1,IF(AND(YEAR(AugSun1+14)=CalendarYear,MONTH(AugSun1+14)=8),AugSun1+14,""),IF(AND(YEAR(AugSun1+21)=CalendarYear,MONTH(AugSun1+21)=8),AugSun1+21,""))</f>
        <v>45885</v>
      </c>
      <c r="X46" s="4">
        <f ca="1">IF(DAY(AugSun1)=1,IF(AND(YEAR(AugSun1+15)=CalendarYear,MONTH(AugSun1+15)=8),AugSun1+15,""),IF(AND(YEAR(AugSun1+22)=CalendarYear,MONTH(AugSun1+22)=8),AugSun1+22,""))</f>
        <v>45886</v>
      </c>
      <c r="Y46" s="4">
        <f ca="1">IF(DAY(AugSun1)=1,IF(AND(YEAR(AugSun1+16)=CalendarYear,MONTH(AugSun1+16)=8),AugSun1+16,""),IF(AND(YEAR(AugSun1+23)=CalendarYear,MONTH(AugSun1+23)=8),AugSun1+23,""))</f>
        <v>45887</v>
      </c>
      <c r="Z46" s="4">
        <f ca="1">IF(DAY(AugSun1)=1,IF(AND(YEAR(AugSun1+17)=CalendarYear,MONTH(AugSun1+17)=8),AugSun1+17,""),IF(AND(YEAR(AugSun1+24)=CalendarYear,MONTH(AugSun1+24)=8),AugSun1+24,""))</f>
        <v>45888</v>
      </c>
      <c r="AA46" s="4">
        <f ca="1">IF(DAY(AugSun1)=1,IF(AND(YEAR(AugSun1+18)=CalendarYear,MONTH(AugSun1+18)=8),AugSun1+18,""),IF(AND(YEAR(AugSun1+25)=CalendarYear,MONTH(AugSun1+25)=8),AugSun1+25,""))</f>
        <v>45889</v>
      </c>
      <c r="AB46" s="4">
        <f ca="1">IF(DAY(AugSun1)=1,IF(AND(YEAR(AugSun1+19)=CalendarYear,MONTH(AugSun1+19)=8),AugSun1+19,""),IF(AND(YEAR(AugSun1+26)=CalendarYear,MONTH(AugSun1+26)=8),AugSun1+26,""))</f>
        <v>45890</v>
      </c>
      <c r="AC46" s="4">
        <f ca="1">IF(DAY(AugSun1)=1,IF(AND(YEAR(AugSun1+20)=CalendarYear,MONTH(AugSun1+20)=8),AugSun1+20,""),IF(AND(YEAR(AugSun1+27)=CalendarYear,MONTH(AugSun1+27)=8),AugSun1+27,""))</f>
        <v>45891</v>
      </c>
      <c r="AD46" s="4">
        <f ca="1">IF(DAY(AugSun1)=1,IF(AND(YEAR(AugSun1+21)=CalendarYear,MONTH(AugSun1+21)=8),AugSun1+21,""),IF(AND(YEAR(AugSun1+28)=CalendarYear,MONTH(AugSun1+28)=8),AugSun1+28,""))</f>
        <v>45892</v>
      </c>
      <c r="AE46" s="4">
        <f ca="1">IF(DAY(AugSun1)=1,IF(AND(YEAR(AugSun1+22)=CalendarYear,MONTH(AugSun1+22)=8),AugSun1+22,""),IF(AND(YEAR(AugSun1+29)=CalendarYear,MONTH(AugSun1+29)=8),AugSun1+29,""))</f>
        <v>45893</v>
      </c>
      <c r="AF46" s="4">
        <f ca="1">IF(DAY(AugSun1)=1,IF(AND(YEAR(AugSun1+23)=CalendarYear,MONTH(AugSun1+23)=8),AugSun1+23,""),IF(AND(YEAR(AugSun1+30)=CalendarYear,MONTH(AugSun1+30)=8),AugSun1+30,""))</f>
        <v>45894</v>
      </c>
      <c r="AG46" s="4">
        <f ca="1">IF(DAY(AugSun1)=1,IF(AND(YEAR(AugSun1+24)=CalendarYear,MONTH(AugSun1+24)=8),AugSun1+24,""),IF(AND(YEAR(AugSun1+31)=CalendarYear,MONTH(AugSun1+31)=8),AugSun1+31,""))</f>
        <v>45895</v>
      </c>
      <c r="AH46" s="4">
        <f ca="1">IF(DAY(AugSun1)=1,IF(AND(YEAR(AugSun1+25)=CalendarYear,MONTH(AugSun1+25)=8),AugSun1+25,""),IF(AND(YEAR(AugSun1+32)=CalendarYear,MONTH(AugSun1+32)=8),AugSun1+32,""))</f>
        <v>45896</v>
      </c>
      <c r="AI46" s="4">
        <f ca="1">IF(DAY(AugSun1)=1,IF(AND(YEAR(AugSun1+26)=CalendarYear,MONTH(AugSun1+26)=8),AugSun1+26,""),IF(AND(YEAR(AugSun1+33)=CalendarYear,MONTH(AugSun1+33)=8),AugSun1+33,""))</f>
        <v>45897</v>
      </c>
      <c r="AJ46" s="4">
        <f ca="1">IF(DAY(AugSun1)=1,IF(AND(YEAR(AugSun1+27)=CalendarYear,MONTH(AugSun1+27)=8),AugSun1+27,""),IF(AND(YEAR(AugSun1+34)=CalendarYear,MONTH(AugSun1+34)=8),AugSun1+34,""))</f>
        <v>45898</v>
      </c>
      <c r="AK46" s="4">
        <f ca="1">IF(DAY(AugSun1)=1,IF(AND(YEAR(AugSun1+28)=CalendarYear,MONTH(AugSun1+28)=8),AugSun1+28,""),IF(AND(YEAR(AugSun1+35)=CalendarYear,MONTH(AugSun1+35)=8),AugSun1+35,""))</f>
        <v>45899</v>
      </c>
      <c r="AL46" s="4">
        <f ca="1">IF(DAY(AugSun1)=1,IF(AND(YEAR(AugSun1+29)=CalendarYear,MONTH(AugSun1+29)=8),AugSun1+29,""),IF(AND(YEAR(AugSun1+36)=CalendarYear,MONTH(AugSun1+36)=8),AugSun1+36,""))</f>
        <v>45900</v>
      </c>
      <c r="AM46" s="6" t="str">
        <f ca="1">IF(DAY(AugSun1)=1,IF(AND(YEAR(AugSun1+30)=CalendarYear,MONTH(AugSun1+30)=8),AugSun1+30,""),IF(AND(YEAR(AugSun1+37)=CalendarYear,MONTH(AugSun1+37)=8),AugSun1+37,""))</f>
        <v/>
      </c>
    </row>
    <row r="47" spans="2:39" ht="19.95" customHeight="1" x14ac:dyDescent="0.35">
      <c r="B47" s="74"/>
      <c r="C47" s="5" t="s">
        <v>6</v>
      </c>
      <c r="D47" s="5" t="s">
        <v>7</v>
      </c>
      <c r="E47" s="5" t="s">
        <v>8</v>
      </c>
      <c r="F47" s="5" t="s">
        <v>9</v>
      </c>
      <c r="G47" s="5" t="s">
        <v>10</v>
      </c>
      <c r="H47" s="5" t="s">
        <v>11</v>
      </c>
      <c r="I47" s="5" t="s">
        <v>12</v>
      </c>
      <c r="J47" s="5" t="s">
        <v>6</v>
      </c>
      <c r="K47" s="5" t="s">
        <v>7</v>
      </c>
      <c r="L47" s="5" t="s">
        <v>8</v>
      </c>
      <c r="M47" s="5" t="s">
        <v>9</v>
      </c>
      <c r="N47" s="5" t="s">
        <v>10</v>
      </c>
      <c r="O47" s="5" t="s">
        <v>11</v>
      </c>
      <c r="P47" s="5" t="s">
        <v>12</v>
      </c>
      <c r="Q47" s="5" t="s">
        <v>6</v>
      </c>
      <c r="R47" s="5" t="s">
        <v>7</v>
      </c>
      <c r="S47" s="5" t="s">
        <v>8</v>
      </c>
      <c r="T47" s="5" t="s">
        <v>9</v>
      </c>
      <c r="U47" s="5" t="s">
        <v>10</v>
      </c>
      <c r="V47" s="5" t="s">
        <v>11</v>
      </c>
      <c r="W47" s="5" t="s">
        <v>12</v>
      </c>
      <c r="X47" s="5" t="s">
        <v>6</v>
      </c>
      <c r="Y47" s="5" t="s">
        <v>7</v>
      </c>
      <c r="Z47" s="5" t="s">
        <v>8</v>
      </c>
      <c r="AA47" s="5" t="s">
        <v>9</v>
      </c>
      <c r="AB47" s="5" t="s">
        <v>10</v>
      </c>
      <c r="AC47" s="5" t="s">
        <v>11</v>
      </c>
      <c r="AD47" s="5" t="s">
        <v>12</v>
      </c>
      <c r="AE47" s="5" t="s">
        <v>6</v>
      </c>
      <c r="AF47" s="5" t="s">
        <v>7</v>
      </c>
      <c r="AG47" s="5" t="s">
        <v>8</v>
      </c>
      <c r="AH47" s="5" t="s">
        <v>9</v>
      </c>
      <c r="AI47" s="5" t="s">
        <v>10</v>
      </c>
      <c r="AJ47" s="5" t="s">
        <v>11</v>
      </c>
      <c r="AK47" s="5" t="s">
        <v>12</v>
      </c>
      <c r="AL47" s="5" t="s">
        <v>6</v>
      </c>
      <c r="AM47" s="7" t="s">
        <v>7</v>
      </c>
    </row>
    <row r="48" spans="2:39" s="21" customFormat="1" ht="19.95" customHeight="1" outlineLevel="1" x14ac:dyDescent="0.35">
      <c r="B48" s="18" t="s">
        <v>13</v>
      </c>
      <c r="C48" s="2" t="s">
        <v>14</v>
      </c>
      <c r="D48" s="2" t="s">
        <v>14</v>
      </c>
      <c r="E48" s="2" t="s">
        <v>14</v>
      </c>
      <c r="F48" s="2" t="s">
        <v>14</v>
      </c>
      <c r="G48" s="2" t="s">
        <v>14</v>
      </c>
      <c r="H48" s="2" t="s">
        <v>14</v>
      </c>
      <c r="I48" s="2" t="s">
        <v>14</v>
      </c>
      <c r="J48" s="2" t="s">
        <v>14</v>
      </c>
      <c r="K48" s="2" t="s">
        <v>14</v>
      </c>
      <c r="L48" s="2" t="s">
        <v>14</v>
      </c>
      <c r="M48" s="3" t="s">
        <v>14</v>
      </c>
      <c r="N48" s="3" t="s">
        <v>14</v>
      </c>
      <c r="O48" s="2" t="s">
        <v>14</v>
      </c>
      <c r="P48" s="2" t="s">
        <v>14</v>
      </c>
      <c r="Q48" s="2" t="s">
        <v>14</v>
      </c>
      <c r="R48" s="2" t="s">
        <v>14</v>
      </c>
      <c r="S48" s="2" t="s">
        <v>14</v>
      </c>
      <c r="T48" s="2" t="s">
        <v>14</v>
      </c>
      <c r="U48" s="2" t="s">
        <v>14</v>
      </c>
      <c r="V48" s="2" t="s">
        <v>14</v>
      </c>
      <c r="W48" s="2" t="s">
        <v>14</v>
      </c>
      <c r="X48" s="2" t="s">
        <v>14</v>
      </c>
      <c r="Y48" s="2" t="s">
        <v>14</v>
      </c>
      <c r="Z48" s="2" t="s">
        <v>14</v>
      </c>
      <c r="AA48" s="2" t="s">
        <v>14</v>
      </c>
      <c r="AB48" s="2" t="s">
        <v>14</v>
      </c>
      <c r="AC48" s="2" t="s">
        <v>14</v>
      </c>
      <c r="AD48" s="2" t="s">
        <v>14</v>
      </c>
      <c r="AE48" s="2" t="s">
        <v>14</v>
      </c>
      <c r="AF48" s="2" t="s">
        <v>14</v>
      </c>
      <c r="AG48" s="2" t="s">
        <v>14</v>
      </c>
      <c r="AH48" s="2" t="s">
        <v>14</v>
      </c>
      <c r="AI48" s="2" t="s">
        <v>14</v>
      </c>
      <c r="AJ48" s="2" t="s">
        <v>14</v>
      </c>
      <c r="AK48" s="2" t="s">
        <v>14</v>
      </c>
      <c r="AL48" s="2" t="s">
        <v>14</v>
      </c>
      <c r="AM48" s="2" t="s">
        <v>14</v>
      </c>
    </row>
    <row r="49" spans="2:39" s="21" customFormat="1" ht="19.95" customHeight="1" outlineLevel="1" x14ac:dyDescent="0.35">
      <c r="B49" s="19" t="s">
        <v>15</v>
      </c>
      <c r="C49" s="3" t="s">
        <v>14</v>
      </c>
      <c r="D49" s="3" t="s">
        <v>14</v>
      </c>
      <c r="E49" s="3" t="s">
        <v>14</v>
      </c>
      <c r="F49" s="3" t="s">
        <v>14</v>
      </c>
      <c r="G49" s="3" t="s">
        <v>14</v>
      </c>
      <c r="H49" s="2" t="s">
        <v>14</v>
      </c>
      <c r="I49" s="2" t="s">
        <v>14</v>
      </c>
      <c r="J49" s="70" t="s">
        <v>116</v>
      </c>
      <c r="K49" s="71"/>
      <c r="L49" s="71"/>
      <c r="M49" s="71"/>
      <c r="N49" s="71"/>
      <c r="O49" s="71"/>
      <c r="P49" s="72"/>
      <c r="Q49" s="70" t="s">
        <v>117</v>
      </c>
      <c r="R49" s="71"/>
      <c r="S49" s="71"/>
      <c r="T49" s="71"/>
      <c r="U49" s="71"/>
      <c r="V49" s="71"/>
      <c r="W49" s="72"/>
      <c r="X49" s="2" t="s">
        <v>14</v>
      </c>
      <c r="Y49" s="2" t="s">
        <v>14</v>
      </c>
      <c r="Z49" s="2" t="s">
        <v>14</v>
      </c>
      <c r="AA49" s="2" t="s">
        <v>14</v>
      </c>
      <c r="AB49" s="2" t="s">
        <v>14</v>
      </c>
      <c r="AC49" s="2" t="s">
        <v>14</v>
      </c>
      <c r="AD49" s="2" t="s">
        <v>14</v>
      </c>
      <c r="AE49" s="70" t="s">
        <v>118</v>
      </c>
      <c r="AF49" s="71"/>
      <c r="AG49" s="71"/>
      <c r="AH49" s="71"/>
      <c r="AI49" s="71"/>
      <c r="AJ49" s="71"/>
      <c r="AK49" s="72"/>
      <c r="AL49" s="2" t="s">
        <v>14</v>
      </c>
      <c r="AM49" s="2" t="s">
        <v>14</v>
      </c>
    </row>
    <row r="50" spans="2:39" ht="19.95" customHeight="1" outlineLevel="1" x14ac:dyDescent="0.35">
      <c r="B50" s="33" t="s">
        <v>2</v>
      </c>
      <c r="C50" s="3" t="s">
        <v>14</v>
      </c>
      <c r="D50" s="3" t="s">
        <v>14</v>
      </c>
      <c r="E50" s="3" t="s">
        <v>14</v>
      </c>
      <c r="F50" s="3" t="s">
        <v>14</v>
      </c>
      <c r="G50" s="3" t="s">
        <v>14</v>
      </c>
      <c r="H50" s="32" t="s">
        <v>16</v>
      </c>
      <c r="I50" s="3" t="s">
        <v>14</v>
      </c>
      <c r="J50" s="3" t="s">
        <v>14</v>
      </c>
      <c r="K50" s="3" t="s">
        <v>14</v>
      </c>
      <c r="L50" s="3" t="s">
        <v>14</v>
      </c>
      <c r="M50" s="3" t="s">
        <v>14</v>
      </c>
      <c r="N50" s="3" t="s">
        <v>14</v>
      </c>
      <c r="O50" s="2" t="s">
        <v>14</v>
      </c>
      <c r="P50" s="2" t="s">
        <v>14</v>
      </c>
      <c r="Q50" s="2" t="s">
        <v>14</v>
      </c>
      <c r="R50" s="2" t="s">
        <v>14</v>
      </c>
      <c r="S50" s="2" t="s">
        <v>14</v>
      </c>
      <c r="T50" s="2" t="s">
        <v>14</v>
      </c>
      <c r="U50" s="2" t="s">
        <v>14</v>
      </c>
      <c r="V50" s="2" t="s">
        <v>14</v>
      </c>
      <c r="W50" s="2"/>
      <c r="X50" s="2" t="s">
        <v>14</v>
      </c>
      <c r="Y50" s="2" t="s">
        <v>14</v>
      </c>
      <c r="Z50" s="2" t="s">
        <v>14</v>
      </c>
      <c r="AA50" s="2" t="s">
        <v>14</v>
      </c>
      <c r="AB50" s="205" t="s">
        <v>16</v>
      </c>
      <c r="AC50" s="206"/>
      <c r="AD50" s="2" t="s">
        <v>14</v>
      </c>
      <c r="AE50" s="2" t="s">
        <v>14</v>
      </c>
      <c r="AF50" s="2" t="s">
        <v>14</v>
      </c>
      <c r="AG50" s="2" t="s">
        <v>14</v>
      </c>
      <c r="AH50" s="2" t="s">
        <v>14</v>
      </c>
      <c r="AI50" s="2" t="s">
        <v>14</v>
      </c>
      <c r="AJ50" s="2" t="s">
        <v>14</v>
      </c>
      <c r="AK50" s="2" t="s">
        <v>14</v>
      </c>
      <c r="AL50" s="2" t="s">
        <v>14</v>
      </c>
      <c r="AM50" s="2" t="s">
        <v>14</v>
      </c>
    </row>
    <row r="51" spans="2:39" ht="19.95" customHeight="1" outlineLevel="1" x14ac:dyDescent="0.35">
      <c r="B51" s="31" t="s">
        <v>5</v>
      </c>
      <c r="C51" s="3" t="s">
        <v>14</v>
      </c>
      <c r="D51" s="3" t="s">
        <v>14</v>
      </c>
      <c r="E51" s="3" t="s">
        <v>14</v>
      </c>
      <c r="F51" s="3" t="s">
        <v>14</v>
      </c>
      <c r="G51" s="3" t="s">
        <v>14</v>
      </c>
      <c r="H51" s="3" t="s">
        <v>14</v>
      </c>
      <c r="I51" s="3" t="s">
        <v>14</v>
      </c>
      <c r="J51" s="3" t="s">
        <v>14</v>
      </c>
      <c r="K51" s="3" t="s">
        <v>14</v>
      </c>
      <c r="L51" s="3" t="s">
        <v>14</v>
      </c>
      <c r="M51" s="3" t="s">
        <v>14</v>
      </c>
      <c r="N51" s="3" t="s">
        <v>14</v>
      </c>
      <c r="O51" s="2" t="s">
        <v>14</v>
      </c>
      <c r="P51" s="2" t="s">
        <v>14</v>
      </c>
      <c r="Q51" s="2" t="s">
        <v>14</v>
      </c>
      <c r="R51" s="2" t="s">
        <v>14</v>
      </c>
      <c r="S51" s="2" t="s">
        <v>14</v>
      </c>
      <c r="T51" s="2" t="s">
        <v>14</v>
      </c>
      <c r="U51" s="2" t="s">
        <v>14</v>
      </c>
      <c r="V51" s="2" t="s">
        <v>14</v>
      </c>
      <c r="W51" s="2" t="s">
        <v>14</v>
      </c>
      <c r="X51" s="2" t="s">
        <v>14</v>
      </c>
      <c r="Y51" s="2" t="s">
        <v>14</v>
      </c>
      <c r="Z51" s="2" t="s">
        <v>14</v>
      </c>
      <c r="AA51" s="2" t="s">
        <v>14</v>
      </c>
      <c r="AB51" s="2" t="s">
        <v>14</v>
      </c>
      <c r="AC51" s="2" t="s">
        <v>14</v>
      </c>
      <c r="AD51" s="2" t="s">
        <v>14</v>
      </c>
      <c r="AE51" s="2" t="s">
        <v>14</v>
      </c>
      <c r="AF51" s="2" t="s">
        <v>14</v>
      </c>
      <c r="AG51" s="2" t="s">
        <v>14</v>
      </c>
      <c r="AH51" s="2" t="s">
        <v>14</v>
      </c>
      <c r="AI51" s="2" t="s">
        <v>14</v>
      </c>
      <c r="AJ51" s="2" t="s">
        <v>14</v>
      </c>
      <c r="AK51" s="2" t="s">
        <v>14</v>
      </c>
      <c r="AL51" s="2" t="s">
        <v>14</v>
      </c>
      <c r="AM51" s="2" t="s">
        <v>14</v>
      </c>
    </row>
    <row r="52" spans="2:39" ht="19.95" customHeight="1" outlineLevel="1" x14ac:dyDescent="0.35">
      <c r="B52" s="20" t="s">
        <v>1</v>
      </c>
      <c r="C52" s="3" t="s">
        <v>14</v>
      </c>
      <c r="D52" s="3" t="s">
        <v>14</v>
      </c>
      <c r="E52" s="3" t="s">
        <v>14</v>
      </c>
      <c r="F52" s="3" t="s">
        <v>14</v>
      </c>
      <c r="G52" s="3" t="s">
        <v>14</v>
      </c>
      <c r="H52" s="3" t="s">
        <v>14</v>
      </c>
      <c r="I52" s="3" t="s">
        <v>14</v>
      </c>
      <c r="J52" s="3" t="s">
        <v>14</v>
      </c>
      <c r="K52" s="3" t="s">
        <v>14</v>
      </c>
      <c r="L52" s="3" t="s">
        <v>14</v>
      </c>
      <c r="M52" s="3" t="s">
        <v>14</v>
      </c>
      <c r="N52" s="3" t="s">
        <v>14</v>
      </c>
      <c r="O52" s="2" t="s">
        <v>14</v>
      </c>
      <c r="P52" s="2" t="s">
        <v>14</v>
      </c>
      <c r="Q52" s="2" t="s">
        <v>14</v>
      </c>
      <c r="R52" s="2" t="s">
        <v>14</v>
      </c>
      <c r="S52" s="2" t="s">
        <v>14</v>
      </c>
      <c r="T52" s="2" t="s">
        <v>14</v>
      </c>
      <c r="U52" s="2" t="s">
        <v>14</v>
      </c>
      <c r="V52" s="2" t="s">
        <v>14</v>
      </c>
      <c r="W52" s="2" t="s">
        <v>14</v>
      </c>
      <c r="X52" s="2" t="s">
        <v>14</v>
      </c>
      <c r="Y52" s="76" t="s">
        <v>29</v>
      </c>
      <c r="Z52" s="78"/>
      <c r="AA52" s="37" t="s">
        <v>39</v>
      </c>
      <c r="AB52" s="2" t="s">
        <v>14</v>
      </c>
      <c r="AC52" s="2" t="s">
        <v>14</v>
      </c>
      <c r="AD52" s="2" t="s">
        <v>14</v>
      </c>
      <c r="AE52" s="2" t="s">
        <v>14</v>
      </c>
      <c r="AF52" s="2" t="s">
        <v>14</v>
      </c>
      <c r="AG52" s="2" t="s">
        <v>14</v>
      </c>
      <c r="AH52" s="2" t="s">
        <v>14</v>
      </c>
      <c r="AI52" s="2" t="s">
        <v>14</v>
      </c>
      <c r="AJ52" s="2" t="s">
        <v>14</v>
      </c>
      <c r="AK52" s="2" t="s">
        <v>14</v>
      </c>
      <c r="AL52" s="2" t="s">
        <v>14</v>
      </c>
      <c r="AM52" s="2" t="s">
        <v>14</v>
      </c>
    </row>
    <row r="53" spans="2:39" ht="19.95" customHeight="1" x14ac:dyDescent="0.35">
      <c r="B53" s="1"/>
    </row>
    <row r="54" spans="2:39" s="21" customFormat="1" ht="19.95" customHeight="1" x14ac:dyDescent="0.35">
      <c r="B54" s="73">
        <f ca="1">DATE(CalendarYear,9,1)</f>
        <v>45901</v>
      </c>
      <c r="C54" s="4" t="str">
        <f ca="1">IF(DAY(SepSun1)=1,"",IF(AND(YEAR(SepSun1+1)=CalendarYear,MONTH(SepSun1+1)=9),SepSun1+1,""))</f>
        <v/>
      </c>
      <c r="D54" s="4">
        <f ca="1">IF(DAY(SepSun1)=1,"",IF(AND(YEAR(SepSun1+2)=CalendarYear,MONTH(SepSun1+2)=9),SepSun1+2,""))</f>
        <v>45901</v>
      </c>
      <c r="E54" s="4">
        <f ca="1">IF(DAY(SepSun1)=1,"",IF(AND(YEAR(SepSun1+3)=CalendarYear,MONTH(SepSun1+3)=9),SepSun1+3,""))</f>
        <v>45902</v>
      </c>
      <c r="F54" s="4">
        <f ca="1">IF(DAY(SepSun1)=1,"",IF(AND(YEAR(SepSun1+4)=CalendarYear,MONTH(SepSun1+4)=9),SepSun1+4,""))</f>
        <v>45903</v>
      </c>
      <c r="G54" s="4">
        <f ca="1">IF(DAY(SepSun1)=1,"",IF(AND(YEAR(SepSun1+5)=CalendarYear,MONTH(SepSun1+5)=9),SepSun1+5,""))</f>
        <v>45904</v>
      </c>
      <c r="H54" s="4">
        <f ca="1">IF(DAY(SepSun1)=1,"",IF(AND(YEAR(SepSun1+6)=CalendarYear,MONTH(SepSun1+6)=9),SepSun1+6,""))</f>
        <v>45905</v>
      </c>
      <c r="I54" s="4">
        <f ca="1">IF(DAY(SepSun1)=1,IF(AND(YEAR(SepSun1)=CalendarYear,MONTH(SepSun1)=9),SepSun1,""),IF(AND(YEAR(SepSun1+7)=CalendarYear,MONTH(SepSun1+7)=9),SepSun1+7,""))</f>
        <v>45906</v>
      </c>
      <c r="J54" s="4">
        <f ca="1">IF(DAY(SepSun1)=1,IF(AND(YEAR(SepSun1+1)=CalendarYear,MONTH(SepSun1+1)=9),SepSun1+1,""),IF(AND(YEAR(SepSun1+8)=CalendarYear,MONTH(SepSun1+8)=9),SepSun1+8,""))</f>
        <v>45907</v>
      </c>
      <c r="K54" s="4">
        <f ca="1">IF(DAY(SepSun1)=1,IF(AND(YEAR(SepSun1+2)=CalendarYear,MONTH(SepSun1+2)=9),SepSun1+2,""),IF(AND(YEAR(SepSun1+9)=CalendarYear,MONTH(SepSun1+9)=9),SepSun1+9,""))</f>
        <v>45908</v>
      </c>
      <c r="L54" s="4">
        <f ca="1">IF(DAY(SepSun1)=1,IF(AND(YEAR(SepSun1+3)=CalendarYear,MONTH(SepSun1+3)=9),SepSun1+3,""),IF(AND(YEAR(SepSun1+10)=CalendarYear,MONTH(SepSun1+10)=9),SepSun1+10,""))</f>
        <v>45909</v>
      </c>
      <c r="M54" s="4">
        <f ca="1">IF(DAY(SepSun1)=1,IF(AND(YEAR(SepSun1+4)=CalendarYear,MONTH(SepSun1+4)=9),SepSun1+4,""),IF(AND(YEAR(SepSun1+11)=CalendarYear,MONTH(SepSun1+11)=9),SepSun1+11,""))</f>
        <v>45910</v>
      </c>
      <c r="N54" s="4">
        <f ca="1">IF(DAY(SepSun1)=1,IF(AND(YEAR(SepSun1+5)=CalendarYear,MONTH(SepSun1+5)=9),SepSun1+5,""),IF(AND(YEAR(SepSun1+12)=CalendarYear,MONTH(SepSun1+12)=9),SepSun1+12,""))</f>
        <v>45911</v>
      </c>
      <c r="O54" s="4">
        <f ca="1">IF(DAY(SepSun1)=1,IF(AND(YEAR(SepSun1+6)=CalendarYear,MONTH(SepSun1+6)=9),SepSun1+6,""),IF(AND(YEAR(SepSun1+13)=CalendarYear,MONTH(SepSun1+13)=9),SepSun1+13,""))</f>
        <v>45912</v>
      </c>
      <c r="P54" s="4">
        <f ca="1">IF(DAY(SepSun1)=1,IF(AND(YEAR(SepSun1+7)=CalendarYear,MONTH(SepSun1+7)=9),SepSun1+7,""),IF(AND(YEAR(SepSun1+14)=CalendarYear,MONTH(SepSun1+14)=9),SepSun1+14,""))</f>
        <v>45913</v>
      </c>
      <c r="Q54" s="4">
        <f ca="1">IF(DAY(SepSun1)=1,IF(AND(YEAR(SepSun1+8)=CalendarYear,MONTH(SepSun1+8)=9),SepSun1+8,""),IF(AND(YEAR(SepSun1+15)=CalendarYear,MONTH(SepSun1+15)=9),SepSun1+15,""))</f>
        <v>45914</v>
      </c>
      <c r="R54" s="4">
        <f ca="1">IF(DAY(SepSun1)=1,IF(AND(YEAR(SepSun1+9)=CalendarYear,MONTH(SepSun1+9)=9),SepSun1+9,""),IF(AND(YEAR(SepSun1+16)=CalendarYear,MONTH(SepSun1+16)=9),SepSun1+16,""))</f>
        <v>45915</v>
      </c>
      <c r="S54" s="4">
        <f ca="1">IF(DAY(SepSun1)=1,IF(AND(YEAR(SepSun1+10)=CalendarYear,MONTH(SepSun1+10)=9),SepSun1+10,""),IF(AND(YEAR(SepSun1+17)=CalendarYear,MONTH(SepSun1+17)=9),SepSun1+17,""))</f>
        <v>45916</v>
      </c>
      <c r="T54" s="4">
        <f ca="1">IF(DAY(SepSun1)=1,IF(AND(YEAR(SepSun1+11)=CalendarYear,MONTH(SepSun1+11)=9),SepSun1+11,""),IF(AND(YEAR(SepSun1+18)=CalendarYear,MONTH(SepSun1+18)=9),SepSun1+18,""))</f>
        <v>45917</v>
      </c>
      <c r="U54" s="4">
        <f ca="1">IF(DAY(SepSun1)=1,IF(AND(YEAR(SepSun1+12)=CalendarYear,MONTH(SepSun1+12)=9),SepSun1+12,""),IF(AND(YEAR(SepSun1+19)=CalendarYear,MONTH(SepSun1+19)=9),SepSun1+19,""))</f>
        <v>45918</v>
      </c>
      <c r="V54" s="4">
        <f ca="1">IF(DAY(SepSun1)=1,IF(AND(YEAR(SepSun1+13)=CalendarYear,MONTH(SepSun1+13)=9),SepSun1+13,""),IF(AND(YEAR(SepSun1+20)=CalendarYear,MONTH(SepSun1+20)=9),SepSun1+20,""))</f>
        <v>45919</v>
      </c>
      <c r="W54" s="4">
        <f ca="1">IF(DAY(SepSun1)=1,IF(AND(YEAR(SepSun1+14)=CalendarYear,MONTH(SepSun1+14)=9),SepSun1+14,""),IF(AND(YEAR(SepSun1+21)=CalendarYear,MONTH(SepSun1+21)=9),SepSun1+21,""))</f>
        <v>45920</v>
      </c>
      <c r="X54" s="4">
        <f ca="1">IF(DAY(SepSun1)=1,IF(AND(YEAR(SepSun1+15)=CalendarYear,MONTH(SepSun1+15)=9),SepSun1+15,""),IF(AND(YEAR(SepSun1+22)=CalendarYear,MONTH(SepSun1+22)=9),SepSun1+22,""))</f>
        <v>45921</v>
      </c>
      <c r="Y54" s="4">
        <f ca="1">IF(DAY(SepSun1)=1,IF(AND(YEAR(SepSun1+16)=CalendarYear,MONTH(SepSun1+16)=9),SepSun1+16,""),IF(AND(YEAR(SepSun1+23)=CalendarYear,MONTH(SepSun1+23)=9),SepSun1+23,""))</f>
        <v>45922</v>
      </c>
      <c r="Z54" s="4">
        <f ca="1">IF(DAY(SepSun1)=1,IF(AND(YEAR(SepSun1+17)=CalendarYear,MONTH(SepSun1+17)=9),SepSun1+17,""),IF(AND(YEAR(SepSun1+24)=CalendarYear,MONTH(SepSun1+24)=9),SepSun1+24,""))</f>
        <v>45923</v>
      </c>
      <c r="AA54" s="4">
        <f ca="1">IF(DAY(SepSun1)=1,IF(AND(YEAR(SepSun1+18)=CalendarYear,MONTH(SepSun1+18)=9),SepSun1+18,""),IF(AND(YEAR(SepSun1+25)=CalendarYear,MONTH(SepSun1+25)=9),SepSun1+25,""))</f>
        <v>45924</v>
      </c>
      <c r="AB54" s="4">
        <f ca="1">IF(DAY(SepSun1)=1,IF(AND(YEAR(SepSun1+19)=CalendarYear,MONTH(SepSun1+19)=9),SepSun1+19,""),IF(AND(YEAR(SepSun1+26)=CalendarYear,MONTH(SepSun1+26)=9),SepSun1+26,""))</f>
        <v>45925</v>
      </c>
      <c r="AC54" s="4">
        <f ca="1">IF(DAY(SepSun1)=1,IF(AND(YEAR(SepSun1+20)=CalendarYear,MONTH(SepSun1+20)=9),SepSun1+20,""),IF(AND(YEAR(SepSun1+27)=CalendarYear,MONTH(SepSun1+27)=9),SepSun1+27,""))</f>
        <v>45926</v>
      </c>
      <c r="AD54" s="4">
        <f ca="1">IF(DAY(SepSun1)=1,IF(AND(YEAR(SepSun1+21)=CalendarYear,MONTH(SepSun1+21)=9),SepSun1+21,""),IF(AND(YEAR(SepSun1+28)=CalendarYear,MONTH(SepSun1+28)=9),SepSun1+28,""))</f>
        <v>45927</v>
      </c>
      <c r="AE54" s="4">
        <f ca="1">IF(DAY(SepSun1)=1,IF(AND(YEAR(SepSun1+22)=CalendarYear,MONTH(SepSun1+22)=9),SepSun1+22,""),IF(AND(YEAR(SepSun1+29)=CalendarYear,MONTH(SepSun1+29)=9),SepSun1+29,""))</f>
        <v>45928</v>
      </c>
      <c r="AF54" s="4">
        <f ca="1">IF(DAY(SepSun1)=1,IF(AND(YEAR(SepSun1+23)=CalendarYear,MONTH(SepSun1+23)=9),SepSun1+23,""),IF(AND(YEAR(SepSun1+30)=CalendarYear,MONTH(SepSun1+30)=9),SepSun1+30,""))</f>
        <v>45929</v>
      </c>
      <c r="AG54" s="4">
        <f ca="1">IF(DAY(SepSun1)=1,IF(AND(YEAR(SepSun1+24)=CalendarYear,MONTH(SepSun1+24)=9),SepSun1+24,""),IF(AND(YEAR(SepSun1+31)=CalendarYear,MONTH(SepSun1+31)=9),SepSun1+31,""))</f>
        <v>45930</v>
      </c>
      <c r="AH54" s="4" t="str">
        <f ca="1">IF(DAY(SepSun1)=1,IF(AND(YEAR(SepSun1+25)=CalendarYear,MONTH(SepSun1+25)=9),SepSun1+25,""),IF(AND(YEAR(SepSun1+32)=CalendarYear,MONTH(SepSun1+32)=9),SepSun1+32,""))</f>
        <v/>
      </c>
      <c r="AI54" s="4" t="str">
        <f ca="1">IF(DAY(SepSun1)=1,IF(AND(YEAR(SepSun1+26)=CalendarYear,MONTH(SepSun1+26)=9),SepSun1+26,""),IF(AND(YEAR(SepSun1+33)=CalendarYear,MONTH(SepSun1+33)=9),SepSun1+33,""))</f>
        <v/>
      </c>
      <c r="AJ54" s="4" t="str">
        <f ca="1">IF(DAY(SepSun1)=1,IF(AND(YEAR(SepSun1+27)=CalendarYear,MONTH(SepSun1+27)=9),SepSun1+27,""),IF(AND(YEAR(SepSun1+34)=CalendarYear,MONTH(SepSun1+34)=9),SepSun1+34,""))</f>
        <v/>
      </c>
      <c r="AK54" s="4" t="str">
        <f ca="1">IF(DAY(SepSun1)=1,IF(AND(YEAR(SepSun1+28)=CalendarYear,MONTH(SepSun1+28)=9),SepSun1+28,""),IF(AND(YEAR(SepSun1+35)=CalendarYear,MONTH(SepSun1+35)=9),SepSun1+35,""))</f>
        <v/>
      </c>
      <c r="AL54" s="4" t="str">
        <f ca="1">IF(DAY(SepSun1)=1,IF(AND(YEAR(SepSun1+29)=CalendarYear,MONTH(SepSun1+29)=9),SepSun1+29,""),IF(AND(YEAR(SepSun1+36)=CalendarYear,MONTH(SepSun1+36)=9),SepSun1+36,""))</f>
        <v/>
      </c>
      <c r="AM54" s="6" t="str">
        <f ca="1">IF(DAY(SepSun1)=1,IF(AND(YEAR(SepSun1+30)=CalendarYear,MONTH(SepSun1+30)=9),SepSun1+30,""),IF(AND(YEAR(SepSun1+37)=CalendarYear,MONTH(SepSun1+37)=9),SepSun1+37,""))</f>
        <v/>
      </c>
    </row>
    <row r="55" spans="2:39" s="21" customFormat="1" ht="19.95" customHeight="1" x14ac:dyDescent="0.35">
      <c r="B55" s="74"/>
      <c r="C55" s="5" t="s">
        <v>6</v>
      </c>
      <c r="D55" s="5" t="s">
        <v>7</v>
      </c>
      <c r="E55" s="5" t="s">
        <v>8</v>
      </c>
      <c r="F55" s="5" t="s">
        <v>9</v>
      </c>
      <c r="G55" s="5" t="s">
        <v>10</v>
      </c>
      <c r="H55" s="5" t="s">
        <v>11</v>
      </c>
      <c r="I55" s="5" t="s">
        <v>12</v>
      </c>
      <c r="J55" s="5" t="s">
        <v>6</v>
      </c>
      <c r="K55" s="5" t="s">
        <v>7</v>
      </c>
      <c r="L55" s="5" t="s">
        <v>8</v>
      </c>
      <c r="M55" s="5" t="s">
        <v>9</v>
      </c>
      <c r="N55" s="5" t="s">
        <v>10</v>
      </c>
      <c r="O55" s="5" t="s">
        <v>11</v>
      </c>
      <c r="P55" s="5" t="s">
        <v>12</v>
      </c>
      <c r="Q55" s="5" t="s">
        <v>6</v>
      </c>
      <c r="R55" s="5" t="s">
        <v>7</v>
      </c>
      <c r="S55" s="5" t="s">
        <v>8</v>
      </c>
      <c r="T55" s="5" t="s">
        <v>9</v>
      </c>
      <c r="U55" s="5" t="s">
        <v>10</v>
      </c>
      <c r="V55" s="5" t="s">
        <v>11</v>
      </c>
      <c r="W55" s="5" t="s">
        <v>12</v>
      </c>
      <c r="X55" s="5" t="s">
        <v>6</v>
      </c>
      <c r="Y55" s="5" t="s">
        <v>7</v>
      </c>
      <c r="Z55" s="5" t="s">
        <v>8</v>
      </c>
      <c r="AA55" s="5" t="s">
        <v>9</v>
      </c>
      <c r="AB55" s="5" t="s">
        <v>10</v>
      </c>
      <c r="AC55" s="5" t="s">
        <v>11</v>
      </c>
      <c r="AD55" s="5" t="s">
        <v>12</v>
      </c>
      <c r="AE55" s="5" t="s">
        <v>6</v>
      </c>
      <c r="AF55" s="5" t="s">
        <v>7</v>
      </c>
      <c r="AG55" s="5" t="s">
        <v>8</v>
      </c>
      <c r="AH55" s="5" t="s">
        <v>9</v>
      </c>
      <c r="AI55" s="5" t="s">
        <v>10</v>
      </c>
      <c r="AJ55" s="5" t="s">
        <v>11</v>
      </c>
      <c r="AK55" s="5" t="s">
        <v>12</v>
      </c>
      <c r="AL55" s="5" t="s">
        <v>6</v>
      </c>
      <c r="AM55" s="7" t="s">
        <v>7</v>
      </c>
    </row>
    <row r="56" spans="2:39" ht="19.95" customHeight="1" outlineLevel="1" x14ac:dyDescent="0.35">
      <c r="B56" s="18" t="s">
        <v>13</v>
      </c>
      <c r="C56" s="2" t="s">
        <v>14</v>
      </c>
      <c r="D56" s="3" t="s">
        <v>14</v>
      </c>
      <c r="E56" s="118" t="s">
        <v>54</v>
      </c>
      <c r="F56" s="119"/>
      <c r="G56" s="119"/>
      <c r="H56" s="120"/>
      <c r="I56" s="2" t="s">
        <v>14</v>
      </c>
      <c r="J56" s="2" t="s">
        <v>14</v>
      </c>
      <c r="K56" s="2" t="s">
        <v>14</v>
      </c>
      <c r="L56" s="2" t="s">
        <v>14</v>
      </c>
      <c r="M56" s="3" t="s">
        <v>14</v>
      </c>
      <c r="N56" s="3" t="s">
        <v>14</v>
      </c>
      <c r="O56" s="2" t="s">
        <v>14</v>
      </c>
      <c r="P56" s="2" t="s">
        <v>14</v>
      </c>
      <c r="Q56" s="2" t="s">
        <v>14</v>
      </c>
      <c r="R56" s="2" t="s">
        <v>14</v>
      </c>
      <c r="S56" s="2" t="s">
        <v>14</v>
      </c>
      <c r="T56" s="2" t="s">
        <v>14</v>
      </c>
      <c r="U56" s="2" t="s">
        <v>14</v>
      </c>
      <c r="V56" s="2" t="s">
        <v>14</v>
      </c>
      <c r="W56" s="2" t="s">
        <v>14</v>
      </c>
      <c r="X56" s="2" t="s">
        <v>14</v>
      </c>
      <c r="Y56" s="2" t="s">
        <v>14</v>
      </c>
      <c r="Z56" s="2" t="s">
        <v>14</v>
      </c>
      <c r="AA56" s="2" t="s">
        <v>14</v>
      </c>
      <c r="AB56" s="2" t="s">
        <v>14</v>
      </c>
      <c r="AC56" s="2" t="s">
        <v>14</v>
      </c>
      <c r="AD56" s="2" t="s">
        <v>14</v>
      </c>
      <c r="AE56" s="2" t="s">
        <v>14</v>
      </c>
      <c r="AF56" s="2" t="s">
        <v>14</v>
      </c>
      <c r="AG56" s="2" t="s">
        <v>14</v>
      </c>
      <c r="AH56" s="2" t="s">
        <v>14</v>
      </c>
      <c r="AI56" s="2" t="s">
        <v>14</v>
      </c>
      <c r="AJ56" s="2" t="s">
        <v>14</v>
      </c>
      <c r="AK56" s="2" t="s">
        <v>14</v>
      </c>
      <c r="AL56" s="2" t="s">
        <v>14</v>
      </c>
      <c r="AM56" s="2" t="s">
        <v>14</v>
      </c>
    </row>
    <row r="57" spans="2:39" ht="19.95" customHeight="1" outlineLevel="1" x14ac:dyDescent="0.35">
      <c r="B57" s="19" t="s">
        <v>15</v>
      </c>
      <c r="C57" s="3" t="s">
        <v>14</v>
      </c>
      <c r="D57" s="3" t="s">
        <v>14</v>
      </c>
      <c r="E57" s="3" t="s">
        <v>14</v>
      </c>
      <c r="F57" s="3" t="s">
        <v>14</v>
      </c>
      <c r="G57" s="3" t="s">
        <v>14</v>
      </c>
      <c r="H57" s="3" t="s">
        <v>14</v>
      </c>
      <c r="I57" s="3" t="s">
        <v>14</v>
      </c>
      <c r="J57" s="3" t="s">
        <v>14</v>
      </c>
      <c r="K57" s="3" t="s">
        <v>14</v>
      </c>
      <c r="L57" s="3" t="s">
        <v>14</v>
      </c>
      <c r="M57" s="3" t="s">
        <v>14</v>
      </c>
      <c r="N57" s="3" t="s">
        <v>14</v>
      </c>
      <c r="O57" s="2" t="s">
        <v>14</v>
      </c>
      <c r="P57" s="2" t="s">
        <v>14</v>
      </c>
      <c r="Q57" s="2" t="s">
        <v>14</v>
      </c>
      <c r="R57" s="2" t="s">
        <v>14</v>
      </c>
      <c r="S57" s="2" t="s">
        <v>14</v>
      </c>
      <c r="T57" s="2" t="s">
        <v>14</v>
      </c>
      <c r="U57" s="2" t="s">
        <v>14</v>
      </c>
      <c r="V57" s="2" t="s">
        <v>14</v>
      </c>
      <c r="W57" s="2" t="s">
        <v>14</v>
      </c>
      <c r="X57" s="2" t="s">
        <v>14</v>
      </c>
      <c r="Y57" s="2" t="s">
        <v>14</v>
      </c>
      <c r="Z57" s="2" t="s">
        <v>14</v>
      </c>
      <c r="AA57" s="2" t="s">
        <v>14</v>
      </c>
      <c r="AB57" s="2" t="s">
        <v>14</v>
      </c>
      <c r="AC57" s="2" t="s">
        <v>14</v>
      </c>
      <c r="AD57" s="2" t="s">
        <v>14</v>
      </c>
      <c r="AE57" s="2" t="s">
        <v>14</v>
      </c>
      <c r="AF57" s="2" t="s">
        <v>14</v>
      </c>
      <c r="AG57" s="2" t="s">
        <v>14</v>
      </c>
      <c r="AH57" s="2" t="s">
        <v>14</v>
      </c>
      <c r="AI57" s="2" t="s">
        <v>14</v>
      </c>
      <c r="AJ57" s="2" t="s">
        <v>14</v>
      </c>
      <c r="AK57" s="2" t="s">
        <v>14</v>
      </c>
      <c r="AL57" s="2" t="s">
        <v>14</v>
      </c>
      <c r="AM57" s="2" t="s">
        <v>14</v>
      </c>
    </row>
    <row r="58" spans="2:39" ht="19.95" customHeight="1" outlineLevel="1" x14ac:dyDescent="0.35">
      <c r="B58" s="33" t="s">
        <v>2</v>
      </c>
      <c r="C58" s="3" t="s">
        <v>14</v>
      </c>
      <c r="D58" s="3" t="s">
        <v>14</v>
      </c>
      <c r="E58" s="3" t="s">
        <v>14</v>
      </c>
      <c r="F58" s="3" t="s">
        <v>14</v>
      </c>
      <c r="G58" s="3" t="s">
        <v>14</v>
      </c>
      <c r="H58" s="3" t="s">
        <v>14</v>
      </c>
      <c r="I58" s="3" t="s">
        <v>14</v>
      </c>
      <c r="J58" s="3" t="s">
        <v>14</v>
      </c>
      <c r="K58" s="64" t="s">
        <v>16</v>
      </c>
      <c r="L58" s="65"/>
      <c r="M58" s="65"/>
      <c r="N58" s="65"/>
      <c r="O58" s="66"/>
      <c r="P58" s="2" t="s">
        <v>14</v>
      </c>
      <c r="Q58" s="2" t="s">
        <v>14</v>
      </c>
      <c r="R58" s="102" t="s">
        <v>16</v>
      </c>
      <c r="S58" s="103"/>
      <c r="T58" s="103"/>
      <c r="U58" s="103"/>
      <c r="V58" s="140"/>
      <c r="W58" s="2" t="s">
        <v>14</v>
      </c>
      <c r="X58" s="2" t="s">
        <v>14</v>
      </c>
      <c r="Y58" s="61" t="s">
        <v>16</v>
      </c>
      <c r="Z58" s="62"/>
      <c r="AA58" s="62"/>
      <c r="AB58" s="62"/>
      <c r="AC58" s="63"/>
      <c r="AD58" s="2" t="s">
        <v>14</v>
      </c>
      <c r="AE58" s="2" t="s">
        <v>14</v>
      </c>
      <c r="AF58" s="61" t="s">
        <v>16</v>
      </c>
      <c r="AG58" s="63"/>
      <c r="AH58" s="2" t="s">
        <v>14</v>
      </c>
      <c r="AI58" s="2" t="s">
        <v>14</v>
      </c>
      <c r="AJ58" s="2" t="s">
        <v>14</v>
      </c>
      <c r="AK58" s="2" t="s">
        <v>14</v>
      </c>
      <c r="AL58" s="2" t="s">
        <v>14</v>
      </c>
      <c r="AM58" s="2" t="s">
        <v>14</v>
      </c>
    </row>
    <row r="59" spans="2:39" ht="19.95" customHeight="1" outlineLevel="1" x14ac:dyDescent="0.35">
      <c r="B59" s="31" t="s">
        <v>5</v>
      </c>
      <c r="C59" s="3" t="s">
        <v>14</v>
      </c>
      <c r="D59" s="3" t="s">
        <v>14</v>
      </c>
      <c r="E59" s="3" t="s">
        <v>14</v>
      </c>
      <c r="F59" s="3" t="s">
        <v>14</v>
      </c>
      <c r="G59" s="3" t="s">
        <v>14</v>
      </c>
      <c r="H59" s="3" t="s">
        <v>14</v>
      </c>
      <c r="I59" s="3" t="s">
        <v>14</v>
      </c>
      <c r="J59" s="3" t="s">
        <v>14</v>
      </c>
      <c r="K59" s="3" t="s">
        <v>14</v>
      </c>
      <c r="L59" s="3" t="s">
        <v>14</v>
      </c>
      <c r="M59" s="3" t="s">
        <v>14</v>
      </c>
      <c r="N59" s="3" t="s">
        <v>14</v>
      </c>
      <c r="O59" s="2" t="s">
        <v>14</v>
      </c>
      <c r="P59" s="2" t="s">
        <v>14</v>
      </c>
      <c r="Q59" s="2" t="s">
        <v>14</v>
      </c>
      <c r="R59" s="2" t="s">
        <v>14</v>
      </c>
      <c r="S59" s="2" t="s">
        <v>14</v>
      </c>
      <c r="T59" s="2" t="s">
        <v>14</v>
      </c>
      <c r="U59" s="2" t="s">
        <v>14</v>
      </c>
      <c r="V59" s="2" t="s">
        <v>14</v>
      </c>
      <c r="W59" s="2" t="s">
        <v>14</v>
      </c>
      <c r="X59" s="2" t="s">
        <v>14</v>
      </c>
      <c r="Y59" s="2" t="s">
        <v>14</v>
      </c>
      <c r="Z59" s="2" t="s">
        <v>14</v>
      </c>
      <c r="AA59" s="2" t="s">
        <v>14</v>
      </c>
      <c r="AB59" s="2" t="s">
        <v>14</v>
      </c>
      <c r="AC59" s="2" t="s">
        <v>14</v>
      </c>
      <c r="AD59" s="2" t="s">
        <v>14</v>
      </c>
      <c r="AE59" s="2" t="s">
        <v>14</v>
      </c>
      <c r="AF59" s="2" t="s">
        <v>14</v>
      </c>
      <c r="AG59" s="2" t="s">
        <v>14</v>
      </c>
      <c r="AH59" s="2" t="s">
        <v>14</v>
      </c>
      <c r="AI59" s="2" t="s">
        <v>14</v>
      </c>
      <c r="AJ59" s="2" t="s">
        <v>14</v>
      </c>
      <c r="AK59" s="2" t="s">
        <v>14</v>
      </c>
      <c r="AL59" s="2" t="s">
        <v>14</v>
      </c>
      <c r="AM59" s="2" t="s">
        <v>14</v>
      </c>
    </row>
    <row r="60" spans="2:39" s="21" customFormat="1" ht="19.95" customHeight="1" outlineLevel="1" x14ac:dyDescent="0.35">
      <c r="B60" s="20" t="s">
        <v>1</v>
      </c>
      <c r="C60" s="3" t="s">
        <v>14</v>
      </c>
      <c r="D60" s="3" t="s">
        <v>14</v>
      </c>
      <c r="E60" s="3" t="s">
        <v>14</v>
      </c>
      <c r="F60" s="3" t="s">
        <v>14</v>
      </c>
      <c r="G60" s="3" t="s">
        <v>14</v>
      </c>
      <c r="H60" s="3" t="s">
        <v>14</v>
      </c>
      <c r="I60" s="3" t="s">
        <v>14</v>
      </c>
      <c r="J60" s="3" t="s">
        <v>14</v>
      </c>
      <c r="K60" s="3" t="s">
        <v>14</v>
      </c>
      <c r="L60" s="3" t="s">
        <v>14</v>
      </c>
      <c r="M60" s="3" t="s">
        <v>14</v>
      </c>
      <c r="N60" s="3" t="s">
        <v>14</v>
      </c>
      <c r="O60" s="2" t="s">
        <v>14</v>
      </c>
      <c r="P60" s="2" t="s">
        <v>14</v>
      </c>
      <c r="Q60" s="2" t="s">
        <v>14</v>
      </c>
      <c r="R60" s="2" t="s">
        <v>14</v>
      </c>
      <c r="S60" s="2" t="s">
        <v>14</v>
      </c>
      <c r="T60" s="2" t="s">
        <v>14</v>
      </c>
      <c r="U60" s="2" t="s">
        <v>14</v>
      </c>
      <c r="V60" s="2" t="s">
        <v>14</v>
      </c>
      <c r="W60" s="2" t="s">
        <v>14</v>
      </c>
      <c r="X60" s="2" t="s">
        <v>14</v>
      </c>
      <c r="Y60" s="2" t="s">
        <v>14</v>
      </c>
      <c r="Z60" s="2" t="s">
        <v>14</v>
      </c>
      <c r="AA60" s="2" t="s">
        <v>14</v>
      </c>
      <c r="AB60" s="2" t="s">
        <v>14</v>
      </c>
      <c r="AC60" s="2" t="s">
        <v>14</v>
      </c>
      <c r="AD60" s="2" t="s">
        <v>14</v>
      </c>
      <c r="AE60" s="2" t="s">
        <v>14</v>
      </c>
      <c r="AF60" s="2" t="s">
        <v>14</v>
      </c>
      <c r="AG60" s="2" t="s">
        <v>14</v>
      </c>
      <c r="AH60" s="2" t="s">
        <v>14</v>
      </c>
      <c r="AI60" s="2" t="s">
        <v>14</v>
      </c>
      <c r="AJ60" s="2" t="s">
        <v>14</v>
      </c>
      <c r="AK60" s="2" t="s">
        <v>14</v>
      </c>
      <c r="AL60" s="2" t="s">
        <v>14</v>
      </c>
      <c r="AM60" s="2" t="s">
        <v>14</v>
      </c>
    </row>
    <row r="61" spans="2:39" s="21" customFormat="1" ht="19.95" customHeight="1" x14ac:dyDescent="0.35"/>
    <row r="62" spans="2:39" ht="19.95" customHeight="1" x14ac:dyDescent="0.35">
      <c r="B62" s="73">
        <f ca="1">DATE(CalendarYear,10,1)</f>
        <v>45931</v>
      </c>
      <c r="C62" s="4" t="str">
        <f ca="1">IF(DAY(OctSun1)=1,"",IF(AND(YEAR(OctSun1+1)=CalendarYear,MONTH(OctSun1+1)=10),OctSun1+1,""))</f>
        <v/>
      </c>
      <c r="D62" s="4" t="str">
        <f ca="1">IF(DAY(OctSun1)=1,"",IF(AND(YEAR(OctSun1+2)=CalendarYear,MONTH(OctSun1+2)=10),OctSun1+2,""))</f>
        <v/>
      </c>
      <c r="E62" s="4" t="str">
        <f ca="1">IF(DAY(OctSun1)=1,"",IF(AND(YEAR(OctSun1+3)=CalendarYear,MONTH(OctSun1+3)=10),OctSun1+3,""))</f>
        <v/>
      </c>
      <c r="F62" s="4">
        <f ca="1">IF(DAY(OctSun1)=1,"",IF(AND(YEAR(OctSun1+4)=CalendarYear,MONTH(OctSun1+4)=10),OctSun1+4,""))</f>
        <v>45931</v>
      </c>
      <c r="G62" s="4">
        <f ca="1">IF(DAY(OctSun1)=1,"",IF(AND(YEAR(OctSun1+5)=CalendarYear,MONTH(OctSun1+5)=10),OctSun1+5,""))</f>
        <v>45932</v>
      </c>
      <c r="H62" s="4">
        <f ca="1">IF(DAY(OctSun1)=1,"",IF(AND(YEAR(OctSun1+6)=CalendarYear,MONTH(OctSun1+6)=10),OctSun1+6,""))</f>
        <v>45933</v>
      </c>
      <c r="I62" s="4">
        <f ca="1">IF(DAY(OctSun1)=1,IF(AND(YEAR(OctSun1)=CalendarYear,MONTH(OctSun1)=10),OctSun1,""),IF(AND(YEAR(OctSun1+7)=CalendarYear,MONTH(OctSun1+7)=10),OctSun1+7,""))</f>
        <v>45934</v>
      </c>
      <c r="J62" s="4">
        <f ca="1">IF(DAY(OctSun1)=1,IF(AND(YEAR(OctSun1+1)=CalendarYear,MONTH(OctSun1+1)=10),OctSun1+1,""),IF(AND(YEAR(OctSun1+8)=CalendarYear,MONTH(OctSun1+8)=10),OctSun1+8,""))</f>
        <v>45935</v>
      </c>
      <c r="K62" s="4">
        <f ca="1">IF(DAY(OctSun1)=1,IF(AND(YEAR(OctSun1+2)=CalendarYear,MONTH(OctSun1+2)=10),OctSun1+2,""),IF(AND(YEAR(OctSun1+9)=CalendarYear,MONTH(OctSun1+9)=10),OctSun1+9,""))</f>
        <v>45936</v>
      </c>
      <c r="L62" s="4">
        <f ca="1">IF(DAY(OctSun1)=1,IF(AND(YEAR(OctSun1+3)=CalendarYear,MONTH(OctSun1+3)=10),OctSun1+3,""),IF(AND(YEAR(OctSun1+10)=CalendarYear,MONTH(OctSun1+10)=10),OctSun1+10,""))</f>
        <v>45937</v>
      </c>
      <c r="M62" s="4">
        <f ca="1">IF(DAY(OctSun1)=1,IF(AND(YEAR(OctSun1+4)=CalendarYear,MONTH(OctSun1+4)=10),OctSun1+4,""),IF(AND(YEAR(OctSun1+11)=CalendarYear,MONTH(OctSun1+11)=10),OctSun1+11,""))</f>
        <v>45938</v>
      </c>
      <c r="N62" s="4">
        <f ca="1">IF(DAY(OctSun1)=1,IF(AND(YEAR(OctSun1+5)=CalendarYear,MONTH(OctSun1+5)=10),OctSun1+5,""),IF(AND(YEAR(OctSun1+12)=CalendarYear,MONTH(OctSun1+12)=10),OctSun1+12,""))</f>
        <v>45939</v>
      </c>
      <c r="O62" s="4">
        <f ca="1">IF(DAY(OctSun1)=1,IF(AND(YEAR(OctSun1+6)=CalendarYear,MONTH(OctSun1+6)=10),OctSun1+6,""),IF(AND(YEAR(OctSun1+13)=CalendarYear,MONTH(OctSun1+13)=10),OctSun1+13,""))</f>
        <v>45940</v>
      </c>
      <c r="P62" s="4">
        <f ca="1">IF(DAY(OctSun1)=1,IF(AND(YEAR(OctSun1+7)=CalendarYear,MONTH(OctSun1+7)=10),OctSun1+7,""),IF(AND(YEAR(OctSun1+14)=CalendarYear,MONTH(OctSun1+14)=10),OctSun1+14,""))</f>
        <v>45941</v>
      </c>
      <c r="Q62" s="4">
        <f ca="1">IF(DAY(OctSun1)=1,IF(AND(YEAR(OctSun1+8)=CalendarYear,MONTH(OctSun1+8)=10),OctSun1+8,""),IF(AND(YEAR(OctSun1+15)=CalendarYear,MONTH(OctSun1+15)=10),OctSun1+15,""))</f>
        <v>45942</v>
      </c>
      <c r="R62" s="4">
        <f ca="1">IF(DAY(OctSun1)=1,IF(AND(YEAR(OctSun1+9)=CalendarYear,MONTH(OctSun1+9)=10),OctSun1+9,""),IF(AND(YEAR(OctSun1+16)=CalendarYear,MONTH(OctSun1+16)=10),OctSun1+16,""))</f>
        <v>45943</v>
      </c>
      <c r="S62" s="4">
        <f ca="1">IF(DAY(OctSun1)=1,IF(AND(YEAR(OctSun1+10)=CalendarYear,MONTH(OctSun1+10)=10),OctSun1+10,""),IF(AND(YEAR(OctSun1+17)=CalendarYear,MONTH(OctSun1+17)=10),OctSun1+17,""))</f>
        <v>45944</v>
      </c>
      <c r="T62" s="4">
        <f ca="1">IF(DAY(OctSun1)=1,IF(AND(YEAR(OctSun1+11)=CalendarYear,MONTH(OctSun1+11)=10),OctSun1+11,""),IF(AND(YEAR(OctSun1+18)=CalendarYear,MONTH(OctSun1+18)=10),OctSun1+18,""))</f>
        <v>45945</v>
      </c>
      <c r="U62" s="4">
        <f ca="1">IF(DAY(OctSun1)=1,IF(AND(YEAR(OctSun1+12)=CalendarYear,MONTH(OctSun1+12)=10),OctSun1+12,""),IF(AND(YEAR(OctSun1+19)=CalendarYear,MONTH(OctSun1+19)=10),OctSun1+19,""))</f>
        <v>45946</v>
      </c>
      <c r="V62" s="4">
        <f ca="1">IF(DAY(OctSun1)=1,IF(AND(YEAR(OctSun1+13)=CalendarYear,MONTH(OctSun1+13)=10),OctSun1+13,""),IF(AND(YEAR(OctSun1+20)=CalendarYear,MONTH(OctSun1+20)=10),OctSun1+20,""))</f>
        <v>45947</v>
      </c>
      <c r="W62" s="4">
        <f ca="1">IF(DAY(OctSun1)=1,IF(AND(YEAR(OctSun1+14)=CalendarYear,MONTH(OctSun1+14)=10),OctSun1+14,""),IF(AND(YEAR(OctSun1+21)=CalendarYear,MONTH(OctSun1+21)=10),OctSun1+21,""))</f>
        <v>45948</v>
      </c>
      <c r="X62" s="4">
        <f ca="1">IF(DAY(OctSun1)=1,IF(AND(YEAR(OctSun1+15)=CalendarYear,MONTH(OctSun1+15)=10),OctSun1+15,""),IF(AND(YEAR(OctSun1+22)=CalendarYear,MONTH(OctSun1+22)=10),OctSun1+22,""))</f>
        <v>45949</v>
      </c>
      <c r="Y62" s="4">
        <f ca="1">IF(DAY(OctSun1)=1,IF(AND(YEAR(OctSun1+16)=CalendarYear,MONTH(OctSun1+16)=10),OctSun1+16,""),IF(AND(YEAR(OctSun1+23)=CalendarYear,MONTH(OctSun1+23)=10),OctSun1+23,""))</f>
        <v>45950</v>
      </c>
      <c r="Z62" s="4">
        <f ca="1">IF(DAY(OctSun1)=1,IF(AND(YEAR(OctSun1+17)=CalendarYear,MONTH(OctSun1+17)=10),OctSun1+17,""),IF(AND(YEAR(OctSun1+24)=CalendarYear,MONTH(OctSun1+24)=10),OctSun1+24,""))</f>
        <v>45951</v>
      </c>
      <c r="AA62" s="4">
        <f ca="1">IF(DAY(OctSun1)=1,IF(AND(YEAR(OctSun1+18)=CalendarYear,MONTH(OctSun1+18)=10),OctSun1+18,""),IF(AND(YEAR(OctSun1+25)=CalendarYear,MONTH(OctSun1+25)=10),OctSun1+25,""))</f>
        <v>45952</v>
      </c>
      <c r="AB62" s="4">
        <f ca="1">IF(DAY(OctSun1)=1,IF(AND(YEAR(OctSun1+19)=CalendarYear,MONTH(OctSun1+19)=10),OctSun1+19,""),IF(AND(YEAR(OctSun1+26)=CalendarYear,MONTH(OctSun1+26)=10),OctSun1+26,""))</f>
        <v>45953</v>
      </c>
      <c r="AC62" s="4">
        <f ca="1">IF(DAY(OctSun1)=1,IF(AND(YEAR(OctSun1+20)=CalendarYear,MONTH(OctSun1+20)=10),OctSun1+20,""),IF(AND(YEAR(OctSun1+27)=CalendarYear,MONTH(OctSun1+27)=10),OctSun1+27,""))</f>
        <v>45954</v>
      </c>
      <c r="AD62" s="4">
        <f ca="1">IF(DAY(OctSun1)=1,IF(AND(YEAR(OctSun1+21)=CalendarYear,MONTH(OctSun1+21)=10),OctSun1+21,""),IF(AND(YEAR(OctSun1+28)=CalendarYear,MONTH(OctSun1+28)=10),OctSun1+28,""))</f>
        <v>45955</v>
      </c>
      <c r="AE62" s="4">
        <f ca="1">IF(DAY(OctSun1)=1,IF(AND(YEAR(OctSun1+22)=CalendarYear,MONTH(OctSun1+22)=10),OctSun1+22,""),IF(AND(YEAR(OctSun1+29)=CalendarYear,MONTH(OctSun1+29)=10),OctSun1+29,""))</f>
        <v>45956</v>
      </c>
      <c r="AF62" s="4">
        <f ca="1">IF(DAY(OctSun1)=1,IF(AND(YEAR(OctSun1+23)=CalendarYear,MONTH(OctSun1+23)=10),OctSun1+23,""),IF(AND(YEAR(OctSun1+30)=CalendarYear,MONTH(OctSun1+30)=10),OctSun1+30,""))</f>
        <v>45957</v>
      </c>
      <c r="AG62" s="4">
        <f ca="1">IF(DAY(OctSun1)=1,IF(AND(YEAR(OctSun1+24)=CalendarYear,MONTH(OctSun1+24)=10),OctSun1+24,""),IF(AND(YEAR(OctSun1+31)=CalendarYear,MONTH(OctSun1+31)=10),OctSun1+31,""))</f>
        <v>45958</v>
      </c>
      <c r="AH62" s="4">
        <f ca="1">IF(DAY(OctSun1)=1,IF(AND(YEAR(OctSun1+25)=CalendarYear,MONTH(OctSun1+25)=10),OctSun1+25,""),IF(AND(YEAR(OctSun1+32)=CalendarYear,MONTH(OctSun1+32)=10),OctSun1+32,""))</f>
        <v>45959</v>
      </c>
      <c r="AI62" s="4">
        <f ca="1">IF(DAY(OctSun1)=1,IF(AND(YEAR(OctSun1+26)=CalendarYear,MONTH(OctSun1+26)=10),OctSun1+26,""),IF(AND(YEAR(OctSun1+33)=CalendarYear,MONTH(OctSun1+33)=10),OctSun1+33,""))</f>
        <v>45960</v>
      </c>
      <c r="AJ62" s="4">
        <f ca="1">IF(DAY(OctSun1)=1,IF(AND(YEAR(OctSun1+27)=CalendarYear,MONTH(OctSun1+27)=10),OctSun1+27,""),IF(AND(YEAR(OctSun1+34)=CalendarYear,MONTH(OctSun1+34)=10),OctSun1+34,""))</f>
        <v>45961</v>
      </c>
      <c r="AK62" s="4" t="str">
        <f ca="1">IF(DAY(OctSun1)=1,IF(AND(YEAR(OctSun1+28)=CalendarYear,MONTH(OctSun1+28)=10),OctSun1+28,""),IF(AND(YEAR(OctSun1+35)=CalendarYear,MONTH(OctSun1+35)=10),OctSun1+35,""))</f>
        <v/>
      </c>
      <c r="AL62" s="4" t="str">
        <f ca="1">IF(DAY(OctSun1)=1,IF(AND(YEAR(OctSun1+29)=CalendarYear,MONTH(OctSun1+29)=10),OctSun1+29,""),IF(AND(YEAR(OctSun1+36)=CalendarYear,MONTH(OctSun1+36)=10),OctSun1+36,""))</f>
        <v/>
      </c>
      <c r="AM62" s="6" t="str">
        <f ca="1">IF(DAY(OctSun1)=1,IF(AND(YEAR(OctSun1+30)=CalendarYear,MONTH(OctSun1+30)=10),OctSun1+30,""),IF(AND(YEAR(OctSun1+37)=CalendarYear,MONTH(OctSun1+37)=10),OctSun1+37,""))</f>
        <v/>
      </c>
    </row>
    <row r="63" spans="2:39" ht="19.95" customHeight="1" x14ac:dyDescent="0.35">
      <c r="B63" s="74"/>
      <c r="C63" s="5" t="s">
        <v>6</v>
      </c>
      <c r="D63" s="5" t="s">
        <v>7</v>
      </c>
      <c r="E63" s="5" t="s">
        <v>8</v>
      </c>
      <c r="F63" s="5" t="s">
        <v>9</v>
      </c>
      <c r="G63" s="5" t="s">
        <v>10</v>
      </c>
      <c r="H63" s="5" t="s">
        <v>11</v>
      </c>
      <c r="I63" s="5" t="s">
        <v>12</v>
      </c>
      <c r="J63" s="5" t="s">
        <v>6</v>
      </c>
      <c r="K63" s="5" t="s">
        <v>7</v>
      </c>
      <c r="L63" s="5" t="s">
        <v>8</v>
      </c>
      <c r="M63" s="5" t="s">
        <v>9</v>
      </c>
      <c r="N63" s="5" t="s">
        <v>10</v>
      </c>
      <c r="O63" s="5" t="s">
        <v>11</v>
      </c>
      <c r="P63" s="5" t="s">
        <v>12</v>
      </c>
      <c r="Q63" s="5" t="s">
        <v>6</v>
      </c>
      <c r="R63" s="5" t="s">
        <v>7</v>
      </c>
      <c r="S63" s="5" t="s">
        <v>8</v>
      </c>
      <c r="T63" s="5" t="s">
        <v>9</v>
      </c>
      <c r="U63" s="5" t="s">
        <v>10</v>
      </c>
      <c r="V63" s="5" t="s">
        <v>11</v>
      </c>
      <c r="W63" s="5" t="s">
        <v>12</v>
      </c>
      <c r="X63" s="5" t="s">
        <v>6</v>
      </c>
      <c r="Y63" s="5" t="s">
        <v>7</v>
      </c>
      <c r="Z63" s="5" t="s">
        <v>8</v>
      </c>
      <c r="AA63" s="5" t="s">
        <v>9</v>
      </c>
      <c r="AB63" s="5" t="s">
        <v>10</v>
      </c>
      <c r="AC63" s="5" t="s">
        <v>11</v>
      </c>
      <c r="AD63" s="5" t="s">
        <v>12</v>
      </c>
      <c r="AE63" s="5" t="s">
        <v>6</v>
      </c>
      <c r="AF63" s="5" t="s">
        <v>7</v>
      </c>
      <c r="AG63" s="5" t="s">
        <v>8</v>
      </c>
      <c r="AH63" s="5" t="s">
        <v>9</v>
      </c>
      <c r="AI63" s="5" t="s">
        <v>10</v>
      </c>
      <c r="AJ63" s="5" t="s">
        <v>11</v>
      </c>
      <c r="AK63" s="5" t="s">
        <v>12</v>
      </c>
      <c r="AL63" s="5" t="s">
        <v>6</v>
      </c>
      <c r="AM63" s="7" t="s">
        <v>7</v>
      </c>
    </row>
    <row r="64" spans="2:39" ht="19.95" customHeight="1" outlineLevel="1" x14ac:dyDescent="0.35">
      <c r="B64" s="18" t="s">
        <v>13</v>
      </c>
      <c r="C64" s="2" t="s">
        <v>14</v>
      </c>
      <c r="D64" s="2" t="s">
        <v>14</v>
      </c>
      <c r="E64" s="2" t="s">
        <v>14</v>
      </c>
      <c r="F64" s="2" t="s">
        <v>14</v>
      </c>
      <c r="G64" s="2" t="s">
        <v>14</v>
      </c>
      <c r="H64" s="2" t="s">
        <v>14</v>
      </c>
      <c r="I64" s="2" t="s">
        <v>14</v>
      </c>
      <c r="J64" s="2" t="s">
        <v>14</v>
      </c>
      <c r="K64" s="2" t="s">
        <v>14</v>
      </c>
      <c r="L64" s="2" t="s">
        <v>14</v>
      </c>
      <c r="M64" s="3" t="s">
        <v>14</v>
      </c>
      <c r="N64" s="3" t="s">
        <v>14</v>
      </c>
      <c r="O64" s="2" t="s">
        <v>14</v>
      </c>
      <c r="P64" s="2" t="s">
        <v>14</v>
      </c>
      <c r="Q64" s="2" t="s">
        <v>14</v>
      </c>
      <c r="R64" s="2" t="s">
        <v>14</v>
      </c>
      <c r="S64" s="2" t="s">
        <v>14</v>
      </c>
      <c r="T64" s="2" t="s">
        <v>14</v>
      </c>
      <c r="U64" s="2" t="s">
        <v>14</v>
      </c>
      <c r="V64" s="2" t="s">
        <v>14</v>
      </c>
      <c r="W64" s="2" t="s">
        <v>14</v>
      </c>
      <c r="X64" s="2" t="s">
        <v>14</v>
      </c>
      <c r="Y64" s="2" t="s">
        <v>14</v>
      </c>
      <c r="Z64" s="2" t="s">
        <v>14</v>
      </c>
      <c r="AA64" s="2" t="s">
        <v>14</v>
      </c>
      <c r="AB64" s="2" t="s">
        <v>14</v>
      </c>
      <c r="AC64" s="2" t="s">
        <v>14</v>
      </c>
      <c r="AD64" s="2" t="s">
        <v>14</v>
      </c>
      <c r="AE64" s="2" t="s">
        <v>14</v>
      </c>
      <c r="AF64" s="2" t="s">
        <v>14</v>
      </c>
      <c r="AG64" s="2" t="s">
        <v>14</v>
      </c>
      <c r="AH64" s="2" t="s">
        <v>14</v>
      </c>
      <c r="AI64" s="2" t="s">
        <v>14</v>
      </c>
      <c r="AJ64" s="2" t="s">
        <v>14</v>
      </c>
      <c r="AK64" s="2" t="s">
        <v>14</v>
      </c>
      <c r="AL64" s="2" t="s">
        <v>14</v>
      </c>
      <c r="AM64" s="2" t="s">
        <v>14</v>
      </c>
    </row>
    <row r="65" spans="2:39" ht="19.95" customHeight="1" outlineLevel="1" x14ac:dyDescent="0.35">
      <c r="B65" s="19" t="s">
        <v>15</v>
      </c>
      <c r="C65" s="3" t="s">
        <v>14</v>
      </c>
      <c r="D65" s="3" t="s">
        <v>14</v>
      </c>
      <c r="E65" s="3" t="s">
        <v>14</v>
      </c>
      <c r="F65" s="3" t="s">
        <v>14</v>
      </c>
      <c r="G65" s="3" t="s">
        <v>14</v>
      </c>
      <c r="H65" s="3" t="s">
        <v>14</v>
      </c>
      <c r="I65" s="3" t="s">
        <v>14</v>
      </c>
      <c r="J65" s="3" t="s">
        <v>14</v>
      </c>
      <c r="K65" s="3" t="s">
        <v>14</v>
      </c>
      <c r="L65" s="3" t="s">
        <v>14</v>
      </c>
      <c r="M65" s="3" t="s">
        <v>14</v>
      </c>
      <c r="N65" s="3" t="s">
        <v>14</v>
      </c>
      <c r="O65" s="2" t="s">
        <v>14</v>
      </c>
      <c r="P65" s="2" t="s">
        <v>14</v>
      </c>
      <c r="Q65" s="2" t="s">
        <v>14</v>
      </c>
      <c r="R65" s="2" t="s">
        <v>14</v>
      </c>
      <c r="S65" s="2" t="s">
        <v>14</v>
      </c>
      <c r="T65" s="2" t="s">
        <v>14</v>
      </c>
      <c r="U65" s="2" t="s">
        <v>14</v>
      </c>
      <c r="V65" s="2" t="s">
        <v>14</v>
      </c>
      <c r="W65" s="2" t="s">
        <v>14</v>
      </c>
      <c r="X65" s="2" t="s">
        <v>14</v>
      </c>
      <c r="Y65" s="2" t="s">
        <v>14</v>
      </c>
      <c r="Z65" s="2" t="s">
        <v>14</v>
      </c>
      <c r="AA65" s="2" t="s">
        <v>14</v>
      </c>
      <c r="AB65" s="2" t="s">
        <v>14</v>
      </c>
      <c r="AC65" s="2" t="s">
        <v>14</v>
      </c>
      <c r="AD65" s="2" t="s">
        <v>14</v>
      </c>
      <c r="AE65" s="2" t="s">
        <v>14</v>
      </c>
      <c r="AF65" s="2" t="s">
        <v>14</v>
      </c>
      <c r="AG65" s="2" t="s">
        <v>14</v>
      </c>
      <c r="AH65" s="2" t="s">
        <v>14</v>
      </c>
      <c r="AI65" s="2" t="s">
        <v>14</v>
      </c>
      <c r="AJ65" s="2" t="s">
        <v>14</v>
      </c>
      <c r="AK65" s="2" t="s">
        <v>14</v>
      </c>
      <c r="AL65" s="2" t="s">
        <v>14</v>
      </c>
      <c r="AM65" s="2" t="s">
        <v>14</v>
      </c>
    </row>
    <row r="66" spans="2:39" s="21" customFormat="1" ht="19.95" customHeight="1" outlineLevel="1" x14ac:dyDescent="0.35">
      <c r="B66" s="33" t="s">
        <v>2</v>
      </c>
      <c r="C66" s="3" t="s">
        <v>14</v>
      </c>
      <c r="D66" s="3" t="s">
        <v>14</v>
      </c>
      <c r="E66" s="3" t="s">
        <v>14</v>
      </c>
      <c r="F66" s="64" t="s">
        <v>16</v>
      </c>
      <c r="G66" s="65"/>
      <c r="H66" s="66"/>
      <c r="I66" s="3" t="s">
        <v>14</v>
      </c>
      <c r="J66" s="3" t="s">
        <v>14</v>
      </c>
      <c r="K66" s="61" t="s">
        <v>16</v>
      </c>
      <c r="L66" s="62"/>
      <c r="M66" s="62"/>
      <c r="N66" s="62"/>
      <c r="O66" s="63"/>
      <c r="P66" s="2" t="s">
        <v>14</v>
      </c>
      <c r="Q66" s="2" t="s">
        <v>14</v>
      </c>
      <c r="R66" s="61" t="s">
        <v>16</v>
      </c>
      <c r="S66" s="62"/>
      <c r="T66" s="63"/>
      <c r="U66" s="2" t="s">
        <v>14</v>
      </c>
      <c r="V66" s="2" t="s">
        <v>14</v>
      </c>
      <c r="W66" s="2" t="s">
        <v>14</v>
      </c>
      <c r="X66" s="2" t="s">
        <v>14</v>
      </c>
      <c r="Y66" s="61" t="s">
        <v>16</v>
      </c>
      <c r="Z66" s="62"/>
      <c r="AA66" s="62"/>
      <c r="AB66" s="62"/>
      <c r="AC66" s="63"/>
      <c r="AD66" s="2" t="s">
        <v>14</v>
      </c>
      <c r="AE66" s="2" t="s">
        <v>14</v>
      </c>
      <c r="AF66" s="61" t="s">
        <v>16</v>
      </c>
      <c r="AG66" s="62"/>
      <c r="AH66" s="62"/>
      <c r="AI66" s="62"/>
      <c r="AJ66" s="63"/>
      <c r="AK66" s="2" t="s">
        <v>14</v>
      </c>
      <c r="AL66" s="2" t="s">
        <v>14</v>
      </c>
      <c r="AM66" s="2" t="s">
        <v>14</v>
      </c>
    </row>
    <row r="67" spans="2:39" s="21" customFormat="1" ht="19.95" customHeight="1" outlineLevel="1" x14ac:dyDescent="0.35">
      <c r="B67" s="31" t="s">
        <v>5</v>
      </c>
      <c r="C67" s="3" t="s">
        <v>14</v>
      </c>
      <c r="D67" s="3" t="s">
        <v>14</v>
      </c>
      <c r="E67" s="3" t="s">
        <v>14</v>
      </c>
      <c r="F67" s="3" t="s">
        <v>14</v>
      </c>
      <c r="G67" s="3" t="s">
        <v>14</v>
      </c>
      <c r="H67" s="3" t="s">
        <v>14</v>
      </c>
      <c r="I67" s="3" t="s">
        <v>14</v>
      </c>
      <c r="J67" s="3" t="s">
        <v>14</v>
      </c>
      <c r="K67" s="3" t="s">
        <v>14</v>
      </c>
      <c r="L67" s="3" t="s">
        <v>14</v>
      </c>
      <c r="M67" s="3" t="s">
        <v>14</v>
      </c>
      <c r="N67" s="3" t="s">
        <v>14</v>
      </c>
      <c r="O67" s="2" t="s">
        <v>14</v>
      </c>
      <c r="P67" s="2" t="s">
        <v>14</v>
      </c>
      <c r="Q67" s="2" t="s">
        <v>14</v>
      </c>
      <c r="R67" s="2" t="s">
        <v>14</v>
      </c>
      <c r="S67" s="2" t="s">
        <v>14</v>
      </c>
      <c r="T67" s="2" t="s">
        <v>14</v>
      </c>
      <c r="U67" s="2" t="s">
        <v>14</v>
      </c>
      <c r="V67" s="2" t="s">
        <v>14</v>
      </c>
      <c r="W67" s="2" t="s">
        <v>14</v>
      </c>
      <c r="X67" s="2" t="s">
        <v>14</v>
      </c>
      <c r="Y67" s="2" t="s">
        <v>14</v>
      </c>
      <c r="Z67" s="2" t="s">
        <v>14</v>
      </c>
      <c r="AA67" s="2" t="s">
        <v>14</v>
      </c>
      <c r="AB67" s="2" t="s">
        <v>14</v>
      </c>
      <c r="AC67" s="2" t="s">
        <v>14</v>
      </c>
      <c r="AD67" s="2" t="s">
        <v>14</v>
      </c>
      <c r="AE67" s="2" t="s">
        <v>14</v>
      </c>
      <c r="AF67" s="2" t="s">
        <v>14</v>
      </c>
      <c r="AG67" s="2" t="s">
        <v>14</v>
      </c>
      <c r="AH67" s="2" t="s">
        <v>14</v>
      </c>
      <c r="AI67" s="2" t="s">
        <v>14</v>
      </c>
      <c r="AJ67" s="2" t="s">
        <v>14</v>
      </c>
      <c r="AK67" s="2" t="s">
        <v>14</v>
      </c>
      <c r="AL67" s="2" t="s">
        <v>14</v>
      </c>
      <c r="AM67" s="2" t="s">
        <v>14</v>
      </c>
    </row>
    <row r="68" spans="2:39" ht="19.95" customHeight="1" outlineLevel="1" x14ac:dyDescent="0.35">
      <c r="B68" s="20" t="s">
        <v>1</v>
      </c>
      <c r="C68" s="3" t="s">
        <v>14</v>
      </c>
      <c r="D68" s="3" t="s">
        <v>14</v>
      </c>
      <c r="E68" s="3" t="s">
        <v>14</v>
      </c>
      <c r="F68" s="3" t="s">
        <v>14</v>
      </c>
      <c r="G68" s="3" t="s">
        <v>14</v>
      </c>
      <c r="H68" s="3" t="s">
        <v>14</v>
      </c>
      <c r="I68" s="3" t="s">
        <v>14</v>
      </c>
      <c r="J68" s="3" t="s">
        <v>14</v>
      </c>
      <c r="K68" s="3" t="s">
        <v>14</v>
      </c>
      <c r="L68" s="3" t="s">
        <v>14</v>
      </c>
      <c r="M68" s="3" t="s">
        <v>14</v>
      </c>
      <c r="N68" s="3" t="s">
        <v>14</v>
      </c>
      <c r="O68" s="2" t="s">
        <v>14</v>
      </c>
      <c r="P68" s="2" t="s">
        <v>14</v>
      </c>
      <c r="Q68" s="2" t="s">
        <v>14</v>
      </c>
      <c r="R68" s="2" t="s">
        <v>14</v>
      </c>
      <c r="S68" s="2" t="s">
        <v>14</v>
      </c>
      <c r="T68" s="2" t="s">
        <v>14</v>
      </c>
      <c r="U68" s="76" t="s">
        <v>39</v>
      </c>
      <c r="V68" s="78"/>
      <c r="W68" s="76" t="s">
        <v>18</v>
      </c>
      <c r="X68" s="78"/>
      <c r="Y68" s="2" t="s">
        <v>14</v>
      </c>
      <c r="Z68" s="2" t="s">
        <v>14</v>
      </c>
      <c r="AA68" s="2" t="s">
        <v>14</v>
      </c>
      <c r="AB68" s="2" t="s">
        <v>14</v>
      </c>
      <c r="AC68" s="2" t="s">
        <v>14</v>
      </c>
      <c r="AD68" s="2" t="s">
        <v>14</v>
      </c>
      <c r="AE68" s="2" t="s">
        <v>14</v>
      </c>
      <c r="AF68" s="2" t="s">
        <v>14</v>
      </c>
      <c r="AG68" s="2" t="s">
        <v>14</v>
      </c>
      <c r="AH68" s="2" t="s">
        <v>14</v>
      </c>
      <c r="AI68" s="2" t="s">
        <v>14</v>
      </c>
      <c r="AJ68" s="2" t="s">
        <v>14</v>
      </c>
      <c r="AK68" s="2" t="s">
        <v>14</v>
      </c>
      <c r="AL68" s="2" t="s">
        <v>14</v>
      </c>
      <c r="AM68" s="2" t="s">
        <v>14</v>
      </c>
    </row>
    <row r="69" spans="2:39" ht="19.95" customHeight="1" x14ac:dyDescent="0.35">
      <c r="B69" s="1"/>
    </row>
    <row r="70" spans="2:39" ht="19.95" customHeight="1" x14ac:dyDescent="0.35">
      <c r="B70" s="73">
        <f ca="1">DATE(CalendarYear,11,1)</f>
        <v>45962</v>
      </c>
      <c r="C70" s="4" t="str">
        <f ca="1">IF(DAY(NovSun1)=1,"",IF(AND(YEAR(NovSun1+1)=CalendarYear,MONTH(NovSun1+1)=11),NovSun1+1,""))</f>
        <v/>
      </c>
      <c r="D70" s="4" t="str">
        <f ca="1">IF(DAY(NovSun1)=1,"",IF(AND(YEAR(NovSun1+2)=CalendarYear,MONTH(NovSun1+2)=11),NovSun1+2,""))</f>
        <v/>
      </c>
      <c r="E70" s="4" t="str">
        <f ca="1">IF(DAY(NovSun1)=1,"",IF(AND(YEAR(NovSun1+3)=CalendarYear,MONTH(NovSun1+3)=11),NovSun1+3,""))</f>
        <v/>
      </c>
      <c r="F70" s="4" t="str">
        <f ca="1">IF(DAY(NovSun1)=1,"",IF(AND(YEAR(NovSun1+4)=CalendarYear,MONTH(NovSun1+4)=11),NovSun1+4,""))</f>
        <v/>
      </c>
      <c r="G70" s="4" t="str">
        <f ca="1">IF(DAY(NovSun1)=1,"",IF(AND(YEAR(NovSun1+5)=CalendarYear,MONTH(NovSun1+5)=11),NovSun1+5,""))</f>
        <v/>
      </c>
      <c r="H70" s="4" t="str">
        <f ca="1">IF(DAY(NovSun1)=1,"",IF(AND(YEAR(NovSun1+6)=CalendarYear,MONTH(NovSun1+6)=11),NovSun1+6,""))</f>
        <v/>
      </c>
      <c r="I70" s="4">
        <f ca="1">IF(DAY(NovSun1)=1,IF(AND(YEAR(NovSun1)=CalendarYear,MONTH(NovSun1)=11),NovSun1,""),IF(AND(YEAR(NovSun1+7)=CalendarYear,MONTH(NovSun1+7)=11),NovSun1+7,""))</f>
        <v>45962</v>
      </c>
      <c r="J70" s="4">
        <f ca="1">IF(DAY(NovSun1)=1,IF(AND(YEAR(NovSun1+1)=CalendarYear,MONTH(NovSun1+1)=11),NovSun1+1,""),IF(AND(YEAR(NovSun1+8)=CalendarYear,MONTH(NovSun1+8)=11),NovSun1+8,""))</f>
        <v>45963</v>
      </c>
      <c r="K70" s="4">
        <f ca="1">IF(DAY(NovSun1)=1,IF(AND(YEAR(NovSun1+2)=CalendarYear,MONTH(NovSun1+2)=11),NovSun1+2,""),IF(AND(YEAR(NovSun1+9)=CalendarYear,MONTH(NovSun1+9)=11),NovSun1+9,""))</f>
        <v>45964</v>
      </c>
      <c r="L70" s="4">
        <f ca="1">IF(DAY(NovSun1)=1,IF(AND(YEAR(NovSun1+3)=CalendarYear,MONTH(NovSun1+3)=11),NovSun1+3,""),IF(AND(YEAR(NovSun1+10)=CalendarYear,MONTH(NovSun1+10)=11),NovSun1+10,""))</f>
        <v>45965</v>
      </c>
      <c r="M70" s="4">
        <f ca="1">IF(DAY(NovSun1)=1,IF(AND(YEAR(NovSun1+4)=CalendarYear,MONTH(NovSun1+4)=11),NovSun1+4,""),IF(AND(YEAR(NovSun1+11)=CalendarYear,MONTH(NovSun1+11)=11),NovSun1+11,""))</f>
        <v>45966</v>
      </c>
      <c r="N70" s="4">
        <f ca="1">IF(DAY(NovSun1)=1,IF(AND(YEAR(NovSun1+5)=CalendarYear,MONTH(NovSun1+5)=11),NovSun1+5,""),IF(AND(YEAR(NovSun1+12)=CalendarYear,MONTH(NovSun1+12)=11),NovSun1+12,""))</f>
        <v>45967</v>
      </c>
      <c r="O70" s="4">
        <f ca="1">IF(DAY(NovSun1)=1,IF(AND(YEAR(NovSun1+6)=CalendarYear,MONTH(NovSun1+6)=11),NovSun1+6,""),IF(AND(YEAR(NovSun1+13)=CalendarYear,MONTH(NovSun1+13)=11),NovSun1+13,""))</f>
        <v>45968</v>
      </c>
      <c r="P70" s="4">
        <f ca="1">IF(DAY(NovSun1)=1,IF(AND(YEAR(NovSun1+7)=CalendarYear,MONTH(NovSun1+7)=11),NovSun1+7,""),IF(AND(YEAR(NovSun1+14)=CalendarYear,MONTH(NovSun1+14)=11),NovSun1+14,""))</f>
        <v>45969</v>
      </c>
      <c r="Q70" s="4">
        <f ca="1">IF(DAY(NovSun1)=1,IF(AND(YEAR(NovSun1+8)=CalendarYear,MONTH(NovSun1+8)=11),NovSun1+8,""),IF(AND(YEAR(NovSun1+15)=CalendarYear,MONTH(NovSun1+15)=11),NovSun1+15,""))</f>
        <v>45970</v>
      </c>
      <c r="R70" s="4">
        <f ca="1">IF(DAY(NovSun1)=1,IF(AND(YEAR(NovSun1+9)=CalendarYear,MONTH(NovSun1+9)=11),NovSun1+9,""),IF(AND(YEAR(NovSun1+16)=CalendarYear,MONTH(NovSun1+16)=11),NovSun1+16,""))</f>
        <v>45971</v>
      </c>
      <c r="S70" s="4">
        <f ca="1">IF(DAY(NovSun1)=1,IF(AND(YEAR(NovSun1+10)=CalendarYear,MONTH(NovSun1+10)=11),NovSun1+10,""),IF(AND(YEAR(NovSun1+17)=CalendarYear,MONTH(NovSun1+17)=11),NovSun1+17,""))</f>
        <v>45972</v>
      </c>
      <c r="T70" s="4">
        <f ca="1">IF(DAY(NovSun1)=1,IF(AND(YEAR(NovSun1+11)=CalendarYear,MONTH(NovSun1+11)=11),NovSun1+11,""),IF(AND(YEAR(NovSun1+18)=CalendarYear,MONTH(NovSun1+18)=11),NovSun1+18,""))</f>
        <v>45973</v>
      </c>
      <c r="U70" s="4">
        <f ca="1">IF(DAY(NovSun1)=1,IF(AND(YEAR(NovSun1+12)=CalendarYear,MONTH(NovSun1+12)=11),NovSun1+12,""),IF(AND(YEAR(NovSun1+19)=CalendarYear,MONTH(NovSun1+19)=11),NovSun1+19,""))</f>
        <v>45974</v>
      </c>
      <c r="V70" s="4">
        <f ca="1">IF(DAY(NovSun1)=1,IF(AND(YEAR(NovSun1+13)=CalendarYear,MONTH(NovSun1+13)=11),NovSun1+13,""),IF(AND(YEAR(NovSun1+20)=CalendarYear,MONTH(NovSun1+20)=11),NovSun1+20,""))</f>
        <v>45975</v>
      </c>
      <c r="W70" s="4">
        <f ca="1">IF(DAY(NovSun1)=1,IF(AND(YEAR(NovSun1+14)=CalendarYear,MONTH(NovSun1+14)=11),NovSun1+14,""),IF(AND(YEAR(NovSun1+21)=CalendarYear,MONTH(NovSun1+21)=11),NovSun1+21,""))</f>
        <v>45976</v>
      </c>
      <c r="X70" s="4">
        <f ca="1">IF(DAY(NovSun1)=1,IF(AND(YEAR(NovSun1+15)=CalendarYear,MONTH(NovSun1+15)=11),NovSun1+15,""),IF(AND(YEAR(NovSun1+22)=CalendarYear,MONTH(NovSun1+22)=11),NovSun1+22,""))</f>
        <v>45977</v>
      </c>
      <c r="Y70" s="4">
        <f ca="1">IF(DAY(NovSun1)=1,IF(AND(YEAR(NovSun1+16)=CalendarYear,MONTH(NovSun1+16)=11),NovSun1+16,""),IF(AND(YEAR(NovSun1+23)=CalendarYear,MONTH(NovSun1+23)=11),NovSun1+23,""))</f>
        <v>45978</v>
      </c>
      <c r="Z70" s="4">
        <f ca="1">IF(DAY(NovSun1)=1,IF(AND(YEAR(NovSun1+17)=CalendarYear,MONTH(NovSun1+17)=11),NovSun1+17,""),IF(AND(YEAR(NovSun1+24)=CalendarYear,MONTH(NovSun1+24)=11),NovSun1+24,""))</f>
        <v>45979</v>
      </c>
      <c r="AA70" s="4">
        <f ca="1">IF(DAY(NovSun1)=1,IF(AND(YEAR(NovSun1+18)=CalendarYear,MONTH(NovSun1+18)=11),NovSun1+18,""),IF(AND(YEAR(NovSun1+25)=CalendarYear,MONTH(NovSun1+25)=11),NovSun1+25,""))</f>
        <v>45980</v>
      </c>
      <c r="AB70" s="4">
        <f ca="1">IF(DAY(NovSun1)=1,IF(AND(YEAR(NovSun1+19)=CalendarYear,MONTH(NovSun1+19)=11),NovSun1+19,""),IF(AND(YEAR(NovSun1+26)=CalendarYear,MONTH(NovSun1+26)=11),NovSun1+26,""))</f>
        <v>45981</v>
      </c>
      <c r="AC70" s="4">
        <f ca="1">IF(DAY(NovSun1)=1,IF(AND(YEAR(NovSun1+20)=CalendarYear,MONTH(NovSun1+20)=11),NovSun1+20,""),IF(AND(YEAR(NovSun1+27)=CalendarYear,MONTH(NovSun1+27)=11),NovSun1+27,""))</f>
        <v>45982</v>
      </c>
      <c r="AD70" s="4">
        <f ca="1">IF(DAY(NovSun1)=1,IF(AND(YEAR(NovSun1+21)=CalendarYear,MONTH(NovSun1+21)=11),NovSun1+21,""),IF(AND(YEAR(NovSun1+28)=CalendarYear,MONTH(NovSun1+28)=11),NovSun1+28,""))</f>
        <v>45983</v>
      </c>
      <c r="AE70" s="4">
        <f ca="1">IF(DAY(NovSun1)=1,IF(AND(YEAR(NovSun1+22)=CalendarYear,MONTH(NovSun1+22)=11),NovSun1+22,""),IF(AND(YEAR(NovSun1+29)=CalendarYear,MONTH(NovSun1+29)=11),NovSun1+29,""))</f>
        <v>45984</v>
      </c>
      <c r="AF70" s="4">
        <f ca="1">IF(DAY(NovSun1)=1,IF(AND(YEAR(NovSun1+23)=CalendarYear,MONTH(NovSun1+23)=11),NovSun1+23,""),IF(AND(YEAR(NovSun1+30)=CalendarYear,MONTH(NovSun1+30)=11),NovSun1+30,""))</f>
        <v>45985</v>
      </c>
      <c r="AG70" s="4">
        <f ca="1">IF(DAY(NovSun1)=1,IF(AND(YEAR(NovSun1+24)=CalendarYear,MONTH(NovSun1+24)=11),NovSun1+24,""),IF(AND(YEAR(NovSun1+31)=CalendarYear,MONTH(NovSun1+31)=11),NovSun1+31,""))</f>
        <v>45986</v>
      </c>
      <c r="AH70" s="4">
        <f ca="1">IF(DAY(NovSun1)=1,IF(AND(YEAR(NovSun1+25)=CalendarYear,MONTH(NovSun1+25)=11),NovSun1+25,""),IF(AND(YEAR(NovSun1+32)=CalendarYear,MONTH(NovSun1+32)=11),NovSun1+32,""))</f>
        <v>45987</v>
      </c>
      <c r="AI70" s="4">
        <f ca="1">IF(DAY(NovSun1)=1,IF(AND(YEAR(NovSun1+26)=CalendarYear,MONTH(NovSun1+26)=11),NovSun1+26,""),IF(AND(YEAR(NovSun1+33)=CalendarYear,MONTH(NovSun1+33)=11),NovSun1+33,""))</f>
        <v>45988</v>
      </c>
      <c r="AJ70" s="4">
        <f ca="1">IF(DAY(NovSun1)=1,IF(AND(YEAR(NovSun1+27)=CalendarYear,MONTH(NovSun1+27)=11),NovSun1+27,""),IF(AND(YEAR(NovSun1+34)=CalendarYear,MONTH(NovSun1+34)=11),NovSun1+34,""))</f>
        <v>45989</v>
      </c>
      <c r="AK70" s="4">
        <f ca="1">IF(DAY(NovSun1)=1,IF(AND(YEAR(NovSun1+28)=CalendarYear,MONTH(NovSun1+28)=11),NovSun1+28,""),IF(AND(YEAR(NovSun1+35)=CalendarYear,MONTH(NovSun1+35)=11),NovSun1+35,""))</f>
        <v>45990</v>
      </c>
      <c r="AL70" s="4">
        <f ca="1">IF(DAY(NovSun1)=1,IF(AND(YEAR(NovSun1+29)=CalendarYear,MONTH(NovSun1+29)=11),NovSun1+29,""),IF(AND(YEAR(NovSun1+36)=CalendarYear,MONTH(NovSun1+36)=11),NovSun1+36,""))</f>
        <v>45991</v>
      </c>
      <c r="AM70" s="6" t="str">
        <f ca="1">IF(DAY(NovSun1)=1,IF(AND(YEAR(NovSun1+30)=CalendarYear,MONTH(NovSun1+30)=11),NovSun1+30,""),IF(AND(YEAR(NovSun1+37)=CalendarYear,MONTH(NovSun1+37)=11),NovSun1+37,""))</f>
        <v/>
      </c>
    </row>
    <row r="71" spans="2:39" ht="19.95" customHeight="1" x14ac:dyDescent="0.35">
      <c r="B71" s="74"/>
      <c r="C71" s="5" t="s">
        <v>6</v>
      </c>
      <c r="D71" s="5" t="s">
        <v>7</v>
      </c>
      <c r="E71" s="5" t="s">
        <v>8</v>
      </c>
      <c r="F71" s="5" t="s">
        <v>9</v>
      </c>
      <c r="G71" s="5" t="s">
        <v>10</v>
      </c>
      <c r="H71" s="5" t="s">
        <v>11</v>
      </c>
      <c r="I71" s="5" t="s">
        <v>12</v>
      </c>
      <c r="J71" s="5" t="s">
        <v>6</v>
      </c>
      <c r="K71" s="5" t="s">
        <v>7</v>
      </c>
      <c r="L71" s="5" t="s">
        <v>8</v>
      </c>
      <c r="M71" s="5" t="s">
        <v>9</v>
      </c>
      <c r="N71" s="5" t="s">
        <v>10</v>
      </c>
      <c r="O71" s="5" t="s">
        <v>11</v>
      </c>
      <c r="P71" s="5" t="s">
        <v>12</v>
      </c>
      <c r="Q71" s="5" t="s">
        <v>6</v>
      </c>
      <c r="R71" s="5" t="s">
        <v>7</v>
      </c>
      <c r="S71" s="5" t="s">
        <v>8</v>
      </c>
      <c r="T71" s="5" t="s">
        <v>9</v>
      </c>
      <c r="U71" s="5" t="s">
        <v>10</v>
      </c>
      <c r="V71" s="5" t="s">
        <v>11</v>
      </c>
      <c r="W71" s="5" t="s">
        <v>12</v>
      </c>
      <c r="X71" s="5" t="s">
        <v>6</v>
      </c>
      <c r="Y71" s="5" t="s">
        <v>7</v>
      </c>
      <c r="Z71" s="5" t="s">
        <v>8</v>
      </c>
      <c r="AA71" s="5" t="s">
        <v>9</v>
      </c>
      <c r="AB71" s="5" t="s">
        <v>10</v>
      </c>
      <c r="AC71" s="5" t="s">
        <v>11</v>
      </c>
      <c r="AD71" s="5" t="s">
        <v>12</v>
      </c>
      <c r="AE71" s="5" t="s">
        <v>6</v>
      </c>
      <c r="AF71" s="5" t="s">
        <v>7</v>
      </c>
      <c r="AG71" s="5" t="s">
        <v>8</v>
      </c>
      <c r="AH71" s="5" t="s">
        <v>9</v>
      </c>
      <c r="AI71" s="5" t="s">
        <v>10</v>
      </c>
      <c r="AJ71" s="5" t="s">
        <v>11</v>
      </c>
      <c r="AK71" s="5" t="s">
        <v>12</v>
      </c>
      <c r="AL71" s="5" t="s">
        <v>6</v>
      </c>
      <c r="AM71" s="7" t="s">
        <v>7</v>
      </c>
    </row>
    <row r="72" spans="2:39" s="21" customFormat="1" ht="19.95" hidden="1" customHeight="1" outlineLevel="1" x14ac:dyDescent="0.35">
      <c r="B72" s="18" t="s">
        <v>13</v>
      </c>
      <c r="C72" s="2" t="s">
        <v>14</v>
      </c>
      <c r="D72" s="2" t="s">
        <v>14</v>
      </c>
      <c r="E72" s="2" t="s">
        <v>14</v>
      </c>
      <c r="F72" s="2" t="s">
        <v>14</v>
      </c>
      <c r="G72" s="2" t="s">
        <v>14</v>
      </c>
      <c r="H72" s="2" t="s">
        <v>14</v>
      </c>
      <c r="I72" s="2" t="s">
        <v>14</v>
      </c>
      <c r="J72" s="2" t="s">
        <v>14</v>
      </c>
      <c r="K72" s="2" t="s">
        <v>14</v>
      </c>
      <c r="L72" s="2" t="s">
        <v>14</v>
      </c>
      <c r="M72" s="3" t="s">
        <v>14</v>
      </c>
      <c r="N72" s="3" t="s">
        <v>14</v>
      </c>
      <c r="O72" s="2" t="s">
        <v>14</v>
      </c>
      <c r="P72" s="2" t="s">
        <v>14</v>
      </c>
      <c r="Q72" s="2" t="s">
        <v>14</v>
      </c>
      <c r="R72" s="2" t="s">
        <v>14</v>
      </c>
      <c r="S72" s="2" t="s">
        <v>14</v>
      </c>
      <c r="T72" s="2" t="s">
        <v>14</v>
      </c>
      <c r="U72" s="2" t="s">
        <v>14</v>
      </c>
      <c r="V72" s="2" t="s">
        <v>14</v>
      </c>
      <c r="W72" s="2" t="s">
        <v>14</v>
      </c>
      <c r="X72" s="2" t="s">
        <v>14</v>
      </c>
      <c r="Y72" s="2" t="s">
        <v>14</v>
      </c>
      <c r="Z72" s="2" t="s">
        <v>14</v>
      </c>
      <c r="AA72" s="2" t="s">
        <v>14</v>
      </c>
      <c r="AB72" s="2" t="s">
        <v>14</v>
      </c>
      <c r="AC72" s="2" t="s">
        <v>14</v>
      </c>
      <c r="AD72" s="2" t="s">
        <v>14</v>
      </c>
      <c r="AE72" s="2" t="s">
        <v>14</v>
      </c>
      <c r="AF72" s="2" t="s">
        <v>14</v>
      </c>
      <c r="AG72" s="2" t="s">
        <v>14</v>
      </c>
      <c r="AH72" s="2" t="s">
        <v>14</v>
      </c>
      <c r="AI72" s="2" t="s">
        <v>14</v>
      </c>
      <c r="AJ72" s="2" t="s">
        <v>14</v>
      </c>
      <c r="AK72" s="2" t="s">
        <v>14</v>
      </c>
      <c r="AL72" s="2" t="s">
        <v>14</v>
      </c>
      <c r="AM72" s="2" t="s">
        <v>14</v>
      </c>
    </row>
    <row r="73" spans="2:39" s="21" customFormat="1" ht="19.95" hidden="1" customHeight="1" outlineLevel="1" x14ac:dyDescent="0.35">
      <c r="B73" s="19" t="s">
        <v>15</v>
      </c>
      <c r="C73" s="3" t="s">
        <v>14</v>
      </c>
      <c r="D73" s="3" t="s">
        <v>14</v>
      </c>
      <c r="E73" s="3" t="s">
        <v>14</v>
      </c>
      <c r="F73" s="3" t="s">
        <v>14</v>
      </c>
      <c r="G73" s="3" t="s">
        <v>14</v>
      </c>
      <c r="H73" s="3" t="s">
        <v>14</v>
      </c>
      <c r="I73" s="3" t="s">
        <v>14</v>
      </c>
      <c r="J73" s="3" t="s">
        <v>14</v>
      </c>
      <c r="K73" s="3" t="s">
        <v>14</v>
      </c>
      <c r="L73" s="3" t="s">
        <v>14</v>
      </c>
      <c r="M73" s="3" t="s">
        <v>14</v>
      </c>
      <c r="N73" s="3" t="s">
        <v>14</v>
      </c>
      <c r="O73" s="2" t="s">
        <v>14</v>
      </c>
      <c r="P73" s="2" t="s">
        <v>14</v>
      </c>
      <c r="Q73" s="2" t="s">
        <v>14</v>
      </c>
      <c r="R73" s="2" t="s">
        <v>14</v>
      </c>
      <c r="S73" s="2" t="s">
        <v>14</v>
      </c>
      <c r="T73" s="2" t="s">
        <v>14</v>
      </c>
      <c r="U73" s="2" t="s">
        <v>14</v>
      </c>
      <c r="V73" s="2" t="s">
        <v>14</v>
      </c>
      <c r="W73" s="2" t="s">
        <v>14</v>
      </c>
      <c r="X73" s="2" t="s">
        <v>14</v>
      </c>
      <c r="Y73" s="2" t="s">
        <v>14</v>
      </c>
      <c r="Z73" s="2" t="s">
        <v>14</v>
      </c>
      <c r="AA73" s="2" t="s">
        <v>14</v>
      </c>
      <c r="AB73" s="2" t="s">
        <v>14</v>
      </c>
      <c r="AC73" s="2" t="s">
        <v>14</v>
      </c>
      <c r="AD73" s="2" t="s">
        <v>14</v>
      </c>
      <c r="AE73" s="2" t="s">
        <v>14</v>
      </c>
      <c r="AF73" s="2" t="s">
        <v>14</v>
      </c>
      <c r="AG73" s="2" t="s">
        <v>14</v>
      </c>
      <c r="AH73" s="2" t="s">
        <v>14</v>
      </c>
      <c r="AI73" s="2" t="s">
        <v>14</v>
      </c>
      <c r="AJ73" s="2" t="s">
        <v>14</v>
      </c>
      <c r="AK73" s="2" t="s">
        <v>14</v>
      </c>
      <c r="AL73" s="2" t="s">
        <v>14</v>
      </c>
      <c r="AM73" s="2" t="s">
        <v>14</v>
      </c>
    </row>
    <row r="74" spans="2:39" ht="19.95" hidden="1" customHeight="1" outlineLevel="1" x14ac:dyDescent="0.35">
      <c r="B74" s="33" t="s">
        <v>2</v>
      </c>
      <c r="C74" s="3" t="s">
        <v>14</v>
      </c>
      <c r="D74" s="3" t="s">
        <v>14</v>
      </c>
      <c r="E74" s="3" t="s">
        <v>14</v>
      </c>
      <c r="F74" s="3" t="s">
        <v>14</v>
      </c>
      <c r="G74" s="3" t="s">
        <v>14</v>
      </c>
      <c r="H74" s="3" t="s">
        <v>14</v>
      </c>
      <c r="I74" s="3" t="s">
        <v>14</v>
      </c>
      <c r="J74" s="3" t="s">
        <v>14</v>
      </c>
      <c r="K74" s="61" t="s">
        <v>16</v>
      </c>
      <c r="L74" s="62"/>
      <c r="M74" s="62"/>
      <c r="N74" s="62"/>
      <c r="O74" s="63"/>
      <c r="P74" s="2" t="s">
        <v>14</v>
      </c>
      <c r="Q74" s="2" t="s">
        <v>14</v>
      </c>
      <c r="R74" s="61" t="s">
        <v>16</v>
      </c>
      <c r="S74" s="62"/>
      <c r="T74" s="62"/>
      <c r="U74" s="62"/>
      <c r="V74" s="63"/>
      <c r="W74" s="2" t="s">
        <v>14</v>
      </c>
      <c r="X74" s="2" t="s">
        <v>14</v>
      </c>
      <c r="Y74" s="61" t="s">
        <v>16</v>
      </c>
      <c r="Z74" s="62"/>
      <c r="AA74" s="62"/>
      <c r="AB74" s="62"/>
      <c r="AC74" s="63"/>
      <c r="AD74" s="2" t="s">
        <v>14</v>
      </c>
      <c r="AE74" s="2" t="s">
        <v>14</v>
      </c>
      <c r="AF74" s="61" t="s">
        <v>16</v>
      </c>
      <c r="AG74" s="62"/>
      <c r="AH74" s="62"/>
      <c r="AI74" s="62"/>
      <c r="AJ74" s="63"/>
      <c r="AK74" s="2" t="s">
        <v>14</v>
      </c>
      <c r="AL74" s="2" t="s">
        <v>14</v>
      </c>
      <c r="AM74" s="2" t="s">
        <v>14</v>
      </c>
    </row>
    <row r="75" spans="2:39" ht="19.95" hidden="1" customHeight="1" outlineLevel="1" x14ac:dyDescent="0.35">
      <c r="B75" s="31" t="s">
        <v>5</v>
      </c>
      <c r="C75" s="3" t="s">
        <v>14</v>
      </c>
      <c r="D75" s="3" t="s">
        <v>14</v>
      </c>
      <c r="E75" s="3" t="s">
        <v>14</v>
      </c>
      <c r="F75" s="3" t="s">
        <v>14</v>
      </c>
      <c r="G75" s="3" t="s">
        <v>14</v>
      </c>
      <c r="H75" s="3" t="s">
        <v>14</v>
      </c>
      <c r="I75" s="3" t="s">
        <v>14</v>
      </c>
      <c r="J75" s="3" t="s">
        <v>14</v>
      </c>
      <c r="K75" s="3" t="s">
        <v>14</v>
      </c>
      <c r="L75" s="3" t="s">
        <v>14</v>
      </c>
      <c r="M75" s="3" t="s">
        <v>14</v>
      </c>
      <c r="N75" s="3" t="s">
        <v>14</v>
      </c>
      <c r="O75" s="2" t="s">
        <v>14</v>
      </c>
      <c r="P75" s="2" t="s">
        <v>14</v>
      </c>
      <c r="Q75" s="2" t="s">
        <v>14</v>
      </c>
      <c r="R75" s="2" t="s">
        <v>14</v>
      </c>
      <c r="S75" s="2" t="s">
        <v>14</v>
      </c>
      <c r="T75" s="2" t="s">
        <v>14</v>
      </c>
      <c r="U75" s="2" t="s">
        <v>14</v>
      </c>
      <c r="V75" s="2" t="s">
        <v>14</v>
      </c>
      <c r="W75" s="2" t="s">
        <v>14</v>
      </c>
      <c r="X75" s="2" t="s">
        <v>14</v>
      </c>
      <c r="Y75" s="2" t="s">
        <v>14</v>
      </c>
      <c r="Z75" s="2" t="s">
        <v>14</v>
      </c>
      <c r="AA75" s="2" t="s">
        <v>14</v>
      </c>
      <c r="AB75" s="2" t="s">
        <v>14</v>
      </c>
      <c r="AC75" s="2" t="s">
        <v>14</v>
      </c>
      <c r="AD75" s="2" t="s">
        <v>14</v>
      </c>
      <c r="AE75" s="2" t="s">
        <v>14</v>
      </c>
      <c r="AF75" s="2" t="s">
        <v>14</v>
      </c>
      <c r="AG75" s="2" t="s">
        <v>14</v>
      </c>
      <c r="AH75" s="2" t="s">
        <v>14</v>
      </c>
      <c r="AI75" s="2" t="s">
        <v>14</v>
      </c>
      <c r="AJ75" s="2" t="s">
        <v>14</v>
      </c>
      <c r="AK75" s="2" t="s">
        <v>14</v>
      </c>
      <c r="AL75" s="2" t="s">
        <v>14</v>
      </c>
      <c r="AM75" s="2" t="s">
        <v>14</v>
      </c>
    </row>
    <row r="76" spans="2:39" ht="19.95" hidden="1" customHeight="1" outlineLevel="1" x14ac:dyDescent="0.35">
      <c r="B76" s="20" t="s">
        <v>1</v>
      </c>
      <c r="C76" s="3" t="s">
        <v>14</v>
      </c>
      <c r="D76" s="3" t="s">
        <v>14</v>
      </c>
      <c r="E76" s="3" t="s">
        <v>14</v>
      </c>
      <c r="F76" s="3" t="s">
        <v>14</v>
      </c>
      <c r="G76" s="3" t="s">
        <v>14</v>
      </c>
      <c r="H76" s="3" t="s">
        <v>14</v>
      </c>
      <c r="I76" s="3" t="s">
        <v>14</v>
      </c>
      <c r="J76" s="3" t="s">
        <v>14</v>
      </c>
      <c r="K76" s="3" t="s">
        <v>14</v>
      </c>
      <c r="L76" s="3" t="s">
        <v>14</v>
      </c>
      <c r="M76" s="3" t="s">
        <v>14</v>
      </c>
      <c r="N76" s="3" t="s">
        <v>14</v>
      </c>
      <c r="O76" s="2" t="s">
        <v>14</v>
      </c>
      <c r="P76" s="2" t="s">
        <v>14</v>
      </c>
      <c r="Q76" s="2" t="s">
        <v>14</v>
      </c>
      <c r="R76" s="2" t="s">
        <v>14</v>
      </c>
      <c r="S76" s="2" t="s">
        <v>14</v>
      </c>
      <c r="T76" s="2" t="s">
        <v>14</v>
      </c>
      <c r="U76" s="2" t="s">
        <v>14</v>
      </c>
      <c r="V76" s="2" t="s">
        <v>14</v>
      </c>
      <c r="W76" s="2" t="s">
        <v>14</v>
      </c>
      <c r="X76" s="2" t="s">
        <v>14</v>
      </c>
      <c r="Y76" s="2" t="s">
        <v>14</v>
      </c>
      <c r="Z76" s="2" t="s">
        <v>14</v>
      </c>
      <c r="AA76" s="2" t="s">
        <v>14</v>
      </c>
      <c r="AB76" s="2" t="s">
        <v>14</v>
      </c>
      <c r="AC76" s="2" t="s">
        <v>14</v>
      </c>
      <c r="AD76" s="2" t="s">
        <v>14</v>
      </c>
      <c r="AE76" s="2" t="s">
        <v>14</v>
      </c>
      <c r="AF76" s="2" t="s">
        <v>14</v>
      </c>
      <c r="AG76" s="2" t="s">
        <v>14</v>
      </c>
      <c r="AH76" s="2" t="s">
        <v>14</v>
      </c>
      <c r="AI76" s="2" t="s">
        <v>14</v>
      </c>
      <c r="AJ76" s="2" t="s">
        <v>14</v>
      </c>
      <c r="AK76" s="2" t="s">
        <v>14</v>
      </c>
      <c r="AL76" s="2" t="s">
        <v>14</v>
      </c>
      <c r="AM76" s="2" t="s">
        <v>14</v>
      </c>
    </row>
    <row r="77" spans="2:39" ht="18.899999999999999" customHeight="1" collapsed="1" x14ac:dyDescent="0.35"/>
    <row r="78" spans="2:39" ht="18.899999999999999" customHeight="1" x14ac:dyDescent="0.35">
      <c r="B78" s="73">
        <f ca="1">DATE(CalendarYear,12,1)</f>
        <v>45992</v>
      </c>
      <c r="C78" s="4" t="str">
        <f ca="1">IF(DAY(DecSun1)=1,"",IF(AND(YEAR(DecSun1+1)=CalendarYear,MONTH(DecSun1+1)=12),DecSun1+1,""))</f>
        <v/>
      </c>
      <c r="D78" s="4">
        <f ca="1">IF(DAY(DecSun1)=1,"",IF(AND(YEAR(DecSun1+2)=CalendarYear,MONTH(DecSun1+2)=12),DecSun1+2,""))</f>
        <v>45992</v>
      </c>
      <c r="E78" s="4">
        <f ca="1">IF(DAY(DecSun1)=1,"",IF(AND(YEAR(DecSun1+3)=CalendarYear,MONTH(DecSun1+3)=12),DecSun1+3,""))</f>
        <v>45993</v>
      </c>
      <c r="F78" s="4">
        <f ca="1">IF(DAY(DecSun1)=1,"",IF(AND(YEAR(DecSun1+4)=CalendarYear,MONTH(DecSun1+4)=12),DecSun1+4,""))</f>
        <v>45994</v>
      </c>
      <c r="G78" s="4">
        <f ca="1">IF(DAY(DecSun1)=1,"",IF(AND(YEAR(DecSun1+5)=CalendarYear,MONTH(DecSun1+5)=12),DecSun1+5,""))</f>
        <v>45995</v>
      </c>
      <c r="H78" s="4">
        <f ca="1">IF(DAY(DecSun1)=1,"",IF(AND(YEAR(DecSun1+6)=CalendarYear,MONTH(DecSun1+6)=12),DecSun1+6,""))</f>
        <v>45996</v>
      </c>
      <c r="I78" s="4">
        <f ca="1">IF(DAY(DecSun1)=1,IF(AND(YEAR(DecSun1)=CalendarYear,MONTH(DecSun1)=12),DecSun1,""),IF(AND(YEAR(DecSun1+7)=CalendarYear,MONTH(DecSun1+7)=12),DecSun1+7,""))</f>
        <v>45997</v>
      </c>
      <c r="J78" s="4">
        <f ca="1">IF(DAY(DecSun1)=1,IF(AND(YEAR(DecSun1+1)=CalendarYear,MONTH(DecSun1+1)=12),DecSun1+1,""),IF(AND(YEAR(DecSun1+8)=CalendarYear,MONTH(DecSun1+8)=12),DecSun1+8,""))</f>
        <v>45998</v>
      </c>
      <c r="K78" s="4">
        <f ca="1">IF(DAY(DecSun1)=1,IF(AND(YEAR(DecSun1+2)=CalendarYear,MONTH(DecSun1+2)=12),DecSun1+2,""),IF(AND(YEAR(DecSun1+9)=CalendarYear,MONTH(DecSun1+9)=12),DecSun1+9,""))</f>
        <v>45999</v>
      </c>
      <c r="L78" s="4">
        <f ca="1">IF(DAY(DecSun1)=1,IF(AND(YEAR(DecSun1+3)=CalendarYear,MONTH(DecSun1+3)=12),DecSun1+3,""),IF(AND(YEAR(DecSun1+10)=CalendarYear,MONTH(DecSun1+10)=12),DecSun1+10,""))</f>
        <v>46000</v>
      </c>
      <c r="M78" s="4">
        <f ca="1">IF(DAY(DecSun1)=1,IF(AND(YEAR(DecSun1+4)=CalendarYear,MONTH(DecSun1+4)=12),DecSun1+4,""),IF(AND(YEAR(DecSun1+11)=CalendarYear,MONTH(DecSun1+11)=12),DecSun1+11,""))</f>
        <v>46001</v>
      </c>
      <c r="N78" s="4">
        <f ca="1">IF(DAY(DecSun1)=1,IF(AND(YEAR(DecSun1+5)=CalendarYear,MONTH(DecSun1+5)=12),DecSun1+5,""),IF(AND(YEAR(DecSun1+12)=CalendarYear,MONTH(DecSun1+12)=12),DecSun1+12,""))</f>
        <v>46002</v>
      </c>
      <c r="O78" s="4">
        <f ca="1">IF(DAY(DecSun1)=1,IF(AND(YEAR(DecSun1+6)=CalendarYear,MONTH(DecSun1+6)=12),DecSun1+6,""),IF(AND(YEAR(DecSun1+13)=CalendarYear,MONTH(DecSun1+13)=12),DecSun1+13,""))</f>
        <v>46003</v>
      </c>
      <c r="P78" s="4">
        <f ca="1">IF(DAY(DecSun1)=1,IF(AND(YEAR(DecSun1+7)=CalendarYear,MONTH(DecSun1+7)=12),DecSun1+7,""),IF(AND(YEAR(DecSun1+14)=CalendarYear,MONTH(DecSun1+14)=12),DecSun1+14,""))</f>
        <v>46004</v>
      </c>
      <c r="Q78" s="4">
        <f ca="1">IF(DAY(DecSun1)=1,IF(AND(YEAR(DecSun1+8)=CalendarYear,MONTH(DecSun1+8)=12),DecSun1+8,""),IF(AND(YEAR(DecSun1+15)=CalendarYear,MONTH(DecSun1+15)=12),DecSun1+15,""))</f>
        <v>46005</v>
      </c>
      <c r="R78" s="4">
        <f ca="1">IF(DAY(DecSun1)=1,IF(AND(YEAR(DecSun1+9)=CalendarYear,MONTH(DecSun1+9)=12),DecSun1+9,""),IF(AND(YEAR(DecSun1+16)=CalendarYear,MONTH(DecSun1+16)=12),DecSun1+16,""))</f>
        <v>46006</v>
      </c>
      <c r="S78" s="4">
        <f ca="1">IF(DAY(DecSun1)=1,IF(AND(YEAR(DecSun1+10)=CalendarYear,MONTH(DecSun1+10)=12),DecSun1+10,""),IF(AND(YEAR(DecSun1+17)=CalendarYear,MONTH(DecSun1+17)=12),DecSun1+17,""))</f>
        <v>46007</v>
      </c>
      <c r="T78" s="4">
        <f ca="1">IF(DAY(DecSun1)=1,IF(AND(YEAR(DecSun1+11)=CalendarYear,MONTH(DecSun1+11)=12),DecSun1+11,""),IF(AND(YEAR(DecSun1+18)=CalendarYear,MONTH(DecSun1+18)=12),DecSun1+18,""))</f>
        <v>46008</v>
      </c>
      <c r="U78" s="4">
        <f ca="1">IF(DAY(DecSun1)=1,IF(AND(YEAR(DecSun1+12)=CalendarYear,MONTH(DecSun1+12)=12),DecSun1+12,""),IF(AND(YEAR(DecSun1+19)=CalendarYear,MONTH(DecSun1+19)=12),DecSun1+19,""))</f>
        <v>46009</v>
      </c>
      <c r="V78" s="4">
        <f ca="1">IF(DAY(DecSun1)=1,IF(AND(YEAR(DecSun1+13)=CalendarYear,MONTH(DecSun1+13)=12),DecSun1+13,""),IF(AND(YEAR(DecSun1+20)=CalendarYear,MONTH(DecSun1+20)=12),DecSun1+20,""))</f>
        <v>46010</v>
      </c>
      <c r="W78" s="4">
        <f ca="1">IF(DAY(DecSun1)=1,IF(AND(YEAR(DecSun1+14)=CalendarYear,MONTH(DecSun1+14)=12),DecSun1+14,""),IF(AND(YEAR(DecSun1+21)=CalendarYear,MONTH(DecSun1+21)=12),DecSun1+21,""))</f>
        <v>46011</v>
      </c>
      <c r="X78" s="4">
        <f ca="1">IF(DAY(DecSun1)=1,IF(AND(YEAR(DecSun1+15)=CalendarYear,MONTH(DecSun1+15)=12),DecSun1+15,""),IF(AND(YEAR(DecSun1+22)=CalendarYear,MONTH(DecSun1+22)=12),DecSun1+22,""))</f>
        <v>46012</v>
      </c>
      <c r="Y78" s="4">
        <f ca="1">IF(DAY(DecSun1)=1,IF(AND(YEAR(DecSun1+16)=CalendarYear,MONTH(DecSun1+16)=12),DecSun1+16,""),IF(AND(YEAR(DecSun1+23)=CalendarYear,MONTH(DecSun1+23)=12),DecSun1+23,""))</f>
        <v>46013</v>
      </c>
      <c r="Z78" s="4">
        <f ca="1">IF(DAY(DecSun1)=1,IF(AND(YEAR(DecSun1+17)=CalendarYear,MONTH(DecSun1+17)=12),DecSun1+17,""),IF(AND(YEAR(DecSun1+24)=CalendarYear,MONTH(DecSun1+24)=12),DecSun1+24,""))</f>
        <v>46014</v>
      </c>
      <c r="AA78" s="4">
        <f ca="1">IF(DAY(DecSun1)=1,IF(AND(YEAR(DecSun1+18)=CalendarYear,MONTH(DecSun1+18)=12),DecSun1+18,""),IF(AND(YEAR(DecSun1+25)=CalendarYear,MONTH(DecSun1+25)=12),DecSun1+25,""))</f>
        <v>46015</v>
      </c>
      <c r="AB78" s="4">
        <f ca="1">IF(DAY(DecSun1)=1,IF(AND(YEAR(DecSun1+19)=CalendarYear,MONTH(DecSun1+19)=12),DecSun1+19,""),IF(AND(YEAR(DecSun1+26)=CalendarYear,MONTH(DecSun1+26)=12),DecSun1+26,""))</f>
        <v>46016</v>
      </c>
      <c r="AC78" s="4">
        <f ca="1">IF(DAY(DecSun1)=1,IF(AND(YEAR(DecSun1+20)=CalendarYear,MONTH(DecSun1+20)=12),DecSun1+20,""),IF(AND(YEAR(DecSun1+27)=CalendarYear,MONTH(DecSun1+27)=12),DecSun1+27,""))</f>
        <v>46017</v>
      </c>
      <c r="AD78" s="4">
        <f ca="1">IF(DAY(DecSun1)=1,IF(AND(YEAR(DecSun1+21)=CalendarYear,MONTH(DecSun1+21)=12),DecSun1+21,""),IF(AND(YEAR(DecSun1+28)=CalendarYear,MONTH(DecSun1+28)=12),DecSun1+28,""))</f>
        <v>46018</v>
      </c>
      <c r="AE78" s="4">
        <f ca="1">IF(DAY(DecSun1)=1,IF(AND(YEAR(DecSun1+22)=CalendarYear,MONTH(DecSun1+22)=12),DecSun1+22,""),IF(AND(YEAR(DecSun1+29)=CalendarYear,MONTH(DecSun1+29)=12),DecSun1+29,""))</f>
        <v>46019</v>
      </c>
      <c r="AF78" s="4">
        <f ca="1">IF(DAY(DecSun1)=1,IF(AND(YEAR(DecSun1+23)=CalendarYear,MONTH(DecSun1+23)=12),DecSun1+23,""),IF(AND(YEAR(DecSun1+30)=CalendarYear,MONTH(DecSun1+30)=12),DecSun1+30,""))</f>
        <v>46020</v>
      </c>
      <c r="AG78" s="4">
        <f ca="1">IF(DAY(DecSun1)=1,IF(AND(YEAR(DecSun1+24)=CalendarYear,MONTH(DecSun1+24)=12),DecSun1+24,""),IF(AND(YEAR(DecSun1+31)=CalendarYear,MONTH(DecSun1+31)=12),DecSun1+31,""))</f>
        <v>46021</v>
      </c>
      <c r="AH78" s="4">
        <f ca="1">IF(DAY(DecSun1)=1,IF(AND(YEAR(DecSun1+25)=CalendarYear,MONTH(DecSun1+25)=12),DecSun1+25,""),IF(AND(YEAR(DecSun1+32)=CalendarYear,MONTH(DecSun1+32)=12),DecSun1+32,""))</f>
        <v>46022</v>
      </c>
      <c r="AI78" s="4" t="str">
        <f ca="1">IF(DAY(DecSun1)=1,IF(AND(YEAR(DecSun1+26)=CalendarYear,MONTH(DecSun1+26)=12),DecSun1+26,""),IF(AND(YEAR(DecSun1+33)=CalendarYear,MONTH(DecSun1+33)=12),DecSun1+33,""))</f>
        <v/>
      </c>
      <c r="AJ78" s="4" t="str">
        <f ca="1">IF(DAY(DecSun1)=1,IF(AND(YEAR(DecSun1+27)=CalendarYear,MONTH(DecSun1+27)=12),DecSun1+27,""),IF(AND(YEAR(DecSun1+34)=CalendarYear,MONTH(DecSun1+34)=12),DecSun1+34,""))</f>
        <v/>
      </c>
      <c r="AK78" s="4" t="str">
        <f ca="1">IF(DAY(DecSun1)=1,IF(AND(YEAR(DecSun1+28)=CalendarYear,MONTH(DecSun1+28)=12),DecSun1+28,""),IF(AND(YEAR(DecSun1+35)=CalendarYear,MONTH(DecSun1+35)=12),DecSun1+35,""))</f>
        <v/>
      </c>
      <c r="AL78" s="4" t="str">
        <f ca="1">IF(DAY(DecSun1)=1,IF(AND(YEAR(DecSun1+29)=CalendarYear,MONTH(DecSun1+29)=12),DecSun1+29,""),IF(AND(YEAR(DecSun1+36)=CalendarYear,MONTH(DecSun1+36)=12),DecSun1+36,""))</f>
        <v/>
      </c>
      <c r="AM78" s="6" t="str">
        <f ca="1">IF(DAY(DecSun1)=1,IF(AND(YEAR(DecSun1+30)=CalendarYear,MONTH(DecSun1+30)=12),DecSun1+30,""),IF(AND(YEAR(DecSun1+37)=CalendarYear,MONTH(DecSun1+37)=12),DecSun1+37,""))</f>
        <v/>
      </c>
    </row>
    <row r="79" spans="2:39" ht="18.899999999999999" customHeight="1" x14ac:dyDescent="0.35">
      <c r="B79" s="74"/>
      <c r="C79" s="5" t="s">
        <v>6</v>
      </c>
      <c r="D79" s="5" t="s">
        <v>7</v>
      </c>
      <c r="E79" s="5" t="s">
        <v>8</v>
      </c>
      <c r="F79" s="5" t="s">
        <v>9</v>
      </c>
      <c r="G79" s="5" t="s">
        <v>10</v>
      </c>
      <c r="H79" s="5" t="s">
        <v>11</v>
      </c>
      <c r="I79" s="5" t="s">
        <v>12</v>
      </c>
      <c r="J79" s="5" t="s">
        <v>6</v>
      </c>
      <c r="K79" s="5" t="s">
        <v>7</v>
      </c>
      <c r="L79" s="5" t="s">
        <v>8</v>
      </c>
      <c r="M79" s="5" t="s">
        <v>9</v>
      </c>
      <c r="N79" s="5" t="s">
        <v>10</v>
      </c>
      <c r="O79" s="5" t="s">
        <v>11</v>
      </c>
      <c r="P79" s="5" t="s">
        <v>12</v>
      </c>
      <c r="Q79" s="5" t="s">
        <v>6</v>
      </c>
      <c r="R79" s="5" t="s">
        <v>7</v>
      </c>
      <c r="S79" s="5" t="s">
        <v>8</v>
      </c>
      <c r="T79" s="5" t="s">
        <v>9</v>
      </c>
      <c r="U79" s="5" t="s">
        <v>10</v>
      </c>
      <c r="V79" s="5" t="s">
        <v>11</v>
      </c>
      <c r="W79" s="5" t="s">
        <v>12</v>
      </c>
      <c r="X79" s="5" t="s">
        <v>6</v>
      </c>
      <c r="Y79" s="5" t="s">
        <v>7</v>
      </c>
      <c r="Z79" s="5" t="s">
        <v>8</v>
      </c>
      <c r="AA79" s="5" t="s">
        <v>9</v>
      </c>
      <c r="AB79" s="5" t="s">
        <v>10</v>
      </c>
      <c r="AC79" s="5" t="s">
        <v>11</v>
      </c>
      <c r="AD79" s="5" t="s">
        <v>12</v>
      </c>
      <c r="AE79" s="5" t="s">
        <v>6</v>
      </c>
      <c r="AF79" s="5" t="s">
        <v>7</v>
      </c>
      <c r="AG79" s="5" t="s">
        <v>8</v>
      </c>
      <c r="AH79" s="5" t="s">
        <v>9</v>
      </c>
      <c r="AI79" s="5" t="s">
        <v>10</v>
      </c>
      <c r="AJ79" s="5" t="s">
        <v>11</v>
      </c>
      <c r="AK79" s="5" t="s">
        <v>12</v>
      </c>
      <c r="AL79" s="5" t="s">
        <v>6</v>
      </c>
      <c r="AM79" s="7" t="s">
        <v>7</v>
      </c>
    </row>
    <row r="80" spans="2:39" ht="18.899999999999999" hidden="1" customHeight="1" outlineLevel="1" x14ac:dyDescent="0.35">
      <c r="B80" s="18" t="s">
        <v>13</v>
      </c>
      <c r="C80" s="2" t="s">
        <v>14</v>
      </c>
      <c r="D80" s="2" t="s">
        <v>14</v>
      </c>
      <c r="E80" s="2" t="s">
        <v>14</v>
      </c>
      <c r="F80" s="2" t="s">
        <v>14</v>
      </c>
      <c r="G80" s="2" t="s">
        <v>14</v>
      </c>
      <c r="H80" s="2" t="s">
        <v>14</v>
      </c>
      <c r="I80" s="2" t="s">
        <v>14</v>
      </c>
      <c r="J80" s="2" t="s">
        <v>14</v>
      </c>
      <c r="K80" s="2" t="s">
        <v>14</v>
      </c>
      <c r="L80" s="2" t="s">
        <v>14</v>
      </c>
      <c r="M80" s="3" t="s">
        <v>14</v>
      </c>
      <c r="N80" s="3" t="s">
        <v>14</v>
      </c>
      <c r="O80" s="2" t="s">
        <v>14</v>
      </c>
      <c r="P80" s="2" t="s">
        <v>14</v>
      </c>
      <c r="Q80" s="2" t="s">
        <v>14</v>
      </c>
      <c r="R80" s="2" t="s">
        <v>14</v>
      </c>
      <c r="S80" s="2" t="s">
        <v>14</v>
      </c>
      <c r="T80" s="2" t="s">
        <v>14</v>
      </c>
      <c r="U80" s="2" t="s">
        <v>14</v>
      </c>
      <c r="V80" s="2" t="s">
        <v>14</v>
      </c>
      <c r="W80" s="2" t="s">
        <v>14</v>
      </c>
      <c r="X80" s="2" t="s">
        <v>14</v>
      </c>
      <c r="Y80" s="2" t="s">
        <v>14</v>
      </c>
      <c r="Z80" s="2" t="s">
        <v>14</v>
      </c>
      <c r="AA80" s="2" t="s">
        <v>14</v>
      </c>
      <c r="AB80" s="2" t="s">
        <v>14</v>
      </c>
      <c r="AC80" s="2" t="s">
        <v>14</v>
      </c>
      <c r="AD80" s="2" t="s">
        <v>14</v>
      </c>
      <c r="AE80" s="2" t="s">
        <v>14</v>
      </c>
      <c r="AF80" s="2" t="s">
        <v>14</v>
      </c>
      <c r="AG80" s="2" t="s">
        <v>14</v>
      </c>
      <c r="AH80" s="2" t="s">
        <v>14</v>
      </c>
      <c r="AI80" s="2" t="s">
        <v>14</v>
      </c>
      <c r="AJ80" s="2" t="s">
        <v>14</v>
      </c>
      <c r="AK80" s="2" t="s">
        <v>14</v>
      </c>
      <c r="AL80" s="2" t="s">
        <v>14</v>
      </c>
      <c r="AM80" s="2" t="s">
        <v>14</v>
      </c>
    </row>
    <row r="81" spans="2:39" ht="18.899999999999999" hidden="1" customHeight="1" outlineLevel="1" x14ac:dyDescent="0.35">
      <c r="B81" s="19" t="s">
        <v>15</v>
      </c>
      <c r="C81" s="3" t="s">
        <v>14</v>
      </c>
      <c r="D81" s="3" t="s">
        <v>14</v>
      </c>
      <c r="E81" s="3" t="s">
        <v>14</v>
      </c>
      <c r="F81" s="3" t="s">
        <v>14</v>
      </c>
      <c r="G81" s="3" t="s">
        <v>14</v>
      </c>
      <c r="H81" s="3" t="s">
        <v>14</v>
      </c>
      <c r="I81" s="3" t="s">
        <v>14</v>
      </c>
      <c r="J81" s="3" t="s">
        <v>14</v>
      </c>
      <c r="K81" s="3" t="s">
        <v>14</v>
      </c>
      <c r="L81" s="3" t="s">
        <v>14</v>
      </c>
      <c r="M81" s="3" t="s">
        <v>14</v>
      </c>
      <c r="N81" s="3" t="s">
        <v>14</v>
      </c>
      <c r="O81" s="2" t="s">
        <v>14</v>
      </c>
      <c r="P81" s="2" t="s">
        <v>14</v>
      </c>
      <c r="Q81" s="2" t="s">
        <v>14</v>
      </c>
      <c r="R81" s="2" t="s">
        <v>14</v>
      </c>
      <c r="S81" s="2" t="s">
        <v>14</v>
      </c>
      <c r="T81" s="2" t="s">
        <v>14</v>
      </c>
      <c r="U81" s="2" t="s">
        <v>14</v>
      </c>
      <c r="V81" s="2" t="s">
        <v>14</v>
      </c>
      <c r="W81" s="2" t="s">
        <v>14</v>
      </c>
      <c r="X81" s="2" t="s">
        <v>14</v>
      </c>
      <c r="Y81" s="2" t="s">
        <v>14</v>
      </c>
      <c r="Z81" s="2" t="s">
        <v>14</v>
      </c>
      <c r="AA81" s="2" t="s">
        <v>14</v>
      </c>
      <c r="AB81" s="2" t="s">
        <v>14</v>
      </c>
      <c r="AC81" s="2" t="s">
        <v>14</v>
      </c>
      <c r="AD81" s="2" t="s">
        <v>14</v>
      </c>
      <c r="AE81" s="2" t="s">
        <v>14</v>
      </c>
      <c r="AF81" s="2" t="s">
        <v>14</v>
      </c>
      <c r="AG81" s="2" t="s">
        <v>14</v>
      </c>
      <c r="AH81" s="2" t="s">
        <v>14</v>
      </c>
      <c r="AI81" s="2" t="s">
        <v>14</v>
      </c>
      <c r="AJ81" s="2" t="s">
        <v>14</v>
      </c>
      <c r="AK81" s="2" t="s">
        <v>14</v>
      </c>
      <c r="AL81" s="2" t="s">
        <v>14</v>
      </c>
      <c r="AM81" s="2" t="s">
        <v>14</v>
      </c>
    </row>
    <row r="82" spans="2:39" ht="18.899999999999999" hidden="1" customHeight="1" outlineLevel="1" x14ac:dyDescent="0.35">
      <c r="B82" s="33" t="s">
        <v>2</v>
      </c>
      <c r="C82" s="3" t="s">
        <v>14</v>
      </c>
      <c r="D82" s="61" t="s">
        <v>16</v>
      </c>
      <c r="E82" s="62"/>
      <c r="F82" s="62"/>
      <c r="G82" s="62"/>
      <c r="H82" s="63"/>
      <c r="I82" s="3" t="s">
        <v>14</v>
      </c>
      <c r="J82" s="3" t="s">
        <v>14</v>
      </c>
      <c r="K82" s="61" t="s">
        <v>16</v>
      </c>
      <c r="L82" s="62"/>
      <c r="M82" s="62"/>
      <c r="N82" s="62"/>
      <c r="O82" s="63"/>
      <c r="P82" s="2" t="s">
        <v>14</v>
      </c>
      <c r="Q82" s="2" t="s">
        <v>14</v>
      </c>
      <c r="R82" s="61" t="s">
        <v>16</v>
      </c>
      <c r="S82" s="62"/>
      <c r="T82" s="62"/>
      <c r="U82" s="62"/>
      <c r="V82" s="63"/>
      <c r="W82" s="2" t="s">
        <v>14</v>
      </c>
      <c r="X82" s="2" t="s">
        <v>14</v>
      </c>
      <c r="Y82" s="61" t="s">
        <v>16</v>
      </c>
      <c r="Z82" s="62"/>
      <c r="AA82" s="62"/>
      <c r="AB82" s="62"/>
      <c r="AC82" s="63"/>
      <c r="AD82" s="2" t="s">
        <v>14</v>
      </c>
      <c r="AE82" s="2" t="s">
        <v>14</v>
      </c>
      <c r="AF82" s="64" t="s">
        <v>16</v>
      </c>
      <c r="AG82" s="65"/>
      <c r="AH82" s="66"/>
      <c r="AI82" s="2" t="s">
        <v>14</v>
      </c>
      <c r="AJ82" s="2" t="s">
        <v>14</v>
      </c>
      <c r="AK82" s="2" t="s">
        <v>14</v>
      </c>
      <c r="AL82" s="2" t="s">
        <v>14</v>
      </c>
      <c r="AM82" s="2" t="s">
        <v>14</v>
      </c>
    </row>
    <row r="83" spans="2:39" ht="18.899999999999999" hidden="1" customHeight="1" outlineLevel="1" x14ac:dyDescent="0.35">
      <c r="B83" s="31" t="s">
        <v>5</v>
      </c>
      <c r="C83" s="3" t="s">
        <v>14</v>
      </c>
      <c r="D83" s="3" t="s">
        <v>14</v>
      </c>
      <c r="E83" s="3" t="s">
        <v>14</v>
      </c>
      <c r="F83" s="3" t="s">
        <v>14</v>
      </c>
      <c r="G83" s="3" t="s">
        <v>14</v>
      </c>
      <c r="H83" s="3" t="s">
        <v>14</v>
      </c>
      <c r="I83" s="3" t="s">
        <v>14</v>
      </c>
      <c r="J83" s="3" t="s">
        <v>14</v>
      </c>
      <c r="K83" s="3" t="s">
        <v>14</v>
      </c>
      <c r="L83" s="3" t="s">
        <v>14</v>
      </c>
      <c r="M83" s="3" t="s">
        <v>14</v>
      </c>
      <c r="N83" s="3" t="s">
        <v>14</v>
      </c>
      <c r="O83" s="2" t="s">
        <v>14</v>
      </c>
      <c r="P83" s="2" t="s">
        <v>14</v>
      </c>
      <c r="Q83" s="2" t="s">
        <v>14</v>
      </c>
      <c r="R83" s="2" t="s">
        <v>14</v>
      </c>
      <c r="S83" s="2" t="s">
        <v>14</v>
      </c>
      <c r="T83" s="2" t="s">
        <v>14</v>
      </c>
      <c r="U83" s="2" t="s">
        <v>14</v>
      </c>
      <c r="V83" s="2" t="s">
        <v>14</v>
      </c>
      <c r="W83" s="2" t="s">
        <v>14</v>
      </c>
      <c r="X83" s="2" t="s">
        <v>14</v>
      </c>
      <c r="Y83" s="2" t="s">
        <v>14</v>
      </c>
      <c r="Z83" s="2" t="s">
        <v>14</v>
      </c>
      <c r="AA83" s="2" t="s">
        <v>14</v>
      </c>
      <c r="AB83" s="2" t="s">
        <v>14</v>
      </c>
      <c r="AC83" s="2" t="s">
        <v>14</v>
      </c>
      <c r="AD83" s="2" t="s">
        <v>14</v>
      </c>
      <c r="AE83" s="2" t="s">
        <v>14</v>
      </c>
      <c r="AF83" s="2" t="s">
        <v>14</v>
      </c>
      <c r="AG83" s="2" t="s">
        <v>14</v>
      </c>
      <c r="AH83" s="2" t="s">
        <v>14</v>
      </c>
      <c r="AI83" s="2" t="s">
        <v>14</v>
      </c>
      <c r="AJ83" s="2" t="s">
        <v>14</v>
      </c>
      <c r="AK83" s="2" t="s">
        <v>14</v>
      </c>
      <c r="AL83" s="2" t="s">
        <v>14</v>
      </c>
      <c r="AM83" s="2" t="s">
        <v>14</v>
      </c>
    </row>
    <row r="84" spans="2:39" ht="18.899999999999999" hidden="1" customHeight="1" outlineLevel="1" x14ac:dyDescent="0.35">
      <c r="B84" s="20" t="s">
        <v>1</v>
      </c>
      <c r="C84" s="3" t="s">
        <v>14</v>
      </c>
      <c r="D84" s="3" t="s">
        <v>14</v>
      </c>
      <c r="E84" s="3" t="s">
        <v>14</v>
      </c>
      <c r="F84" s="3" t="s">
        <v>14</v>
      </c>
      <c r="G84" s="3" t="s">
        <v>14</v>
      </c>
      <c r="H84" s="3" t="s">
        <v>14</v>
      </c>
      <c r="I84" s="3" t="s">
        <v>14</v>
      </c>
      <c r="J84" s="3" t="s">
        <v>14</v>
      </c>
      <c r="K84" s="3" t="s">
        <v>14</v>
      </c>
      <c r="L84" s="3" t="s">
        <v>14</v>
      </c>
      <c r="M84" s="3" t="s">
        <v>14</v>
      </c>
      <c r="N84" s="3" t="s">
        <v>14</v>
      </c>
      <c r="O84" s="2" t="s">
        <v>14</v>
      </c>
      <c r="P84" s="2" t="s">
        <v>14</v>
      </c>
      <c r="Q84" s="2" t="s">
        <v>14</v>
      </c>
      <c r="R84" s="2" t="s">
        <v>14</v>
      </c>
      <c r="S84" s="2" t="s">
        <v>14</v>
      </c>
      <c r="T84" s="2" t="s">
        <v>14</v>
      </c>
      <c r="U84" s="2" t="s">
        <v>14</v>
      </c>
      <c r="V84" s="2" t="s">
        <v>14</v>
      </c>
      <c r="W84" s="2" t="s">
        <v>14</v>
      </c>
      <c r="X84" s="2" t="s">
        <v>14</v>
      </c>
      <c r="Y84" s="2" t="s">
        <v>14</v>
      </c>
      <c r="Z84" s="2" t="s">
        <v>14</v>
      </c>
      <c r="AA84" s="2" t="s">
        <v>14</v>
      </c>
      <c r="AB84" s="2" t="s">
        <v>14</v>
      </c>
      <c r="AC84" s="2" t="s">
        <v>14</v>
      </c>
      <c r="AD84" s="2" t="s">
        <v>14</v>
      </c>
      <c r="AE84" s="2" t="s">
        <v>14</v>
      </c>
      <c r="AF84" s="2" t="s">
        <v>14</v>
      </c>
      <c r="AG84" s="2" t="s">
        <v>14</v>
      </c>
      <c r="AH84" s="2" t="s">
        <v>14</v>
      </c>
      <c r="AI84" s="2" t="s">
        <v>14</v>
      </c>
      <c r="AJ84" s="2" t="s">
        <v>14</v>
      </c>
      <c r="AK84" s="2" t="s">
        <v>14</v>
      </c>
      <c r="AL84" s="2" t="s">
        <v>14</v>
      </c>
      <c r="AM84" s="2" t="s">
        <v>14</v>
      </c>
    </row>
    <row r="85" spans="2:39" ht="18.899999999999999" customHeight="1" collapsed="1" x14ac:dyDescent="0.35"/>
  </sheetData>
  <mergeCells count="65">
    <mergeCell ref="AF42:AI42"/>
    <mergeCell ref="J49:P49"/>
    <mergeCell ref="AH2:AM2"/>
    <mergeCell ref="W4:X4"/>
    <mergeCell ref="AJ4:AK4"/>
    <mergeCell ref="AG24:AK24"/>
    <mergeCell ref="M26:O26"/>
    <mergeCell ref="Y26:AC26"/>
    <mergeCell ref="Y34:AC34"/>
    <mergeCell ref="R40:V40"/>
    <mergeCell ref="K42:O42"/>
    <mergeCell ref="AC40:AF40"/>
    <mergeCell ref="Q49:W49"/>
    <mergeCell ref="Y42:AB42"/>
    <mergeCell ref="AE49:AK49"/>
    <mergeCell ref="B6:B7"/>
    <mergeCell ref="R8:W8"/>
    <mergeCell ref="Y10:AC10"/>
    <mergeCell ref="AF10:AJ10"/>
    <mergeCell ref="B22:B23"/>
    <mergeCell ref="W20:X20"/>
    <mergeCell ref="AA20:AC20"/>
    <mergeCell ref="Y18:Z18"/>
    <mergeCell ref="AF18:AH18"/>
    <mergeCell ref="B14:B15"/>
    <mergeCell ref="E18:H18"/>
    <mergeCell ref="K18:O18"/>
    <mergeCell ref="R18:V18"/>
    <mergeCell ref="AB50:AC50"/>
    <mergeCell ref="Y66:AC66"/>
    <mergeCell ref="B38:B39"/>
    <mergeCell ref="R35:V35"/>
    <mergeCell ref="G26:H26"/>
    <mergeCell ref="R26:V26"/>
    <mergeCell ref="B30:B31"/>
    <mergeCell ref="D34:H34"/>
    <mergeCell ref="N36:O36"/>
    <mergeCell ref="K34:M34"/>
    <mergeCell ref="E42:H42"/>
    <mergeCell ref="B46:B47"/>
    <mergeCell ref="B54:B55"/>
    <mergeCell ref="K58:O58"/>
    <mergeCell ref="E56:H56"/>
    <mergeCell ref="Y52:Z52"/>
    <mergeCell ref="B78:B79"/>
    <mergeCell ref="B62:B63"/>
    <mergeCell ref="F66:H66"/>
    <mergeCell ref="K66:O66"/>
    <mergeCell ref="B70:B71"/>
    <mergeCell ref="K74:O74"/>
    <mergeCell ref="AF58:AG58"/>
    <mergeCell ref="R58:V58"/>
    <mergeCell ref="Y58:AC58"/>
    <mergeCell ref="R66:T66"/>
    <mergeCell ref="D82:H82"/>
    <mergeCell ref="K82:O82"/>
    <mergeCell ref="R82:V82"/>
    <mergeCell ref="Y82:AC82"/>
    <mergeCell ref="AF66:AJ66"/>
    <mergeCell ref="W68:X68"/>
    <mergeCell ref="AF82:AH82"/>
    <mergeCell ref="U68:V68"/>
    <mergeCell ref="Y74:AC74"/>
    <mergeCell ref="AF74:AJ74"/>
    <mergeCell ref="R74:V74"/>
  </mergeCells>
  <conditionalFormatting sqref="C34:D34">
    <cfRule type="cellIs" dxfId="181" priority="229" stopIfTrue="1" operator="equal">
      <formula>1</formula>
    </cfRule>
    <cfRule type="cellIs" dxfId="180" priority="230" stopIfTrue="1" operator="equal">
      <formula>2</formula>
    </cfRule>
    <cfRule type="cellIs" dxfId="179" priority="231" operator="equal">
      <formula>3</formula>
    </cfRule>
  </conditionalFormatting>
  <conditionalFormatting sqref="C82:D82">
    <cfRule type="cellIs" dxfId="178" priority="156" operator="equal">
      <formula>3</formula>
    </cfRule>
    <cfRule type="cellIs" dxfId="177" priority="154" stopIfTrue="1" operator="equal">
      <formula>1</formula>
    </cfRule>
    <cfRule type="cellIs" dxfId="176" priority="155" stopIfTrue="1" operator="equal">
      <formula>2</formula>
    </cfRule>
  </conditionalFormatting>
  <conditionalFormatting sqref="C56:E56">
    <cfRule type="cellIs" dxfId="175" priority="1" stopIfTrue="1" operator="equal">
      <formula>1</formula>
    </cfRule>
    <cfRule type="cellIs" dxfId="174" priority="2" stopIfTrue="1" operator="equal">
      <formula>2</formula>
    </cfRule>
    <cfRule type="cellIs" dxfId="173" priority="3" operator="equal">
      <formula>3</formula>
    </cfRule>
  </conditionalFormatting>
  <conditionalFormatting sqref="C26:G26">
    <cfRule type="cellIs" dxfId="172" priority="123" operator="equal">
      <formula>3</formula>
    </cfRule>
    <cfRule type="cellIs" dxfId="171" priority="122" stopIfTrue="1" operator="equal">
      <formula>2</formula>
    </cfRule>
    <cfRule type="cellIs" dxfId="170" priority="121" stopIfTrue="1" operator="equal">
      <formula>1</formula>
    </cfRule>
  </conditionalFormatting>
  <conditionalFormatting sqref="C49:J49">
    <cfRule type="cellIs" dxfId="169" priority="58" stopIfTrue="1" operator="equal">
      <formula>1</formula>
    </cfRule>
    <cfRule type="cellIs" dxfId="168" priority="59" stopIfTrue="1" operator="equal">
      <formula>2</formula>
    </cfRule>
    <cfRule type="cellIs" dxfId="167" priority="60" operator="equal">
      <formula>3</formula>
    </cfRule>
  </conditionalFormatting>
  <conditionalFormatting sqref="C58:K58">
    <cfRule type="cellIs" dxfId="166" priority="188" stopIfTrue="1" operator="equal">
      <formula>2</formula>
    </cfRule>
    <cfRule type="cellIs" dxfId="165" priority="189" operator="equal">
      <formula>3</formula>
    </cfRule>
    <cfRule type="cellIs" dxfId="164" priority="187" stopIfTrue="1" operator="equal">
      <formula>1</formula>
    </cfRule>
  </conditionalFormatting>
  <conditionalFormatting sqref="C74:K74">
    <cfRule type="cellIs" dxfId="163" priority="106" stopIfTrue="1" operator="equal">
      <formula>1</formula>
    </cfRule>
    <cfRule type="cellIs" dxfId="162" priority="107" stopIfTrue="1" operator="equal">
      <formula>2</formula>
    </cfRule>
    <cfRule type="cellIs" dxfId="161" priority="108" operator="equal">
      <formula>3</formula>
    </cfRule>
  </conditionalFormatting>
  <conditionalFormatting sqref="C8:R8 X8:AM8 C9:AM9 C10:Y10 AD10:AF10 AK10:AM10 C11:AM12">
    <cfRule type="cellIs" dxfId="160" priority="310" stopIfTrue="1" operator="equal">
      <formula>1</formula>
    </cfRule>
    <cfRule type="cellIs" dxfId="159" priority="311" stopIfTrue="1" operator="equal">
      <formula>2</formula>
    </cfRule>
    <cfRule type="cellIs" dxfId="158" priority="312" operator="equal">
      <formula>3</formula>
    </cfRule>
  </conditionalFormatting>
  <conditionalFormatting sqref="C35:R35">
    <cfRule type="cellIs" dxfId="157" priority="117" operator="equal">
      <formula>3</formula>
    </cfRule>
    <cfRule type="cellIs" dxfId="156" priority="116" stopIfTrue="1" operator="equal">
      <formula>2</formula>
    </cfRule>
    <cfRule type="cellIs" dxfId="155" priority="115" stopIfTrue="1" operator="equal">
      <formula>1</formula>
    </cfRule>
  </conditionalFormatting>
  <conditionalFormatting sqref="C40:R40">
    <cfRule type="cellIs" dxfId="154" priority="79" stopIfTrue="1" operator="equal">
      <formula>1</formula>
    </cfRule>
    <cfRule type="cellIs" dxfId="153" priority="80" stopIfTrue="1" operator="equal">
      <formula>2</formula>
    </cfRule>
    <cfRule type="cellIs" dxfId="152" priority="81" operator="equal">
      <formula>3</formula>
    </cfRule>
  </conditionalFormatting>
  <conditionalFormatting sqref="C20:W20">
    <cfRule type="cellIs" dxfId="151" priority="140" stopIfTrue="1" operator="equal">
      <formula>2</formula>
    </cfRule>
    <cfRule type="cellIs" dxfId="150" priority="141" operator="equal">
      <formula>3</formula>
    </cfRule>
    <cfRule type="cellIs" dxfId="149" priority="139" stopIfTrue="1" operator="equal">
      <formula>1</formula>
    </cfRule>
  </conditionalFormatting>
  <conditionalFormatting sqref="C50:AB50">
    <cfRule type="cellIs" dxfId="148" priority="31" stopIfTrue="1" operator="equal">
      <formula>1</formula>
    </cfRule>
    <cfRule type="cellIs" dxfId="147" priority="32" stopIfTrue="1" operator="equal">
      <formula>2</formula>
    </cfRule>
    <cfRule type="cellIs" dxfId="146" priority="33" operator="equal">
      <formula>3</formula>
    </cfRule>
  </conditionalFormatting>
  <conditionalFormatting sqref="C24:AG24">
    <cfRule type="cellIs" dxfId="145" priority="118" stopIfTrue="1" operator="equal">
      <formula>1</formula>
    </cfRule>
    <cfRule type="cellIs" dxfId="144" priority="119" stopIfTrue="1" operator="equal">
      <formula>2</formula>
    </cfRule>
    <cfRule type="cellIs" dxfId="143" priority="120" operator="equal">
      <formula>3</formula>
    </cfRule>
  </conditionalFormatting>
  <conditionalFormatting sqref="C6:AM6">
    <cfRule type="expression" dxfId="142" priority="309">
      <formula>NOT(ISNUMBER(C6))</formula>
    </cfRule>
  </conditionalFormatting>
  <conditionalFormatting sqref="C7:AM7 C39:AM39 C47:AM47">
    <cfRule type="expression" dxfId="141" priority="308">
      <formula>OR(COUNTIF(C8:C10,1)&gt;1,COUNTIF(C8:C10,2)&gt;1,COUNTIF(C8:C10,3)&gt;1)</formula>
    </cfRule>
    <cfRule type="expression" dxfId="140" priority="307" stopIfTrue="1">
      <formula>NOT(ISNUMBER(C6))</formula>
    </cfRule>
  </conditionalFormatting>
  <conditionalFormatting sqref="C14:AM14">
    <cfRule type="expression" dxfId="139" priority="303">
      <formula>NOT(ISNUMBER(C14))</formula>
    </cfRule>
  </conditionalFormatting>
  <conditionalFormatting sqref="C15:AM15">
    <cfRule type="expression" dxfId="138" priority="301" stopIfTrue="1">
      <formula>NOT(ISNUMBER(C14))</formula>
    </cfRule>
    <cfRule type="expression" dxfId="137" priority="302">
      <formula>OR(COUNTIF(C16:C18,1)&gt;1,COUNTIF(C16:C18,2)&gt;1,COUNTIF(C16:C18,3)&gt;1)</formula>
    </cfRule>
  </conditionalFormatting>
  <conditionalFormatting sqref="C16:AM17 C18:E18 AA18:AF18 AI18:AM18 C19:AM19 Y20:AA20 AD20:AM20">
    <cfRule type="cellIs" dxfId="136" priority="306" operator="equal">
      <formula>3</formula>
    </cfRule>
    <cfRule type="cellIs" dxfId="135" priority="304" stopIfTrue="1" operator="equal">
      <formula>1</formula>
    </cfRule>
    <cfRule type="cellIs" dxfId="134" priority="305" stopIfTrue="1" operator="equal">
      <formula>2</formula>
    </cfRule>
  </conditionalFormatting>
  <conditionalFormatting sqref="C22:AM22">
    <cfRule type="expression" dxfId="133" priority="276">
      <formula>NOT(ISNUMBER(C22))</formula>
    </cfRule>
  </conditionalFormatting>
  <conditionalFormatting sqref="C23:AM23">
    <cfRule type="expression" dxfId="132" priority="274" stopIfTrue="1">
      <formula>NOT(ISNUMBER(C22))</formula>
    </cfRule>
    <cfRule type="expression" dxfId="131" priority="275">
      <formula>OR(COUNTIF(C24:C26,1)&gt;1,COUNTIF(C24:C26,2)&gt;1,COUNTIF(C24:C26,3)&gt;1)</formula>
    </cfRule>
  </conditionalFormatting>
  <conditionalFormatting sqref="C27:AM28">
    <cfRule type="cellIs" dxfId="130" priority="124" stopIfTrue="1" operator="equal">
      <formula>1</formula>
    </cfRule>
    <cfRule type="cellIs" dxfId="129" priority="125" stopIfTrue="1" operator="equal">
      <formula>2</formula>
    </cfRule>
    <cfRule type="cellIs" dxfId="128" priority="126" operator="equal">
      <formula>3</formula>
    </cfRule>
  </conditionalFormatting>
  <conditionalFormatting sqref="C30:AM30">
    <cfRule type="expression" dxfId="127" priority="273">
      <formula>NOT(ISNUMBER(C30))</formula>
    </cfRule>
  </conditionalFormatting>
  <conditionalFormatting sqref="C31:AM31">
    <cfRule type="expression" dxfId="126" priority="271" stopIfTrue="1">
      <formula>NOT(ISNUMBER(C30))</formula>
    </cfRule>
    <cfRule type="expression" dxfId="125" priority="272">
      <formula>OR(COUNTIF(C32:C34,1)&gt;1,COUNTIF(C32:C34,2)&gt;1,COUNTIF(C32:C34,3)&gt;1)</formula>
    </cfRule>
  </conditionalFormatting>
  <conditionalFormatting sqref="C32:AM33 W35:AM35 C36:N36 P36:AM36">
    <cfRule type="cellIs" dxfId="124" priority="295" stopIfTrue="1" operator="equal">
      <formula>1</formula>
    </cfRule>
    <cfRule type="cellIs" dxfId="123" priority="296" stopIfTrue="1" operator="equal">
      <formula>2</formula>
    </cfRule>
    <cfRule type="cellIs" dxfId="122" priority="297" operator="equal">
      <formula>3</formula>
    </cfRule>
  </conditionalFormatting>
  <conditionalFormatting sqref="C38:AM38">
    <cfRule type="expression" dxfId="121" priority="270">
      <formula>NOT(ISNUMBER(C38))</formula>
    </cfRule>
  </conditionalFormatting>
  <conditionalFormatting sqref="C46:AM46">
    <cfRule type="expression" dxfId="120" priority="267">
      <formula>NOT(ISNUMBER(C46))</formula>
    </cfRule>
  </conditionalFormatting>
  <conditionalFormatting sqref="C48:AM48 AL49:AM49 C51:AM51 C52:Y52 AA52:AM52">
    <cfRule type="cellIs" dxfId="119" priority="291" operator="equal">
      <formula>3</formula>
    </cfRule>
    <cfRule type="cellIs" dxfId="118" priority="290" stopIfTrue="1" operator="equal">
      <formula>2</formula>
    </cfRule>
    <cfRule type="cellIs" dxfId="117" priority="289" stopIfTrue="1" operator="equal">
      <formula>1</formula>
    </cfRule>
  </conditionalFormatting>
  <conditionalFormatting sqref="C54:AM54">
    <cfRule type="expression" dxfId="116" priority="264">
      <formula>NOT(ISNUMBER(C54))</formula>
    </cfRule>
  </conditionalFormatting>
  <conditionalFormatting sqref="C55:AM55">
    <cfRule type="expression" dxfId="115" priority="262" stopIfTrue="1">
      <formula>NOT(ISNUMBER(C54))</formula>
    </cfRule>
    <cfRule type="expression" dxfId="114" priority="263">
      <formula>OR(COUNTIF(C56:C58,1)&gt;1,COUNTIF(C56:C58,2)&gt;1,COUNTIF(C56:C58,3)&gt;1)</formula>
    </cfRule>
  </conditionalFormatting>
  <conditionalFormatting sqref="C62:AM62">
    <cfRule type="expression" dxfId="113" priority="261">
      <formula>NOT(ISNUMBER(C62))</formula>
    </cfRule>
  </conditionalFormatting>
  <conditionalFormatting sqref="C63:AM63">
    <cfRule type="expression" dxfId="112" priority="260">
      <formula>OR(COUNTIF(C64:C66,1)&gt;1,COUNTIF(C64:C66,2)&gt;1,COUNTIF(C64:C66,3)&gt;1)</formula>
    </cfRule>
    <cfRule type="expression" dxfId="111" priority="259" stopIfTrue="1">
      <formula>NOT(ISNUMBER(C62))</formula>
    </cfRule>
  </conditionalFormatting>
  <conditionalFormatting sqref="C64:AM65 C66:F66 AK66:AM66 C67:AM67 C68:U68 W68 Y68:AM68">
    <cfRule type="cellIs" dxfId="110" priority="283" stopIfTrue="1" operator="equal">
      <formula>1</formula>
    </cfRule>
    <cfRule type="cellIs" dxfId="109" priority="284" stopIfTrue="1" operator="equal">
      <formula>2</formula>
    </cfRule>
    <cfRule type="cellIs" dxfId="108" priority="285" operator="equal">
      <formula>3</formula>
    </cfRule>
  </conditionalFormatting>
  <conditionalFormatting sqref="C70:AM70">
    <cfRule type="expression" dxfId="107" priority="258">
      <formula>NOT(ISNUMBER(C70))</formula>
    </cfRule>
  </conditionalFormatting>
  <conditionalFormatting sqref="C71:AM71">
    <cfRule type="expression" dxfId="106" priority="257">
      <formula>OR(COUNTIF(C72:C74,1)&gt;1,COUNTIF(C72:C74,2)&gt;1,COUNTIF(C72:C74,3)&gt;1)</formula>
    </cfRule>
    <cfRule type="expression" dxfId="105" priority="256" stopIfTrue="1">
      <formula>NOT(ISNUMBER(C70))</formula>
    </cfRule>
  </conditionalFormatting>
  <conditionalFormatting sqref="C72:AM73 AK74:AM74 C75:AM76">
    <cfRule type="cellIs" dxfId="104" priority="280" stopIfTrue="1" operator="equal">
      <formula>1</formula>
    </cfRule>
    <cfRule type="cellIs" dxfId="103" priority="281" stopIfTrue="1" operator="equal">
      <formula>2</formula>
    </cfRule>
    <cfRule type="cellIs" dxfId="102" priority="282" operator="equal">
      <formula>3</formula>
    </cfRule>
  </conditionalFormatting>
  <conditionalFormatting sqref="C78:AM78">
    <cfRule type="expression" dxfId="101" priority="255">
      <formula>NOT(ISNUMBER(C78))</formula>
    </cfRule>
  </conditionalFormatting>
  <conditionalFormatting sqref="C79:AM79">
    <cfRule type="expression" dxfId="100" priority="253" stopIfTrue="1">
      <formula>NOT(ISNUMBER(C78))</formula>
    </cfRule>
    <cfRule type="expression" dxfId="99" priority="254">
      <formula>OR(COUNTIF(C80:C82,1)&gt;1,COUNTIF(C80:C82,2)&gt;1,COUNTIF(C80:C82,3)&gt;1)</formula>
    </cfRule>
  </conditionalFormatting>
  <conditionalFormatting sqref="C80:AM81 AI82:AM82 C83:AM84">
    <cfRule type="cellIs" dxfId="98" priority="279" operator="equal">
      <formula>3</formula>
    </cfRule>
    <cfRule type="cellIs" dxfId="97" priority="277" stopIfTrue="1" operator="equal">
      <formula>1</formula>
    </cfRule>
    <cfRule type="cellIs" dxfId="96" priority="278" stopIfTrue="1" operator="equal">
      <formula>2</formula>
    </cfRule>
  </conditionalFormatting>
  <conditionalFormatting sqref="I18:K18">
    <cfRule type="cellIs" dxfId="95" priority="252" operator="equal">
      <formula>3</formula>
    </cfRule>
    <cfRule type="cellIs" dxfId="94" priority="251" stopIfTrue="1" operator="equal">
      <formula>2</formula>
    </cfRule>
    <cfRule type="cellIs" dxfId="93" priority="250" stopIfTrue="1" operator="equal">
      <formula>1</formula>
    </cfRule>
  </conditionalFormatting>
  <conditionalFormatting sqref="I34:K34">
    <cfRule type="cellIs" dxfId="92" priority="228" operator="equal">
      <formula>3</formula>
    </cfRule>
    <cfRule type="cellIs" dxfId="91" priority="226" stopIfTrue="1" operator="equal">
      <formula>1</formula>
    </cfRule>
    <cfRule type="cellIs" dxfId="90" priority="227" stopIfTrue="1" operator="equal">
      <formula>2</formula>
    </cfRule>
  </conditionalFormatting>
  <conditionalFormatting sqref="I42:K42">
    <cfRule type="cellIs" dxfId="89" priority="88" stopIfTrue="1" operator="equal">
      <formula>1</formula>
    </cfRule>
    <cfRule type="cellIs" dxfId="88" priority="89" stopIfTrue="1" operator="equal">
      <formula>2</formula>
    </cfRule>
    <cfRule type="cellIs" dxfId="87" priority="90" operator="equal">
      <formula>3</formula>
    </cfRule>
  </conditionalFormatting>
  <conditionalFormatting sqref="I66:K66">
    <cfRule type="cellIs" dxfId="86" priority="180" operator="equal">
      <formula>3</formula>
    </cfRule>
    <cfRule type="cellIs" dxfId="85" priority="179" stopIfTrue="1" operator="equal">
      <formula>2</formula>
    </cfRule>
    <cfRule type="cellIs" dxfId="84" priority="178" stopIfTrue="1" operator="equal">
      <formula>1</formula>
    </cfRule>
  </conditionalFormatting>
  <conditionalFormatting sqref="I82:K82">
    <cfRule type="cellIs" dxfId="83" priority="151" stopIfTrue="1" operator="equal">
      <formula>1</formula>
    </cfRule>
    <cfRule type="cellIs" dxfId="82" priority="153" operator="equal">
      <formula>3</formula>
    </cfRule>
    <cfRule type="cellIs" dxfId="81" priority="152" stopIfTrue="1" operator="equal">
      <formula>2</formula>
    </cfRule>
  </conditionalFormatting>
  <conditionalFormatting sqref="I26:M26">
    <cfRule type="cellIs" dxfId="80" priority="134" stopIfTrue="1" operator="equal">
      <formula>2</formula>
    </cfRule>
    <cfRule type="cellIs" dxfId="79" priority="135" operator="equal">
      <formula>3</formula>
    </cfRule>
    <cfRule type="cellIs" dxfId="78" priority="133" stopIfTrue="1" operator="equal">
      <formula>1</formula>
    </cfRule>
  </conditionalFormatting>
  <conditionalFormatting sqref="I56:AM56 C57:AM57 AD58:AF58 AH58:AM58 C59:AM60">
    <cfRule type="cellIs" dxfId="77" priority="288" operator="equal">
      <formula>3</formula>
    </cfRule>
    <cfRule type="cellIs" dxfId="76" priority="287" stopIfTrue="1" operator="equal">
      <formula>2</formula>
    </cfRule>
    <cfRule type="cellIs" dxfId="75" priority="286" stopIfTrue="1" operator="equal">
      <formula>1</formula>
    </cfRule>
  </conditionalFormatting>
  <conditionalFormatting sqref="N34:Y34">
    <cfRule type="cellIs" dxfId="74" priority="96" operator="equal">
      <formula>3</formula>
    </cfRule>
    <cfRule type="cellIs" dxfId="73" priority="95" stopIfTrue="1" operator="equal">
      <formula>2</formula>
    </cfRule>
    <cfRule type="cellIs" dxfId="72" priority="94" stopIfTrue="1" operator="equal">
      <formula>1</formula>
    </cfRule>
  </conditionalFormatting>
  <conditionalFormatting sqref="P18:R18">
    <cfRule type="cellIs" dxfId="71" priority="249" operator="equal">
      <formula>3</formula>
    </cfRule>
    <cfRule type="cellIs" dxfId="70" priority="248" stopIfTrue="1" operator="equal">
      <formula>2</formula>
    </cfRule>
    <cfRule type="cellIs" dxfId="69" priority="247" stopIfTrue="1" operator="equal">
      <formula>1</formula>
    </cfRule>
  </conditionalFormatting>
  <conditionalFormatting sqref="P26:R26">
    <cfRule type="cellIs" dxfId="68" priority="239" stopIfTrue="1" operator="equal">
      <formula>2</formula>
    </cfRule>
    <cfRule type="cellIs" dxfId="67" priority="238" stopIfTrue="1" operator="equal">
      <formula>1</formula>
    </cfRule>
    <cfRule type="cellIs" dxfId="66" priority="240" operator="equal">
      <formula>3</formula>
    </cfRule>
  </conditionalFormatting>
  <conditionalFormatting sqref="P58:R58">
    <cfRule type="cellIs" dxfId="65" priority="184" stopIfTrue="1" operator="equal">
      <formula>1</formula>
    </cfRule>
    <cfRule type="cellIs" dxfId="64" priority="185" stopIfTrue="1" operator="equal">
      <formula>2</formula>
    </cfRule>
    <cfRule type="cellIs" dxfId="63" priority="186" operator="equal">
      <formula>3</formula>
    </cfRule>
  </conditionalFormatting>
  <conditionalFormatting sqref="P66:R66">
    <cfRule type="cellIs" dxfId="62" priority="175" stopIfTrue="1" operator="equal">
      <formula>1</formula>
    </cfRule>
    <cfRule type="cellIs" dxfId="61" priority="176" stopIfTrue="1" operator="equal">
      <formula>2</formula>
    </cfRule>
    <cfRule type="cellIs" dxfId="60" priority="177" operator="equal">
      <formula>3</formula>
    </cfRule>
  </conditionalFormatting>
  <conditionalFormatting sqref="P74:R74">
    <cfRule type="cellIs" dxfId="59" priority="110" stopIfTrue="1" operator="equal">
      <formula>2</formula>
    </cfRule>
    <cfRule type="cellIs" dxfId="58" priority="111" operator="equal">
      <formula>3</formula>
    </cfRule>
    <cfRule type="cellIs" dxfId="57" priority="109" stopIfTrue="1" operator="equal">
      <formula>1</formula>
    </cfRule>
  </conditionalFormatting>
  <conditionalFormatting sqref="P82:R82">
    <cfRule type="cellIs" dxfId="56" priority="148" stopIfTrue="1" operator="equal">
      <formula>1</formula>
    </cfRule>
    <cfRule type="cellIs" dxfId="55" priority="149" stopIfTrue="1" operator="equal">
      <formula>2</formula>
    </cfRule>
    <cfRule type="cellIs" dxfId="54" priority="150" operator="equal">
      <formula>3</formula>
    </cfRule>
  </conditionalFormatting>
  <conditionalFormatting sqref="P42:Y42">
    <cfRule type="cellIs" dxfId="53" priority="61" stopIfTrue="1" operator="equal">
      <formula>1</formula>
    </cfRule>
    <cfRule type="cellIs" dxfId="52" priority="63" operator="equal">
      <formula>3</formula>
    </cfRule>
    <cfRule type="cellIs" dxfId="51" priority="62" stopIfTrue="1" operator="equal">
      <formula>2</formula>
    </cfRule>
  </conditionalFormatting>
  <conditionalFormatting sqref="Q49">
    <cfRule type="cellIs" dxfId="50" priority="23" stopIfTrue="1" operator="equal">
      <formula>2</formula>
    </cfRule>
    <cfRule type="cellIs" dxfId="49" priority="24" operator="equal">
      <formula>3</formula>
    </cfRule>
    <cfRule type="cellIs" dxfId="48" priority="22" stopIfTrue="1" operator="equal">
      <formula>1</formula>
    </cfRule>
  </conditionalFormatting>
  <conditionalFormatting sqref="U66:Y66">
    <cfRule type="cellIs" dxfId="47" priority="173" stopIfTrue="1" operator="equal">
      <formula>2</formula>
    </cfRule>
    <cfRule type="cellIs" dxfId="46" priority="174" operator="equal">
      <formula>3</formula>
    </cfRule>
    <cfRule type="cellIs" dxfId="45" priority="172" stopIfTrue="1" operator="equal">
      <formula>1</formula>
    </cfRule>
  </conditionalFormatting>
  <conditionalFormatting sqref="W18:Y18">
    <cfRule type="cellIs" dxfId="44" priority="246" operator="equal">
      <formula>3</formula>
    </cfRule>
    <cfRule type="cellIs" dxfId="43" priority="244" stopIfTrue="1" operator="equal">
      <formula>1</formula>
    </cfRule>
    <cfRule type="cellIs" dxfId="42" priority="245" stopIfTrue="1" operator="equal">
      <formula>2</formula>
    </cfRule>
  </conditionalFormatting>
  <conditionalFormatting sqref="W26:Y26">
    <cfRule type="cellIs" dxfId="41" priority="236" stopIfTrue="1" operator="equal">
      <formula>2</formula>
    </cfRule>
    <cfRule type="cellIs" dxfId="40" priority="237" operator="equal">
      <formula>3</formula>
    </cfRule>
    <cfRule type="cellIs" dxfId="39" priority="235" stopIfTrue="1" operator="equal">
      <formula>1</formula>
    </cfRule>
  </conditionalFormatting>
  <conditionalFormatting sqref="W58:Y58">
    <cfRule type="cellIs" dxfId="38" priority="183" operator="equal">
      <formula>3</formula>
    </cfRule>
    <cfRule type="cellIs" dxfId="37" priority="182" stopIfTrue="1" operator="equal">
      <formula>2</formula>
    </cfRule>
    <cfRule type="cellIs" dxfId="36" priority="181" stopIfTrue="1" operator="equal">
      <formula>1</formula>
    </cfRule>
  </conditionalFormatting>
  <conditionalFormatting sqref="W74:Y74">
    <cfRule type="cellIs" dxfId="35" priority="160" stopIfTrue="1" operator="equal">
      <formula>1</formula>
    </cfRule>
    <cfRule type="cellIs" dxfId="34" priority="161" stopIfTrue="1" operator="equal">
      <formula>2</formula>
    </cfRule>
    <cfRule type="cellIs" dxfId="33" priority="162" operator="equal">
      <formula>3</formula>
    </cfRule>
  </conditionalFormatting>
  <conditionalFormatting sqref="W82:Y82">
    <cfRule type="cellIs" dxfId="32" priority="146" stopIfTrue="1" operator="equal">
      <formula>2</formula>
    </cfRule>
    <cfRule type="cellIs" dxfId="31" priority="145" stopIfTrue="1" operator="equal">
      <formula>1</formula>
    </cfRule>
    <cfRule type="cellIs" dxfId="30" priority="147" operator="equal">
      <formula>3</formula>
    </cfRule>
  </conditionalFormatting>
  <conditionalFormatting sqref="W40:AC40">
    <cfRule type="cellIs" dxfId="29" priority="49" stopIfTrue="1" operator="equal">
      <formula>1</formula>
    </cfRule>
    <cfRule type="cellIs" dxfId="28" priority="50" stopIfTrue="1" operator="equal">
      <formula>2</formula>
    </cfRule>
    <cfRule type="cellIs" dxfId="27" priority="51" operator="equal">
      <formula>3</formula>
    </cfRule>
  </conditionalFormatting>
  <conditionalFormatting sqref="X49:AE49">
    <cfRule type="cellIs" dxfId="26" priority="11" stopIfTrue="1" operator="equal">
      <formula>2</formula>
    </cfRule>
    <cfRule type="cellIs" dxfId="25" priority="12" operator="equal">
      <formula>3</formula>
    </cfRule>
    <cfRule type="cellIs" dxfId="24" priority="10" stopIfTrue="1" operator="equal">
      <formula>1</formula>
    </cfRule>
  </conditionalFormatting>
  <conditionalFormatting sqref="AD66:AF66">
    <cfRule type="cellIs" dxfId="23" priority="169" stopIfTrue="1" operator="equal">
      <formula>1</formula>
    </cfRule>
    <cfRule type="cellIs" dxfId="22" priority="170" stopIfTrue="1" operator="equal">
      <formula>2</formula>
    </cfRule>
    <cfRule type="cellIs" dxfId="21" priority="171" operator="equal">
      <formula>3</formula>
    </cfRule>
  </conditionalFormatting>
  <conditionalFormatting sqref="AD74:AF74">
    <cfRule type="cellIs" dxfId="20" priority="157" stopIfTrue="1" operator="equal">
      <formula>1</formula>
    </cfRule>
    <cfRule type="cellIs" dxfId="19" priority="158" stopIfTrue="1" operator="equal">
      <formula>2</formula>
    </cfRule>
    <cfRule type="cellIs" dxfId="18" priority="159" operator="equal">
      <formula>3</formula>
    </cfRule>
  </conditionalFormatting>
  <conditionalFormatting sqref="AD82:AF82">
    <cfRule type="cellIs" dxfId="17" priority="142" stopIfTrue="1" operator="equal">
      <formula>1</formula>
    </cfRule>
    <cfRule type="cellIs" dxfId="16" priority="143" stopIfTrue="1" operator="equal">
      <formula>2</formula>
    </cfRule>
    <cfRule type="cellIs" dxfId="15" priority="144" operator="equal">
      <formula>3</formula>
    </cfRule>
  </conditionalFormatting>
  <conditionalFormatting sqref="AD26:AM26">
    <cfRule type="cellIs" dxfId="14" priority="234" operator="equal">
      <formula>3</formula>
    </cfRule>
    <cfRule type="cellIs" dxfId="13" priority="233" stopIfTrue="1" operator="equal">
      <formula>2</formula>
    </cfRule>
    <cfRule type="cellIs" dxfId="12" priority="232" stopIfTrue="1" operator="equal">
      <formula>1</formula>
    </cfRule>
  </conditionalFormatting>
  <conditionalFormatting sqref="AD34:AM34">
    <cfRule type="cellIs" dxfId="11" priority="218" stopIfTrue="1" operator="equal">
      <formula>2</formula>
    </cfRule>
    <cfRule type="cellIs" dxfId="10" priority="219" operator="equal">
      <formula>3</formula>
    </cfRule>
    <cfRule type="cellIs" dxfId="9" priority="217" stopIfTrue="1" operator="equal">
      <formula>1</formula>
    </cfRule>
  </conditionalFormatting>
  <conditionalFormatting sqref="AD50:AM50">
    <cfRule type="cellIs" dxfId="8" priority="193" stopIfTrue="1" operator="equal">
      <formula>1</formula>
    </cfRule>
    <cfRule type="cellIs" dxfId="7" priority="194" stopIfTrue="1" operator="equal">
      <formula>2</formula>
    </cfRule>
    <cfRule type="cellIs" dxfId="6" priority="195" operator="equal">
      <formula>3</formula>
    </cfRule>
  </conditionalFormatting>
  <conditionalFormatting sqref="AG40:AM40 C41:AI41 AJ41:AM42 C42:E42 AC42:AF42 C43:AM44">
    <cfRule type="cellIs" dxfId="5" priority="293" stopIfTrue="1" operator="equal">
      <formula>2</formula>
    </cfRule>
    <cfRule type="cellIs" dxfId="4" priority="294" operator="equal">
      <formula>3</formula>
    </cfRule>
    <cfRule type="cellIs" dxfId="3" priority="292" stopIfTrue="1" operator="equal">
      <formula>1</formula>
    </cfRule>
  </conditionalFormatting>
  <conditionalFormatting sqref="AL24:AM24 C25:AM25">
    <cfRule type="cellIs" dxfId="2" priority="298" stopIfTrue="1" operator="equal">
      <formula>1</formula>
    </cfRule>
    <cfRule type="cellIs" dxfId="1" priority="299" stopIfTrue="1" operator="equal">
      <formula>2</formula>
    </cfRule>
    <cfRule type="cellIs" dxfId="0" priority="300" operator="equal">
      <formula>3</formula>
    </cfRule>
  </conditionalFormatting>
  <dataValidations count="3">
    <dataValidation allowBlank="1" showInputMessage="1" showErrorMessage="1" promptTitle="Shift Work Calendar" sqref="A2" xr:uid="{83CA9EBD-E635-4258-B3F4-70908ED2FB11}"/>
    <dataValidation allowBlank="1" showInputMessage="1" showErrorMessage="1" prompt="Type the year in cell AJ2 to change the calendar year._x000a__x000a_Calendar automatically shows daily shift schedule for up to 3 jobs. Setup the job/shift details and pattern from the Jobs and Shifts tab._x000a__x000a_Days highlighted red indicate schedule conflicts." sqref="A1" xr:uid="{1D430DBA-4087-42AB-A886-40DD3F68F24A}"/>
    <dataValidation allowBlank="1" showInputMessage="1" showErrorMessage="1" prompt="Type the year in this cell." sqref="AH2:AM2" xr:uid="{D27C11D5-0BD9-46CD-9261-EE8483BB0ADF}"/>
  </dataValidations>
  <printOptions horizontalCentered="1" verticalCentered="1"/>
  <pageMargins left="0.3" right="0.3" top="0.3" bottom="0.3" header="0.3" footer="0.3"/>
  <pageSetup scale="58"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30" ma:contentTypeDescription="Create a new document." ma:contentTypeScope="" ma:versionID="cec0622158e8f13124e9e8fd4de31bd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52f30ab005d15df08657af532e6e3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hidden="true"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hidden="tru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hidden="true" ma:internalName="Background" ma:readOnly="false">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element name="MediaServiceBillingMetadata" ma:index="33"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656978-1EED-4391-93B8-108D32171C6C}">
  <ds:schemaRefs>
    <ds:schemaRef ds:uri="http://schemas.microsoft.com/sharepoint/v3/contenttype/forms"/>
  </ds:schemaRefs>
</ds:datastoreItem>
</file>

<file path=customXml/itemProps2.xml><?xml version="1.0" encoding="utf-8"?>
<ds:datastoreItem xmlns:ds="http://schemas.openxmlformats.org/officeDocument/2006/customXml" ds:itemID="{9601DBFF-3B14-437A-9685-CED4B722E31E}">
  <ds:schemaRefs>
    <ds:schemaRef ds:uri="http://schemas.microsoft.com/office/2006/documentManagement/types"/>
    <ds:schemaRef ds:uri="http://schemas.microsoft.com/office/2006/metadata/properties"/>
    <ds:schemaRef ds:uri="71af3243-3dd4-4a8d-8c0d-dd76da1f02a5"/>
    <ds:schemaRef ds:uri="http://schemas.microsoft.com/office/infopath/2007/PartnerControls"/>
    <ds:schemaRef ds:uri="http://www.w3.org/XML/1998/namespace"/>
    <ds:schemaRef ds:uri="http://purl.org/dc/elements/1.1/"/>
    <ds:schemaRef ds:uri="http://purl.org/dc/terms/"/>
    <ds:schemaRef ds:uri="http://schemas.openxmlformats.org/package/2006/metadata/core-properties"/>
    <ds:schemaRef ds:uri="230e9df3-be65-4c73-a93b-d1236ebd677e"/>
    <ds:schemaRef ds:uri="16c05727-aa75-4e4a-9b5f-8a80a1165891"/>
    <ds:schemaRef ds:uri="http://schemas.microsoft.com/sharepoint/v3"/>
    <ds:schemaRef ds:uri="http://purl.org/dc/dcmitype/"/>
  </ds:schemaRefs>
</ds:datastoreItem>
</file>

<file path=customXml/itemProps3.xml><?xml version="1.0" encoding="utf-8"?>
<ds:datastoreItem xmlns:ds="http://schemas.openxmlformats.org/officeDocument/2006/customXml" ds:itemID="{46823F4E-7EC4-4FD2-9826-772A8C082F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TM89105255</Template>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Adam Nesbitt</vt:lpstr>
      <vt:lpstr>Aries Ramos</vt:lpstr>
      <vt:lpstr>Beau Hines</vt:lpstr>
      <vt:lpstr>Brandon Burge</vt:lpstr>
      <vt:lpstr>Chris Bina</vt:lpstr>
      <vt:lpstr>Didier Presle</vt:lpstr>
      <vt:lpstr>Jeremy Busby</vt:lpstr>
      <vt:lpstr>Jordan Wehmeier</vt:lpstr>
      <vt:lpstr>Kenyon Epp</vt:lpstr>
      <vt:lpstr>Kit Smith</vt:lpstr>
      <vt:lpstr>Mitchel Deuter</vt:lpstr>
      <vt:lpstr>Michael Smith</vt:lpstr>
      <vt:lpstr>Philip Kurutz</vt:lpstr>
      <vt:lpstr>Sean Daws</vt:lpstr>
      <vt:lpstr>'Adam Nesbitt'!CalendarYear</vt:lpstr>
      <vt:lpstr>'Aries Ramos'!CalendarYear</vt:lpstr>
      <vt:lpstr>'Beau Hines'!CalendarYear</vt:lpstr>
      <vt:lpstr>'Brandon Burge'!CalendarYear</vt:lpstr>
      <vt:lpstr>'Didier Presle'!CalendarYear</vt:lpstr>
      <vt:lpstr>'Jeremy Busby'!CalendarYear</vt:lpstr>
      <vt:lpstr>'Jordan Wehmeier'!CalendarYear</vt:lpstr>
      <vt:lpstr>'Kenyon Epp'!CalendarYear</vt:lpstr>
      <vt:lpstr>'Kit Smith'!CalendarYear</vt:lpstr>
      <vt:lpstr>'Michael Smith'!CalendarYear</vt:lpstr>
      <vt:lpstr>'Mitchel Deuter'!CalendarYear</vt:lpstr>
      <vt:lpstr>'Philip Kurutz'!CalendarYear</vt:lpstr>
      <vt:lpstr>'Sean Daws'!CalendarYear</vt:lpstr>
      <vt:lpstr>CalendarYear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2023-05-23T06:24:40Z</dcterms:created>
  <dcterms:modified xsi:type="dcterms:W3CDTF">2025-08-28T14:39:56Z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