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2" yWindow="1368" windowWidth="29040" windowHeight="3576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H11" i="60" l="1"/>
  <c r="H17" i="60"/>
  <c r="O13" i="43"/>
  <c r="H12" i="60"/>
  <c r="H13" i="60"/>
  <c r="H14" i="60"/>
  <c r="H15" i="60"/>
  <c r="AA29" i="43"/>
  <c r="Z29" i="43"/>
  <c r="T15" i="59"/>
  <c r="T14" i="59"/>
  <c r="T13" i="59"/>
  <c r="T12" i="59"/>
  <c r="T11" i="59"/>
  <c r="T17" i="59"/>
  <c r="X62" i="43"/>
  <c r="P11" i="59"/>
  <c r="P12" i="59"/>
  <c r="P13" i="59"/>
  <c r="P14" i="59"/>
  <c r="P15" i="59"/>
  <c r="P17" i="59"/>
  <c r="U62" i="43"/>
  <c r="L15" i="59"/>
  <c r="L14" i="59"/>
  <c r="L13" i="59"/>
  <c r="L12" i="59"/>
  <c r="L11" i="59"/>
  <c r="L17" i="59"/>
  <c r="R62" i="43"/>
  <c r="H15" i="59"/>
  <c r="H14" i="59"/>
  <c r="H13" i="59"/>
  <c r="H12" i="59"/>
  <c r="H11" i="59"/>
  <c r="H17" i="59"/>
  <c r="O62" i="43"/>
  <c r="AM103" i="33"/>
  <c r="G5" i="43"/>
  <c r="G6" i="43"/>
  <c r="G7" i="43"/>
  <c r="H5" i="43"/>
  <c r="I2" i="43"/>
  <c r="I5" i="43"/>
  <c r="J5" i="43"/>
  <c r="K5" i="43"/>
  <c r="L5" i="43"/>
  <c r="Z5" i="43"/>
  <c r="AA5" i="43"/>
  <c r="H6" i="43"/>
  <c r="I6" i="43"/>
  <c r="J6" i="43"/>
  <c r="K6" i="43"/>
  <c r="L6" i="43"/>
  <c r="H7" i="43"/>
  <c r="J7" i="43"/>
  <c r="K7" i="43"/>
  <c r="L7" i="43"/>
  <c r="G8" i="43"/>
  <c r="H8" i="43"/>
  <c r="J8" i="43"/>
  <c r="K8" i="43"/>
  <c r="L8" i="43"/>
  <c r="AA8" i="43"/>
  <c r="G9" i="43"/>
  <c r="H9" i="43"/>
  <c r="I9" i="43"/>
  <c r="J9" i="43"/>
  <c r="K9" i="43"/>
  <c r="L9" i="43"/>
  <c r="G10" i="43"/>
  <c r="H10" i="43"/>
  <c r="I10" i="43"/>
  <c r="J10" i="43"/>
  <c r="K10" i="43"/>
  <c r="L10" i="43"/>
  <c r="T7" i="55"/>
  <c r="T13" i="55"/>
  <c r="X10" i="43"/>
  <c r="AA10" i="43"/>
  <c r="AQ17" i="33"/>
  <c r="T8" i="55"/>
  <c r="T9" i="55"/>
  <c r="T10" i="55"/>
  <c r="T11" i="55"/>
  <c r="Z10" i="43"/>
  <c r="G11" i="43"/>
  <c r="H11" i="43"/>
  <c r="J11" i="43"/>
  <c r="K11" i="43"/>
  <c r="L11" i="43"/>
  <c r="T7" i="56"/>
  <c r="T8" i="56"/>
  <c r="T14" i="56"/>
  <c r="X11" i="43"/>
  <c r="AA11" i="43"/>
  <c r="AQ18" i="33"/>
  <c r="T9" i="56"/>
  <c r="T10" i="56"/>
  <c r="T11" i="56"/>
  <c r="T12" i="56"/>
  <c r="Z11" i="43"/>
  <c r="G12" i="43"/>
  <c r="H12" i="43"/>
  <c r="J12" i="43"/>
  <c r="K12" i="43"/>
  <c r="L12" i="43"/>
  <c r="Z12" i="43"/>
  <c r="AA12" i="43"/>
  <c r="G13" i="43"/>
  <c r="H13" i="43"/>
  <c r="J13" i="43"/>
  <c r="K13" i="43"/>
  <c r="L13" i="43"/>
  <c r="L11" i="60"/>
  <c r="L12" i="60"/>
  <c r="L13" i="60"/>
  <c r="L14" i="60"/>
  <c r="L17" i="60"/>
  <c r="R13" i="43"/>
  <c r="L15" i="60"/>
  <c r="P11" i="60"/>
  <c r="P17" i="60"/>
  <c r="U13" i="43"/>
  <c r="P12" i="60"/>
  <c r="P13" i="60"/>
  <c r="P14" i="60"/>
  <c r="P15" i="60"/>
  <c r="T11" i="60"/>
  <c r="T12" i="60"/>
  <c r="T13" i="60"/>
  <c r="T14" i="60"/>
  <c r="T15" i="60"/>
  <c r="T17" i="60"/>
  <c r="X13" i="43"/>
  <c r="Z13" i="43"/>
  <c r="G14" i="43"/>
  <c r="H14" i="43"/>
  <c r="I14" i="43"/>
  <c r="J14" i="43"/>
  <c r="K14" i="43"/>
  <c r="L14" i="43"/>
  <c r="AA14" i="43"/>
  <c r="G15" i="43"/>
  <c r="H15" i="43"/>
  <c r="J15" i="43"/>
  <c r="K15" i="43"/>
  <c r="L15" i="43"/>
  <c r="Z15" i="43"/>
  <c r="AA15" i="43"/>
  <c r="G16" i="43"/>
  <c r="H16" i="43"/>
  <c r="J16" i="43"/>
  <c r="K16" i="43"/>
  <c r="L16" i="43"/>
  <c r="H11" i="61"/>
  <c r="H12" i="61"/>
  <c r="H20" i="61"/>
  <c r="O16" i="43"/>
  <c r="H13" i="61"/>
  <c r="H14" i="61"/>
  <c r="H15" i="61"/>
  <c r="H16" i="61"/>
  <c r="H17" i="61"/>
  <c r="H18" i="61"/>
  <c r="L11" i="61"/>
  <c r="L12" i="61"/>
  <c r="L20" i="61"/>
  <c r="R16" i="43"/>
  <c r="L13" i="61"/>
  <c r="L14" i="61"/>
  <c r="L15" i="61"/>
  <c r="L16" i="61"/>
  <c r="L17" i="61"/>
  <c r="L18" i="61"/>
  <c r="P11" i="61"/>
  <c r="P12" i="61"/>
  <c r="P20" i="61"/>
  <c r="U16" i="43"/>
  <c r="P13" i="61"/>
  <c r="P14" i="61"/>
  <c r="P15" i="61"/>
  <c r="P16" i="61"/>
  <c r="P17" i="61"/>
  <c r="P18" i="61"/>
  <c r="T11" i="61"/>
  <c r="T12" i="61"/>
  <c r="T20" i="61"/>
  <c r="X16" i="43"/>
  <c r="T13" i="61"/>
  <c r="T14" i="61"/>
  <c r="T15" i="61"/>
  <c r="T16" i="61"/>
  <c r="T17" i="61"/>
  <c r="T18" i="61"/>
  <c r="Z16" i="43"/>
  <c r="G17" i="43"/>
  <c r="H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H19" i="43"/>
  <c r="J19" i="43"/>
  <c r="K19" i="43"/>
  <c r="L19" i="43"/>
  <c r="AA19" i="43"/>
  <c r="G20" i="43"/>
  <c r="H20" i="43"/>
  <c r="I20" i="43"/>
  <c r="J20" i="43"/>
  <c r="K20" i="43"/>
  <c r="L20" i="43"/>
  <c r="Z20" i="43"/>
  <c r="AA20" i="43"/>
  <c r="G21" i="43"/>
  <c r="H21" i="43"/>
  <c r="I21" i="43"/>
  <c r="J21" i="43"/>
  <c r="K21" i="43"/>
  <c r="L21" i="43"/>
  <c r="Z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H24" i="43"/>
  <c r="I24" i="43"/>
  <c r="J24" i="43"/>
  <c r="K24" i="43"/>
  <c r="L24" i="43"/>
  <c r="AA24" i="43"/>
  <c r="G25" i="43"/>
  <c r="H25" i="43"/>
  <c r="J25" i="43"/>
  <c r="K25" i="43"/>
  <c r="L25" i="43"/>
  <c r="Z25" i="43"/>
  <c r="AA25" i="43"/>
  <c r="G26" i="43"/>
  <c r="H26" i="43"/>
  <c r="J26" i="43"/>
  <c r="K26" i="43"/>
  <c r="L26" i="43"/>
  <c r="Z26" i="43"/>
  <c r="AA26" i="43"/>
  <c r="G27" i="43"/>
  <c r="H27" i="43"/>
  <c r="J27" i="43"/>
  <c r="K27" i="43"/>
  <c r="L27" i="43"/>
  <c r="Z27" i="43"/>
  <c r="AA27" i="43"/>
  <c r="G28" i="43"/>
  <c r="H28" i="43"/>
  <c r="J28" i="43"/>
  <c r="K28" i="43"/>
  <c r="L28" i="43"/>
  <c r="Z28" i="43"/>
  <c r="AA28" i="43"/>
  <c r="G29" i="43"/>
  <c r="H29" i="43"/>
  <c r="J29" i="43"/>
  <c r="K29" i="43"/>
  <c r="L29" i="43"/>
  <c r="G30" i="43"/>
  <c r="H30" i="43"/>
  <c r="I30" i="43"/>
  <c r="J30" i="43"/>
  <c r="K30" i="43"/>
  <c r="L30" i="43"/>
  <c r="Z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K33" i="43"/>
  <c r="L33" i="43"/>
  <c r="Z33" i="43"/>
  <c r="AA33" i="43"/>
  <c r="G34" i="43"/>
  <c r="H34" i="43"/>
  <c r="I34" i="43"/>
  <c r="J34" i="43"/>
  <c r="K34" i="43"/>
  <c r="L34" i="43"/>
  <c r="Z34" i="43"/>
  <c r="AA34" i="43"/>
  <c r="G35" i="43"/>
  <c r="H35" i="43"/>
  <c r="I35" i="43"/>
  <c r="K35" i="43"/>
  <c r="L35" i="43"/>
  <c r="Z35" i="43"/>
  <c r="AA35" i="43"/>
  <c r="G37" i="43"/>
  <c r="H37" i="43"/>
  <c r="I37" i="43"/>
  <c r="J37" i="43"/>
  <c r="K37" i="43"/>
  <c r="L37" i="43"/>
  <c r="Z37" i="43"/>
  <c r="AA37" i="43"/>
  <c r="G38" i="43"/>
  <c r="H38" i="43"/>
  <c r="I38" i="43"/>
  <c r="J38" i="43"/>
  <c r="K38" i="43"/>
  <c r="L38" i="43"/>
  <c r="AA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AA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AA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Z62" i="4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AA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V9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G51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M51" i="33"/>
  <c r="K51" i="33"/>
  <c r="M26" i="33"/>
  <c r="M21" i="33"/>
  <c r="M15" i="33"/>
  <c r="M7" i="33"/>
  <c r="R5" i="33"/>
  <c r="M5" i="33"/>
  <c r="K5" i="33"/>
  <c r="B5" i="60"/>
  <c r="Z51" i="33"/>
  <c r="AP53" i="33"/>
  <c r="AP52" i="33"/>
  <c r="AQ53" i="33"/>
  <c r="AI51" i="33"/>
  <c r="AG53" i="33"/>
  <c r="AG52" i="33"/>
  <c r="AH53" i="3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O108" i="33"/>
  <c r="AO106" i="33"/>
  <c r="AO103" i="33"/>
  <c r="AM102" i="33"/>
  <c r="AM100" i="33"/>
  <c r="AM98" i="33"/>
  <c r="AM96" i="33"/>
  <c r="AP96" i="33"/>
  <c r="AM94" i="33"/>
  <c r="AO89" i="33"/>
  <c r="AO87" i="33"/>
  <c r="AM84" i="33"/>
  <c r="AQ84" i="33"/>
  <c r="AO79" i="33"/>
  <c r="AM71" i="33"/>
  <c r="AM69" i="33"/>
  <c r="AO63" i="33"/>
  <c r="AM48" i="33"/>
  <c r="AM46" i="33"/>
  <c r="AM44" i="33"/>
  <c r="AM42" i="33"/>
  <c r="AQ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G32" i="33"/>
  <c r="AF30" i="33"/>
  <c r="AD29" i="33"/>
  <c r="AD23" i="33"/>
  <c r="AF18" i="33"/>
  <c r="AD12" i="33"/>
  <c r="AD10" i="33"/>
  <c r="U108" i="33"/>
  <c r="U106" i="33"/>
  <c r="Y106" i="33"/>
  <c r="W104" i="33"/>
  <c r="W101" i="33"/>
  <c r="U100" i="33"/>
  <c r="U97" i="33"/>
  <c r="X97" i="33"/>
  <c r="U95" i="33"/>
  <c r="U89" i="33"/>
  <c r="U87" i="33"/>
  <c r="U85" i="33"/>
  <c r="Y85" i="33"/>
  <c r="W79" i="33"/>
  <c r="AM108" i="33"/>
  <c r="AM106" i="33"/>
  <c r="AO104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Q63" i="33"/>
  <c r="AO47" i="33"/>
  <c r="AO45" i="33"/>
  <c r="AO43" i="33"/>
  <c r="AM40" i="33"/>
  <c r="AQ40" i="33"/>
  <c r="AM38" i="33"/>
  <c r="AM36" i="33"/>
  <c r="AM34" i="33"/>
  <c r="AM32" i="33"/>
  <c r="AQ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G47" i="33"/>
  <c r="AD45" i="33"/>
  <c r="AD43" i="33"/>
  <c r="AF41" i="33"/>
  <c r="AD40" i="33"/>
  <c r="AG40" i="33"/>
  <c r="AF38" i="33"/>
  <c r="AD37" i="33"/>
  <c r="AF35" i="33"/>
  <c r="AF33" i="33"/>
  <c r="AF31" i="33"/>
  <c r="AD30" i="33"/>
  <c r="AF24" i="33"/>
  <c r="AD18" i="33"/>
  <c r="AH18" i="33"/>
  <c r="AF13" i="33"/>
  <c r="AF11" i="33"/>
  <c r="AF9" i="33"/>
  <c r="W107" i="33"/>
  <c r="W105" i="33"/>
  <c r="U104" i="33"/>
  <c r="W102" i="33"/>
  <c r="U101" i="33"/>
  <c r="Y101" i="33"/>
  <c r="W98" i="33"/>
  <c r="W96" i="33"/>
  <c r="W94" i="33"/>
  <c r="W90" i="33"/>
  <c r="W88" i="33"/>
  <c r="W86" i="33"/>
  <c r="W83" i="33"/>
  <c r="U79" i="33"/>
  <c r="X79" i="33"/>
  <c r="AO107" i="33"/>
  <c r="AM104" i="33"/>
  <c r="AM101" i="33"/>
  <c r="AM97" i="33"/>
  <c r="AP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G94" i="33"/>
  <c r="AF88" i="33"/>
  <c r="AD78" i="33"/>
  <c r="AF71" i="33"/>
  <c r="AF68" i="33"/>
  <c r="AF48" i="33"/>
  <c r="AF44" i="33"/>
  <c r="AD41" i="33"/>
  <c r="AD38" i="33"/>
  <c r="AG38" i="33"/>
  <c r="AD35" i="33"/>
  <c r="AD31" i="33"/>
  <c r="AF28" i="33"/>
  <c r="AF23" i="33"/>
  <c r="AF17" i="33"/>
  <c r="AF12" i="33"/>
  <c r="W108" i="33"/>
  <c r="U99" i="33"/>
  <c r="Y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Y38" i="33"/>
  <c r="U36" i="33"/>
  <c r="W34" i="33"/>
  <c r="W32" i="33"/>
  <c r="U29" i="33"/>
  <c r="Y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O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P33" i="33"/>
  <c r="AO29" i="33"/>
  <c r="AM23" i="33"/>
  <c r="AM17" i="33"/>
  <c r="AM11" i="33"/>
  <c r="AF104" i="33"/>
  <c r="AD101" i="33"/>
  <c r="AF98" i="33"/>
  <c r="AD88" i="33"/>
  <c r="AG88" i="33"/>
  <c r="AF85" i="33"/>
  <c r="AD70" i="33"/>
  <c r="AD48" i="33"/>
  <c r="AD44" i="33"/>
  <c r="AH44" i="33"/>
  <c r="AF34" i="33"/>
  <c r="AD28" i="33"/>
  <c r="AD17" i="33"/>
  <c r="AD11" i="33"/>
  <c r="U107" i="33"/>
  <c r="W103" i="33"/>
  <c r="U98" i="33"/>
  <c r="U94" i="33"/>
  <c r="X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X12" i="33"/>
  <c r="U10" i="33"/>
  <c r="L108" i="33"/>
  <c r="L106" i="33"/>
  <c r="L104" i="33"/>
  <c r="P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O43" i="33"/>
  <c r="L41" i="33"/>
  <c r="AO105" i="33"/>
  <c r="AM105" i="33"/>
  <c r="AO102" i="33"/>
  <c r="AO98" i="33"/>
  <c r="AO94" i="33"/>
  <c r="AO88" i="33"/>
  <c r="AM85" i="33"/>
  <c r="AQ85" i="33"/>
  <c r="AO78" i="33"/>
  <c r="AO68" i="33"/>
  <c r="AO46" i="33"/>
  <c r="AO42" i="33"/>
  <c r="AM39" i="33"/>
  <c r="AM35" i="33"/>
  <c r="AM31" i="33"/>
  <c r="AM19" i="33"/>
  <c r="AQ19" i="33"/>
  <c r="AM13" i="33"/>
  <c r="AM9" i="33"/>
  <c r="AD106" i="33"/>
  <c r="AD103" i="33"/>
  <c r="AG103" i="33"/>
  <c r="AD97" i="33"/>
  <c r="AF94" i="33"/>
  <c r="AF83" i="33"/>
  <c r="AF78" i="33"/>
  <c r="AD64" i="33"/>
  <c r="AD46" i="33"/>
  <c r="AD42" i="33"/>
  <c r="AD39" i="33"/>
  <c r="AG39" i="33"/>
  <c r="AF36" i="33"/>
  <c r="AF32" i="33"/>
  <c r="AF29" i="33"/>
  <c r="AD24" i="33"/>
  <c r="AH24" i="33"/>
  <c r="AD19" i="33"/>
  <c r="AD13" i="33"/>
  <c r="AD9" i="33"/>
  <c r="U105" i="33"/>
  <c r="X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X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X11" i="33"/>
  <c r="U9" i="33"/>
  <c r="L107" i="33"/>
  <c r="L105" i="33"/>
  <c r="L103" i="33"/>
  <c r="O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G104" i="33"/>
  <c r="AF46" i="33"/>
  <c r="AD33" i="33"/>
  <c r="AF19" i="33"/>
  <c r="U103" i="33"/>
  <c r="Y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O18" i="33"/>
  <c r="N13" i="33"/>
  <c r="N11" i="33"/>
  <c r="N9" i="33"/>
  <c r="AM99" i="33"/>
  <c r="AQ99" i="33"/>
  <c r="AM86" i="33"/>
  <c r="AM47" i="33"/>
  <c r="AO31" i="33"/>
  <c r="AD90" i="33"/>
  <c r="AF79" i="33"/>
  <c r="AF42" i="33"/>
  <c r="W100" i="33"/>
  <c r="U84" i="33"/>
  <c r="Y84" i="33"/>
  <c r="W46" i="33"/>
  <c r="U39" i="33"/>
  <c r="W31" i="33"/>
  <c r="U24" i="33"/>
  <c r="X24" i="33"/>
  <c r="N107" i="33"/>
  <c r="N99" i="33"/>
  <c r="L89" i="33"/>
  <c r="N63" i="33"/>
  <c r="N47" i="33"/>
  <c r="N43" i="33"/>
  <c r="L40" i="33"/>
  <c r="L38" i="33"/>
  <c r="O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H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F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X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AH28" i="43"/>
  <c r="AH30" i="43"/>
  <c r="AH31" i="43"/>
  <c r="AH34" i="43"/>
  <c r="AJ51" i="43"/>
  <c r="AH33" i="43"/>
  <c r="AH32" i="43"/>
  <c r="AI28" i="43"/>
  <c r="AI30" i="43"/>
  <c r="AI31" i="43"/>
  <c r="AI34" i="43"/>
  <c r="AI51" i="43"/>
  <c r="AK33" i="43"/>
  <c r="AK32" i="43"/>
  <c r="AJ28" i="43"/>
  <c r="AH29" i="43"/>
  <c r="AJ30" i="43"/>
  <c r="AJ31" i="43"/>
  <c r="AJ34" i="43"/>
  <c r="AH51" i="43"/>
  <c r="AJ33" i="43"/>
  <c r="AJ32" i="43"/>
  <c r="AK28" i="43"/>
  <c r="AI29" i="43"/>
  <c r="AK30" i="43"/>
  <c r="AK31" i="43"/>
  <c r="AK34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F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AK40" i="43"/>
  <c r="AJ67" i="43"/>
  <c r="AI62" i="43"/>
  <c r="AI26" i="43"/>
  <c r="AI10" i="43"/>
  <c r="AH53" i="43"/>
  <c r="AH35" i="43"/>
  <c r="AH17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C106" i="33"/>
  <c r="F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AK57" i="43"/>
  <c r="AK21" i="43"/>
  <c r="AJ50" i="43"/>
  <c r="AJ15" i="43"/>
  <c r="AI45" i="43"/>
  <c r="AH65" i="43"/>
  <c r="AH48" i="43"/>
  <c r="AH13" i="43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N87" i="33"/>
  <c r="AE2" i="33"/>
  <c r="V2" i="33"/>
  <c r="M2" i="33"/>
  <c r="M29" i="33"/>
  <c r="D2" i="33"/>
  <c r="D48" i="33"/>
  <c r="D90" i="33"/>
  <c r="D47" i="33"/>
  <c r="AN106" i="33"/>
  <c r="AN86" i="33"/>
  <c r="AN70" i="33"/>
  <c r="AN64" i="33"/>
  <c r="AN42" i="33"/>
  <c r="AN41" i="33"/>
  <c r="AN40" i="33"/>
  <c r="AN28" i="33"/>
  <c r="AN24" i="33"/>
  <c r="AN9" i="33"/>
  <c r="AN88" i="33"/>
  <c r="AN45" i="33"/>
  <c r="AN38" i="33"/>
  <c r="AN108" i="33"/>
  <c r="AN105" i="33"/>
  <c r="AN104" i="33"/>
  <c r="AN89" i="33"/>
  <c r="AN78" i="33"/>
  <c r="AN68" i="33"/>
  <c r="AN39" i="33"/>
  <c r="AN32" i="33"/>
  <c r="AN17" i="33"/>
  <c r="AN98" i="33"/>
  <c r="AN97" i="33"/>
  <c r="AN96" i="33"/>
  <c r="AN90" i="33"/>
  <c r="AN83" i="33"/>
  <c r="AN47" i="33"/>
  <c r="AN36" i="33"/>
  <c r="AN13" i="33"/>
  <c r="AN100" i="33"/>
  <c r="AN37" i="33"/>
  <c r="AN30" i="33"/>
  <c r="AN29" i="33"/>
  <c r="M32" i="33"/>
  <c r="V85" i="33"/>
  <c r="V84" i="33"/>
  <c r="V47" i="33"/>
  <c r="V39" i="33"/>
  <c r="V79" i="33"/>
  <c r="V71" i="33"/>
  <c r="V36" i="33"/>
  <c r="V29" i="33"/>
  <c r="V18" i="33"/>
  <c r="V88" i="33"/>
  <c r="V42" i="33"/>
  <c r="V31" i="33"/>
  <c r="V108" i="33"/>
  <c r="V107" i="33"/>
  <c r="V101" i="33"/>
  <c r="V99" i="33"/>
  <c r="V69" i="33"/>
  <c r="V43" i="33"/>
  <c r="V10" i="33"/>
  <c r="V95" i="33"/>
  <c r="V45" i="33"/>
  <c r="V35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5" i="33"/>
  <c r="D18" i="33"/>
  <c r="D71" i="33"/>
  <c r="D24" i="33"/>
  <c r="D38" i="33"/>
  <c r="D85" i="33"/>
  <c r="D39" i="33"/>
  <c r="D68" i="33"/>
  <c r="D86" i="33"/>
  <c r="D40" i="33"/>
  <c r="D87" i="33"/>
  <c r="D35" i="33"/>
  <c r="D94" i="33"/>
  <c r="D99" i="33"/>
  <c r="D34" i="33"/>
  <c r="D45" i="33"/>
  <c r="D96" i="33"/>
  <c r="D36" i="33"/>
  <c r="D42" i="33"/>
  <c r="D95" i="33"/>
  <c r="D41" i="33"/>
  <c r="D88" i="33"/>
  <c r="D23" i="33"/>
  <c r="D44" i="33"/>
  <c r="D29" i="33"/>
  <c r="D97" i="33"/>
  <c r="D64" i="33"/>
  <c r="D69" i="33"/>
  <c r="D78" i="33"/>
  <c r="D84" i="33"/>
  <c r="D103" i="33"/>
  <c r="C45" i="33"/>
  <c r="C64" i="33"/>
  <c r="C46" i="33"/>
  <c r="C44" i="33"/>
  <c r="E38" i="43"/>
  <c r="AH5" i="43"/>
  <c r="Y12" i="33"/>
  <c r="Y17" i="33"/>
  <c r="AG9" i="33"/>
  <c r="AG13" i="33"/>
  <c r="AI13" i="33"/>
  <c r="AP9" i="33"/>
  <c r="X17" i="33"/>
  <c r="AH9" i="33"/>
  <c r="AG17" i="33"/>
  <c r="AP17" i="33"/>
  <c r="AR17" i="33"/>
  <c r="AH13" i="33"/>
  <c r="AQ9" i="33"/>
  <c r="AH12" i="33"/>
  <c r="AI12" i="33"/>
  <c r="P12" i="33"/>
  <c r="O9" i="33"/>
  <c r="AG12" i="33"/>
  <c r="O12" i="33"/>
  <c r="P9" i="33"/>
  <c r="Y9" i="33"/>
  <c r="AQ13" i="33"/>
  <c r="X10" i="33"/>
  <c r="AP12" i="33"/>
  <c r="AQ10" i="33"/>
  <c r="O11" i="33"/>
  <c r="AH10" i="33"/>
  <c r="Y10" i="33"/>
  <c r="AP10" i="33"/>
  <c r="P11" i="33"/>
  <c r="AG10" i="33"/>
  <c r="AI10" i="33"/>
  <c r="AP13" i="33"/>
  <c r="AR13" i="33"/>
  <c r="X9" i="33"/>
  <c r="Z9" i="33"/>
  <c r="AQ12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F63" i="33"/>
  <c r="C43" i="33"/>
  <c r="C42" i="33"/>
  <c r="C41" i="33"/>
  <c r="C40" i="33"/>
  <c r="F40" i="33"/>
  <c r="C39" i="33"/>
  <c r="C38" i="33"/>
  <c r="C37" i="33"/>
  <c r="C36" i="33"/>
  <c r="F36" i="33"/>
  <c r="C35" i="33"/>
  <c r="C34" i="33"/>
  <c r="C33" i="33"/>
  <c r="C32" i="33"/>
  <c r="G32" i="33"/>
  <c r="C31" i="33"/>
  <c r="C29" i="33"/>
  <c r="C28" i="33"/>
  <c r="C23" i="33"/>
  <c r="F23" i="33"/>
  <c r="C17" i="33"/>
  <c r="C12" i="33"/>
  <c r="C13" i="33"/>
  <c r="C11" i="33"/>
  <c r="F11" i="33"/>
  <c r="C10" i="33"/>
  <c r="C9" i="33"/>
  <c r="G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F52" i="33"/>
  <c r="G53" i="33"/>
  <c r="D11" i="33"/>
  <c r="D12" i="33"/>
  <c r="E11" i="43"/>
  <c r="AH6" i="43"/>
  <c r="AI6" i="43"/>
  <c r="E6" i="43"/>
  <c r="AK6" i="43"/>
  <c r="AJ6" i="43"/>
  <c r="G17" i="33"/>
  <c r="G12" i="33"/>
  <c r="G13" i="33"/>
  <c r="G10" i="33"/>
  <c r="F12" i="33"/>
  <c r="F13" i="33"/>
  <c r="H13" i="33"/>
  <c r="F17" i="33"/>
  <c r="F10" i="33"/>
  <c r="P19" i="33"/>
  <c r="X48" i="33"/>
  <c r="Y45" i="33"/>
  <c r="Z45" i="33"/>
  <c r="O86" i="33"/>
  <c r="AH96" i="33"/>
  <c r="AP42" i="33"/>
  <c r="AP28" i="33"/>
  <c r="O99" i="33"/>
  <c r="AG28" i="33"/>
  <c r="X42" i="33"/>
  <c r="AH37" i="33"/>
  <c r="AH107" i="33"/>
  <c r="P68" i="33"/>
  <c r="O89" i="33"/>
  <c r="X71" i="33"/>
  <c r="O98" i="33"/>
  <c r="AQ70" i="33"/>
  <c r="AH63" i="33"/>
  <c r="AH84" i="33"/>
  <c r="AP64" i="33"/>
  <c r="Y18" i="33"/>
  <c r="AP103" i="33"/>
  <c r="AQ94" i="33"/>
  <c r="P87" i="33"/>
  <c r="O44" i="33"/>
  <c r="AG42" i="33"/>
  <c r="Y98" i="33"/>
  <c r="X40" i="33"/>
  <c r="AQ24" i="33"/>
  <c r="AP84" i="33"/>
  <c r="O107" i="33"/>
  <c r="AP35" i="33"/>
  <c r="AG70" i="33"/>
  <c r="Y64" i="33"/>
  <c r="AG43" i="33"/>
  <c r="AH88" i="33"/>
  <c r="Y43" i="33"/>
  <c r="O24" i="33"/>
  <c r="Y96" i="33"/>
  <c r="AG24" i="33"/>
  <c r="X95" i="33"/>
  <c r="AQ102" i="33"/>
  <c r="X30" i="33"/>
  <c r="O97" i="33"/>
  <c r="AH106" i="33"/>
  <c r="Y47" i="33"/>
  <c r="AP34" i="33"/>
  <c r="O34" i="33"/>
  <c r="X19" i="33"/>
  <c r="P47" i="33"/>
  <c r="AG101" i="33"/>
  <c r="AG31" i="33"/>
  <c r="AQ97" i="33"/>
  <c r="AQ48" i="33"/>
  <c r="O19" i="33"/>
  <c r="Q19" i="33"/>
  <c r="Y48" i="33"/>
  <c r="X45" i="33"/>
  <c r="P86" i="33"/>
  <c r="Q86" i="33"/>
  <c r="AG96" i="33"/>
  <c r="AI96" i="33"/>
  <c r="AQ28" i="33"/>
  <c r="P99" i="33"/>
  <c r="Q99" i="33"/>
  <c r="AH28" i="33"/>
  <c r="X70" i="33"/>
  <c r="AG18" i="33"/>
  <c r="AP95" i="33"/>
  <c r="O105" i="33"/>
  <c r="AP31" i="33"/>
  <c r="AG48" i="33"/>
  <c r="AH41" i="33"/>
  <c r="P31" i="33"/>
  <c r="X39" i="33"/>
  <c r="Z39" i="33"/>
  <c r="Y33" i="33"/>
  <c r="O79" i="33"/>
  <c r="AP23" i="33"/>
  <c r="AH78" i="33"/>
  <c r="O104" i="33"/>
  <c r="AP94" i="33"/>
  <c r="O87" i="33"/>
  <c r="P44" i="33"/>
  <c r="Q44" i="33"/>
  <c r="AH42" i="33"/>
  <c r="X98" i="33"/>
  <c r="Y40" i="33"/>
  <c r="Z40" i="33"/>
  <c r="AP24" i="33"/>
  <c r="P107" i="33"/>
  <c r="X38" i="33"/>
  <c r="AH71" i="33"/>
  <c r="P29" i="33"/>
  <c r="O32" i="33"/>
  <c r="AP105" i="33"/>
  <c r="AQ78" i="33"/>
  <c r="P39" i="33"/>
  <c r="AP47" i="33"/>
  <c r="X63" i="33"/>
  <c r="P100" i="33"/>
  <c r="AQ41" i="33"/>
  <c r="AQ45" i="33"/>
  <c r="P84" i="33"/>
  <c r="Y95" i="33"/>
  <c r="AP102" i="33"/>
  <c r="Y30" i="33"/>
  <c r="P97" i="33"/>
  <c r="AG106" i="33"/>
  <c r="AI106" i="33"/>
  <c r="X47" i="33"/>
  <c r="Z47" i="33"/>
  <c r="AQ34" i="33"/>
  <c r="P34" i="33"/>
  <c r="Q34" i="33"/>
  <c r="Y19" i="33"/>
  <c r="O47" i="33"/>
  <c r="Q47" i="33"/>
  <c r="AH101" i="33"/>
  <c r="AP19" i="33"/>
  <c r="X99" i="33"/>
  <c r="AG99" i="33"/>
  <c r="P37" i="33"/>
  <c r="O40" i="33"/>
  <c r="X31" i="33"/>
  <c r="P45" i="33"/>
  <c r="AQ37" i="33"/>
  <c r="AP101" i="33"/>
  <c r="P85" i="33"/>
  <c r="AH33" i="33"/>
  <c r="Y83" i="33"/>
  <c r="P108" i="33"/>
  <c r="AQ83" i="33"/>
  <c r="AQ104" i="33"/>
  <c r="Y70" i="33"/>
  <c r="AQ95" i="33"/>
  <c r="P105" i="33"/>
  <c r="Q105" i="33"/>
  <c r="AQ31" i="33"/>
  <c r="AH48" i="33"/>
  <c r="AG41" i="33"/>
  <c r="X85" i="33"/>
  <c r="O31" i="33"/>
  <c r="Y39" i="33"/>
  <c r="X33" i="33"/>
  <c r="P79" i="33"/>
  <c r="AG78" i="33"/>
  <c r="X87" i="33"/>
  <c r="AG102" i="33"/>
  <c r="Y28" i="33"/>
  <c r="AQ86" i="33"/>
  <c r="X102" i="33"/>
  <c r="O94" i="33"/>
  <c r="P90" i="33"/>
  <c r="AG89" i="33"/>
  <c r="X89" i="33"/>
  <c r="AP71" i="33"/>
  <c r="P41" i="33"/>
  <c r="AG44" i="33"/>
  <c r="AP32" i="33"/>
  <c r="AG107" i="33"/>
  <c r="O68" i="33"/>
  <c r="P89" i="33"/>
  <c r="Y71" i="33"/>
  <c r="P98" i="33"/>
  <c r="AP70" i="33"/>
  <c r="AR70" i="33"/>
  <c r="AG63" i="33"/>
  <c r="AG84" i="33"/>
  <c r="AQ64" i="33"/>
  <c r="AR64" i="33"/>
  <c r="X18" i="33"/>
  <c r="Z18" i="33"/>
  <c r="P71" i="33"/>
  <c r="Y104" i="33"/>
  <c r="AG71" i="33"/>
  <c r="O29" i="33"/>
  <c r="P32" i="33"/>
  <c r="AQ105" i="33"/>
  <c r="AP78" i="33"/>
  <c r="Y97" i="33"/>
  <c r="O39" i="33"/>
  <c r="AQ47" i="33"/>
  <c r="Y63" i="33"/>
  <c r="O100" i="33"/>
  <c r="AP41" i="33"/>
  <c r="P43" i="33"/>
  <c r="AP40" i="33"/>
  <c r="AP18" i="33"/>
  <c r="X43" i="33"/>
  <c r="P24" i="33"/>
  <c r="X96" i="33"/>
  <c r="P106" i="33"/>
  <c r="P69" i="33"/>
  <c r="AG86" i="33"/>
  <c r="AG79" i="33"/>
  <c r="Y37" i="33"/>
  <c r="O46" i="33"/>
  <c r="AG46" i="33"/>
  <c r="X32" i="33"/>
  <c r="O88" i="33"/>
  <c r="AG30" i="33"/>
  <c r="AG98" i="33"/>
  <c r="AH47" i="33"/>
  <c r="AH99" i="33"/>
  <c r="O37" i="33"/>
  <c r="P40" i="33"/>
  <c r="Y31" i="33"/>
  <c r="O45" i="33"/>
  <c r="AP37" i="33"/>
  <c r="AQ101" i="33"/>
  <c r="X106" i="33"/>
  <c r="O85" i="33"/>
  <c r="AG33" i="33"/>
  <c r="X83" i="33"/>
  <c r="Z83" i="33"/>
  <c r="O108" i="33"/>
  <c r="AH79" i="33"/>
  <c r="AH46" i="33"/>
  <c r="AP83" i="33"/>
  <c r="AG69" i="33"/>
  <c r="AG83" i="33"/>
  <c r="P70" i="33"/>
  <c r="O78" i="33"/>
  <c r="O41" i="33"/>
  <c r="Y36" i="33"/>
  <c r="AQ38" i="33"/>
  <c r="X107" i="33"/>
  <c r="Y42" i="33"/>
  <c r="AQ106" i="33"/>
  <c r="AG95" i="33"/>
  <c r="P33" i="33"/>
  <c r="O36" i="33"/>
  <c r="X86" i="33"/>
  <c r="P64" i="33"/>
  <c r="AP107" i="33"/>
  <c r="AH45" i="33"/>
  <c r="AP88" i="33"/>
  <c r="AP104" i="33"/>
  <c r="X100" i="33"/>
  <c r="X78" i="33"/>
  <c r="O83" i="33"/>
  <c r="AH19" i="33"/>
  <c r="O102" i="33"/>
  <c r="Y23" i="33"/>
  <c r="AG100" i="33"/>
  <c r="AP100" i="33"/>
  <c r="X68" i="33"/>
  <c r="AH31" i="33"/>
  <c r="Y87" i="33"/>
  <c r="AH102" i="33"/>
  <c r="X28" i="33"/>
  <c r="AP86" i="33"/>
  <c r="P94" i="33"/>
  <c r="O106" i="33"/>
  <c r="X37" i="33"/>
  <c r="AQ35" i="33"/>
  <c r="P88" i="33"/>
  <c r="AP87" i="33"/>
  <c r="AP29" i="33"/>
  <c r="AQ43" i="33"/>
  <c r="AH35" i="33"/>
  <c r="AQ89" i="33"/>
  <c r="AQ108" i="33"/>
  <c r="AG35" i="33"/>
  <c r="AP45" i="33"/>
  <c r="AR45" i="33"/>
  <c r="Y100" i="33"/>
  <c r="Y78" i="33"/>
  <c r="P83" i="33"/>
  <c r="AG19" i="33"/>
  <c r="P102" i="33"/>
  <c r="X23" i="33"/>
  <c r="AH100" i="33"/>
  <c r="AG105" i="33"/>
  <c r="AP89" i="33"/>
  <c r="AR89" i="33"/>
  <c r="AH43" i="33"/>
  <c r="AH23" i="33"/>
  <c r="AQ44" i="33"/>
  <c r="AG87" i="33"/>
  <c r="P48" i="33"/>
  <c r="AH97" i="33"/>
  <c r="Y34" i="33"/>
  <c r="Y44" i="33"/>
  <c r="AQ30" i="33"/>
  <c r="AH36" i="33"/>
  <c r="AP90" i="33"/>
  <c r="X36" i="33"/>
  <c r="X104" i="33"/>
  <c r="Z104" i="33"/>
  <c r="Y108" i="33"/>
  <c r="Z108" i="33"/>
  <c r="O70" i="33"/>
  <c r="P78" i="33"/>
  <c r="O90" i="33"/>
  <c r="O69" i="33"/>
  <c r="Y32" i="33"/>
  <c r="O71" i="33"/>
  <c r="Q71" i="33"/>
  <c r="X108" i="33"/>
  <c r="AP69" i="33"/>
  <c r="P28" i="33"/>
  <c r="AG64" i="33"/>
  <c r="Y68" i="33"/>
  <c r="AQ88" i="33"/>
  <c r="AG29" i="33"/>
  <c r="AI29" i="33"/>
  <c r="AG36" i="33"/>
  <c r="AP38" i="33"/>
  <c r="AG37" i="33"/>
  <c r="AG23" i="33"/>
  <c r="AP44" i="33"/>
  <c r="AH87" i="33"/>
  <c r="O48" i="33"/>
  <c r="Q48" i="33"/>
  <c r="AG97" i="33"/>
  <c r="X34" i="33"/>
  <c r="X44" i="33"/>
  <c r="AP30" i="33"/>
  <c r="AR30" i="33"/>
  <c r="AQ100" i="33"/>
  <c r="AQ71" i="33"/>
  <c r="AQ36" i="33"/>
  <c r="AH68" i="33"/>
  <c r="AP98" i="33"/>
  <c r="P101" i="33"/>
  <c r="AQ39" i="33"/>
  <c r="X88" i="33"/>
  <c r="AQ68" i="33"/>
  <c r="AQ79" i="33"/>
  <c r="AH105" i="33"/>
  <c r="Y102" i="33"/>
  <c r="AH108" i="33"/>
  <c r="AI108" i="33"/>
  <c r="AH69" i="33"/>
  <c r="AG34" i="33"/>
  <c r="AQ69" i="33"/>
  <c r="AP43" i="33"/>
  <c r="AH89" i="33"/>
  <c r="AH86" i="33"/>
  <c r="P46" i="33"/>
  <c r="AH70" i="33"/>
  <c r="AI70" i="33"/>
  <c r="AH30" i="33"/>
  <c r="AI30" i="33"/>
  <c r="AH34" i="33"/>
  <c r="P23" i="33"/>
  <c r="AQ90" i="33"/>
  <c r="Y107" i="33"/>
  <c r="AG108" i="33"/>
  <c r="AG85" i="33"/>
  <c r="AP46" i="33"/>
  <c r="AH85" i="33"/>
  <c r="AP36" i="33"/>
  <c r="AR36" i="33"/>
  <c r="AG68" i="33"/>
  <c r="AI68" i="33"/>
  <c r="AQ98" i="33"/>
  <c r="AR98" i="33"/>
  <c r="O101" i="33"/>
  <c r="AP39" i="33"/>
  <c r="Y88" i="33"/>
  <c r="AP68" i="33"/>
  <c r="AR68" i="33"/>
  <c r="AP79" i="33"/>
  <c r="X64" i="33"/>
  <c r="AP106" i="33"/>
  <c r="AH95" i="33"/>
  <c r="O33" i="33"/>
  <c r="Q33" i="33"/>
  <c r="P36" i="33"/>
  <c r="Y86" i="33"/>
  <c r="O64" i="33"/>
  <c r="AQ107" i="33"/>
  <c r="AG45" i="33"/>
  <c r="AP108" i="33"/>
  <c r="AQ46" i="33"/>
  <c r="AH29" i="33"/>
  <c r="AQ87" i="33"/>
  <c r="AH83" i="33"/>
  <c r="O23" i="33"/>
  <c r="O28" i="33"/>
  <c r="AH64" i="33"/>
  <c r="Y89" i="33"/>
  <c r="F48" i="33"/>
  <c r="F90" i="33"/>
  <c r="G44" i="33"/>
  <c r="F108" i="33"/>
  <c r="G108" i="33"/>
  <c r="G105" i="33"/>
  <c r="F107" i="33"/>
  <c r="F45" i="33"/>
  <c r="F46" i="33"/>
  <c r="G90" i="33"/>
  <c r="G48" i="33"/>
  <c r="F105" i="33"/>
  <c r="F44" i="33"/>
  <c r="G107" i="33"/>
  <c r="G45" i="33"/>
  <c r="G46" i="33"/>
  <c r="G34" i="33"/>
  <c r="F103" i="33"/>
  <c r="F43" i="33"/>
  <c r="F85" i="33"/>
  <c r="G101" i="33"/>
  <c r="F28" i="33"/>
  <c r="G37" i="33"/>
  <c r="F86" i="33"/>
  <c r="F102" i="33"/>
  <c r="G38" i="33"/>
  <c r="F84" i="33"/>
  <c r="G100" i="33"/>
  <c r="F99" i="33"/>
  <c r="F34" i="33"/>
  <c r="G103" i="33"/>
  <c r="G35" i="33"/>
  <c r="G88" i="33"/>
  <c r="G89" i="33"/>
  <c r="G33" i="33"/>
  <c r="G41" i="33"/>
  <c r="G98" i="33"/>
  <c r="F38" i="33"/>
  <c r="G84" i="33"/>
  <c r="F100" i="33"/>
  <c r="G42" i="33"/>
  <c r="F35" i="33"/>
  <c r="F88" i="33"/>
  <c r="F89" i="33"/>
  <c r="F41" i="33"/>
  <c r="F98" i="33"/>
  <c r="G87" i="33"/>
  <c r="G39" i="33"/>
  <c r="G104" i="33"/>
  <c r="F29" i="33"/>
  <c r="G97" i="33"/>
  <c r="G86" i="33"/>
  <c r="F87" i="33"/>
  <c r="F96" i="33"/>
  <c r="F31" i="33"/>
  <c r="F33" i="33"/>
  <c r="G96" i="33"/>
  <c r="G31" i="33"/>
  <c r="G102" i="33"/>
  <c r="F39" i="33"/>
  <c r="G99" i="33"/>
  <c r="F42" i="33"/>
  <c r="G43" i="33"/>
  <c r="H43" i="33"/>
  <c r="G36" i="33"/>
  <c r="G85" i="33"/>
  <c r="F101" i="33"/>
  <c r="G28" i="33"/>
  <c r="F37" i="33"/>
  <c r="F104" i="33"/>
  <c r="H104" i="33"/>
  <c r="F97" i="33"/>
  <c r="F70" i="33"/>
  <c r="G69" i="33"/>
  <c r="F95" i="33"/>
  <c r="F79" i="33"/>
  <c r="G94" i="33"/>
  <c r="G64" i="33"/>
  <c r="F68" i="33"/>
  <c r="F78" i="33"/>
  <c r="F19" i="33"/>
  <c r="F69" i="33"/>
  <c r="F83" i="33"/>
  <c r="F64" i="33"/>
  <c r="G95" i="33"/>
  <c r="G71" i="33"/>
  <c r="G70" i="33"/>
  <c r="G68" i="33"/>
  <c r="G83" i="33"/>
  <c r="G19" i="33"/>
  <c r="G23" i="33"/>
  <c r="G24" i="33"/>
  <c r="G78" i="33"/>
  <c r="G79" i="33"/>
  <c r="F24" i="33"/>
  <c r="F94" i="33"/>
  <c r="F71" i="33"/>
  <c r="G63" i="33"/>
  <c r="Q87" i="33"/>
  <c r="AI18" i="33"/>
  <c r="AR47" i="33"/>
  <c r="Q9" i="33"/>
  <c r="G29" i="33"/>
  <c r="Z95" i="33"/>
  <c r="AI44" i="33"/>
  <c r="AR105" i="33"/>
  <c r="Z17" i="33"/>
  <c r="Q97" i="33"/>
  <c r="Q108" i="33"/>
  <c r="Z100" i="33"/>
  <c r="Q11" i="33"/>
  <c r="H96" i="33"/>
  <c r="H101" i="33"/>
  <c r="H79" i="33"/>
  <c r="H105" i="33"/>
  <c r="Z86" i="33"/>
  <c r="AR86" i="33"/>
  <c r="Q41" i="33"/>
  <c r="Q84" i="33"/>
  <c r="Z98" i="33"/>
  <c r="AR94" i="33"/>
  <c r="AR97" i="33"/>
  <c r="Q70" i="33"/>
  <c r="AR106" i="33"/>
  <c r="AI37" i="33"/>
  <c r="Q69" i="33"/>
  <c r="Z42" i="33"/>
  <c r="Z31" i="33"/>
  <c r="AR78" i="33"/>
  <c r="H28" i="33"/>
  <c r="H31" i="33"/>
  <c r="H107" i="33"/>
  <c r="AR38" i="33"/>
  <c r="Q90" i="33"/>
  <c r="Z70" i="33"/>
  <c r="Z30" i="33"/>
  <c r="Q104" i="33"/>
  <c r="AR28" i="33"/>
  <c r="AI24" i="33"/>
  <c r="AI34" i="33"/>
  <c r="AI102" i="33"/>
  <c r="AR18" i="33"/>
  <c r="H71" i="33"/>
  <c r="H95" i="33"/>
  <c r="H24" i="33"/>
  <c r="H64" i="33"/>
  <c r="H35" i="33"/>
  <c r="Q28" i="33"/>
  <c r="Z34" i="33"/>
  <c r="AR44" i="33"/>
  <c r="AI86" i="33"/>
  <c r="Z64" i="33"/>
  <c r="Q43" i="33"/>
  <c r="Q68" i="33"/>
  <c r="Z99" i="33"/>
  <c r="AI101" i="33"/>
  <c r="Z85" i="33"/>
  <c r="AI48" i="33"/>
  <c r="Z43" i="33"/>
  <c r="H12" i="33"/>
  <c r="AI105" i="33"/>
  <c r="AI19" i="33"/>
  <c r="Q79" i="33"/>
  <c r="Q98" i="33"/>
  <c r="O35" i="33"/>
  <c r="P35" i="33"/>
  <c r="P17" i="33"/>
  <c r="O17" i="33"/>
  <c r="Y13" i="33"/>
  <c r="X13" i="33"/>
  <c r="P30" i="33"/>
  <c r="O30" i="33"/>
  <c r="AG90" i="33"/>
  <c r="AI90" i="33"/>
  <c r="AH90" i="33"/>
  <c r="Y41" i="33"/>
  <c r="X41" i="33"/>
  <c r="O42" i="33"/>
  <c r="P42" i="33"/>
  <c r="Y69" i="33"/>
  <c r="X69" i="33"/>
  <c r="O96" i="33"/>
  <c r="P96" i="33"/>
  <c r="Z97" i="33"/>
  <c r="X103" i="33"/>
  <c r="Z103" i="33"/>
  <c r="AH103" i="33"/>
  <c r="AI103" i="33"/>
  <c r="AH39" i="33"/>
  <c r="AI39" i="33"/>
  <c r="Y105" i="33"/>
  <c r="X84" i="33"/>
  <c r="Z84" i="33"/>
  <c r="AP85" i="33"/>
  <c r="AR85" i="33"/>
  <c r="AI28" i="33"/>
  <c r="M69" i="33"/>
  <c r="P10" i="33"/>
  <c r="O10" i="33"/>
  <c r="AI98" i="33"/>
  <c r="O63" i="33"/>
  <c r="P63" i="33"/>
  <c r="P95" i="33"/>
  <c r="O95" i="33"/>
  <c r="G18" i="33"/>
  <c r="H18" i="33"/>
  <c r="H29" i="33"/>
  <c r="AR39" i="33"/>
  <c r="P103" i="33"/>
  <c r="Q103" i="33"/>
  <c r="AR102" i="33"/>
  <c r="Y35" i="33"/>
  <c r="Z63" i="33"/>
  <c r="AI78" i="33"/>
  <c r="Y24" i="33"/>
  <c r="Z24" i="33"/>
  <c r="Y46" i="33"/>
  <c r="AH104" i="33"/>
  <c r="AI104" i="33"/>
  <c r="H23" i="33"/>
  <c r="H36" i="33"/>
  <c r="H63" i="33"/>
  <c r="H61" i="33"/>
  <c r="M100" i="33"/>
  <c r="M71" i="33"/>
  <c r="M37" i="33"/>
  <c r="M105" i="33"/>
  <c r="M38" i="33"/>
  <c r="M85" i="33"/>
  <c r="M106" i="33"/>
  <c r="M90" i="33"/>
  <c r="M47" i="33"/>
  <c r="M31" i="33"/>
  <c r="M103" i="33"/>
  <c r="M70" i="33"/>
  <c r="M36" i="33"/>
  <c r="M48" i="33"/>
  <c r="M28" i="33"/>
  <c r="M96" i="33"/>
  <c r="M45" i="33"/>
  <c r="M12" i="33"/>
  <c r="M30" i="33"/>
  <c r="M42" i="33"/>
  <c r="M94" i="33"/>
  <c r="M43" i="33"/>
  <c r="M10" i="33"/>
  <c r="M87" i="33"/>
  <c r="M11" i="33"/>
  <c r="M9" i="33"/>
  <c r="M19" i="33"/>
  <c r="M88" i="33"/>
  <c r="M41" i="33"/>
  <c r="M101" i="33"/>
  <c r="M97" i="33"/>
  <c r="M34" i="33"/>
  <c r="M86" i="33"/>
  <c r="M39" i="33"/>
  <c r="M107" i="33"/>
  <c r="M40" i="33"/>
  <c r="M83" i="33"/>
  <c r="M44" i="33"/>
  <c r="M108" i="33"/>
  <c r="M84" i="33"/>
  <c r="M33" i="33"/>
  <c r="M68" i="33"/>
  <c r="M89" i="33"/>
  <c r="M102" i="33"/>
  <c r="M78" i="33"/>
  <c r="M35" i="33"/>
  <c r="M99" i="33"/>
  <c r="M17" i="33"/>
  <c r="M79" i="33"/>
  <c r="M24" i="33"/>
  <c r="M64" i="33"/>
  <c r="M18" i="33"/>
  <c r="M23" i="33"/>
  <c r="M104" i="33"/>
  <c r="M46" i="33"/>
  <c r="M95" i="33"/>
  <c r="M63" i="33"/>
  <c r="M98" i="33"/>
  <c r="M13" i="33"/>
  <c r="G30" i="33"/>
  <c r="F30" i="33"/>
  <c r="O13" i="33"/>
  <c r="P13" i="33"/>
  <c r="X90" i="33"/>
  <c r="Y90" i="33"/>
  <c r="G106" i="33"/>
  <c r="H99" i="33"/>
  <c r="G47" i="33"/>
  <c r="H47" i="33"/>
  <c r="H39" i="33"/>
  <c r="H89" i="33"/>
  <c r="P18" i="33"/>
  <c r="Q85" i="33"/>
  <c r="AP99" i="33"/>
  <c r="AR99" i="33"/>
  <c r="P38" i="33"/>
  <c r="Y11" i="33"/>
  <c r="Z11" i="33"/>
  <c r="Z12" i="33"/>
  <c r="AP11" i="33"/>
  <c r="AQ11" i="33"/>
  <c r="AI47" i="33"/>
  <c r="AR51" i="33"/>
  <c r="AP51" i="33"/>
  <c r="H102" i="33"/>
  <c r="H87" i="33"/>
  <c r="G40" i="33"/>
  <c r="H40" i="33"/>
  <c r="F32" i="33"/>
  <c r="H32" i="33"/>
  <c r="H84" i="33"/>
  <c r="H37" i="33"/>
  <c r="AI85" i="33"/>
  <c r="Z107" i="33"/>
  <c r="AI89" i="33"/>
  <c r="AI69" i="33"/>
  <c r="AR71" i="33"/>
  <c r="AI36" i="33"/>
  <c r="AI64" i="33"/>
  <c r="Q78" i="33"/>
  <c r="Z36" i="33"/>
  <c r="Z44" i="33"/>
  <c r="AI87" i="33"/>
  <c r="Z28" i="33"/>
  <c r="Z68" i="33"/>
  <c r="Q102" i="33"/>
  <c r="Q40" i="33"/>
  <c r="Q46" i="33"/>
  <c r="AH94" i="33"/>
  <c r="AI94" i="33"/>
  <c r="AH40" i="33"/>
  <c r="AI40" i="33"/>
  <c r="AI84" i="33"/>
  <c r="Z102" i="33"/>
  <c r="Z87" i="33"/>
  <c r="Y94" i="33"/>
  <c r="Y79" i="33"/>
  <c r="Z79" i="33"/>
  <c r="AQ96" i="33"/>
  <c r="AR96" i="33"/>
  <c r="X101" i="33"/>
  <c r="Z101" i="33"/>
  <c r="AQ33" i="33"/>
  <c r="AR33" i="33"/>
  <c r="AH32" i="33"/>
  <c r="AI32" i="33"/>
  <c r="Z71" i="33"/>
  <c r="AP63" i="33"/>
  <c r="AR63" i="33"/>
  <c r="AR61" i="33"/>
  <c r="H51" i="33"/>
  <c r="F51" i="33"/>
  <c r="AH17" i="33"/>
  <c r="AI17" i="33"/>
  <c r="AI15" i="33"/>
  <c r="AH11" i="33"/>
  <c r="AG11" i="33"/>
  <c r="H68" i="33"/>
  <c r="H88" i="33"/>
  <c r="H41" i="33"/>
  <c r="Q23" i="33"/>
  <c r="Q64" i="33"/>
  <c r="AR43" i="33"/>
  <c r="AI97" i="33"/>
  <c r="Z32" i="33"/>
  <c r="AR87" i="33"/>
  <c r="AR100" i="33"/>
  <c r="AR104" i="33"/>
  <c r="AI95" i="33"/>
  <c r="AI46" i="33"/>
  <c r="Q88" i="33"/>
  <c r="AR41" i="33"/>
  <c r="X29" i="33"/>
  <c r="Z29" i="33"/>
  <c r="AR95" i="33"/>
  <c r="AH38" i="33"/>
  <c r="AI38" i="33"/>
  <c r="H17" i="33"/>
  <c r="G11" i="33"/>
  <c r="H11" i="33"/>
  <c r="F9" i="33"/>
  <c r="H9" i="33"/>
  <c r="AR42" i="33"/>
  <c r="Z10" i="33"/>
  <c r="AR12" i="33"/>
  <c r="V105" i="33"/>
  <c r="V83" i="33"/>
  <c r="V46" i="33"/>
  <c r="V87" i="33"/>
  <c r="V40" i="33"/>
  <c r="V28" i="33"/>
  <c r="V97" i="33"/>
  <c r="V63" i="33"/>
  <c r="V24" i="33"/>
  <c r="V106" i="33"/>
  <c r="V100" i="33"/>
  <c r="V89" i="33"/>
  <c r="V32" i="33"/>
  <c r="V90" i="33"/>
  <c r="V44" i="33"/>
  <c r="V13" i="33"/>
  <c r="AA16" i="43"/>
  <c r="AQ29" i="33"/>
  <c r="AR29" i="33"/>
  <c r="Q100" i="33"/>
  <c r="AP61" i="33"/>
  <c r="AR24" i="33"/>
  <c r="Q31" i="33"/>
  <c r="D104" i="33"/>
  <c r="D102" i="33"/>
  <c r="D89" i="33"/>
  <c r="D70" i="33"/>
  <c r="D63" i="33"/>
  <c r="D101" i="33"/>
  <c r="D79" i="33"/>
  <c r="D17" i="33"/>
  <c r="D13" i="33"/>
  <c r="D30" i="33"/>
  <c r="D106" i="33"/>
  <c r="V17" i="33"/>
  <c r="V70" i="33"/>
  <c r="V11" i="33"/>
  <c r="V94" i="33"/>
  <c r="V102" i="33"/>
  <c r="V9" i="33"/>
  <c r="V64" i="33"/>
  <c r="V19" i="33"/>
  <c r="V37" i="33"/>
  <c r="V96" i="33"/>
  <c r="V48" i="33"/>
  <c r="V104" i="33"/>
  <c r="AN19" i="33"/>
  <c r="AN84" i="33"/>
  <c r="AN43" i="33"/>
  <c r="AN94" i="33"/>
  <c r="AN12" i="33"/>
  <c r="AN46" i="33"/>
  <c r="AN102" i="33"/>
  <c r="AN31" i="33"/>
  <c r="AN101" i="33"/>
  <c r="AN33" i="33"/>
  <c r="AN63" i="33"/>
  <c r="V34" i="33"/>
  <c r="V86" i="33"/>
  <c r="V33" i="33"/>
  <c r="V98" i="33"/>
  <c r="V103" i="33"/>
  <c r="V30" i="33"/>
  <c r="V68" i="33"/>
  <c r="V23" i="33"/>
  <c r="V41" i="33"/>
  <c r="V38" i="33"/>
  <c r="V78" i="33"/>
  <c r="D108" i="33"/>
  <c r="D107" i="33"/>
  <c r="D19" i="33"/>
  <c r="D9" i="33"/>
  <c r="D31" i="33"/>
  <c r="D98" i="33"/>
  <c r="D46" i="33"/>
  <c r="D32" i="33"/>
  <c r="D28" i="33"/>
  <c r="D83" i="33"/>
  <c r="D33" i="33"/>
  <c r="D100" i="33"/>
  <c r="D10" i="33"/>
  <c r="D43" i="33"/>
  <c r="D37" i="33"/>
  <c r="AN107" i="33"/>
  <c r="AN85" i="33"/>
  <c r="AN48" i="33"/>
  <c r="AN34" i="33"/>
  <c r="AN10" i="33"/>
  <c r="AN71" i="33"/>
  <c r="AN11" i="33"/>
  <c r="AN103" i="33"/>
  <c r="AN69" i="33"/>
  <c r="AN35" i="33"/>
  <c r="AN99" i="33"/>
  <c r="AN95" i="33"/>
  <c r="AN79" i="33"/>
  <c r="AN18" i="33"/>
  <c r="AN44" i="33"/>
  <c r="AN23" i="33"/>
  <c r="AA62" i="43"/>
  <c r="AQ103" i="33"/>
  <c r="AR103" i="33"/>
  <c r="AA13" i="43"/>
  <c r="AQ23" i="33"/>
  <c r="Q12" i="33"/>
  <c r="AR9" i="33"/>
  <c r="AI9" i="33"/>
  <c r="AP48" i="33"/>
  <c r="AR48" i="33"/>
  <c r="O51" i="33"/>
  <c r="I29" i="43"/>
  <c r="I28" i="43"/>
  <c r="I27" i="43"/>
  <c r="I26" i="43"/>
  <c r="I25" i="43"/>
  <c r="I17" i="43"/>
  <c r="I16" i="43"/>
  <c r="I15" i="43"/>
  <c r="I13" i="43"/>
  <c r="I12" i="43"/>
  <c r="I11" i="43"/>
  <c r="I8" i="43"/>
  <c r="I19" i="43"/>
  <c r="I7" i="43"/>
  <c r="Q101" i="33"/>
  <c r="Q107" i="33"/>
  <c r="AR10" i="33"/>
  <c r="AR107" i="33"/>
  <c r="O66" i="33"/>
  <c r="H83" i="33"/>
  <c r="H97" i="33"/>
  <c r="H46" i="33"/>
  <c r="F21" i="33"/>
  <c r="H21" i="33"/>
  <c r="AR32" i="33"/>
  <c r="Q37" i="33"/>
  <c r="Z37" i="33"/>
  <c r="Z19" i="33"/>
  <c r="X15" i="33"/>
  <c r="X61" i="33"/>
  <c r="AI42" i="33"/>
  <c r="Z105" i="33"/>
  <c r="Z41" i="33"/>
  <c r="H10" i="33"/>
  <c r="H48" i="33"/>
  <c r="AR88" i="33"/>
  <c r="AI71" i="33"/>
  <c r="H98" i="33"/>
  <c r="AR46" i="33"/>
  <c r="AR90" i="33"/>
  <c r="AI33" i="33"/>
  <c r="AR37" i="33"/>
  <c r="AR19" i="33"/>
  <c r="AP15" i="33"/>
  <c r="Z46" i="33"/>
  <c r="Z33" i="33"/>
  <c r="AI41" i="33"/>
  <c r="AR83" i="33"/>
  <c r="Z35" i="33"/>
  <c r="H45" i="33"/>
  <c r="H106" i="33"/>
  <c r="Z88" i="33"/>
  <c r="AR69" i="33"/>
  <c r="AR66" i="33"/>
  <c r="Q94" i="33"/>
  <c r="H19" i="33"/>
  <c r="H94" i="33"/>
  <c r="H33" i="33"/>
  <c r="H42" i="33"/>
  <c r="H38" i="33"/>
  <c r="H100" i="33"/>
  <c r="H85" i="33"/>
  <c r="H34" i="33"/>
  <c r="H44" i="33"/>
  <c r="AI43" i="33"/>
  <c r="AI31" i="33"/>
  <c r="Z106" i="33"/>
  <c r="Q24" i="33"/>
  <c r="O21" i="33"/>
  <c r="AR101" i="33"/>
  <c r="Q32" i="33"/>
  <c r="Z38" i="33"/>
  <c r="Q30" i="33"/>
  <c r="Z48" i="33"/>
  <c r="AR108" i="33"/>
  <c r="Q66" i="33"/>
  <c r="Z61" i="33"/>
  <c r="Z89" i="33"/>
  <c r="Z96" i="33"/>
  <c r="H86" i="33"/>
  <c r="AI63" i="33"/>
  <c r="AG61" i="33"/>
  <c r="AR35" i="33"/>
  <c r="Q38" i="33"/>
  <c r="H78" i="33"/>
  <c r="F76" i="33"/>
  <c r="H70" i="33"/>
  <c r="H90" i="33"/>
  <c r="AI23" i="33"/>
  <c r="AI21" i="33"/>
  <c r="Z23" i="33"/>
  <c r="Z78" i="33"/>
  <c r="AI45" i="33"/>
  <c r="Q36" i="33"/>
  <c r="Q45" i="33"/>
  <c r="AI99" i="33"/>
  <c r="Q18" i="33"/>
  <c r="AI79" i="33"/>
  <c r="AG76" i="33"/>
  <c r="AI88" i="33"/>
  <c r="Q39" i="33"/>
  <c r="AI107" i="33"/>
  <c r="H69" i="33"/>
  <c r="F61" i="33"/>
  <c r="Q106" i="33"/>
  <c r="AR23" i="33"/>
  <c r="AP21" i="33"/>
  <c r="AR31" i="33"/>
  <c r="AR84" i="33"/>
  <c r="AI100" i="33"/>
  <c r="Q83" i="33"/>
  <c r="AI35" i="33"/>
  <c r="AR40" i="33"/>
  <c r="Q29" i="33"/>
  <c r="Z94" i="33"/>
  <c r="Q89" i="33"/>
  <c r="AR34" i="33"/>
  <c r="H108" i="33"/>
  <c r="AI83" i="33"/>
  <c r="Q76" i="33"/>
  <c r="O76" i="33"/>
  <c r="AR79" i="33"/>
  <c r="H103" i="33"/>
  <c r="AP66" i="33"/>
  <c r="AP60" i="33"/>
  <c r="AQ66" i="33"/>
  <c r="AI61" i="33"/>
  <c r="Z15" i="33"/>
  <c r="H76" i="33"/>
  <c r="Q10" i="33"/>
  <c r="Z90" i="33"/>
  <c r="Z81" i="33"/>
  <c r="Q21" i="33"/>
  <c r="AG66" i="33"/>
  <c r="H7" i="33"/>
  <c r="F5" i="33"/>
  <c r="H30" i="33"/>
  <c r="Q95" i="33"/>
  <c r="Q96" i="33"/>
  <c r="Q92" i="33"/>
  <c r="Z13" i="33"/>
  <c r="X7" i="33"/>
  <c r="AP81" i="33"/>
  <c r="AP92" i="33"/>
  <c r="AR92" i="33"/>
  <c r="F15" i="33"/>
  <c r="F6" i="33"/>
  <c r="H15" i="33"/>
  <c r="X81" i="33"/>
  <c r="AG21" i="33"/>
  <c r="H26" i="33"/>
  <c r="Z26" i="33"/>
  <c r="F7" i="33"/>
  <c r="AG15" i="33"/>
  <c r="AI11" i="33"/>
  <c r="AR11" i="33"/>
  <c r="AR26" i="33"/>
  <c r="F81" i="33"/>
  <c r="F75" i="33"/>
  <c r="F26" i="33"/>
  <c r="AP59" i="33"/>
  <c r="Q13" i="33"/>
  <c r="Q63" i="33"/>
  <c r="Q61" i="33"/>
  <c r="O59" i="33"/>
  <c r="Z69" i="33"/>
  <c r="Q35" i="33"/>
  <c r="Q42" i="33"/>
  <c r="Q17" i="33"/>
  <c r="Q15" i="33"/>
  <c r="F92" i="33"/>
  <c r="X26" i="33"/>
  <c r="AG26" i="33"/>
  <c r="AI66" i="33"/>
  <c r="AG59" i="33"/>
  <c r="AR21" i="33"/>
  <c r="AI76" i="33"/>
  <c r="H81" i="33"/>
  <c r="AP26" i="33"/>
  <c r="X92" i="33"/>
  <c r="AR81" i="33"/>
  <c r="AI92" i="33"/>
  <c r="F66" i="33"/>
  <c r="F60" i="33"/>
  <c r="G66" i="33"/>
  <c r="AR15" i="33"/>
  <c r="Z92" i="33"/>
  <c r="H92" i="33"/>
  <c r="Q81" i="33"/>
  <c r="AI26" i="33"/>
  <c r="H66" i="33"/>
  <c r="F59" i="33"/>
  <c r="O81" i="33"/>
  <c r="Z21" i="33"/>
  <c r="X21" i="33"/>
  <c r="AG92" i="33"/>
  <c r="Z76" i="33"/>
  <c r="X76" i="33"/>
  <c r="AP76" i="33"/>
  <c r="AP75" i="33"/>
  <c r="AR76" i="33"/>
  <c r="AG81" i="33"/>
  <c r="AI81" i="33"/>
  <c r="AG60" i="33"/>
  <c r="AH66" i="33"/>
  <c r="G21" i="33"/>
  <c r="G26" i="33"/>
  <c r="G7" i="33"/>
  <c r="X75" i="33"/>
  <c r="Y92" i="33"/>
  <c r="O61" i="33"/>
  <c r="O60" i="33"/>
  <c r="P66" i="33"/>
  <c r="O7" i="33"/>
  <c r="O92" i="33"/>
  <c r="Q26" i="33"/>
  <c r="X74" i="33"/>
  <c r="Z7" i="33"/>
  <c r="X6" i="33"/>
  <c r="Y21" i="33"/>
  <c r="O15" i="33"/>
  <c r="O6" i="33"/>
  <c r="F74" i="33"/>
  <c r="O26" i="33"/>
  <c r="X5" i="33"/>
  <c r="X4" i="33"/>
  <c r="Y51" i="33"/>
  <c r="O75" i="33"/>
  <c r="P76" i="33"/>
  <c r="AG75" i="33"/>
  <c r="AH92" i="33"/>
  <c r="O74" i="33"/>
  <c r="AP6" i="33"/>
  <c r="X66" i="33"/>
  <c r="X60" i="33"/>
  <c r="Y66" i="33"/>
  <c r="Z66" i="33"/>
  <c r="X59" i="33"/>
  <c r="AP7" i="33"/>
  <c r="AR7" i="33"/>
  <c r="AP5" i="33"/>
  <c r="Q7" i="33"/>
  <c r="AI7" i="33"/>
  <c r="AG5" i="33"/>
  <c r="AG7" i="33"/>
  <c r="AG6" i="33"/>
  <c r="Y76" i="33"/>
  <c r="AG74" i="33"/>
  <c r="G15" i="33"/>
  <c r="G61" i="33"/>
  <c r="H59" i="33"/>
  <c r="AQ81" i="33"/>
  <c r="AQ92" i="33"/>
  <c r="AQ76" i="33"/>
  <c r="F4" i="33"/>
  <c r="AH76" i="33"/>
  <c r="AH81" i="33"/>
  <c r="G81" i="33"/>
  <c r="G92" i="33"/>
  <c r="G76" i="33"/>
  <c r="Y7" i="33"/>
  <c r="AP74" i="33"/>
  <c r="O5" i="33"/>
  <c r="O4" i="33"/>
  <c r="H5" i="33"/>
  <c r="Y81" i="33"/>
  <c r="Y61" i="33"/>
  <c r="Z59" i="33"/>
  <c r="P26" i="33"/>
  <c r="P7" i="33"/>
  <c r="P21" i="33"/>
  <c r="P15" i="33"/>
  <c r="Q5" i="33"/>
  <c r="P61" i="33"/>
  <c r="Q59" i="33"/>
  <c r="Y15" i="33"/>
  <c r="Z74" i="33"/>
  <c r="Y26" i="33"/>
  <c r="Z5" i="33"/>
  <c r="P92" i="33"/>
  <c r="P81" i="33"/>
  <c r="AH26" i="33"/>
  <c r="AH61" i="33"/>
  <c r="AI59" i="33"/>
  <c r="AH15" i="33"/>
  <c r="AH21" i="33"/>
  <c r="AH7" i="33"/>
  <c r="AQ26" i="33"/>
  <c r="AQ15" i="33"/>
  <c r="AG4" i="33"/>
  <c r="AQ61" i="33"/>
  <c r="AR59" i="33"/>
  <c r="AQ21" i="33"/>
  <c r="AR5" i="33"/>
  <c r="AQ7" i="33"/>
  <c r="AI74" i="33"/>
  <c r="Y59" i="33"/>
  <c r="Y74" i="33"/>
  <c r="Y5" i="33"/>
  <c r="H74" i="33"/>
  <c r="Q74" i="33"/>
  <c r="AR74" i="33"/>
  <c r="P51" i="33"/>
  <c r="P59" i="33"/>
  <c r="P74" i="33"/>
  <c r="AP4" i="33"/>
  <c r="P5" i="33"/>
  <c r="G51" i="33"/>
  <c r="G59" i="33"/>
  <c r="G5" i="33"/>
  <c r="G74" i="33"/>
  <c r="AI5" i="33"/>
  <c r="AH51" i="33"/>
  <c r="AH59" i="33"/>
  <c r="AH74" i="33"/>
  <c r="AH5" i="33"/>
  <c r="X3" i="33"/>
  <c r="F3" i="33"/>
  <c r="AQ51" i="33"/>
  <c r="AQ59" i="33"/>
  <c r="AQ5" i="33"/>
  <c r="O3" i="33"/>
  <c r="AQ74" i="33"/>
  <c r="AG3" i="33"/>
  <c r="AP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D92866C6-59DE-48D0-886D-95F584B37289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<sst xmlns="http://schemas.openxmlformats.org/spreadsheetml/2006/main" count="1591" uniqueCount="589">
  <si>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</si>
  <si>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</si>
  <si>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</si>
  <si>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</si>
  <si>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</si>
  <si>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</si>
  <si>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</si>
  <si>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</si>
  <si>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</si>
  <si>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</si>
  <si>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</si>
  <si>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</si>
  <si>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</si>
  <si>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</si>
  <si>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</si>
  <si>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</si>
  <si>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</si>
  <si>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</si>
  <si>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</si>
  <si>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</si>
  <si>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</si>
  <si>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</si>
  <si>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</si>
  <si>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</si>
  <si>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</si>
  <si>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</si>
  <si>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</si>
  <si>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</si>
  <si>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</si>
  <si>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</si>
  <si>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</si>
  <si>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</si>
  <si>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</si>
  <si>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</si>
  <si>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</si>
  <si>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</si>
  <si>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</si>
  <si>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</si>
  <si>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</si>
  <si>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</si>
  <si>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</si>
  <si>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</si>
  <si>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</si>
  <si>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</si>
  <si>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</si>
  <si>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</si>
  <si>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</si>
  <si>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</si>
  <si>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</si>
  <si>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</si>
  <si>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</si>
  <si>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</si>
  <si>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</si>
  <si>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</si>
  <si>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</si>
  <si>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</si>
  <si>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</si>
  <si>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</si>
  <si>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</si>
  <si>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</si>
  <si>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</si>
  <si>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</si>
  <si>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</si>
  <si>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</si>
  <si>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</si>
  <si>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</si>
  <si>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</si>
  <si>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</si>
  <si>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</si>
  <si>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</si>
  <si>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</si>
  <si>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</si>
  <si>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</si>
  <si>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</si>
  <si>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</si>
  <si>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</si>
  <si>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</si>
  <si>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</si>
  <si>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</si>
  <si>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</si>
  <si>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</si>
  <si>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</si>
  <si>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</si>
  <si>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</si>
  <si>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</si>
  <si>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</si>
  <si>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</si>
  <si>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</si>
  <si>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</si>
  <si>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</si>
  <si>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</si>
  <si>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</si>
  <si>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</si>
  <si>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</si>
  <si>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</si>
  <si>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</si>
  <si>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</si>
  <si>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</si>
  <si>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</si>
  <si>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</si>
  <si>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</si>
  <si>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</si>
  <si>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</si>
  <si>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</si>
  <si>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</si>
  <si>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</si>
  <si>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</si>
  <si>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</si>
  <si>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</si>
  <si>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</si>
  <si>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</si>
  <si>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</si>
  <si>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</si>
  <si>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</si>
  <si>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</si>
  <si>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</si>
  <si>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</si>
  <si>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</si>
  <si>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</si>
  <si>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</si>
  <si>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</si>
  <si>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</si>
  <si>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</si>
  <si>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</si>
  <si>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</si>
  <si>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</si>
  <si>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</si>
  <si>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</si>
  <si>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</si>
  <si>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</si>
  <si>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</si>
  <si>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</si>
  <si>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</si>
  <si>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</si>
  <si>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</si>
  <si>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</si>
  <si>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</si>
  <si>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</si>
  <si>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</si>
  <si>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</si>
  <si>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</si>
  <si>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</si>
  <si>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</si>
  <si>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</si>
  <si>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</si>
  <si>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</si>
  <si>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</si>
  <si>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</si>
  <si>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</si>
  <si>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</si>
  <si>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</si>
  <si>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</si>
  <si>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</si>
  <si>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</si>
  <si>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</si>
  <si>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</si>
  <si>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</si>
  <si>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</si>
  <si>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</si>
  <si>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</si>
  <si>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</si>
  <si>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</si>
  <si>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</si>
  <si>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</si>
  <si>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</si>
  <si>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</si>
  <si>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</si>
  <si>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</si>
  <si>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</si>
  <si>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</si>
  <si>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</si>
  <si>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</si>
  <si>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</si>
  <si>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</si>
  <si>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</si>
  <si>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</si>
  <si>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</si>
  <si>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</si>
  <si>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</si>
  <si>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</si>
  <si>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</si>
  <si>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</si>
  <si>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</si>
  <si>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</si>
  <si>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</si>
  <si>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</si>
  <si>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</si>
  <si>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</si>
  <si>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</si>
  <si>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</si>
  <si>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</si>
  <si>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</si>
  <si>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</si>
  <si>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</si>
  <si>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</si>
  <si>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</si>
  <si>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</si>
  <si>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</si>
  <si>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</si>
  <si>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</si>
  <si>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</si>
  <si>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</si>
  <si>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</si>
  <si>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</si>
  <si>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</si>
  <si>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</si>
  <si>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</si>
  <si>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</si>
  <si>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</si>
  <si>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</si>
  <si>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</si>
  <si>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</si>
  <si>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</si>
  <si>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</si>
  <si>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</si>
  <si>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</si>
  <si>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</si>
  <si>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</si>
  <si>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</si>
  <si>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</si>
  <si>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</si>
  <si>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</si>
  <si>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</si>
  <si>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</si>
  <si>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</si>
  <si>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</si>
  <si>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</si>
  <si>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</si>
  <si>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</si>
  <si>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</si>
  <si>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</si>
  <si>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</si>
  <si>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</si>
  <si>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</si>
  <si>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</si>
  <si>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</si>
  <si>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</si>
  <si>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</si>
  <si>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</si>
  <si>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</si>
  <si>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</si>
  <si>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</si>
  <si>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</si>
  <si>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</si>
  <si>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</si>
  <si>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</si>
  <si>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</si>
  <si>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</si>
  <si>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</si>
  <si>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</si>
  <si>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</si>
  <si>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</si>
  <si>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</si>
  <si>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</si>
  <si>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</si>
  <si>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</si>
  <si>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</si>
  <si>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</si>
  <si>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</si>
  <si>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</si>
  <si>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</si>
  <si>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</si>
  <si>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</si>
  <si>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</si>
  <si>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</si>
  <si>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</si>
  <si>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</si>
  <si>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</si>
  <si>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</si>
  <si>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</si>
  <si>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</si>
  <si>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</si>
  <si>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</si>
  <si>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</si>
  <si>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</si>
  <si>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</si>
  <si>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</si>
  <si>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</si>
  <si>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</si>
  <si>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</si>
  <si>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</si>
  <si>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</si>
  <si>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</si>
  <si>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</si>
  <si>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</si>
  <si>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</si>
  <si>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</si>
  <si>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</si>
  <si>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</si>
  <si>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</si>
  <si>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</si>
  <si>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</si>
  <si>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</si>
  <si>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</si>
  <si>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</si>
  <si>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</si>
  <si>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</si>
  <si>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</si>
  <si>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</si>
  <si>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</si>
  <si>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</si>
  <si>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</si>
  <si>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</si>
  <si>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</si>
  <si>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</si>
  <si>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</si>
  <si>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</si>
  <si>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</si>
  <si>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</si>
  <si>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</si>
  <si>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</si>
  <si>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</si>
  <si>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</si>
  <si>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</si>
  <si>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</si>
  <si>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</si>
  <si>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</si>
  <si>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</si>
  <si>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</si>
  <si>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</si>
  <si>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</si>
  <si>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</si>
  <si>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</si>
  <si>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</si>
  <si>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</si>
  <si>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</si>
  <si>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</si>
  <si>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</si>
  <si>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</si>
  <si>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</si>
  <si>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</si>
  <si>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</si>
  <si>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</si>
  <si>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</si>
  <si>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</si>
  <si>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</si>
  <si>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</si>
  <si>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</si>
  <si>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</si>
  <si>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</si>
  <si>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</si>
  <si>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</si>
  <si>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</si>
  <si>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</si>
  <si>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</si>
  <si>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</si>
  <si>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</si>
  <si>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</si>
  <si>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</si>
  <si>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</si>
  <si>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</si>
  <si>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</si>
  <si>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</si>
  <si>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</si>
  <si>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</si>
  <si>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</si>
  <si>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</si>
  <si>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</si>
  <si>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</si>
  <si>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</si>
  <si>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</si>
  <si>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</si>
  <si>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</si>
  <si>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</si>
  <si>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</si>
  <si>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</si>
  <si>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</si>
  <si>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</si>
  <si>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</si>
  <si>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</si>
  <si>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</si>
  <si>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</si>
  <si>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</si>
  <si>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</si>
  <si>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</si>
  <si>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</si>
  <si>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</si>
  <si>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</si>
  <si>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</si>
  <si>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</si>
  <si>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</si>
  <si>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</si>
  <si>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</si>
  <si>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</si>
  <si>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</si>
  <si>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</si>
  <si>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</si>
  <si>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</si>
  <si>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</si>
  <si>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</si>
  <si>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</si>
  <si>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</si>
  <si>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</si>
  <si>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</si>
  <si>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</si>
  <si>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</si>
  <si>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</si>
  <si>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</si>
  <si>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</si>
  <si>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</si>
  <si>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</si>
  <si>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</si>
  <si>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</si>
  <si>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</si>
  <si>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</si>
  <si>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</si>
  <si>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</si>
  <si>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</si>
  <si>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</si>
  <si>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</si>
  <si>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</si>
  <si>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</si>
  <si>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</si>
  <si>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</si>
  <si>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</si>
  <si>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</si>
  <si>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</si>
  <si>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</si>
  <si>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</si>
  <si>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</si>
  <si>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</si>
  <si>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</si>
  <si>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</si>
  <si>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</si>
  <si>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</si>
  <si>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</si>
  <si>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</si>
  <si>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</si>
  <si>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</si>
  <si>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</si>
  <si>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</si>
  <si>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</si>
  <si>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</si>
  <si>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</si>
  <si>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</si>
  <si>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</si>
  <si>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</si>
  <si>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</si>
  <si>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</si>
  <si>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</si>
  <si>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</si>
  <si>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</si>
  <si>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</si>
  <si>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</si>
  <si>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</si>
  <si>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</si>
  <si>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</si>
  <si>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</si>
  <si>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</si>
  <si>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</si>
  <si>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</si>
  <si>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</si>
  <si>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</si>
  <si>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</si>
  <si>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</si>
  <si>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</si>
  <si>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</si>
  <si>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</si>
  <si>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</si>
  <si>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</si>
  <si>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</si>
  <si>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</si>
  <si>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</si>
  <si>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</si>
  <si>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</si>
  <si>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</si>
  <si>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</si>
  <si>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</si>
  <si>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</si>
  <si>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</si>
  <si>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</si>
  <si>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</si>
  <si>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</si>
  <si>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</si>
  <si>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</si>
  <si>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</si>
  <si>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</si>
  <si>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</si>
  <si>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</si>
  <si>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</si>
  <si>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</si>
  <si>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</si>
  <si>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</si>
  <si>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</si>
  <si>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</si>
  <si>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</si>
  <si>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</si>
  <si>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</si>
  <si>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</si>
  <si>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</si>
  <si>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</si>
  <si>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</si>
  <si>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</si>
  <si>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</si>
  <si>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</si>
  <si>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</si>
  <si>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</si>
  <si>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</si>
  <si>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</si>
  <si>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</si>
  <si>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</si>
  <si>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</si>
  <si>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</si>
  <si>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</si>
  <si>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</si>
  <si>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</si>
  <si>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</si>
  <si>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</si>
  <si>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</si>
  <si>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CPN</t>
  </si>
  <si>
    <t>Panama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</si>
  <si>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</si>
  <si>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</si>
  <si>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</si>
  <si>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</si>
  <si>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</si>
  <si>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</si>
  <si>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</si>
  <si>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</si>
  <si>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</si>
  <si>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</si>
  <si>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</si>
  <si>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</si>
  <si>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</si>
  <si>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</si>
  <si>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</si>
  <si>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</si>
  <si>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</si>
  <si>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</si>
  <si>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</si>
  <si>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</si>
  <si>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</si>
  <si>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</si>
  <si>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</si>
  <si>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</si>
  <si>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</si>
  <si>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</si>
  <si>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</si>
  <si>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</si>
  <si>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</si>
  <si>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</si>
  <si>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</si>
  <si>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</si>
  <si>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</si>
  <si>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</si>
  <si>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</si>
  <si>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Gus de contabilidad y reportes y validacion de CUT</t>
  </si>
  <si>
    <t xml:space="preserve"> Taller de Control Interno para auditores internos y ejecutores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</si>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</sst>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6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00" t="s">
        <v>0</v>
      </c>
      <c r="B2" s="400" t="s">
        <v>1</v>
      </c>
      <c r="C2" s="400" t="s">
        <v>2</v>
      </c>
      <c r="D2" s="400" t="s">
        <v>3</v>
      </c>
      <c r="E2" s="400" t="s">
        <v>4</v>
      </c>
      <c r="F2" s="400" t="s">
        <v>5</v>
      </c>
      <c r="G2" s="404" t="s">
        <v>6</v>
      </c>
      <c r="H2" s="402" t="s">
        <v>7</v>
      </c>
      <c r="I2" s="402" t="s">
        <v>8</v>
      </c>
      <c r="J2" s="402" t="s">
        <v>9</v>
      </c>
      <c r="K2" s="402" t="s">
        <v>10</v>
      </c>
      <c r="L2" s="402" t="s">
        <v>11</v>
      </c>
      <c r="M2" s="402" t="s">
        <v>12</v>
      </c>
      <c r="N2" s="402" t="s">
        <v>13</v>
      </c>
      <c r="O2" s="402" t="s">
        <v>14</v>
      </c>
      <c r="P2" s="402" t="s">
        <v>15</v>
      </c>
      <c r="Q2" s="406" t="s">
        <v>16</v>
      </c>
      <c r="R2" s="406" t="s">
        <v>17</v>
      </c>
      <c r="S2" s="402" t="s">
        <v>18</v>
      </c>
      <c r="V2" s="406" t="s">
        <v>19</v>
      </c>
      <c r="X2" s="60">
        <v>1</v>
      </c>
      <c r="Y2" s="408" t="s">
        <v>20</v>
      </c>
      <c r="Z2" s="408" t="s">
        <v>21</v>
      </c>
    </row>
    <row r="3" spans="1:26" ht="13.15" customHeight="1" thickBot="1">
      <c r="A3" s="401"/>
      <c r="B3" s="401"/>
      <c r="C3" s="401"/>
      <c r="D3" s="401"/>
      <c r="E3" s="401"/>
      <c r="F3" s="401"/>
      <c r="G3" s="405"/>
      <c r="H3" s="403"/>
      <c r="I3" s="403"/>
      <c r="J3" s="403"/>
      <c r="K3" s="403"/>
      <c r="L3" s="403"/>
      <c r="M3" s="403"/>
      <c r="N3" s="403"/>
      <c r="O3" s="403"/>
      <c r="P3" s="403"/>
      <c r="Q3" s="411"/>
      <c r="R3" s="411"/>
      <c r="S3" s="410"/>
      <c r="V3" s="407"/>
      <c r="X3" s="60">
        <v>2</v>
      </c>
      <c r="Y3" s="409"/>
      <c r="Z3" s="409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6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7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399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399"/>
    </row>
    <row r="68" spans="1:20" ht="31.15" customHeight="1">
      <c r="D68" s="64"/>
      <c r="E68" s="64"/>
      <c r="F68" s="64"/>
      <c r="G68" s="85"/>
      <c r="J68" s="399"/>
      <c r="K68" s="399"/>
      <c r="L68" s="399"/>
      <c r="M68" s="399"/>
      <c r="N68" s="399"/>
      <c r="O68" s="399"/>
      <c r="P68" s="399"/>
      <c r="Q68" s="399"/>
      <c r="R68" s="399"/>
      <c r="S68" s="399"/>
    </row>
    <row r="69" spans="1:20" ht="31.15" customHeight="1">
      <c r="D69" s="64"/>
      <c r="E69" s="64"/>
      <c r="F69" s="64"/>
      <c r="G69" s="85"/>
      <c r="J69" s="399"/>
      <c r="K69" s="399"/>
      <c r="L69" s="399"/>
      <c r="M69" s="399"/>
      <c r="N69" s="399"/>
      <c r="O69" s="399"/>
      <c r="P69" s="399"/>
      <c r="Q69" s="399"/>
      <c r="R69" s="399"/>
      <c r="S69" s="399"/>
    </row>
    <row r="70" spans="1:20" ht="31.15" customHeight="1">
      <c r="D70" s="64"/>
      <c r="E70" s="64"/>
      <c r="F70" s="64"/>
      <c r="G70" s="85"/>
      <c r="J70" s="399"/>
      <c r="K70" s="399"/>
      <c r="L70" s="399"/>
      <c r="M70" s="399"/>
      <c r="N70" s="399"/>
      <c r="O70" s="399"/>
      <c r="P70" s="399"/>
      <c r="Q70" s="399"/>
      <c r="R70" s="399"/>
      <c r="S70" s="399"/>
    </row>
    <row r="71" spans="1:20" ht="16.149999999999999" customHeight="1">
      <c r="D71" s="64"/>
      <c r="E71" s="64"/>
      <c r="F71" s="64"/>
      <c r="G71" s="85"/>
      <c r="J71" s="399"/>
      <c r="K71" s="399"/>
      <c r="L71" s="399"/>
      <c r="M71" s="399"/>
      <c r="N71" s="399"/>
      <c r="O71" s="399"/>
      <c r="P71" s="399"/>
      <c r="Q71" s="399"/>
      <c r="R71" s="399"/>
      <c r="S71" s="399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396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Panama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12" t="str">
        <f>CONCATENATE($A$1," 1Q18")</f>
        <v>CPN 1Q18</v>
      </c>
      <c r="C3" s="413"/>
      <c r="D3" s="413"/>
      <c r="E3" s="414"/>
      <c r="F3" s="417">
        <f>+H5*G5+H59*G59+H74*G74</f>
        <v>0.20000066666666669</v>
      </c>
      <c r="G3" s="418"/>
      <c r="H3" s="418"/>
      <c r="I3" s="419"/>
      <c r="J3" s="189"/>
      <c r="K3" s="412" t="str">
        <f>CONCATENATE($A$1," 2Q18")</f>
        <v>CPN 2Q18</v>
      </c>
      <c r="L3" s="413"/>
      <c r="M3" s="413"/>
      <c r="N3" s="414"/>
      <c r="O3" s="417">
        <f>+Q5*P5+Q59*P59+Q74*P74</f>
        <v>0</v>
      </c>
      <c r="P3" s="418"/>
      <c r="Q3" s="418"/>
      <c r="R3" s="419"/>
      <c r="S3" s="189"/>
      <c r="T3" s="412" t="str">
        <f>CONCATENATE($A$1," 3Q18")</f>
        <v>CPN 3Q18</v>
      </c>
      <c r="U3" s="413"/>
      <c r="V3" s="413"/>
      <c r="W3" s="414"/>
      <c r="X3" s="417">
        <f>+Z5*Y5+Z59*Y59+Z74*Y74</f>
        <v>0</v>
      </c>
      <c r="Y3" s="418"/>
      <c r="Z3" s="418"/>
      <c r="AA3" s="419"/>
      <c r="AB3" s="189"/>
      <c r="AC3" s="412" t="str">
        <f>CONCATENATE($A$1," 4Q18")</f>
        <v>CPN 4Q18</v>
      </c>
      <c r="AD3" s="413"/>
      <c r="AE3" s="413"/>
      <c r="AF3" s="414"/>
      <c r="AG3" s="417">
        <f>+AI5*AH5+AI59*AH59+AI74*AH74</f>
        <v>0</v>
      </c>
      <c r="AH3" s="418"/>
      <c r="AI3" s="418"/>
      <c r="AJ3" s="419"/>
      <c r="AK3" s="236"/>
      <c r="AL3" s="424" t="str">
        <f>CONCATENATE($A$2," 2018")</f>
        <v>Panama 2018</v>
      </c>
      <c r="AM3" s="425"/>
      <c r="AN3" s="425"/>
      <c r="AO3" s="426"/>
      <c r="AP3" s="417">
        <f>+AR5*AQ5+AR59*AQ59+AR74*AQ74</f>
        <v>0.15497835497835499</v>
      </c>
      <c r="AQ3" s="418"/>
      <c r="AR3" s="418"/>
      <c r="AS3" s="419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5" t="str">
        <f>+HLOOKUP($A$3,MBFS,3,FALSE)</f>
        <v>OBJ. I</v>
      </c>
      <c r="C5" s="416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2">
        <f>IF(AND(H7="",H15="",H21="",H26=""),0,H7*G7+H15*G15+H21*G21+H26*G26)</f>
        <v>0</v>
      </c>
      <c r="I5" s="423">
        <f>IF(AND(I6="",I7=""),0,AVERAGE(I6:I7))</f>
        <v>0</v>
      </c>
      <c r="J5" s="229"/>
      <c r="K5" s="415" t="str">
        <f>+HLOOKUP($A$3,MBFS,3,FALSE)</f>
        <v>OBJ. I</v>
      </c>
      <c r="L5" s="416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2">
        <f>IF(AND(Q7="",Q15="",Q21="",Q26=""),0,Q7*P7+Q15*P15+Q21*P21+Q26*P26)</f>
        <v>0</v>
      </c>
      <c r="R5" s="423">
        <f>IF(AND(R6="",R7=""),0,AVERAGE(R6:R7))</f>
        <v>0</v>
      </c>
      <c r="S5" s="229"/>
      <c r="T5" s="415" t="str">
        <f>+HLOOKUP($A$3,MBFS,3,FALSE)</f>
        <v>OBJ. I</v>
      </c>
      <c r="U5" s="416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2">
        <f>IF(AND(Z7="",Z15="",Z21="",Z26=""),0,Z7*Y7+Z15*Y15+Z21*Y21+Z26*Y26)</f>
        <v>0</v>
      </c>
      <c r="AA5" s="423">
        <f>IF(AND(AA6="",AA7=""),0,AVERAGE(AA6:AA7))</f>
        <v>0</v>
      </c>
      <c r="AB5" s="229"/>
      <c r="AC5" s="415" t="str">
        <f>+HLOOKUP($A$3,MBFS,3,FALSE)</f>
        <v>OBJ. I</v>
      </c>
      <c r="AD5" s="416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2">
        <f>IF(AND(AI7="",AI15="",AI21="",AI26=""),0,AI7*AH7+AI15*AH15+AI21*AH21+AI26*AH26)</f>
        <v>0</v>
      </c>
      <c r="AJ5" s="423">
        <f>IF(AND(AJ6="",AJ7=""),0,AVERAGE(AJ6:AJ7))</f>
        <v>0</v>
      </c>
      <c r="AK5" s="238"/>
      <c r="AL5" s="415" t="str">
        <f>+HLOOKUP($A$3,MBFS,3,FALSE)</f>
        <v>OBJ. I</v>
      </c>
      <c r="AM5" s="416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2">
        <f>IF(AND(AR7="",AR15="",AR21="",AR26=""),0,AR7*AQ7+AR15*AQ15+AR21*AQ21+AR26*AQ26)</f>
        <v>0</v>
      </c>
      <c r="AS5" s="423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0.7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</v>
      </c>
      <c r="AQ7" s="201">
        <f>IF(AP$6=0,0,AP7/AP$6)</f>
        <v>0</v>
      </c>
      <c r="AR7" s="202">
        <f>IF(AND(AR9="",AR10="",AR11="",AR12="",AR13=""),-0.000001,AVERAGE(AR9:AR13))</f>
        <v>-9.9999999999999995E-7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 t="str">
        <f>IF(VLOOKUP(AD9,PLAN,AG$2,FALSE)="","",VLOOKUP(AD9,PLAN,AG$2,FALSE))</f>
        <v/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</v>
      </c>
      <c r="AQ9" s="210">
        <f>IF(VLOOKUP(AM9,PLAN,AQ$2,FALSE)="","",VLOOKUP(AM9,PLAN,AQ$2,FALSE))</f>
        <v>0</v>
      </c>
      <c r="AR9" s="211" t="str">
        <f>IF(OR(AP9="",AP9=0,AQ9="",AO9="FYI"),"",IF(AQ9=0,0,IF(AQ9&gt;AP9,1.00001,AQ9/AP9)))</f>
        <v/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2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>
        <f>IF(VLOOKUP(L11,PLAN,P$2,FALSE)="","",VLOOKUP(L11,PLAN,P$2,FALSE))</f>
        <v>2</v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>
        <f>IF(VLOOKUP(U11,PLAN,Y$2,FALSE)="","",VLOOKUP(U11,PLAN,Y$2,FALSE))</f>
        <v>2</v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>
        <f>IF(VLOOKUP(AD11,PLAN,AH$2,FALSE)="","",VLOOKUP(AD11,PLAN,AH$2,FALSE))</f>
        <v>2</v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2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2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2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</v>
      </c>
      <c r="AH15" s="201">
        <f>IF(AG$6=0,0,AG15/AG$6)</f>
        <v>0</v>
      </c>
      <c r="AI15" s="202">
        <f>IF(AND(AI17="",AI18="",AI19=""),-0.000001,AVERAGE(AI17:AI19))</f>
        <v>-9.9999999999999995E-7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</v>
      </c>
      <c r="AQ15" s="201">
        <f>IF(AP$6=0,0,AP15/AP$6)</f>
        <v>0</v>
      </c>
      <c r="AR15" s="202">
        <f>IF(AND(AR17="",AR18="",AR19=""),-0.000001,AVERAGE(AR17:AR19))</f>
        <v>-9.9999999999999995E-7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 t="str">
        <f>IF(VLOOKUP(AD18,PLAN,AG$2,FALSE)="","",VLOOKUP(AD18,PLAN,AG$2,FALSE))</f>
        <v/>
      </c>
      <c r="AH18" s="210">
        <f>IF(VLOOKUP(AD18,PLAN,AH$2,FALSE)="","",VLOOKUP(AD18,PLAN,AH$2,FALSE))</f>
        <v>0</v>
      </c>
      <c r="AI18" s="211" t="str">
        <f t="shared" si="3"/>
        <v/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0</v>
      </c>
      <c r="AQ18" s="210">
        <f>IF(VLOOKUP(AM18,PLAN,AQ$2,FALSE)="","",VLOOKUP(AM18,PLAN,AQ$2,FALSE))</f>
        <v>0</v>
      </c>
      <c r="AR18" s="211" t="str">
        <f t="shared" si="4"/>
        <v/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 t="str">
        <f>IF(VLOOKUP(C23,PLAN,F$2,FALSE)="","",VLOOKUP(C23,PLAN,F$2,FALSE))</f>
        <v/>
      </c>
      <c r="G23" s="210">
        <f>IF(VLOOKUP(C23,PLAN,G$2,FALSE)="","",VLOOKUP(C23,PLAN,G$2,FALSE))</f>
        <v>1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 t="str">
        <f>IF(VLOOKUP(L23,PLAN,O$2,FALSE)="","",VLOOKUP(L23,PLAN,O$2,FALSE))</f>
        <v/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 t="str">
        <f>IF(VLOOKUP(U23,PLAN,X$2,FALSE)="","",VLOOKUP(U23,PLAN,X$2,FALSE))</f>
        <v/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 t="str">
        <f>IF(VLOOKUP(AD23,PLAN,AG$2,FALSE)="","",VLOOKUP(AD23,PLAN,AG$2,FALSE))</f>
        <v/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1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1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1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</v>
      </c>
      <c r="G26" s="201">
        <f>IF(F$6=0,0,F26/F$6)</f>
        <v>0</v>
      </c>
      <c r="H26" s="202">
        <f>IF(AND(H28="",H29="",H30="",H31="",H32="",H33="",H34="",H35="",H36="",H37="",H38="",H39="",H40="",H41="",H42="",H43="",H44="",H45="",H46="",H47="",H48=""),-0.000001,AVERAGE(H28:H48))</f>
        <v>-9.9999999999999995E-7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</v>
      </c>
      <c r="P26" s="201">
        <f>IF(O$6=0,0,O26/O$6)</f>
        <v>0</v>
      </c>
      <c r="Q26" s="202">
        <f>IF(AND(Q28="",Q29="",Q30="",Q31="",Q32="",Q33="",Q34="",Q35="",Q36="",Q37="",Q38="",Q39="",Q40="",Q41="",Q42="",Q43="",Q44="",Q45="",Q46="",Q47="",Q48=""),-0.000001,AVERAGE(Q28:Q48))</f>
        <v>-9.9999999999999995E-7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</v>
      </c>
      <c r="Y26" s="201">
        <f>IF(X$6=0,0,X26/X$6)</f>
        <v>0</v>
      </c>
      <c r="Z26" s="202">
        <f>IF(AND(Z28="",Z29="",Z30="",Z31="",Z32="",Z33="",Z34="",Z35="",Z36="",Z37="",Z38="",Z39="",Z40="",Z41="",Z42="",Z43="",Z44="",Z45="",Z46="",Z47="",Z48=""),-0.000001,AVERAGE(Z28:Z48))</f>
        <v>-9.9999999999999995E-7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</v>
      </c>
      <c r="AH26" s="201">
        <f>IF(AG$6=0,0,AG26/AG$6)</f>
        <v>0</v>
      </c>
      <c r="AI26" s="202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1</v>
      </c>
      <c r="AR26" s="202">
        <f>IF(AND(AR28="",AR29="",AR30="",AR31="",AR32="",AR33="",AR34="",AR35="",AR36="",AR37="",AR38="",AR39="",AR40="",AR41="",AR42="",AR43="",AR44="",AR45="",AR46="",AR47="",AR48=""),-0.000001,AVERAGE(AR28:AR48))</f>
        <v>0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 t="str">
        <f t="shared" ref="O28:O48" si="15">IF(VLOOKUP(L28,PLAN,O$2,FALSE)="","",VLOOKUP(L28,PLAN,O$2,FALSE))</f>
        <v/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</v>
      </c>
      <c r="AQ28" s="210">
        <f t="shared" ref="AQ28:AQ48" si="34">IF(VLOOKUP(AM28,PLAN,AQ$2,FALSE)="","",VLOOKUP(AM28,PLAN,AQ$2,FALSE))</f>
        <v>0</v>
      </c>
      <c r="AR28" s="211" t="str">
        <f t="shared" ref="AR28:AR48" si="35">IF(OR(AP28="",AP28=0,AQ28="",AO28="FYI"),"",IF(AQ28=0,0,IF(AQ28&gt;AP28,1.00001,AQ28/AP28)))</f>
        <v/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 t="str">
        <f t="shared" si="9"/>
        <v/>
      </c>
      <c r="G29" s="210">
        <f t="shared" si="10"/>
        <v>0.9107142857142857</v>
      </c>
      <c r="H29" s="211" t="str">
        <f t="shared" si="11"/>
        <v/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 t="str">
        <f t="shared" si="15"/>
        <v/>
      </c>
      <c r="P29" s="210">
        <f t="shared" si="16"/>
        <v>0</v>
      </c>
      <c r="Q29" s="211" t="str">
        <f t="shared" si="17"/>
        <v/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 t="str">
        <f t="shared" si="21"/>
        <v/>
      </c>
      <c r="Y29" s="210">
        <f t="shared" si="22"/>
        <v>0</v>
      </c>
      <c r="Z29" s="211" t="str">
        <f t="shared" si="23"/>
        <v/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 t="str">
        <f t="shared" si="27"/>
        <v/>
      </c>
      <c r="AH29" s="210">
        <f t="shared" si="28"/>
        <v>0</v>
      </c>
      <c r="AI29" s="211" t="str">
        <f t="shared" si="29"/>
        <v/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</v>
      </c>
      <c r="AQ29" s="210">
        <f t="shared" si="34"/>
        <v>0.9107142857142857</v>
      </c>
      <c r="AR29" s="211" t="str">
        <f t="shared" si="35"/>
        <v/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7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7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 t="str">
        <f t="shared" si="27"/>
        <v/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</v>
      </c>
      <c r="AQ33" s="210">
        <f t="shared" si="34"/>
        <v>0</v>
      </c>
      <c r="AR33" s="211" t="str">
        <f t="shared" si="35"/>
        <v/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 t="str">
        <f t="shared" si="27"/>
        <v/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</v>
      </c>
      <c r="AQ34" s="210">
        <f t="shared" si="34"/>
        <v>0</v>
      </c>
      <c r="AR34" s="211" t="str">
        <f t="shared" si="35"/>
        <v/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 t="str">
        <f t="shared" si="9"/>
        <v/>
      </c>
      <c r="G35" s="213">
        <f t="shared" si="10"/>
        <v>8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 t="str">
        <f t="shared" si="15"/>
        <v/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 t="str">
        <f t="shared" si="21"/>
        <v/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 t="str">
        <f t="shared" si="27"/>
        <v/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0</v>
      </c>
      <c r="AQ35" s="213">
        <f t="shared" si="34"/>
        <v>8</v>
      </c>
      <c r="AR35" s="211" t="str">
        <f t="shared" si="35"/>
        <v/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 t="str">
        <f t="shared" si="9"/>
        <v/>
      </c>
      <c r="G36" s="210">
        <f t="shared" si="10"/>
        <v>1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 t="str">
        <f t="shared" si="15"/>
        <v/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 t="str">
        <f t="shared" si="21"/>
        <v/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 t="str">
        <f t="shared" si="27"/>
        <v/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1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1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1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 t="str">
        <f t="shared" si="27"/>
        <v/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</v>
      </c>
      <c r="AQ38" s="210">
        <f t="shared" si="34"/>
        <v>0</v>
      </c>
      <c r="AR38" s="211" t="str">
        <f t="shared" si="35"/>
        <v/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 t="str">
        <f t="shared" si="9"/>
        <v/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 t="str">
        <f t="shared" si="15"/>
        <v/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 t="str">
        <f t="shared" si="21"/>
        <v/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 t="str">
        <f t="shared" si="27"/>
        <v/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 t="str">
        <f t="shared" si="9"/>
        <v/>
      </c>
      <c r="G40" s="210">
        <f t="shared" si="10"/>
        <v>0</v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 t="str">
        <f t="shared" si="15"/>
        <v/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 t="str">
        <f t="shared" si="21"/>
        <v/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 t="str">
        <f t="shared" si="27"/>
        <v/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 t="str">
        <f t="shared" si="27"/>
        <v/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</v>
      </c>
      <c r="AQ41" s="210">
        <f t="shared" si="34"/>
        <v>0</v>
      </c>
      <c r="AR41" s="211" t="str">
        <f t="shared" si="35"/>
        <v/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 t="str">
        <f t="shared" si="27"/>
        <v/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</v>
      </c>
      <c r="AQ43" s="210">
        <f t="shared" si="34"/>
        <v>0</v>
      </c>
      <c r="AR43" s="211" t="str">
        <f t="shared" si="35"/>
        <v/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 t="str">
        <f t="shared" si="9"/>
        <v/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 t="str">
        <f t="shared" si="15"/>
        <v/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1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 t="str">
        <f t="shared" si="27"/>
        <v/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1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 t="str">
        <f t="shared" si="15"/>
        <v/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 t="str">
        <f t="shared" si="27"/>
        <v/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 t="str">
        <f t="shared" si="9"/>
        <v/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 t="str">
        <f t="shared" si="15"/>
        <v/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1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 t="str">
        <f t="shared" si="27"/>
        <v/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1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5" t="str">
        <f>+HLOOKUP($A$3,MBFS,4,FALSE)</f>
        <v>OBJ. II</v>
      </c>
      <c r="C51" s="416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397" t="str">
        <f>IF(H53=-0.000001,"",IF(AND(H53=""),0,H53*G53))</f>
        <v/>
      </c>
      <c r="I51" s="398">
        <f t="shared" ref="I51" si="47">IF(AND(I52="",I53=""),0,AVERAGE(I52:I53))</f>
        <v>0</v>
      </c>
      <c r="J51" s="229"/>
      <c r="K51" s="415" t="str">
        <f>+HLOOKUP($A$3,MBFS,4,FALSE)</f>
        <v>OBJ. II</v>
      </c>
      <c r="L51" s="416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397" t="str">
        <f>IF(Q53=-0.000001,"",IF(AND(Q53=""),0,Q53*P53))</f>
        <v/>
      </c>
      <c r="R51" s="398">
        <f t="shared" ref="R51" si="48">IF(AND(R52="",R53=""),0,AVERAGE(R52:R53))</f>
        <v>0</v>
      </c>
      <c r="S51" s="229"/>
      <c r="T51" s="415" t="str">
        <f>+HLOOKUP($A$3,MBFS,4,FALSE)</f>
        <v>OBJ. II</v>
      </c>
      <c r="U51" s="416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397" t="str">
        <f>IF(Z53=-0.000001,"",IF(AND(Z53=""),0,Z53*Y53))</f>
        <v/>
      </c>
      <c r="AA51" s="398">
        <f t="shared" ref="AA51" si="49">IF(AND(AA52="",AA53=""),0,AVERAGE(AA52:AA53))</f>
        <v>0</v>
      </c>
      <c r="AB51" s="229"/>
      <c r="AC51" s="415" t="str">
        <f>+HLOOKUP($A$3,MBFS,4,FALSE)</f>
        <v>OBJ. II</v>
      </c>
      <c r="AD51" s="416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397" t="str">
        <f>IF(AI53=-0.000001,"",IF(AND(AI53=""),0,AI53*AH53))</f>
        <v/>
      </c>
      <c r="AJ51" s="398">
        <f t="shared" ref="AJ51" si="50">IF(AND(AJ52="",AJ53=""),0,AVERAGE(AJ52:AJ53))</f>
        <v>0</v>
      </c>
      <c r="AK51" s="238"/>
      <c r="AL51" s="415" t="str">
        <f>+HLOOKUP($A$3,MBFS,4,FALSE)</f>
        <v>OBJ. II</v>
      </c>
      <c r="AM51" s="416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397" t="str">
        <f>IF(AR53=-0.000001,"",IF(AND(AR53=""),0,AR53*AQ53))</f>
        <v/>
      </c>
      <c r="AS51" s="398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5" t="str">
        <f>+HLOOKUP($A$3,MBFS,5,FALSE)</f>
        <v>OBJ. III</v>
      </c>
      <c r="C59" s="416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0">
        <f>IF(AND(H61="",H66=""),0,H61*G61+H66*G66)</f>
        <v>0</v>
      </c>
      <c r="I59" s="421"/>
      <c r="J59" s="229"/>
      <c r="K59" s="415" t="str">
        <f>+HLOOKUP($A$3,MBFS,5,FALSE)</f>
        <v>OBJ. III</v>
      </c>
      <c r="L59" s="416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0">
        <f>IF(AND(Q61="",Q66=""),0,Q61*P61+Q66*P66)</f>
        <v>0</v>
      </c>
      <c r="R59" s="421"/>
      <c r="S59" s="229"/>
      <c r="T59" s="415" t="str">
        <f>+HLOOKUP($A$3,MBFS,5,FALSE)</f>
        <v>OBJ. III</v>
      </c>
      <c r="U59" s="416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0">
        <f>IF(AND(Z61="",Z66=""),0,Z61*Y61+Z66*Y66)</f>
        <v>0</v>
      </c>
      <c r="AA59" s="421"/>
      <c r="AB59" s="229"/>
      <c r="AC59" s="415" t="str">
        <f>+HLOOKUP($A$3,MBFS,5,FALSE)</f>
        <v>OBJ. III</v>
      </c>
      <c r="AD59" s="416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0">
        <f>IF(AND(AI61="",AI66=""),0,AI61*AH61+AI66*AH66)</f>
        <v>0</v>
      </c>
      <c r="AJ59" s="421"/>
      <c r="AK59" s="238"/>
      <c r="AL59" s="415" t="str">
        <f>+HLOOKUP($A$3,MBFS,5,FALSE)</f>
        <v>OBJ. III</v>
      </c>
      <c r="AM59" s="416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20">
        <f>IF(AND(AR61="",AR66=""),0,AR61*AQ61+AR66*AQ66)</f>
        <v>0</v>
      </c>
      <c r="AS59" s="421"/>
      <c r="AT59" s="229"/>
    </row>
    <row r="60" spans="1:46" ht="21" hidden="1" outlineLevel="2">
      <c r="B60" s="281"/>
      <c r="C60" s="287"/>
      <c r="D60" s="218"/>
      <c r="E60" s="218"/>
      <c r="F60" s="195">
        <f>F61+F66</f>
        <v>0.2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</v>
      </c>
      <c r="AQ61" s="201">
        <f>IF(AP$6=0,0,AP61/AP$6)</f>
        <v>0</v>
      </c>
      <c r="AR61" s="202">
        <f>IF(AND(AR63="",AR64=""),-0.000001,AVERAGE(AR63:AR64))</f>
        <v>-9.9999999999999995E-7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 t="str">
        <f>IF(VLOOKUP(C63,PLAN,F$2,FALSE)="","",VLOOKUP(C63,PLAN,F$2,FALSE))</f>
        <v/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 t="str">
        <f>IF(VLOOKUP(L63,PLAN,O$2,FALSE)="","",VLOOKUP(L63,PLAN,O$2,FALSE))</f>
        <v/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 t="str">
        <f>IF(VLOOKUP(U63,PLAN,X$2,FALSE)="","",VLOOKUP(U63,PLAN,X$2,FALSE))</f>
        <v/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 t="str">
        <f>IF(VLOOKUP(AD63,PLAN,AG$2,FALSE)="","",VLOOKUP(AD63,PLAN,AG$2,FALSE))</f>
        <v/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0</v>
      </c>
      <c r="AQ63" s="213">
        <f>IF(VLOOKUP(AM63,PLAN,AQ$2,FALSE)="","",VLOOKUP(AM63,PLAN,AQ$2,FALSE))</f>
        <v>0</v>
      </c>
      <c r="AR63" s="211" t="str">
        <f t="shared" ref="AR63:AR64" si="56">IF(OR(AP63="",AP63=0,AQ63="",AO63="FYI"),"",IF(AQ63=0,0,IF(AQ63&gt;AP63,1.00001,AQ63/AP63)))</f>
        <v/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3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3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0.2</v>
      </c>
      <c r="G66" s="201">
        <f>IF(F$60=0,0,F66/F$60)</f>
        <v>1</v>
      </c>
      <c r="H66" s="202">
        <f>IF(AND(H68="",H69="",H70="",H71=""),-0.000001,AVERAGE(H68:H71))</f>
        <v>0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1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>
        <f>IF(VLOOKUP(C71,PLAN,G$2,FALSE)="","",VLOOKUP(C71,PLAN,G$2,FALSE))</f>
        <v>0</v>
      </c>
      <c r="H71" s="211">
        <f t="shared" ref="H71" si="62">IF(OR(F71="",F71=0,G71="",E71="FYI"),"",IF(G71=0,0,IF(G71&gt;F71,1.00001,G71/F71)))</f>
        <v>0</v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5" t="str">
        <f>+HLOOKUP($A$3,MBFS,6,FALSE)</f>
        <v>OBJ. IV</v>
      </c>
      <c r="C74" s="416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0">
        <f>IF(AND(H76="",H81="",H92=""),0,H76*G76+H81*G81+H92*G92)</f>
        <v>1.0000033333333334</v>
      </c>
      <c r="I74" s="421"/>
      <c r="J74" s="229"/>
      <c r="K74" s="415" t="str">
        <f>+HLOOKUP($A$3,MBFS,6,FALSE)</f>
        <v>OBJ. IV</v>
      </c>
      <c r="L74" s="416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0">
        <f>IF(AND(Q76="",Q81="",Q92=""),0,Q76*P76+Q81*P81+Q92*P92)</f>
        <v>0</v>
      </c>
      <c r="R74" s="421"/>
      <c r="S74" s="229"/>
      <c r="T74" s="415" t="str">
        <f>+HLOOKUP($A$3,MBFS,6,FALSE)</f>
        <v>OBJ. IV</v>
      </c>
      <c r="U74" s="416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0">
        <f>IF(AND(Z76="",Z81="",Z92=""),0,Z76*Y76+Z81*Y81+Z92*Y92)</f>
        <v>0</v>
      </c>
      <c r="AA74" s="421"/>
      <c r="AB74" s="229"/>
      <c r="AC74" s="415" t="str">
        <f>+HLOOKUP($A$3,MBFS,6,FALSE)</f>
        <v>OBJ. IV</v>
      </c>
      <c r="AD74" s="416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0">
        <f>IF(AND(AI76="",AI81="",AI92=""),0,AI76*AH76+AI81*AH81+AI92*AH92)</f>
        <v>0</v>
      </c>
      <c r="AJ74" s="421"/>
      <c r="AK74" s="238"/>
      <c r="AL74" s="415" t="str">
        <f>+HLOOKUP($A$3,MBFS,6,FALSE)</f>
        <v>OBJ. IV</v>
      </c>
      <c r="AM74" s="416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20">
        <f>IF(AND(AR76="",AR81="",AR92=""),0,AR76*AQ76+AR81*AQ81+AR92*AQ92)</f>
        <v>0.77489177489177496</v>
      </c>
      <c r="AS74" s="421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 t="str">
        <f>IF(VLOOKUP(AD79,PLAN,AG$2,FALSE)="","",VLOOKUP(AD79,PLAN,AG$2,FALSE))</f>
        <v/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0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1.0000033333333334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0.77489177489177496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0.25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0.77</v>
      </c>
      <c r="AQ101" s="210">
        <f t="shared" si="131"/>
        <v>0.25</v>
      </c>
      <c r="AR101" s="211">
        <f t="shared" si="132"/>
        <v>0.32467532467532467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 t="str">
        <f t="shared" si="135"/>
        <v/>
      </c>
      <c r="G102" s="210">
        <f t="shared" si="136"/>
        <v>0.1</v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 t="str">
        <f t="shared" si="112"/>
        <v/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 t="str">
        <f t="shared" si="118"/>
        <v/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 t="str">
        <f t="shared" si="124"/>
        <v/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</v>
      </c>
      <c r="AQ102" s="210">
        <f t="shared" si="131"/>
        <v>0.1</v>
      </c>
      <c r="AR102" s="211" t="str">
        <f t="shared" si="132"/>
        <v/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>
        <f t="shared" si="136"/>
        <v>1</v>
      </c>
      <c r="H104" s="211">
        <f t="shared" si="108"/>
        <v>1</v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1</v>
      </c>
      <c r="AR104" s="211">
        <f t="shared" si="132"/>
        <v>1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>
        <f t="shared" si="136"/>
        <v>0</v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G25" activePane="bottomRight" state="frozen"/>
      <selection pane="bottomRight" activeCell="U32" sqref="U32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Panama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42" t="s">
        <v>521</v>
      </c>
      <c r="B3" s="481" t="s">
        <v>522</v>
      </c>
      <c r="C3" s="479" t="s">
        <v>3</v>
      </c>
      <c r="D3" s="484" t="s">
        <v>523</v>
      </c>
      <c r="E3" s="67"/>
      <c r="F3" s="15"/>
      <c r="G3" s="535" t="s">
        <v>3</v>
      </c>
      <c r="H3" s="404" t="s">
        <v>524</v>
      </c>
      <c r="I3" s="329" t="s">
        <v>525</v>
      </c>
      <c r="J3" s="537" t="s">
        <v>526</v>
      </c>
      <c r="K3" s="427" t="s">
        <v>527</v>
      </c>
      <c r="L3" s="427" t="s">
        <v>528</v>
      </c>
      <c r="M3" s="74"/>
      <c r="N3" s="546" t="s">
        <v>529</v>
      </c>
      <c r="O3" s="547"/>
      <c r="P3" s="547"/>
      <c r="Q3" s="547"/>
      <c r="R3" s="547"/>
      <c r="S3" s="547"/>
      <c r="T3" s="547"/>
      <c r="U3" s="547"/>
      <c r="V3" s="547"/>
      <c r="W3" s="547"/>
      <c r="X3" s="547"/>
      <c r="Y3" s="547"/>
      <c r="Z3" s="547"/>
      <c r="AA3" s="548"/>
      <c r="AC3" s="530" t="s">
        <v>530</v>
      </c>
      <c r="AD3" s="531"/>
      <c r="AE3" s="531"/>
      <c r="AF3" s="532"/>
      <c r="AH3" s="544" t="s">
        <v>531</v>
      </c>
      <c r="AI3" s="533" t="s">
        <v>15</v>
      </c>
      <c r="AJ3" s="533" t="s">
        <v>16</v>
      </c>
      <c r="AK3" s="533" t="s">
        <v>17</v>
      </c>
    </row>
    <row r="4" spans="1:37" ht="24.75" customHeight="1" thickBot="1">
      <c r="A4" s="543"/>
      <c r="B4" s="482"/>
      <c r="C4" s="480"/>
      <c r="D4" s="485"/>
      <c r="E4" s="68"/>
      <c r="F4" s="17"/>
      <c r="G4" s="536"/>
      <c r="H4" s="539"/>
      <c r="I4" s="330" t="s">
        <v>532</v>
      </c>
      <c r="J4" s="538"/>
      <c r="K4" s="428"/>
      <c r="L4" s="428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545"/>
      <c r="AI4" s="534"/>
      <c r="AJ4" s="534"/>
      <c r="AK4" s="534"/>
    </row>
    <row r="5" spans="1:37" ht="24.95" customHeight="1">
      <c r="A5" s="527" t="s">
        <v>535</v>
      </c>
      <c r="B5" s="468" t="s">
        <v>536</v>
      </c>
      <c r="C5" s="469" t="s">
        <v>511</v>
      </c>
      <c r="D5" s="540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/>
      <c r="X5" s="101"/>
      <c r="Y5" s="54"/>
      <c r="Z5" s="23">
        <f>W5</f>
        <v>0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528"/>
      <c r="B6" s="451"/>
      <c r="C6" s="454"/>
      <c r="D6" s="522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528"/>
      <c r="B7" s="451"/>
      <c r="C7" s="454"/>
      <c r="D7" s="522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tr">
        <f t="shared" si="1"/>
        <v xml:space="preserve"> 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2</v>
      </c>
      <c r="P7" s="104"/>
      <c r="Q7" s="102"/>
      <c r="R7" s="109">
        <v>2</v>
      </c>
      <c r="S7" s="104"/>
      <c r="T7" s="102"/>
      <c r="U7" s="109">
        <v>2</v>
      </c>
      <c r="V7" s="104"/>
      <c r="W7" s="102"/>
      <c r="X7" s="109">
        <v>2</v>
      </c>
      <c r="Y7" s="32"/>
      <c r="Z7" s="246"/>
      <c r="AA7" s="49">
        <v>2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528"/>
      <c r="B8" s="451"/>
      <c r="C8" s="454"/>
      <c r="D8" s="522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2</v>
      </c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2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528"/>
      <c r="B9" s="452"/>
      <c r="C9" s="455"/>
      <c r="D9" s="522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528"/>
      <c r="B10" s="470" t="s">
        <v>538</v>
      </c>
      <c r="C10" s="456" t="s">
        <v>514</v>
      </c>
      <c r="D10" s="73" t="s">
        <v>539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528"/>
      <c r="B11" s="471"/>
      <c r="C11" s="457"/>
      <c r="D11" s="472" t="s">
        <v>540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/>
      <c r="X11" s="318">
        <f>+'CPD Checklists'!T14</f>
        <v>0</v>
      </c>
      <c r="Y11" s="32"/>
      <c r="Z11" s="18">
        <f t="shared" ref="Z11" si="7">W11</f>
        <v>0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528"/>
      <c r="B12" s="445"/>
      <c r="C12" s="447"/>
      <c r="D12" s="48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528"/>
      <c r="B13" s="549" t="s">
        <v>541</v>
      </c>
      <c r="C13" s="461" t="s">
        <v>515</v>
      </c>
      <c r="D13" s="463" t="s">
        <v>542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/>
      <c r="O13" s="318">
        <f>+'ANEXO III Checklist'!H17</f>
        <v>1</v>
      </c>
      <c r="P13" s="77"/>
      <c r="Q13" s="110"/>
      <c r="R13" s="318">
        <f>+'ANEXO III Checklist'!L17</f>
        <v>0</v>
      </c>
      <c r="S13" s="77"/>
      <c r="T13" s="110"/>
      <c r="U13" s="318">
        <f>+'ANEXO III Checklist'!P17</f>
        <v>0</v>
      </c>
      <c r="V13" s="77"/>
      <c r="W13" s="110"/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1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528"/>
      <c r="B14" s="550"/>
      <c r="C14" s="462"/>
      <c r="D14" s="464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1</v>
      </c>
      <c r="P14" s="77"/>
      <c r="Q14" s="308"/>
      <c r="R14" s="109"/>
      <c r="S14" s="77"/>
      <c r="T14" s="308"/>
      <c r="U14" s="109"/>
      <c r="V14" s="77"/>
      <c r="W14" s="308"/>
      <c r="X14" s="109"/>
      <c r="Y14" s="77"/>
      <c r="Z14" s="309"/>
      <c r="AA14" s="310">
        <f t="shared" ref="AA14" si="11">O14+R14+U14+X14</f>
        <v>1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528"/>
      <c r="B15" s="470" t="s">
        <v>543</v>
      </c>
      <c r="C15" s="456" t="s">
        <v>516</v>
      </c>
      <c r="D15" s="465" t="s">
        <v>544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/>
      <c r="R15" s="107"/>
      <c r="S15" s="104"/>
      <c r="T15" s="102"/>
      <c r="U15" s="103"/>
      <c r="V15" s="112"/>
      <c r="W15" s="102"/>
      <c r="X15" s="103"/>
      <c r="Y15" s="46"/>
      <c r="Z15" s="18">
        <f>Q15</f>
        <v>0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528"/>
      <c r="B16" s="471"/>
      <c r="C16" s="457"/>
      <c r="D16" s="466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/>
      <c r="O16" s="318">
        <f>+'ICB Checklist'!H20</f>
        <v>0.9107142857142857</v>
      </c>
      <c r="P16" s="77"/>
      <c r="Q16" s="110"/>
      <c r="R16" s="318">
        <f>+'ICB Checklist'!L20</f>
        <v>0</v>
      </c>
      <c r="S16" s="77"/>
      <c r="T16" s="110"/>
      <c r="U16" s="318">
        <f>+'ICB Checklist'!P20</f>
        <v>0</v>
      </c>
      <c r="V16" s="77"/>
      <c r="W16" s="110"/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</v>
      </c>
      <c r="AA16" s="79">
        <f>IF(SUM(O16,R16,U16,X16)=0,0,SUM(O16,R16,U16,X16)/(COUNTIF(O16,"&gt;0")+COUNTIF(R16,"&gt;0")+COUNTIF(U16,"&gt;0")+COUNTIF(X16,"&gt;0")))</f>
        <v>0.9107142857142857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528"/>
      <c r="B17" s="471"/>
      <c r="C17" s="457"/>
      <c r="D17" s="466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7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7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528"/>
      <c r="B18" s="471"/>
      <c r="C18" s="457"/>
      <c r="D18" s="466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528"/>
      <c r="B19" s="471"/>
      <c r="C19" s="457"/>
      <c r="D19" s="466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528"/>
      <c r="B20" s="471"/>
      <c r="C20" s="457"/>
      <c r="D20" s="466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/>
      <c r="X20" s="111"/>
      <c r="Y20" s="32"/>
      <c r="Z20" s="80">
        <f>+W20</f>
        <v>0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528"/>
      <c r="B21" s="471"/>
      <c r="C21" s="457"/>
      <c r="D21" s="466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/>
      <c r="X21" s="160"/>
      <c r="Y21" s="314"/>
      <c r="Z21" s="381">
        <f>+W21</f>
        <v>0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528"/>
      <c r="B22" s="471"/>
      <c r="C22" s="457"/>
      <c r="D22" s="466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/>
      <c r="O22" s="135">
        <v>8</v>
      </c>
      <c r="P22" s="312"/>
      <c r="Q22" s="134"/>
      <c r="R22" s="135"/>
      <c r="S22" s="312"/>
      <c r="T22" s="134"/>
      <c r="U22" s="135"/>
      <c r="V22" s="312"/>
      <c r="W22" s="134"/>
      <c r="X22" s="135"/>
      <c r="Y22" s="314"/>
      <c r="Z22" s="383">
        <f t="shared" ref="Z22:AA22" si="15">IF(W22="",IF(T22="",IF(Q22="",N22,Q22),T22),W22)</f>
        <v>0</v>
      </c>
      <c r="AA22" s="310">
        <f t="shared" si="15"/>
        <v>8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528"/>
      <c r="B23" s="471"/>
      <c r="C23" s="457"/>
      <c r="D23" s="466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/>
      <c r="O23" s="160">
        <v>1</v>
      </c>
      <c r="P23" s="312"/>
      <c r="Q23" s="380"/>
      <c r="R23" s="160"/>
      <c r="S23" s="312"/>
      <c r="T23" s="380"/>
      <c r="U23" s="160"/>
      <c r="V23" s="312"/>
      <c r="W23" s="380"/>
      <c r="X23" s="160"/>
      <c r="Y23" s="314"/>
      <c r="Z23" s="381">
        <f>IF(SUM(N23,Q23,T23,W23)=0,0,SUM(N23,Q23,T23,W23)/(COUNTIF(N23,"&gt;0")+COUNTIF(Q23,"&gt;0")+COUNTIF(T23,"&gt;0")+COUNTIF(W23,"&gt;0")))</f>
        <v>0</v>
      </c>
      <c r="AA23" s="382">
        <f>IF(SUM(O23,R23,U23,X23)=0,0,SUM(O23,R23,U23,X23)/(COUNTIF(O23,"&gt;0")+COUNTIF(R23,"&gt;0")+COUNTIF(U23,"&gt;0")+COUNTIF(X23,"&gt;0")))</f>
        <v>1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528"/>
      <c r="B24" s="471"/>
      <c r="C24" s="457"/>
      <c r="D24" s="466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1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1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528"/>
      <c r="B25" s="471"/>
      <c r="C25" s="457"/>
      <c r="D25" s="466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/>
      <c r="X25" s="384"/>
      <c r="Y25" s="314"/>
      <c r="Z25" s="385">
        <f t="shared" ref="Z25:AA25" si="16">W25</f>
        <v>0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528"/>
      <c r="B26" s="471"/>
      <c r="C26" s="457"/>
      <c r="D26" s="466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/>
      <c r="O26" s="135">
        <v>0</v>
      </c>
      <c r="P26" s="312"/>
      <c r="Q26" s="134"/>
      <c r="R26" s="135"/>
      <c r="S26" s="312"/>
      <c r="T26" s="134"/>
      <c r="U26" s="135"/>
      <c r="V26" s="312"/>
      <c r="W26" s="134"/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528"/>
      <c r="B27" s="471"/>
      <c r="C27" s="457"/>
      <c r="D27" s="466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/>
      <c r="O27" s="160">
        <v>0</v>
      </c>
      <c r="P27" s="312"/>
      <c r="Q27" s="380"/>
      <c r="R27" s="160"/>
      <c r="S27" s="312"/>
      <c r="T27" s="380"/>
      <c r="U27" s="160"/>
      <c r="V27" s="312"/>
      <c r="W27" s="380"/>
      <c r="X27" s="160"/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528"/>
      <c r="B28" s="471"/>
      <c r="C28" s="457"/>
      <c r="D28" s="466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/>
      <c r="X28" s="160"/>
      <c r="Y28" s="314"/>
      <c r="Z28" s="385">
        <f>W28</f>
        <v>0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528"/>
      <c r="B29" s="471"/>
      <c r="C29" s="457"/>
      <c r="D29" s="467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528"/>
      <c r="B30" s="471"/>
      <c r="C30" s="457"/>
      <c r="D30" s="472" t="s">
        <v>545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/>
      <c r="X30" s="384"/>
      <c r="Y30" s="314"/>
      <c r="Z30" s="385">
        <f>W30</f>
        <v>0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528"/>
      <c r="B31" s="471"/>
      <c r="C31" s="457"/>
      <c r="D31" s="473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528"/>
      <c r="B32" s="471"/>
      <c r="C32" s="457"/>
      <c r="D32" s="473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528"/>
      <c r="B33" s="471"/>
      <c r="C33" s="457"/>
      <c r="D33" s="473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">
        <v>546</v>
      </c>
      <c r="K33" s="42" t="str">
        <f t="shared" si="21"/>
        <v>COF Team</v>
      </c>
      <c r="L33" s="42" t="str">
        <f t="shared" si="21"/>
        <v>UCS Team</v>
      </c>
      <c r="M33" s="77"/>
      <c r="N33" s="134"/>
      <c r="O33" s="135">
        <v>0</v>
      </c>
      <c r="P33" s="312"/>
      <c r="Q33" s="134"/>
      <c r="R33" s="135"/>
      <c r="S33" s="312"/>
      <c r="T33" s="134">
        <v>1</v>
      </c>
      <c r="U33" s="135"/>
      <c r="V33" s="312"/>
      <c r="W33" s="134"/>
      <c r="X33" s="135"/>
      <c r="Y33" s="314"/>
      <c r="Z33" s="383">
        <f t="shared" ref="Z33:AA35" si="22">N33+Q33+T33+W33</f>
        <v>1</v>
      </c>
      <c r="AA33" s="310">
        <f t="shared" si="22"/>
        <v>0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528"/>
      <c r="B34" s="471"/>
      <c r="C34" s="457"/>
      <c r="D34" s="473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/>
      <c r="R34" s="135"/>
      <c r="S34" s="312"/>
      <c r="T34" s="308"/>
      <c r="U34" s="311"/>
      <c r="V34" s="312"/>
      <c r="W34" s="134"/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 thickBot="1">
      <c r="A35" s="529"/>
      <c r="B35" s="541"/>
      <c r="C35" s="458"/>
      <c r="D35" s="474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">
        <v>547</v>
      </c>
      <c r="K35" s="63" t="str">
        <f t="shared" si="14"/>
        <v>COF Team</v>
      </c>
      <c r="L35" s="63" t="str">
        <f t="shared" si="14"/>
        <v>UCS Team</v>
      </c>
      <c r="M35" s="78"/>
      <c r="N35" s="388"/>
      <c r="O35" s="389">
        <v>0</v>
      </c>
      <c r="P35" s="390"/>
      <c r="Q35" s="388"/>
      <c r="R35" s="389"/>
      <c r="S35" s="390"/>
      <c r="T35" s="388">
        <v>1</v>
      </c>
      <c r="U35" s="389"/>
      <c r="V35" s="390"/>
      <c r="W35" s="388"/>
      <c r="X35" s="389"/>
      <c r="Y35" s="391"/>
      <c r="Z35" s="392">
        <f t="shared" si="22"/>
        <v>1</v>
      </c>
      <c r="AA35" s="393">
        <f t="shared" si="22"/>
        <v>0</v>
      </c>
      <c r="AC35" s="373"/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548</v>
      </c>
      <c r="B36" s="363" t="s">
        <v>549</v>
      </c>
      <c r="C36" s="364" t="s">
        <v>550</v>
      </c>
      <c r="D36" s="364" t="s">
        <v>551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>
      <c r="A37" s="519" t="s">
        <v>552</v>
      </c>
      <c r="B37" s="475" t="s">
        <v>553</v>
      </c>
      <c r="C37" s="477" t="s">
        <v>554</v>
      </c>
      <c r="D37" s="366" t="s">
        <v>555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/>
      <c r="O37" s="353">
        <v>0</v>
      </c>
      <c r="P37" s="99"/>
      <c r="Q37" s="352"/>
      <c r="R37" s="353"/>
      <c r="S37" s="99"/>
      <c r="T37" s="352"/>
      <c r="U37" s="353"/>
      <c r="V37" s="99"/>
      <c r="W37" s="352"/>
      <c r="X37" s="353"/>
      <c r="Y37" s="54"/>
      <c r="Z37" s="354">
        <f t="shared" ref="Z37" si="24">N37+Q37+T37+W37</f>
        <v>0</v>
      </c>
      <c r="AA37" s="355">
        <f t="shared" ref="AA37" si="25">O37+R37+U37+X37</f>
        <v>0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>
      <c r="A38" s="519"/>
      <c r="B38" s="476"/>
      <c r="C38" s="478"/>
      <c r="D38" s="367" t="s">
        <v>556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3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8">O38+R38+U38+X38</f>
        <v>3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customHeight="1" thickBot="1">
      <c r="A39" s="519"/>
      <c r="B39" s="437" t="s">
        <v>557</v>
      </c>
      <c r="C39" s="442" t="s">
        <v>558</v>
      </c>
      <c r="D39" s="439" t="s">
        <v>559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519"/>
      <c r="B40" s="437"/>
      <c r="C40" s="442"/>
      <c r="D40" s="440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519"/>
      <c r="B41" s="437"/>
      <c r="C41" s="442"/>
      <c r="D41" s="440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>
      <c r="A42" s="519"/>
      <c r="B42" s="438"/>
      <c r="C42" s="443"/>
      <c r="D42" s="441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>
        <v>0</v>
      </c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435" t="s">
        <v>560</v>
      </c>
      <c r="B43" s="444" t="s">
        <v>561</v>
      </c>
      <c r="C43" s="446" t="s">
        <v>518</v>
      </c>
      <c r="D43" s="520" t="s">
        <v>562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436"/>
      <c r="B44" s="445"/>
      <c r="C44" s="447"/>
      <c r="D44" s="467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/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436"/>
      <c r="B45" s="450" t="s">
        <v>563</v>
      </c>
      <c r="C45" s="453" t="s">
        <v>519</v>
      </c>
      <c r="D45" s="521" t="s">
        <v>564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0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0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436"/>
      <c r="B46" s="451"/>
      <c r="C46" s="454"/>
      <c r="D46" s="522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436"/>
      <c r="B47" s="451"/>
      <c r="C47" s="454"/>
      <c r="D47" s="522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436"/>
      <c r="B48" s="451"/>
      <c r="C48" s="454"/>
      <c r="D48" s="522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436"/>
      <c r="B49" s="451"/>
      <c r="C49" s="454"/>
      <c r="D49" s="522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436"/>
      <c r="B50" s="451"/>
      <c r="C50" s="454"/>
      <c r="D50" s="522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436"/>
      <c r="B51" s="451"/>
      <c r="C51" s="454"/>
      <c r="D51" s="522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436"/>
      <c r="B52" s="452"/>
      <c r="C52" s="455"/>
      <c r="D52" s="523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436"/>
      <c r="B53" s="459" t="s">
        <v>565</v>
      </c>
      <c r="C53" s="456" t="s">
        <v>520</v>
      </c>
      <c r="D53" s="465" t="s">
        <v>566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436"/>
      <c r="B54" s="460"/>
      <c r="C54" s="457"/>
      <c r="D54" s="466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436"/>
      <c r="B55" s="460"/>
      <c r="C55" s="457"/>
      <c r="D55" s="466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436"/>
      <c r="B56" s="460"/>
      <c r="C56" s="457"/>
      <c r="D56" s="466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436"/>
      <c r="B57" s="460"/>
      <c r="C57" s="457"/>
      <c r="D57" s="466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436"/>
      <c r="B58" s="460"/>
      <c r="C58" s="457"/>
      <c r="D58" s="466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436"/>
      <c r="B59" s="460"/>
      <c r="C59" s="447"/>
      <c r="D59" s="467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436"/>
      <c r="B60" s="460"/>
      <c r="C60" s="456" t="s">
        <v>567</v>
      </c>
      <c r="D60" s="465" t="s">
        <v>568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0.25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0.77</v>
      </c>
      <c r="X60" s="111"/>
      <c r="Y60" s="32"/>
      <c r="Z60" s="80">
        <f>MAX(N60,Q60,T60,W60)</f>
        <v>0.77</v>
      </c>
      <c r="AA60" s="79">
        <f>MAX(O60,R60,U60,X60)</f>
        <v>0.25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436"/>
      <c r="B61" s="460"/>
      <c r="C61" s="457"/>
      <c r="D61" s="466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/>
      <c r="O61" s="111">
        <v>0.1</v>
      </c>
      <c r="P61" s="104"/>
      <c r="Q61" s="110"/>
      <c r="R61" s="111"/>
      <c r="S61" s="104"/>
      <c r="T61" s="110"/>
      <c r="U61" s="111"/>
      <c r="V61" s="104"/>
      <c r="W61" s="110"/>
      <c r="X61" s="111"/>
      <c r="Y61" s="32"/>
      <c r="Z61" s="80">
        <f t="shared" ref="Z61:AA64" si="34">IF(SUM(N61,Q61,T61,W61)=0,0,SUM(N61,Q61,T61,W61)/(COUNTIF(N61,"&gt;0")+COUNTIF(Q61,"&gt;0")+COUNTIF(T61,"&gt;0")+COUNTIF(W61,"&gt;0")))</f>
        <v>0</v>
      </c>
      <c r="AA61" s="79">
        <f t="shared" si="34"/>
        <v>0.1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436"/>
      <c r="B62" s="460"/>
      <c r="C62" s="457"/>
      <c r="D62" s="466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436"/>
      <c r="B63" s="460"/>
      <c r="C63" s="457"/>
      <c r="D63" s="466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>
        <v>1</v>
      </c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1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436"/>
      <c r="B64" s="460"/>
      <c r="C64" s="447"/>
      <c r="D64" s="467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>
        <v>0</v>
      </c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436"/>
      <c r="B65" s="460"/>
      <c r="C65" s="456" t="s">
        <v>569</v>
      </c>
      <c r="D65" s="510" t="s">
        <v>570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436"/>
      <c r="B66" s="460"/>
      <c r="C66" s="457"/>
      <c r="D66" s="510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436"/>
      <c r="B67" s="460"/>
      <c r="C67" s="458"/>
      <c r="D67" s="511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429" t="s">
        <v>571</v>
      </c>
      <c r="B70" s="448" t="s">
        <v>522</v>
      </c>
      <c r="C70" s="431" t="s">
        <v>3</v>
      </c>
      <c r="D70" s="433"/>
      <c r="E70" s="512" t="s">
        <v>523</v>
      </c>
      <c r="F70" s="118">
        <v>61</v>
      </c>
      <c r="G70" s="514" t="s">
        <v>3</v>
      </c>
      <c r="H70" s="506" t="s">
        <v>572</v>
      </c>
      <c r="I70" s="508" t="s">
        <v>525</v>
      </c>
      <c r="J70" s="486" t="s">
        <v>526</v>
      </c>
      <c r="K70" s="487"/>
      <c r="L70" s="488"/>
      <c r="M70" s="118"/>
      <c r="N70" s="503" t="s">
        <v>529</v>
      </c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5"/>
      <c r="AB70" s="9"/>
      <c r="AC70" s="501" t="s">
        <v>573</v>
      </c>
      <c r="AD70" s="501" t="s">
        <v>574</v>
      </c>
      <c r="AE70" s="497" t="s">
        <v>575</v>
      </c>
      <c r="AF70" s="499" t="s">
        <v>576</v>
      </c>
      <c r="AG70" s="495" t="s">
        <v>577</v>
      </c>
    </row>
    <row r="71" spans="1:37" ht="15" customHeight="1">
      <c r="A71" s="430"/>
      <c r="B71" s="449"/>
      <c r="C71" s="432"/>
      <c r="D71" s="434"/>
      <c r="E71" s="513"/>
      <c r="F71" s="119">
        <v>6</v>
      </c>
      <c r="G71" s="515"/>
      <c r="H71" s="507"/>
      <c r="I71" s="509"/>
      <c r="J71" s="489"/>
      <c r="K71" s="490"/>
      <c r="L71" s="491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502"/>
      <c r="AD71" s="502"/>
      <c r="AE71" s="498"/>
      <c r="AF71" s="500"/>
      <c r="AG71" s="496"/>
    </row>
    <row r="72" spans="1:37" ht="29.45" customHeight="1" outlineLevel="1">
      <c r="A72" s="127" t="s">
        <v>578</v>
      </c>
      <c r="B72" s="128" t="s">
        <v>579</v>
      </c>
      <c r="C72" s="129"/>
      <c r="D72" s="129"/>
      <c r="E72" s="130"/>
      <c r="F72" s="117"/>
      <c r="G72" s="131">
        <v>1</v>
      </c>
      <c r="H72" s="132"/>
      <c r="I72" s="130"/>
      <c r="J72" s="524"/>
      <c r="K72" s="525"/>
      <c r="L72" s="526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578</v>
      </c>
      <c r="B73" s="128" t="s">
        <v>579</v>
      </c>
      <c r="C73" s="129"/>
      <c r="D73" s="129"/>
      <c r="E73" s="130"/>
      <c r="F73" s="117"/>
      <c r="G73" s="131">
        <v>2</v>
      </c>
      <c r="H73" s="132"/>
      <c r="I73" s="130"/>
      <c r="J73" s="492"/>
      <c r="K73" s="493"/>
      <c r="L73" s="494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customHeight="1" outlineLevel="1">
      <c r="A74" s="127" t="s">
        <v>580</v>
      </c>
      <c r="B74" s="139" t="s">
        <v>581</v>
      </c>
      <c r="C74" s="129"/>
      <c r="D74" s="129"/>
      <c r="E74" s="130"/>
      <c r="F74" s="117"/>
      <c r="G74" s="131">
        <v>1</v>
      </c>
      <c r="H74" s="132"/>
      <c r="I74" s="130"/>
      <c r="J74" s="492"/>
      <c r="K74" s="493"/>
      <c r="L74" s="494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customHeight="1" outlineLevel="1">
      <c r="A75" s="127" t="s">
        <v>580</v>
      </c>
      <c r="B75" s="139" t="s">
        <v>581</v>
      </c>
      <c r="C75" s="129"/>
      <c r="D75" s="129"/>
      <c r="E75" s="130"/>
      <c r="F75" s="117"/>
      <c r="G75" s="131">
        <v>2</v>
      </c>
      <c r="H75" s="132"/>
      <c r="I75" s="130"/>
      <c r="J75" s="492"/>
      <c r="K75" s="493"/>
      <c r="L75" s="494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customHeight="1" outlineLevel="1">
      <c r="A76" s="140" t="s">
        <v>582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92"/>
      <c r="K76" s="493"/>
      <c r="L76" s="494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customHeight="1" outlineLevel="1">
      <c r="A77" s="140" t="s">
        <v>582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92"/>
      <c r="K77" s="493"/>
      <c r="L77" s="494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customHeight="1" outlineLevel="1">
      <c r="A78" s="140" t="s">
        <v>582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92"/>
      <c r="K78" s="493"/>
      <c r="L78" s="494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customHeight="1" outlineLevel="1">
      <c r="A79" s="140" t="s">
        <v>582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92"/>
      <c r="K79" s="493"/>
      <c r="L79" s="494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customHeight="1" outlineLevel="1">
      <c r="A80" s="140" t="s">
        <v>582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92"/>
      <c r="K80" s="493"/>
      <c r="L80" s="494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customHeight="1" outlineLevel="1">
      <c r="A81" s="140" t="s">
        <v>582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92"/>
      <c r="K81" s="493"/>
      <c r="L81" s="494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customHeight="1" outlineLevel="1">
      <c r="A82" s="140" t="s">
        <v>582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92"/>
      <c r="K82" s="493"/>
      <c r="L82" s="494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customHeight="1" outlineLevel="1">
      <c r="A83" s="140" t="s">
        <v>582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92"/>
      <c r="K83" s="493"/>
      <c r="L83" s="494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customHeight="1" outlineLevel="1">
      <c r="A84" s="140" t="s">
        <v>582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92"/>
      <c r="K84" s="493"/>
      <c r="L84" s="494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customHeight="1" outlineLevel="1">
      <c r="A85" s="140" t="s">
        <v>582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92"/>
      <c r="K85" s="493"/>
      <c r="L85" s="494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customHeight="1" outlineLevel="1">
      <c r="A86" s="140" t="s">
        <v>582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92"/>
      <c r="K86" s="493"/>
      <c r="L86" s="494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customHeight="1" outlineLevel="1">
      <c r="A87" s="140" t="s">
        <v>582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92"/>
      <c r="K87" s="493"/>
      <c r="L87" s="494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customHeight="1" outlineLevel="1">
      <c r="A88" s="140" t="s">
        <v>582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92"/>
      <c r="K88" s="493"/>
      <c r="L88" s="494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customHeight="1" outlineLevel="1">
      <c r="A89" s="140" t="s">
        <v>582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92"/>
      <c r="K89" s="493"/>
      <c r="L89" s="494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customHeight="1" outlineLevel="1">
      <c r="A90" s="140" t="s">
        <v>582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92"/>
      <c r="K90" s="493"/>
      <c r="L90" s="494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customHeight="1" outlineLevel="1">
      <c r="A91" s="140" t="s">
        <v>582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92"/>
      <c r="K91" s="493"/>
      <c r="L91" s="494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customHeight="1" outlineLevel="1">
      <c r="A92" s="140" t="s">
        <v>582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92"/>
      <c r="K92" s="493"/>
      <c r="L92" s="494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customHeight="1" outlineLevel="1">
      <c r="A93" s="165" t="s">
        <v>582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516"/>
      <c r="K93" s="517"/>
      <c r="L93" s="518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D11:D12"/>
    <mergeCell ref="C10:C12"/>
    <mergeCell ref="D3:D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Panama 2018</v>
      </c>
      <c r="V2" s="341" t="s">
        <v>583</v>
      </c>
    </row>
    <row r="5" spans="1:22" ht="25.15" customHeight="1">
      <c r="A5" s="332">
        <v>3</v>
      </c>
      <c r="B5" s="551" t="str">
        <f>HLOOKUP(CONCATENATE('1. Dashboard'!$A$3," Checklists"),checklists,A5,FALSE)</f>
        <v>% de Calidad en insumos a la EBP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7"/>
      <c r="G9" s="558"/>
      <c r="H9" s="559"/>
      <c r="J9" s="557"/>
      <c r="K9" s="558"/>
      <c r="L9" s="559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7"/>
      <c r="G10" s="558"/>
      <c r="H10" s="559"/>
      <c r="J10" s="557"/>
      <c r="K10" s="558"/>
      <c r="L10" s="559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7"/>
      <c r="G11" s="558"/>
      <c r="H11" s="559"/>
      <c r="J11" s="557"/>
      <c r="K11" s="558"/>
      <c r="L11" s="559"/>
      <c r="N11" s="557"/>
      <c r="O11" s="558"/>
      <c r="P11" s="559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54" t="str">
        <f>HLOOKUP(CONCATENATE('1. Dashboard'!$A$3," Checklists"),checklists,A13,FALSE)</f>
        <v>Porcentaje de Calidad</v>
      </c>
      <c r="C13" s="555"/>
      <c r="D13" s="556"/>
      <c r="T13" s="328">
        <f>SUM(T7:T11)</f>
        <v>0</v>
      </c>
    </row>
    <row r="14" spans="1:22">
      <c r="A14" s="333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Panama 2018</v>
      </c>
      <c r="V2" s="341" t="s">
        <v>583</v>
      </c>
    </row>
    <row r="5" spans="1:22" ht="25.15" customHeight="1">
      <c r="A5" s="333">
        <v>9</v>
      </c>
      <c r="B5" s="551" t="str">
        <f>HLOOKUP(CONCATENATE('1. Dashboard'!$A$3," Checklists"),checklists,A5,FALSE)</f>
        <v>% de Calidad en insumos a los CPD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7"/>
      <c r="G7" s="558"/>
      <c r="H7" s="559"/>
      <c r="J7" s="557"/>
      <c r="K7" s="558"/>
      <c r="L7" s="559"/>
      <c r="N7" s="557"/>
      <c r="O7" s="558"/>
      <c r="P7" s="559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7"/>
      <c r="G8" s="558"/>
      <c r="H8" s="559"/>
      <c r="J8" s="557"/>
      <c r="K8" s="558"/>
      <c r="L8" s="559"/>
      <c r="N8" s="557"/>
      <c r="O8" s="558"/>
      <c r="P8" s="559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7"/>
      <c r="G9" s="558"/>
      <c r="H9" s="559"/>
      <c r="I9" s="320"/>
      <c r="J9" s="557"/>
      <c r="K9" s="558"/>
      <c r="L9" s="559"/>
      <c r="M9" s="320"/>
      <c r="N9" s="557"/>
      <c r="O9" s="558"/>
      <c r="P9" s="559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7"/>
      <c r="G10" s="558"/>
      <c r="H10" s="559"/>
      <c r="I10" s="320"/>
      <c r="J10" s="557"/>
      <c r="K10" s="558"/>
      <c r="L10" s="559"/>
      <c r="M10" s="320"/>
      <c r="N10" s="557"/>
      <c r="O10" s="558"/>
      <c r="P10" s="559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7"/>
      <c r="G11" s="558"/>
      <c r="H11" s="559"/>
      <c r="I11" s="320"/>
      <c r="J11" s="557"/>
      <c r="K11" s="558"/>
      <c r="L11" s="559"/>
      <c r="M11" s="320"/>
      <c r="N11" s="557"/>
      <c r="O11" s="558"/>
      <c r="P11" s="559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7"/>
      <c r="G12" s="558"/>
      <c r="H12" s="559"/>
      <c r="I12" s="320"/>
      <c r="J12" s="557"/>
      <c r="K12" s="558"/>
      <c r="L12" s="559"/>
      <c r="M12" s="320"/>
      <c r="N12" s="557"/>
      <c r="O12" s="558"/>
      <c r="P12" s="559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54" t="str">
        <f>HLOOKUP(CONCATENATE('1. Dashboard'!$A$3," Checklists"),checklists,A14,FALSE)</f>
        <v>Porcentaje de Calidad</v>
      </c>
      <c r="C14" s="555"/>
      <c r="D14" s="556"/>
      <c r="T14" s="328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>
      <selection activeCell="J17" sqref="J17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7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Panama 2018</v>
      </c>
      <c r="V2" s="341" t="s">
        <v>583</v>
      </c>
    </row>
    <row r="3" spans="1:22" ht="18" customHeight="1"/>
    <row r="5" spans="1:22" ht="25.15" customHeight="1">
      <c r="A5" s="333">
        <v>16</v>
      </c>
      <c r="B5" s="551" t="str">
        <f>HLOOKUP(CONCATENATE('1. Dashboard'!$A$3," Checklists"),checklists,A5,FALSE)</f>
        <v>% de diseño de calidad reflejado en los Anexos III</v>
      </c>
      <c r="C5" s="552"/>
      <c r="D5" s="553"/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2" ht="8.4499999999999993" customHeight="1">
      <c r="A6" s="333"/>
    </row>
    <row r="7" spans="1:22" s="324" customFormat="1" ht="36" customHeight="1">
      <c r="A7" s="334">
        <v>38</v>
      </c>
      <c r="B7" s="554" t="s">
        <v>584</v>
      </c>
      <c r="C7" s="555"/>
      <c r="D7" s="556"/>
      <c r="F7" s="563">
        <v>1</v>
      </c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V7" s="320"/>
    </row>
    <row r="9" spans="1:22" s="324" customFormat="1" ht="36" customHeight="1">
      <c r="A9" s="334"/>
      <c r="B9" s="554"/>
      <c r="C9" s="555"/>
      <c r="D9" s="556"/>
      <c r="F9" s="560" t="s">
        <v>585</v>
      </c>
      <c r="G9" s="561"/>
      <c r="H9" s="562"/>
      <c r="J9" s="560" t="s">
        <v>585</v>
      </c>
      <c r="K9" s="561"/>
      <c r="L9" s="562"/>
      <c r="N9" s="560" t="s">
        <v>585</v>
      </c>
      <c r="O9" s="561"/>
      <c r="P9" s="562"/>
      <c r="R9" s="560" t="s">
        <v>585</v>
      </c>
      <c r="S9" s="561"/>
      <c r="T9" s="562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1</v>
      </c>
      <c r="H11" s="327">
        <f>IF(F$7=0,0,F11/F$7/5)</f>
        <v>0.2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1</v>
      </c>
      <c r="H12" s="327">
        <f>IF(F$7=0,0,F12/F$7/5)</f>
        <v>0.2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1</v>
      </c>
      <c r="H13" s="327">
        <f>IF(F$7=0,0,F13/F$7/5)</f>
        <v>0.2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1</v>
      </c>
      <c r="H14" s="327">
        <f>IF(F$7=0,0,F14/F$7/5)</f>
        <v>0.2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1</v>
      </c>
      <c r="H15" s="327">
        <f>IF(F$7=0,0,F15/F$7/5)</f>
        <v>0.2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54" t="str">
        <f>HLOOKUP(CONCATENATE('1. Dashboard'!$A$3," Checklists"),checklists,A17,FALSE)</f>
        <v>Porcentaje de Calidad</v>
      </c>
      <c r="C17" s="555"/>
      <c r="D17" s="556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>
      <selection activeCell="F19" sqref="F19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Panama 2018</v>
      </c>
      <c r="V2" s="341" t="s">
        <v>583</v>
      </c>
    </row>
    <row r="5" spans="1:23" ht="25.15" customHeight="1">
      <c r="A5" s="333">
        <v>22</v>
      </c>
      <c r="B5" s="551" t="str">
        <f>HLOOKUP(CONCATENATE('1. Dashboard'!$A$3," Checklists"),checklists,A5,FALSE)</f>
        <v>% de calidad de los procesos de licitación pública internacional (LPI)</v>
      </c>
      <c r="C5" s="552"/>
      <c r="D5" s="553"/>
      <c r="F5" s="551" t="s">
        <v>95</v>
      </c>
      <c r="G5" s="552"/>
      <c r="H5" s="553"/>
      <c r="J5" s="551" t="s">
        <v>102</v>
      </c>
      <c r="K5" s="552"/>
      <c r="L5" s="553"/>
      <c r="N5" s="551" t="s">
        <v>115</v>
      </c>
      <c r="O5" s="552"/>
      <c r="P5" s="553"/>
      <c r="R5" s="551" t="s">
        <v>122</v>
      </c>
      <c r="S5" s="552"/>
      <c r="T5" s="553"/>
    </row>
    <row r="6" spans="1:23" ht="8.4499999999999993" customHeight="1">
      <c r="A6" s="333"/>
    </row>
    <row r="7" spans="1:23" s="324" customFormat="1" ht="36" customHeight="1">
      <c r="A7" s="334">
        <v>38</v>
      </c>
      <c r="B7" s="554" t="s">
        <v>586</v>
      </c>
      <c r="C7" s="555"/>
      <c r="D7" s="556"/>
      <c r="F7" s="563">
        <v>7</v>
      </c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W7" s="320"/>
    </row>
    <row r="9" spans="1:23" s="324" customFormat="1" ht="36" customHeight="1">
      <c r="A9" s="334"/>
      <c r="B9" s="554"/>
      <c r="C9" s="555"/>
      <c r="D9" s="556"/>
      <c r="F9" s="560" t="s">
        <v>585</v>
      </c>
      <c r="G9" s="561"/>
      <c r="H9" s="562"/>
      <c r="J9" s="560" t="s">
        <v>585</v>
      </c>
      <c r="K9" s="561"/>
      <c r="L9" s="562"/>
      <c r="N9" s="560" t="s">
        <v>585</v>
      </c>
      <c r="O9" s="561"/>
      <c r="P9" s="562"/>
      <c r="R9" s="560" t="s">
        <v>585</v>
      </c>
      <c r="S9" s="561"/>
      <c r="T9" s="562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7</v>
      </c>
      <c r="H11" s="327">
        <f>IF(F$7=0,0,F11/F$7/8)</f>
        <v>0.125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4</v>
      </c>
      <c r="H12" s="327">
        <f t="shared" ref="H12:H18" si="0">IF(F$7=0,0,F12/F$7/8)</f>
        <v>7.1428571428571425E-2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7</v>
      </c>
      <c r="H13" s="327">
        <f t="shared" si="0"/>
        <v>0.125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6</v>
      </c>
      <c r="H14" s="327">
        <f t="shared" si="0"/>
        <v>0.10714285714285714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7</v>
      </c>
      <c r="H15" s="327">
        <f t="shared" si="0"/>
        <v>0.125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6</v>
      </c>
      <c r="H16" s="327">
        <f t="shared" si="0"/>
        <v>0.10714285714285714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7</v>
      </c>
      <c r="H17" s="327">
        <f t="shared" si="0"/>
        <v>0.125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7</v>
      </c>
      <c r="H18" s="327">
        <f t="shared" si="0"/>
        <v>0.125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54" t="str">
        <f>HLOOKUP(CONCATENATE('1. Dashboard'!$A$3," Checklists"),checklists,A20,FALSE)</f>
        <v>Porcentaje de Calidad</v>
      </c>
      <c r="C20" s="555"/>
      <c r="D20" s="556"/>
      <c r="H20" s="328">
        <f>SUM(H11:H18)</f>
        <v>0.9107142857142857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F15" sqref="F15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Panama 2018</v>
      </c>
      <c r="V2" s="341" t="s">
        <v>583</v>
      </c>
    </row>
    <row r="5" spans="1:22" ht="24" customHeight="1">
      <c r="A5" s="333">
        <v>31</v>
      </c>
      <c r="B5" s="551" t="str">
        <f>HLOOKUP(CONCATENATE('1. Dashboard'!$A$3," Checklists"),checklists,A5,FALSE)</f>
        <v>% de cumplimiento del T&amp;L &amp; mejora en la calidad del reporte</v>
      </c>
      <c r="C5" s="552"/>
      <c r="D5" s="553"/>
      <c r="F5" s="551" t="s">
        <v>533</v>
      </c>
      <c r="G5" s="552"/>
      <c r="H5" s="553"/>
      <c r="J5" s="551" t="s">
        <v>134</v>
      </c>
      <c r="K5" s="552"/>
      <c r="L5" s="553"/>
      <c r="N5" s="551" t="s">
        <v>534</v>
      </c>
      <c r="O5" s="552"/>
      <c r="P5" s="553"/>
      <c r="R5" s="551" t="s">
        <v>35</v>
      </c>
      <c r="S5" s="552"/>
      <c r="T5" s="553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54" t="s">
        <v>587</v>
      </c>
      <c r="C7" s="555"/>
      <c r="D7" s="556"/>
      <c r="E7" s="324"/>
      <c r="F7" s="563">
        <v>3</v>
      </c>
      <c r="G7" s="564"/>
      <c r="H7" s="565"/>
      <c r="I7" s="338"/>
      <c r="J7" s="563">
        <v>0</v>
      </c>
      <c r="K7" s="564"/>
      <c r="L7" s="565"/>
      <c r="M7" s="338"/>
      <c r="N7" s="563">
        <v>0</v>
      </c>
      <c r="O7" s="564"/>
      <c r="P7" s="565"/>
      <c r="Q7" s="338"/>
      <c r="R7" s="563">
        <v>0</v>
      </c>
      <c r="S7" s="564"/>
      <c r="T7" s="565"/>
    </row>
    <row r="8" spans="1:22">
      <c r="A8" s="333"/>
    </row>
    <row r="9" spans="1:22" ht="24" customHeight="1">
      <c r="A9" s="333">
        <v>31</v>
      </c>
      <c r="B9" s="554"/>
      <c r="C9" s="555"/>
      <c r="D9" s="556"/>
      <c r="E9" s="324"/>
      <c r="F9" s="560" t="s">
        <v>588</v>
      </c>
      <c r="G9" s="561"/>
      <c r="H9" s="562"/>
      <c r="I9" s="324"/>
      <c r="J9" s="560" t="s">
        <v>588</v>
      </c>
      <c r="K9" s="561"/>
      <c r="L9" s="562"/>
      <c r="M9" s="324"/>
      <c r="N9" s="560" t="s">
        <v>588</v>
      </c>
      <c r="O9" s="561"/>
      <c r="P9" s="562"/>
      <c r="Q9" s="324"/>
      <c r="R9" s="560" t="s">
        <v>588</v>
      </c>
      <c r="S9" s="561"/>
      <c r="T9" s="562"/>
      <c r="V9" s="322" t="str">
        <f>IF('[1]1. Dashboard'!A5="ES","Comentarios","Comments")</f>
        <v>Comments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3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3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3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3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3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54" t="str">
        <f>HLOOKUP(CONCATENATE('1. Dashboard'!$A$3," Checklists"),checklists,A17,FALSE)</f>
        <v>Porcentaje de Calidad</v>
      </c>
      <c r="C17" s="555"/>
      <c r="D17" s="556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EF9191D1-5559-459E-85D5-1C681DB00EDD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89437689-E50B-4C25-A61F-98020B4F07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Ochoa, David A.</cp:lastModifiedBy>
  <cp:revision/>
  <dcterms:created xsi:type="dcterms:W3CDTF">2011-02-05T15:36:05Z</dcterms:created>
  <dcterms:modified xsi:type="dcterms:W3CDTF">2018-05-29T20:01:21Z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