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-17292" yWindow="1368" windowWidth="29040" windowHeight="3576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AA29" i="43" l="1"/>
  <c r="Z29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1" i="59"/>
  <c r="L12" i="59"/>
  <c r="L13" i="59"/>
  <c r="L14" i="59"/>
  <c r="L15" i="59"/>
  <c r="L17" i="59"/>
  <c r="H15" i="59"/>
  <c r="H14" i="59"/>
  <c r="H13" i="59"/>
  <c r="H12" i="59"/>
  <c r="H11" i="59"/>
  <c r="V9" i="59"/>
  <c r="AA19" i="43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Q51" i="33"/>
  <c r="O53" i="33"/>
  <c r="O52" i="33"/>
  <c r="P53" i="33"/>
  <c r="M53" i="33"/>
  <c r="R51" i="33"/>
  <c r="O51" i="33"/>
  <c r="M51" i="33"/>
  <c r="K51" i="33"/>
  <c r="M26" i="33"/>
  <c r="M21" i="33"/>
  <c r="M15" i="33"/>
  <c r="M7" i="33"/>
  <c r="R5" i="33"/>
  <c r="M5" i="33"/>
  <c r="K5" i="33"/>
  <c r="B5" i="60"/>
  <c r="Z51" i="33"/>
  <c r="AR51" i="33"/>
  <c r="AP51" i="33"/>
  <c r="AP53" i="33"/>
  <c r="AP52" i="33"/>
  <c r="AQ53" i="33"/>
  <c r="AI51" i="33"/>
  <c r="AG51" i="33"/>
  <c r="AG53" i="33"/>
  <c r="AG52" i="33"/>
  <c r="AH53" i="33"/>
  <c r="AA37" i="43"/>
  <c r="Z37" i="43"/>
  <c r="AA12" i="43"/>
  <c r="Z12" i="43"/>
  <c r="AA64" i="43"/>
  <c r="AA45" i="43"/>
  <c r="AA52" i="43"/>
  <c r="AA35" i="43"/>
  <c r="Z35" i="43"/>
  <c r="AA34" i="43"/>
  <c r="Z34" i="43"/>
  <c r="AA33" i="43"/>
  <c r="Z33" i="43"/>
  <c r="AA30" i="43"/>
  <c r="Z30" i="43"/>
  <c r="AA28" i="43"/>
  <c r="Z28" i="43"/>
  <c r="AA27" i="43"/>
  <c r="Z27" i="43"/>
  <c r="AA26" i="43"/>
  <c r="Z26" i="43"/>
  <c r="AA25" i="43"/>
  <c r="Z25" i="43"/>
  <c r="AA24" i="43"/>
  <c r="AA23" i="43"/>
  <c r="Z23" i="43"/>
  <c r="AA22" i="43"/>
  <c r="Z22" i="43"/>
  <c r="AA21" i="43"/>
  <c r="Z21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A63" i="43"/>
  <c r="Z63" i="43"/>
  <c r="AA61" i="43"/>
  <c r="Z61" i="4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L51" i="43"/>
  <c r="G51" i="43"/>
  <c r="K35" i="43"/>
  <c r="J37" i="43"/>
  <c r="H38" i="43"/>
  <c r="G39" i="43"/>
  <c r="L39" i="43"/>
  <c r="K40" i="43"/>
  <c r="AH28" i="43"/>
  <c r="AH30" i="43"/>
  <c r="AH31" i="43"/>
  <c r="AH34" i="43"/>
  <c r="G6" i="43"/>
  <c r="L34" i="43"/>
  <c r="G34" i="43"/>
  <c r="H33" i="43"/>
  <c r="J32" i="43"/>
  <c r="AJ51" i="43"/>
  <c r="AH33" i="43"/>
  <c r="AH32" i="43"/>
  <c r="K51" i="43"/>
  <c r="G35" i="43"/>
  <c r="L35" i="43"/>
  <c r="K37" i="43"/>
  <c r="J38" i="43"/>
  <c r="H39" i="43"/>
  <c r="G40" i="43"/>
  <c r="L40" i="43"/>
  <c r="AI28" i="43"/>
  <c r="AI30" i="43"/>
  <c r="AI31" i="43"/>
  <c r="AI34" i="43"/>
  <c r="H6" i="43"/>
  <c r="K34" i="43"/>
  <c r="L33" i="43"/>
  <c r="G33" i="43"/>
  <c r="H32" i="43"/>
  <c r="AI51" i="43"/>
  <c r="AK33" i="43"/>
  <c r="AK32" i="43"/>
  <c r="J51" i="43"/>
  <c r="H35" i="43"/>
  <c r="G37" i="43"/>
  <c r="L37" i="43"/>
  <c r="K38" i="43"/>
  <c r="J39" i="43"/>
  <c r="H40" i="43"/>
  <c r="AJ28" i="43"/>
  <c r="AH29" i="43"/>
  <c r="AJ30" i="43"/>
  <c r="AJ31" i="43"/>
  <c r="AJ34" i="43"/>
  <c r="J6" i="43"/>
  <c r="J34" i="43"/>
  <c r="K33" i="43"/>
  <c r="L32" i="43"/>
  <c r="G32" i="43"/>
  <c r="AH51" i="43"/>
  <c r="AJ33" i="43"/>
  <c r="AJ32" i="43"/>
  <c r="H51" i="43"/>
  <c r="J35" i="43"/>
  <c r="H37" i="43"/>
  <c r="G38" i="43"/>
  <c r="L38" i="43"/>
  <c r="K39" i="43"/>
  <c r="J40" i="43"/>
  <c r="AK28" i="43"/>
  <c r="AI29" i="43"/>
  <c r="AK30" i="43"/>
  <c r="AK31" i="43"/>
  <c r="AK34" i="43"/>
  <c r="K6" i="43"/>
  <c r="H34" i="43"/>
  <c r="J33" i="43"/>
  <c r="K32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J67" i="43"/>
  <c r="L65" i="43"/>
  <c r="K64" i="43"/>
  <c r="J63" i="43"/>
  <c r="K61" i="43"/>
  <c r="K59" i="43"/>
  <c r="K57" i="43"/>
  <c r="K55" i="43"/>
  <c r="L53" i="43"/>
  <c r="K52" i="43"/>
  <c r="J50" i="43"/>
  <c r="L48" i="43"/>
  <c r="K47" i="43"/>
  <c r="J46" i="43"/>
  <c r="L44" i="43"/>
  <c r="K43" i="43"/>
  <c r="J42" i="43"/>
  <c r="L30" i="43"/>
  <c r="K29" i="43"/>
  <c r="J28" i="43"/>
  <c r="L26" i="43"/>
  <c r="K25" i="43"/>
  <c r="J24" i="43"/>
  <c r="L22" i="43"/>
  <c r="K21" i="43"/>
  <c r="J20" i="43"/>
  <c r="L18" i="43"/>
  <c r="K17" i="43"/>
  <c r="L15" i="43"/>
  <c r="L14" i="43"/>
  <c r="K13" i="43"/>
  <c r="L11" i="43"/>
  <c r="K10" i="43"/>
  <c r="J9" i="43"/>
  <c r="L7" i="43"/>
  <c r="AK40" i="43"/>
  <c r="AJ67" i="43"/>
  <c r="AI62" i="43"/>
  <c r="AI26" i="43"/>
  <c r="AI10" i="43"/>
  <c r="AH53" i="43"/>
  <c r="AH35" i="43"/>
  <c r="AH17" i="43"/>
  <c r="J62" i="43"/>
  <c r="L62" i="43"/>
  <c r="L54" i="43"/>
  <c r="K48" i="43"/>
  <c r="K44" i="43"/>
  <c r="J29" i="43"/>
  <c r="L23" i="43"/>
  <c r="L19" i="43"/>
  <c r="K14" i="43"/>
  <c r="L8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K31" i="43"/>
  <c r="J30" i="43"/>
  <c r="L28" i="43"/>
  <c r="K27" i="43"/>
  <c r="J26" i="43"/>
  <c r="L24" i="43"/>
  <c r="K23" i="43"/>
  <c r="J22" i="43"/>
  <c r="L20" i="43"/>
  <c r="K19" i="43"/>
  <c r="J18" i="43"/>
  <c r="K16" i="43"/>
  <c r="J15" i="43"/>
  <c r="J14" i="43"/>
  <c r="L12" i="43"/>
  <c r="J11" i="43"/>
  <c r="L9" i="43"/>
  <c r="K8" i="43"/>
  <c r="J7" i="43"/>
  <c r="H63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L66" i="43"/>
  <c r="J64" i="43"/>
  <c r="L58" i="43"/>
  <c r="L56" i="43"/>
  <c r="J52" i="43"/>
  <c r="J47" i="43"/>
  <c r="L45" i="43"/>
  <c r="L41" i="43"/>
  <c r="L31" i="43"/>
  <c r="L27" i="43"/>
  <c r="J25" i="43"/>
  <c r="K22" i="43"/>
  <c r="K18" i="43"/>
  <c r="K15" i="43"/>
  <c r="J13" i="43"/>
  <c r="J10" i="43"/>
  <c r="K7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K67" i="43"/>
  <c r="J66" i="43"/>
  <c r="L64" i="43"/>
  <c r="K63" i="43"/>
  <c r="L61" i="43"/>
  <c r="L59" i="43"/>
  <c r="L57" i="43"/>
  <c r="L55" i="43"/>
  <c r="J54" i="43"/>
  <c r="L52" i="43"/>
  <c r="K50" i="43"/>
  <c r="J49" i="43"/>
  <c r="L47" i="43"/>
  <c r="K46" i="43"/>
  <c r="J45" i="43"/>
  <c r="L43" i="43"/>
  <c r="K42" i="43"/>
  <c r="J31" i="43"/>
  <c r="L29" i="43"/>
  <c r="K28" i="43"/>
  <c r="J27" i="43"/>
  <c r="L25" i="43"/>
  <c r="K24" i="43"/>
  <c r="J23" i="43"/>
  <c r="L21" i="43"/>
  <c r="K20" i="43"/>
  <c r="J19" i="43"/>
  <c r="L17" i="43"/>
  <c r="J16" i="43"/>
  <c r="J12" i="43"/>
  <c r="L13" i="43"/>
  <c r="K12" i="43"/>
  <c r="L10" i="43"/>
  <c r="K9" i="43"/>
  <c r="J8" i="43"/>
  <c r="G63" i="43"/>
  <c r="AK57" i="43"/>
  <c r="AK21" i="43"/>
  <c r="AJ50" i="43"/>
  <c r="AJ15" i="43"/>
  <c r="AI45" i="43"/>
  <c r="AH65" i="43"/>
  <c r="AH48" i="43"/>
  <c r="AH13" i="43"/>
  <c r="K65" i="43"/>
  <c r="L60" i="43"/>
  <c r="K53" i="43"/>
  <c r="L49" i="43"/>
  <c r="J43" i="43"/>
  <c r="K30" i="43"/>
  <c r="K26" i="43"/>
  <c r="J21" i="43"/>
  <c r="L16" i="43"/>
  <c r="K11" i="43"/>
  <c r="J41" i="43"/>
  <c r="J17" i="43"/>
  <c r="J61" i="43"/>
  <c r="J55" i="43"/>
  <c r="J58" i="43"/>
  <c r="J57" i="43"/>
  <c r="J56" i="43"/>
  <c r="J60" i="43"/>
  <c r="J59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H30" i="43"/>
  <c r="H28" i="43"/>
  <c r="H26" i="43"/>
  <c r="H24" i="43"/>
  <c r="H22" i="43"/>
  <c r="H20" i="43"/>
  <c r="H18" i="43"/>
  <c r="G17" i="43"/>
  <c r="G15" i="43"/>
  <c r="G13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G30" i="43"/>
  <c r="G28" i="43"/>
  <c r="G26" i="43"/>
  <c r="G24" i="43"/>
  <c r="G22" i="43"/>
  <c r="G20" i="43"/>
  <c r="H67" i="43"/>
  <c r="H64" i="43"/>
  <c r="G60" i="43"/>
  <c r="H57" i="43"/>
  <c r="H53" i="43"/>
  <c r="H48" i="43"/>
  <c r="H44" i="43"/>
  <c r="G29" i="43"/>
  <c r="G25" i="43"/>
  <c r="G21" i="43"/>
  <c r="H15" i="43"/>
  <c r="G10" i="43"/>
  <c r="H7" i="43"/>
  <c r="G66" i="43"/>
  <c r="G62" i="43"/>
  <c r="G59" i="43"/>
  <c r="G56" i="43"/>
  <c r="G52" i="43"/>
  <c r="G47" i="43"/>
  <c r="G43" i="43"/>
  <c r="H31" i="43"/>
  <c r="H27" i="43"/>
  <c r="H23" i="43"/>
  <c r="H19" i="43"/>
  <c r="H17" i="43"/>
  <c r="H14" i="43"/>
  <c r="H9" i="43"/>
  <c r="H55" i="43"/>
  <c r="H50" i="43"/>
  <c r="H46" i="43"/>
  <c r="H42" i="43"/>
  <c r="G41" i="43"/>
  <c r="G27" i="43"/>
  <c r="G19" i="43"/>
  <c r="G14" i="43"/>
  <c r="H8" i="43"/>
  <c r="G12" i="43"/>
  <c r="G54" i="43"/>
  <c r="H25" i="43"/>
  <c r="G18" i="43"/>
  <c r="H13" i="43"/>
  <c r="G8" i="43"/>
  <c r="G49" i="43"/>
  <c r="G31" i="43"/>
  <c r="G23" i="43"/>
  <c r="H16" i="43"/>
  <c r="H60" i="43"/>
  <c r="G45" i="43"/>
  <c r="H29" i="43"/>
  <c r="H21" i="43"/>
  <c r="G16" i="43"/>
  <c r="H10" i="43"/>
  <c r="T11" i="60"/>
  <c r="T12" i="60"/>
  <c r="T13" i="60"/>
  <c r="T14" i="60"/>
  <c r="T15" i="60"/>
  <c r="T17" i="60"/>
  <c r="X13" i="43"/>
  <c r="P11" i="60"/>
  <c r="P12" i="60"/>
  <c r="P13" i="60"/>
  <c r="P14" i="60"/>
  <c r="P15" i="60"/>
  <c r="P17" i="60"/>
  <c r="U13" i="43"/>
  <c r="L11" i="60"/>
  <c r="L12" i="60"/>
  <c r="L13" i="60"/>
  <c r="L14" i="60"/>
  <c r="L15" i="60"/>
  <c r="L17" i="60"/>
  <c r="R13" i="43"/>
  <c r="T18" i="61"/>
  <c r="T17" i="61"/>
  <c r="T16" i="61"/>
  <c r="T15" i="61"/>
  <c r="T14" i="61"/>
  <c r="T13" i="61"/>
  <c r="T12" i="61"/>
  <c r="T11" i="61"/>
  <c r="P18" i="61"/>
  <c r="P17" i="61"/>
  <c r="P16" i="61"/>
  <c r="P15" i="61"/>
  <c r="P14" i="61"/>
  <c r="P13" i="61"/>
  <c r="P12" i="61"/>
  <c r="P11" i="61"/>
  <c r="L18" i="61"/>
  <c r="L17" i="61"/>
  <c r="L16" i="61"/>
  <c r="L15" i="61"/>
  <c r="L14" i="61"/>
  <c r="L13" i="61"/>
  <c r="L12" i="61"/>
  <c r="L11" i="61"/>
  <c r="H18" i="61"/>
  <c r="H17" i="61"/>
  <c r="H16" i="61"/>
  <c r="H15" i="61"/>
  <c r="H14" i="61"/>
  <c r="H13" i="61"/>
  <c r="H12" i="61"/>
  <c r="H11" i="61"/>
  <c r="V9" i="61"/>
  <c r="V9" i="60"/>
  <c r="H15" i="60"/>
  <c r="H14" i="60"/>
  <c r="H11" i="60"/>
  <c r="H12" i="60"/>
  <c r="H13" i="60"/>
  <c r="H17" i="60"/>
  <c r="O13" i="43"/>
  <c r="D11" i="60"/>
  <c r="B20" i="61"/>
  <c r="B17" i="60"/>
  <c r="B17" i="59"/>
  <c r="B14" i="56"/>
  <c r="B13" i="55"/>
  <c r="L20" i="61"/>
  <c r="R16" i="43"/>
  <c r="H20" i="61"/>
  <c r="O16" i="43"/>
  <c r="T20" i="61"/>
  <c r="X16" i="43"/>
  <c r="P20" i="61"/>
  <c r="U16" i="43"/>
  <c r="V5" i="59"/>
  <c r="V5" i="56"/>
  <c r="T12" i="56"/>
  <c r="T11" i="56"/>
  <c r="T10" i="56"/>
  <c r="T9" i="56"/>
  <c r="T8" i="56"/>
  <c r="T7" i="56"/>
  <c r="R62" i="43"/>
  <c r="U62" i="43"/>
  <c r="T14" i="56"/>
  <c r="X11" i="43"/>
  <c r="X62" i="43"/>
  <c r="AA16" i="4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7" i="55"/>
  <c r="T13" i="55"/>
  <c r="X10" i="43"/>
  <c r="T10" i="54"/>
  <c r="T9" i="54"/>
  <c r="T8" i="54"/>
  <c r="T7" i="54"/>
  <c r="T6" i="54"/>
  <c r="T5" i="54"/>
  <c r="T4" i="54"/>
  <c r="C30" i="33"/>
  <c r="C24" i="33"/>
  <c r="C71" i="33"/>
  <c r="E17" i="43"/>
  <c r="I2" i="43"/>
  <c r="I51" i="43"/>
  <c r="I37" i="43"/>
  <c r="I39" i="43"/>
  <c r="I6" i="43"/>
  <c r="I33" i="43"/>
  <c r="I38" i="43"/>
  <c r="I34" i="43"/>
  <c r="I35" i="43"/>
  <c r="I40" i="43"/>
  <c r="I32" i="43"/>
  <c r="I17" i="43"/>
  <c r="I63" i="43"/>
  <c r="I61" i="43"/>
  <c r="I64" i="43"/>
  <c r="I12" i="43"/>
  <c r="I58" i="43"/>
  <c r="I59" i="43"/>
  <c r="I65" i="43"/>
  <c r="I57" i="43"/>
  <c r="I67" i="43"/>
  <c r="I62" i="43"/>
  <c r="I54" i="43"/>
  <c r="I49" i="43"/>
  <c r="I45" i="43"/>
  <c r="I41" i="43"/>
  <c r="I29" i="43"/>
  <c r="I25" i="43"/>
  <c r="I21" i="43"/>
  <c r="I13" i="43"/>
  <c r="I10" i="43"/>
  <c r="I55" i="43"/>
  <c r="I50" i="43"/>
  <c r="I46" i="43"/>
  <c r="I42" i="43"/>
  <c r="I30" i="43"/>
  <c r="I26" i="43"/>
  <c r="I22" i="43"/>
  <c r="I18" i="43"/>
  <c r="I14" i="43"/>
  <c r="I7" i="43"/>
  <c r="I60" i="43"/>
  <c r="I56" i="43"/>
  <c r="I52" i="43"/>
  <c r="I47" i="43"/>
  <c r="I43" i="43"/>
  <c r="I31" i="43"/>
  <c r="I27" i="43"/>
  <c r="I23" i="43"/>
  <c r="I19" i="43"/>
  <c r="I15" i="43"/>
  <c r="I8" i="43"/>
  <c r="I66" i="43"/>
  <c r="I53" i="43"/>
  <c r="I48" i="43"/>
  <c r="I44" i="43"/>
  <c r="I28" i="43"/>
  <c r="I24" i="43"/>
  <c r="I20" i="43"/>
  <c r="I16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104" i="33"/>
  <c r="M100" i="33"/>
  <c r="M96" i="33"/>
  <c r="M88" i="33"/>
  <c r="M84" i="33"/>
  <c r="M71" i="33"/>
  <c r="M63" i="33"/>
  <c r="M45" i="33"/>
  <c r="M41" i="33"/>
  <c r="M37" i="33"/>
  <c r="M33" i="33"/>
  <c r="M29" i="33"/>
  <c r="M12" i="33"/>
  <c r="M105" i="33"/>
  <c r="M101" i="33"/>
  <c r="M68" i="33"/>
  <c r="M64" i="33"/>
  <c r="M38" i="33"/>
  <c r="M30" i="33"/>
  <c r="M97" i="33"/>
  <c r="M89" i="33"/>
  <c r="M85" i="33"/>
  <c r="M46" i="33"/>
  <c r="M42" i="33"/>
  <c r="M34" i="33"/>
  <c r="M106" i="33"/>
  <c r="M102" i="33"/>
  <c r="M98" i="33"/>
  <c r="M94" i="33"/>
  <c r="M90" i="33"/>
  <c r="M86" i="33"/>
  <c r="M78" i="33"/>
  <c r="M69" i="33"/>
  <c r="M47" i="33"/>
  <c r="M43" i="33"/>
  <c r="M39" i="33"/>
  <c r="M35" i="33"/>
  <c r="M31" i="33"/>
  <c r="M18" i="33"/>
  <c r="M10" i="33"/>
  <c r="M107" i="33"/>
  <c r="M103" i="33"/>
  <c r="M99" i="33"/>
  <c r="M95" i="33"/>
  <c r="M87" i="33"/>
  <c r="M70" i="33"/>
  <c r="M40" i="33"/>
  <c r="M17" i="33"/>
  <c r="M13" i="33"/>
  <c r="M36" i="33"/>
  <c r="M11" i="33"/>
  <c r="M83" i="33"/>
  <c r="M79" i="33"/>
  <c r="M48" i="33"/>
  <c r="M32" i="33"/>
  <c r="M9" i="33"/>
  <c r="M44" i="33"/>
  <c r="M28" i="33"/>
  <c r="M24" i="33"/>
  <c r="M23" i="33"/>
  <c r="M19" i="33"/>
  <c r="V105" i="33"/>
  <c r="V104" i="33"/>
  <c r="V85" i="33"/>
  <c r="V84" i="33"/>
  <c r="V83" i="33"/>
  <c r="V78" i="33"/>
  <c r="V48" i="33"/>
  <c r="V47" i="33"/>
  <c r="V46" i="33"/>
  <c r="V39" i="33"/>
  <c r="V38" i="33"/>
  <c r="V96" i="33"/>
  <c r="V87" i="33"/>
  <c r="V79" i="33"/>
  <c r="V71" i="33"/>
  <c r="V41" i="33"/>
  <c r="V40" i="33"/>
  <c r="V37" i="33"/>
  <c r="V36" i="33"/>
  <c r="V29" i="33"/>
  <c r="V28" i="33"/>
  <c r="V23" i="33"/>
  <c r="V19" i="33"/>
  <c r="V18" i="33"/>
  <c r="V97" i="33"/>
  <c r="V88" i="33"/>
  <c r="V68" i="33"/>
  <c r="V64" i="33"/>
  <c r="V63" i="33"/>
  <c r="V42" i="33"/>
  <c r="V31" i="33"/>
  <c r="V30" i="33"/>
  <c r="V24" i="33"/>
  <c r="V9" i="33"/>
  <c r="V108" i="33"/>
  <c r="V107" i="33"/>
  <c r="V106" i="33"/>
  <c r="V103" i="33"/>
  <c r="V102" i="33"/>
  <c r="V101" i="33"/>
  <c r="V100" i="33"/>
  <c r="V99" i="33"/>
  <c r="V98" i="33"/>
  <c r="V94" i="33"/>
  <c r="V89" i="33"/>
  <c r="V69" i="33"/>
  <c r="V43" i="33"/>
  <c r="V33" i="33"/>
  <c r="V32" i="33"/>
  <c r="V11" i="33"/>
  <c r="V10" i="33"/>
  <c r="V95" i="33"/>
  <c r="V90" i="33"/>
  <c r="V86" i="33"/>
  <c r="V70" i="33"/>
  <c r="V45" i="33"/>
  <c r="V44" i="33"/>
  <c r="V35" i="33"/>
  <c r="V34" i="33"/>
  <c r="V17" i="33"/>
  <c r="V13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H5" i="43"/>
  <c r="C45" i="33"/>
  <c r="C64" i="33"/>
  <c r="C46" i="33"/>
  <c r="C44" i="33"/>
  <c r="E38" i="43"/>
  <c r="J5" i="43"/>
  <c r="G5" i="43"/>
  <c r="K5" i="43"/>
  <c r="AH5" i="43"/>
  <c r="L5" i="43"/>
  <c r="I5" i="43"/>
  <c r="P10" i="33"/>
  <c r="X13" i="33"/>
  <c r="O13" i="33"/>
  <c r="Y12" i="33"/>
  <c r="AP11" i="33"/>
  <c r="Y17" i="33"/>
  <c r="AG9" i="33"/>
  <c r="AH17" i="33"/>
  <c r="AG13" i="33"/>
  <c r="O10" i="33"/>
  <c r="Q10" i="33"/>
  <c r="Y13" i="33"/>
  <c r="P13" i="33"/>
  <c r="X12" i="33"/>
  <c r="X17" i="33"/>
  <c r="AH9" i="33"/>
  <c r="AG17" i="33"/>
  <c r="AH13" i="33"/>
  <c r="P17" i="33"/>
  <c r="X11" i="33"/>
  <c r="AG11" i="33"/>
  <c r="AH12" i="33"/>
  <c r="P12" i="33"/>
  <c r="O9" i="33"/>
  <c r="O17" i="33"/>
  <c r="Y11" i="33"/>
  <c r="AH11" i="33"/>
  <c r="AG12" i="33"/>
  <c r="O12" i="33"/>
  <c r="P9" i="33"/>
  <c r="Y9" i="33"/>
  <c r="AQ13" i="33"/>
  <c r="X10" i="33"/>
  <c r="AP12" i="33"/>
  <c r="AQ10" i="33"/>
  <c r="O11" i="33"/>
  <c r="AH10" i="33"/>
  <c r="Y10" i="33"/>
  <c r="AP10" i="33"/>
  <c r="AR10" i="33"/>
  <c r="P11" i="33"/>
  <c r="AG10" i="33"/>
  <c r="AI10" i="33"/>
  <c r="AP13" i="33"/>
  <c r="X9" i="33"/>
  <c r="Z9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AA11" i="43"/>
  <c r="AA10" i="43"/>
  <c r="AQ17" i="3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AI17" i="33"/>
  <c r="Z11" i="33"/>
  <c r="AI13" i="33"/>
  <c r="I51" i="33"/>
  <c r="I5" i="33"/>
  <c r="F53" i="33"/>
  <c r="H53" i="33"/>
  <c r="H51" i="33"/>
  <c r="F52" i="33"/>
  <c r="G53" i="33"/>
  <c r="F51" i="33"/>
  <c r="AA17" i="43"/>
  <c r="G9" i="33"/>
  <c r="F9" i="33"/>
  <c r="Z62" i="43"/>
  <c r="Z60" i="43"/>
  <c r="AA60" i="43"/>
  <c r="Z44" i="43"/>
  <c r="Z13" i="43"/>
  <c r="AA18" i="43"/>
  <c r="AA7" i="43"/>
  <c r="AQ11" i="33"/>
  <c r="AR11" i="33"/>
  <c r="Z20" i="43"/>
  <c r="AA14" i="43"/>
  <c r="Z42" i="43"/>
  <c r="Z10" i="43"/>
  <c r="AP17" i="33"/>
  <c r="AA38" i="43"/>
  <c r="AA15" i="43"/>
  <c r="AA20" i="43"/>
  <c r="Z16" i="43"/>
  <c r="AA8" i="43"/>
  <c r="AQ12" i="33"/>
  <c r="Z15" i="43"/>
  <c r="AA44" i="43"/>
  <c r="AA42" i="43"/>
  <c r="Z5" i="43"/>
  <c r="AP9" i="33"/>
  <c r="AA5" i="43"/>
  <c r="AQ9" i="33"/>
  <c r="D11" i="33"/>
  <c r="D12" i="33"/>
  <c r="H11" i="43"/>
  <c r="E11" i="43"/>
  <c r="I11" i="43"/>
  <c r="Z11" i="43"/>
  <c r="G11" i="43"/>
  <c r="AH6" i="43"/>
  <c r="L6" i="43"/>
  <c r="AI6" i="43"/>
  <c r="E6" i="43"/>
  <c r="AK6" i="43"/>
  <c r="AJ6" i="43"/>
  <c r="G17" i="33"/>
  <c r="G12" i="33"/>
  <c r="G13" i="33"/>
  <c r="G11" i="33"/>
  <c r="G10" i="33"/>
  <c r="F12" i="33"/>
  <c r="H12" i="33"/>
  <c r="F11" i="33"/>
  <c r="F13" i="33"/>
  <c r="F17" i="33"/>
  <c r="H17" i="33"/>
  <c r="F10" i="33"/>
  <c r="O38" i="33"/>
  <c r="AH104" i="33"/>
  <c r="X90" i="33"/>
  <c r="P96" i="33"/>
  <c r="AP97" i="33"/>
  <c r="AP63" i="33"/>
  <c r="AP48" i="33"/>
  <c r="P19" i="33"/>
  <c r="X48" i="33"/>
  <c r="Y45" i="33"/>
  <c r="O86" i="33"/>
  <c r="AH96" i="33"/>
  <c r="AP42" i="33"/>
  <c r="AP28" i="33"/>
  <c r="O99" i="33"/>
  <c r="AG28" i="33"/>
  <c r="X42" i="33"/>
  <c r="AH37" i="33"/>
  <c r="X41" i="33"/>
  <c r="Y46" i="33"/>
  <c r="AP85" i="33"/>
  <c r="AH44" i="33"/>
  <c r="AH38" i="33"/>
  <c r="AQ32" i="33"/>
  <c r="AH107" i="33"/>
  <c r="P68" i="33"/>
  <c r="O89" i="33"/>
  <c r="X71" i="33"/>
  <c r="O98" i="33"/>
  <c r="AQ70" i="33"/>
  <c r="AH63" i="33"/>
  <c r="AH32" i="33"/>
  <c r="AH84" i="33"/>
  <c r="AP64" i="33"/>
  <c r="Y18" i="33"/>
  <c r="P35" i="33"/>
  <c r="Y24" i="33"/>
  <c r="O42" i="33"/>
  <c r="X105" i="33"/>
  <c r="P104" i="33"/>
  <c r="AQ33" i="33"/>
  <c r="X79" i="33"/>
  <c r="AP103" i="33"/>
  <c r="AQ94" i="33"/>
  <c r="P87" i="33"/>
  <c r="O44" i="33"/>
  <c r="AG42" i="33"/>
  <c r="Y98" i="33"/>
  <c r="X40" i="33"/>
  <c r="AQ24" i="33"/>
  <c r="AP84" i="33"/>
  <c r="O107" i="33"/>
  <c r="AP35" i="33"/>
  <c r="AG70" i="33"/>
  <c r="Y64" i="33"/>
  <c r="AG43" i="33"/>
  <c r="P30" i="33"/>
  <c r="Y103" i="33"/>
  <c r="X69" i="33"/>
  <c r="O43" i="33"/>
  <c r="AH88" i="33"/>
  <c r="AG94" i="33"/>
  <c r="AQ40" i="33"/>
  <c r="AQ18" i="33"/>
  <c r="Y43" i="33"/>
  <c r="O24" i="33"/>
  <c r="Y96" i="33"/>
  <c r="X35" i="33"/>
  <c r="X84" i="33"/>
  <c r="O63" i="33"/>
  <c r="AG24" i="33"/>
  <c r="O84" i="33"/>
  <c r="X101" i="33"/>
  <c r="X95" i="33"/>
  <c r="AQ102" i="33"/>
  <c r="X30" i="33"/>
  <c r="O97" i="33"/>
  <c r="AH106" i="33"/>
  <c r="Y47" i="33"/>
  <c r="AP34" i="33"/>
  <c r="AQ96" i="33"/>
  <c r="O34" i="33"/>
  <c r="X19" i="33"/>
  <c r="P47" i="33"/>
  <c r="AG101" i="33"/>
  <c r="AG31" i="33"/>
  <c r="P38" i="33"/>
  <c r="Q38" i="33"/>
  <c r="AG104" i="33"/>
  <c r="Y90" i="33"/>
  <c r="O96" i="33"/>
  <c r="AQ97" i="33"/>
  <c r="AQ63" i="33"/>
  <c r="AQ48" i="33"/>
  <c r="O19" i="33"/>
  <c r="Y48" i="33"/>
  <c r="Z48" i="33"/>
  <c r="X45" i="33"/>
  <c r="P86" i="33"/>
  <c r="AG96" i="33"/>
  <c r="AQ42" i="33"/>
  <c r="AQ28" i="33"/>
  <c r="AR28" i="33"/>
  <c r="P99" i="33"/>
  <c r="AH28" i="33"/>
  <c r="AG90" i="33"/>
  <c r="O95" i="33"/>
  <c r="AG39" i="33"/>
  <c r="X70" i="33"/>
  <c r="Y29" i="33"/>
  <c r="AG18" i="33"/>
  <c r="AP95" i="33"/>
  <c r="O105" i="33"/>
  <c r="AP31" i="33"/>
  <c r="AG48" i="33"/>
  <c r="AH41" i="33"/>
  <c r="Y85" i="33"/>
  <c r="P31" i="33"/>
  <c r="X39" i="33"/>
  <c r="Y33" i="33"/>
  <c r="O79" i="33"/>
  <c r="AP23" i="33"/>
  <c r="AH78" i="33"/>
  <c r="O35" i="33"/>
  <c r="X24" i="33"/>
  <c r="P42" i="33"/>
  <c r="Y105" i="33"/>
  <c r="O104" i="33"/>
  <c r="AP33" i="33"/>
  <c r="AR33" i="33"/>
  <c r="Y79" i="33"/>
  <c r="AP94" i="33"/>
  <c r="O87" i="33"/>
  <c r="Q87" i="33"/>
  <c r="P44" i="33"/>
  <c r="AH42" i="33"/>
  <c r="X98" i="33"/>
  <c r="Y40" i="33"/>
  <c r="Z40" i="33"/>
  <c r="AP24" i="33"/>
  <c r="AQ84" i="33"/>
  <c r="AR84" i="33"/>
  <c r="P107" i="33"/>
  <c r="AP99" i="33"/>
  <c r="O103" i="33"/>
  <c r="AG103" i="33"/>
  <c r="Y94" i="33"/>
  <c r="X38" i="33"/>
  <c r="AG40" i="33"/>
  <c r="AH71" i="33"/>
  <c r="P29" i="33"/>
  <c r="O32" i="33"/>
  <c r="AP105" i="33"/>
  <c r="AQ78" i="33"/>
  <c r="X97" i="33"/>
  <c r="P39" i="33"/>
  <c r="AP47" i="33"/>
  <c r="X63" i="33"/>
  <c r="P100" i="33"/>
  <c r="AQ41" i="33"/>
  <c r="AQ45" i="33"/>
  <c r="Y35" i="33"/>
  <c r="Y84" i="33"/>
  <c r="P63" i="33"/>
  <c r="Q63" i="33"/>
  <c r="AH24" i="33"/>
  <c r="P84" i="33"/>
  <c r="Q84" i="33"/>
  <c r="Y101" i="33"/>
  <c r="Y95" i="33"/>
  <c r="AP102" i="33"/>
  <c r="Y30" i="33"/>
  <c r="P97" i="33"/>
  <c r="AG106" i="33"/>
  <c r="X47" i="33"/>
  <c r="AQ34" i="33"/>
  <c r="AR34" i="33"/>
  <c r="AP96" i="33"/>
  <c r="P34" i="33"/>
  <c r="Y19" i="33"/>
  <c r="O47" i="33"/>
  <c r="Q47" i="33"/>
  <c r="AH101" i="33"/>
  <c r="AH98" i="33"/>
  <c r="O18" i="33"/>
  <c r="AP19" i="33"/>
  <c r="X99" i="33"/>
  <c r="AG47" i="33"/>
  <c r="AG99" i="33"/>
  <c r="P37" i="33"/>
  <c r="O40" i="33"/>
  <c r="X31" i="33"/>
  <c r="P45" i="33"/>
  <c r="AQ37" i="33"/>
  <c r="AP101" i="33"/>
  <c r="Y106" i="33"/>
  <c r="P85" i="33"/>
  <c r="AH33" i="33"/>
  <c r="Y83" i="33"/>
  <c r="P108" i="33"/>
  <c r="AQ83" i="33"/>
  <c r="AQ104" i="33"/>
  <c r="AH90" i="33"/>
  <c r="P95" i="33"/>
  <c r="AH39" i="33"/>
  <c r="Y70" i="33"/>
  <c r="Z70" i="33"/>
  <c r="X29" i="33"/>
  <c r="AH18" i="33"/>
  <c r="AQ95" i="33"/>
  <c r="P105" i="33"/>
  <c r="AQ31" i="33"/>
  <c r="AH48" i="33"/>
  <c r="AG41" i="33"/>
  <c r="X85" i="33"/>
  <c r="O31" i="33"/>
  <c r="Y39" i="33"/>
  <c r="X33" i="33"/>
  <c r="P79" i="33"/>
  <c r="AG78" i="33"/>
  <c r="X87" i="33"/>
  <c r="AG102" i="33"/>
  <c r="Y28" i="33"/>
  <c r="AQ86" i="33"/>
  <c r="X102" i="33"/>
  <c r="O94" i="33"/>
  <c r="P90" i="33"/>
  <c r="AG89" i="33"/>
  <c r="X89" i="33"/>
  <c r="AP71" i="33"/>
  <c r="P41" i="33"/>
  <c r="Y41" i="33"/>
  <c r="Z41" i="33"/>
  <c r="X46" i="33"/>
  <c r="AQ85" i="33"/>
  <c r="AG44" i="33"/>
  <c r="AG38" i="33"/>
  <c r="AP32" i="33"/>
  <c r="AG107" i="33"/>
  <c r="AI107" i="33"/>
  <c r="O68" i="33"/>
  <c r="P89" i="33"/>
  <c r="Y71" i="33"/>
  <c r="P98" i="33"/>
  <c r="Q98" i="33"/>
  <c r="AP70" i="33"/>
  <c r="AG63" i="33"/>
  <c r="AG32" i="33"/>
  <c r="AG84" i="33"/>
  <c r="AI84" i="33"/>
  <c r="AQ64" i="33"/>
  <c r="X18" i="33"/>
  <c r="Z18" i="33"/>
  <c r="P71" i="33"/>
  <c r="Y104" i="33"/>
  <c r="AQ99" i="33"/>
  <c r="P103" i="33"/>
  <c r="AH103" i="33"/>
  <c r="X94" i="33"/>
  <c r="Y38" i="33"/>
  <c r="AH40" i="33"/>
  <c r="AG71" i="33"/>
  <c r="O29" i="33"/>
  <c r="P32" i="33"/>
  <c r="AQ105" i="33"/>
  <c r="AR105" i="33"/>
  <c r="AP78" i="33"/>
  <c r="Y97" i="33"/>
  <c r="O39" i="33"/>
  <c r="AQ47" i="33"/>
  <c r="Y63" i="33"/>
  <c r="O100" i="33"/>
  <c r="AP41" i="33"/>
  <c r="O30" i="33"/>
  <c r="Q30" i="33"/>
  <c r="X103" i="33"/>
  <c r="Y69" i="33"/>
  <c r="P43" i="33"/>
  <c r="Q43" i="33"/>
  <c r="AG88" i="33"/>
  <c r="AH94" i="33"/>
  <c r="AP40" i="33"/>
  <c r="AP18" i="33"/>
  <c r="AR18" i="33"/>
  <c r="X43" i="33"/>
  <c r="Z43" i="33"/>
  <c r="P24" i="33"/>
  <c r="X96" i="33"/>
  <c r="P106" i="33"/>
  <c r="P69" i="33"/>
  <c r="AG86" i="33"/>
  <c r="AG79" i="33"/>
  <c r="Y37" i="33"/>
  <c r="O46" i="33"/>
  <c r="AG46" i="33"/>
  <c r="X32" i="33"/>
  <c r="O88" i="33"/>
  <c r="AG30" i="33"/>
  <c r="AG98" i="33"/>
  <c r="AI98" i="33"/>
  <c r="P18" i="33"/>
  <c r="AQ19" i="33"/>
  <c r="AR19" i="33"/>
  <c r="Y99" i="33"/>
  <c r="Z99" i="33"/>
  <c r="AH47" i="33"/>
  <c r="AI47" i="33"/>
  <c r="AH99" i="33"/>
  <c r="AI99" i="33"/>
  <c r="O37" i="33"/>
  <c r="Q37" i="33"/>
  <c r="P40" i="33"/>
  <c r="Y31" i="33"/>
  <c r="Z31" i="33"/>
  <c r="O45" i="33"/>
  <c r="Q45" i="33"/>
  <c r="AP37" i="33"/>
  <c r="AR37" i="33"/>
  <c r="AQ101" i="33"/>
  <c r="X106" i="33"/>
  <c r="Z106" i="33"/>
  <c r="O85" i="33"/>
  <c r="Q85" i="33"/>
  <c r="AG33" i="33"/>
  <c r="X83" i="33"/>
  <c r="Z83" i="33"/>
  <c r="O108" i="33"/>
  <c r="Q108" i="33"/>
  <c r="AH79" i="33"/>
  <c r="AH46" i="33"/>
  <c r="AP83" i="33"/>
  <c r="AG69" i="33"/>
  <c r="AG83" i="33"/>
  <c r="P70" i="33"/>
  <c r="O78" i="33"/>
  <c r="O41" i="33"/>
  <c r="Y36" i="33"/>
  <c r="AQ38" i="33"/>
  <c r="X107" i="33"/>
  <c r="Y42" i="33"/>
  <c r="Z42" i="33"/>
  <c r="AQ106" i="33"/>
  <c r="AG95" i="33"/>
  <c r="P33" i="33"/>
  <c r="O36" i="33"/>
  <c r="X86" i="33"/>
  <c r="P64" i="33"/>
  <c r="AP107" i="33"/>
  <c r="AH45" i="33"/>
  <c r="AP88" i="33"/>
  <c r="AP104" i="33"/>
  <c r="AR104" i="33"/>
  <c r="X100" i="33"/>
  <c r="X78" i="33"/>
  <c r="O83" i="33"/>
  <c r="AH19" i="33"/>
  <c r="O102" i="33"/>
  <c r="Y23" i="33"/>
  <c r="AG100" i="33"/>
  <c r="AP100" i="33"/>
  <c r="X68" i="33"/>
  <c r="AH31" i="33"/>
  <c r="Y87" i="33"/>
  <c r="AH102" i="33"/>
  <c r="X28" i="33"/>
  <c r="AP86" i="33"/>
  <c r="P94" i="33"/>
  <c r="Q94" i="33"/>
  <c r="O106" i="33"/>
  <c r="Q106" i="33"/>
  <c r="X37" i="33"/>
  <c r="AQ35" i="33"/>
  <c r="AR35" i="33"/>
  <c r="P88" i="33"/>
  <c r="AP87" i="33"/>
  <c r="AP29" i="33"/>
  <c r="AQ43" i="33"/>
  <c r="AH35" i="33"/>
  <c r="AQ89" i="33"/>
  <c r="AQ108" i="33"/>
  <c r="AG35" i="33"/>
  <c r="AP45" i="33"/>
  <c r="Y100" i="33"/>
  <c r="Y78" i="33"/>
  <c r="P83" i="33"/>
  <c r="AG19" i="33"/>
  <c r="P102" i="33"/>
  <c r="X23" i="33"/>
  <c r="AH100" i="33"/>
  <c r="AG105" i="33"/>
  <c r="AP89" i="33"/>
  <c r="AR89" i="33"/>
  <c r="AH43" i="33"/>
  <c r="AH23" i="33"/>
  <c r="AQ44" i="33"/>
  <c r="AG87" i="33"/>
  <c r="P48" i="33"/>
  <c r="AH97" i="33"/>
  <c r="Y34" i="33"/>
  <c r="Y44" i="33"/>
  <c r="AQ30" i="33"/>
  <c r="AH36" i="33"/>
  <c r="AP90" i="33"/>
  <c r="X36" i="33"/>
  <c r="X104" i="33"/>
  <c r="Y108" i="33"/>
  <c r="AQ29" i="33"/>
  <c r="O70" i="33"/>
  <c r="Q70" i="33"/>
  <c r="P78" i="33"/>
  <c r="Q78" i="33"/>
  <c r="O90" i="33"/>
  <c r="O69" i="33"/>
  <c r="Y32" i="33"/>
  <c r="O71" i="33"/>
  <c r="X108" i="33"/>
  <c r="Z108" i="33"/>
  <c r="AP69" i="33"/>
  <c r="P28" i="33"/>
  <c r="AG64" i="33"/>
  <c r="Y68" i="33"/>
  <c r="AQ88" i="33"/>
  <c r="AG29" i="33"/>
  <c r="AG36" i="33"/>
  <c r="AP38" i="33"/>
  <c r="AG37" i="33"/>
  <c r="AG23" i="33"/>
  <c r="AP44" i="33"/>
  <c r="AH87" i="33"/>
  <c r="O48" i="33"/>
  <c r="AG97" i="33"/>
  <c r="X34" i="33"/>
  <c r="X44" i="33"/>
  <c r="AP30" i="33"/>
  <c r="AQ100" i="33"/>
  <c r="AQ71" i="33"/>
  <c r="AR71" i="33"/>
  <c r="AQ36" i="33"/>
  <c r="AH68" i="33"/>
  <c r="AP98" i="33"/>
  <c r="P101" i="33"/>
  <c r="AQ39" i="33"/>
  <c r="X88" i="33"/>
  <c r="AQ68" i="33"/>
  <c r="AQ79" i="33"/>
  <c r="AH105" i="33"/>
  <c r="Y102" i="33"/>
  <c r="AH108" i="33"/>
  <c r="AH69" i="33"/>
  <c r="AG34" i="33"/>
  <c r="AQ69" i="33"/>
  <c r="AP43" i="33"/>
  <c r="AH89" i="33"/>
  <c r="AH86" i="33"/>
  <c r="P46" i="33"/>
  <c r="AH70" i="33"/>
  <c r="AH30" i="33"/>
  <c r="AI30" i="33"/>
  <c r="AH34" i="33"/>
  <c r="P23" i="33"/>
  <c r="AQ90" i="33"/>
  <c r="Y107" i="33"/>
  <c r="Z107" i="33"/>
  <c r="AG108" i="33"/>
  <c r="AG85" i="33"/>
  <c r="AP46" i="33"/>
  <c r="AH85" i="33"/>
  <c r="AP36" i="33"/>
  <c r="AR36" i="33"/>
  <c r="AG68" i="33"/>
  <c r="AI68" i="33"/>
  <c r="AQ98" i="33"/>
  <c r="O101" i="33"/>
  <c r="Q101" i="33"/>
  <c r="AP39" i="33"/>
  <c r="AR39" i="33"/>
  <c r="Y88" i="33"/>
  <c r="Z88" i="33"/>
  <c r="AP68" i="33"/>
  <c r="AR68" i="33"/>
  <c r="AP79" i="33"/>
  <c r="AR79" i="33"/>
  <c r="X64" i="33"/>
  <c r="AP106" i="33"/>
  <c r="AR106" i="33"/>
  <c r="AH95" i="33"/>
  <c r="AI95" i="33"/>
  <c r="O33" i="33"/>
  <c r="Q33" i="33"/>
  <c r="P36" i="33"/>
  <c r="Y86" i="33"/>
  <c r="O64" i="33"/>
  <c r="Q64" i="33"/>
  <c r="AQ107" i="33"/>
  <c r="AR107" i="33"/>
  <c r="AG45" i="33"/>
  <c r="AP108" i="33"/>
  <c r="AQ46" i="33"/>
  <c r="AH29" i="33"/>
  <c r="AQ87" i="33"/>
  <c r="AH83" i="33"/>
  <c r="O23" i="33"/>
  <c r="O28" i="33"/>
  <c r="AH64" i="33"/>
  <c r="Y89" i="33"/>
  <c r="F48" i="33"/>
  <c r="F90" i="33"/>
  <c r="G47" i="33"/>
  <c r="G106" i="33"/>
  <c r="G44" i="33"/>
  <c r="G30" i="33"/>
  <c r="F108" i="33"/>
  <c r="G108" i="33"/>
  <c r="F47" i="33"/>
  <c r="G105" i="33"/>
  <c r="F107" i="33"/>
  <c r="F45" i="33"/>
  <c r="F46" i="33"/>
  <c r="F106" i="33"/>
  <c r="G90" i="33"/>
  <c r="G48" i="33"/>
  <c r="F105" i="33"/>
  <c r="F30" i="33"/>
  <c r="H30" i="33"/>
  <c r="F44" i="33"/>
  <c r="G107" i="33"/>
  <c r="G45" i="33"/>
  <c r="G46" i="33"/>
  <c r="G34" i="33"/>
  <c r="F103" i="33"/>
  <c r="F43" i="33"/>
  <c r="F36" i="33"/>
  <c r="F85" i="33"/>
  <c r="G101" i="33"/>
  <c r="F28" i="33"/>
  <c r="G37" i="33"/>
  <c r="F86" i="33"/>
  <c r="F102" i="33"/>
  <c r="G38" i="33"/>
  <c r="F84" i="33"/>
  <c r="G100" i="33"/>
  <c r="F99" i="33"/>
  <c r="G32" i="33"/>
  <c r="F34" i="33"/>
  <c r="G35" i="33"/>
  <c r="G88" i="33"/>
  <c r="F40" i="33"/>
  <c r="G89" i="33"/>
  <c r="G33" i="33"/>
  <c r="G41" i="33"/>
  <c r="G98" i="33"/>
  <c r="F38" i="33"/>
  <c r="G84" i="33"/>
  <c r="F100" i="33"/>
  <c r="G29" i="33"/>
  <c r="F32" i="33"/>
  <c r="G42" i="33"/>
  <c r="F35" i="33"/>
  <c r="F88" i="33"/>
  <c r="G40" i="33"/>
  <c r="F89" i="33"/>
  <c r="F41" i="33"/>
  <c r="F98" i="33"/>
  <c r="G87" i="33"/>
  <c r="G39" i="33"/>
  <c r="G104" i="33"/>
  <c r="F29" i="33"/>
  <c r="H29" i="33"/>
  <c r="G97" i="33"/>
  <c r="G86" i="33"/>
  <c r="F87" i="33"/>
  <c r="F96" i="33"/>
  <c r="F31" i="33"/>
  <c r="F33" i="33"/>
  <c r="H33" i="33"/>
  <c r="G96" i="33"/>
  <c r="G31" i="33"/>
  <c r="G102" i="33"/>
  <c r="F39" i="33"/>
  <c r="H39" i="33"/>
  <c r="G99" i="33"/>
  <c r="F42" i="33"/>
  <c r="G43" i="33"/>
  <c r="G36" i="33"/>
  <c r="G85" i="33"/>
  <c r="F101" i="33"/>
  <c r="G28" i="33"/>
  <c r="F37" i="33"/>
  <c r="F104" i="33"/>
  <c r="H104" i="33"/>
  <c r="F97" i="33"/>
  <c r="F70" i="33"/>
  <c r="G69" i="33"/>
  <c r="F95" i="33"/>
  <c r="F63" i="33"/>
  <c r="F79" i="33"/>
  <c r="G94" i="33"/>
  <c r="G64" i="33"/>
  <c r="F68" i="33"/>
  <c r="F78" i="33"/>
  <c r="F19" i="33"/>
  <c r="F69" i="33"/>
  <c r="F83" i="33"/>
  <c r="F18" i="33"/>
  <c r="F64" i="33"/>
  <c r="G95" i="33"/>
  <c r="G71" i="33"/>
  <c r="G70" i="33"/>
  <c r="G18" i="33"/>
  <c r="G68" i="33"/>
  <c r="G83" i="33"/>
  <c r="G19" i="33"/>
  <c r="G24" i="33"/>
  <c r="G78" i="33"/>
  <c r="G79" i="33"/>
  <c r="F24" i="33"/>
  <c r="F94" i="33"/>
  <c r="F71" i="33"/>
  <c r="F23" i="33"/>
  <c r="G63" i="33"/>
  <c r="H10" i="33"/>
  <c r="AR94" i="33"/>
  <c r="AI33" i="33"/>
  <c r="AI38" i="33"/>
  <c r="Q86" i="33"/>
  <c r="AR42" i="33"/>
  <c r="AR97" i="33"/>
  <c r="Z24" i="33"/>
  <c r="Q40" i="33"/>
  <c r="AI41" i="33"/>
  <c r="Z105" i="33"/>
  <c r="Z90" i="33"/>
  <c r="Z101" i="33"/>
  <c r="Z84" i="33"/>
  <c r="AI88" i="33"/>
  <c r="AR85" i="33"/>
  <c r="H17" i="59"/>
  <c r="O62" i="43"/>
  <c r="AA62" i="43"/>
  <c r="AQ103" i="33"/>
  <c r="AR103" i="33"/>
  <c r="H64" i="33"/>
  <c r="H108" i="33"/>
  <c r="H98" i="33"/>
  <c r="AR95" i="33"/>
  <c r="AI39" i="33"/>
  <c r="AI24" i="33"/>
  <c r="H13" i="33"/>
  <c r="Q31" i="33"/>
  <c r="Z29" i="33"/>
  <c r="AI101" i="33"/>
  <c r="AR96" i="33"/>
  <c r="Q97" i="33"/>
  <c r="AR17" i="33"/>
  <c r="G103" i="33"/>
  <c r="H103" i="33"/>
  <c r="Z30" i="33"/>
  <c r="Q107" i="33"/>
  <c r="Z98" i="33"/>
  <c r="Q104" i="33"/>
  <c r="Q35" i="33"/>
  <c r="AI32" i="33"/>
  <c r="Z71" i="33"/>
  <c r="Q19" i="33"/>
  <c r="H24" i="33"/>
  <c r="H11" i="33"/>
  <c r="AR12" i="33"/>
  <c r="AR87" i="33"/>
  <c r="Z39" i="33"/>
  <c r="AI18" i="33"/>
  <c r="Z13" i="33"/>
  <c r="Q13" i="33"/>
  <c r="Z12" i="33"/>
  <c r="H41" i="33"/>
  <c r="Z63" i="33"/>
  <c r="AR78" i="33"/>
  <c r="AP76" i="33"/>
  <c r="AI71" i="33"/>
  <c r="AI103" i="33"/>
  <c r="AR32" i="33"/>
  <c r="Z46" i="33"/>
  <c r="AI48" i="33"/>
  <c r="Q95" i="33"/>
  <c r="Q39" i="33"/>
  <c r="Q32" i="33"/>
  <c r="Z38" i="33"/>
  <c r="AR99" i="33"/>
  <c r="Q79" i="33"/>
  <c r="Q76" i="33"/>
  <c r="Z85" i="33"/>
  <c r="Q105" i="33"/>
  <c r="AI28" i="33"/>
  <c r="AI96" i="33"/>
  <c r="Q96" i="33"/>
  <c r="Q44" i="33"/>
  <c r="Z79" i="33"/>
  <c r="AR64" i="33"/>
  <c r="Q68" i="33"/>
  <c r="AI44" i="33"/>
  <c r="Z45" i="33"/>
  <c r="AR63" i="33"/>
  <c r="AP61" i="33"/>
  <c r="AI104" i="33"/>
  <c r="H97" i="33"/>
  <c r="H31" i="33"/>
  <c r="H88" i="33"/>
  <c r="H40" i="33"/>
  <c r="H34" i="33"/>
  <c r="H90" i="33"/>
  <c r="Q28" i="33"/>
  <c r="AI64" i="33"/>
  <c r="AI43" i="33"/>
  <c r="Z28" i="33"/>
  <c r="Z100" i="33"/>
  <c r="Q69" i="33"/>
  <c r="AI78" i="33"/>
  <c r="H86" i="33"/>
  <c r="H89" i="33"/>
  <c r="H102" i="33"/>
  <c r="H107" i="33"/>
  <c r="AI105" i="33"/>
  <c r="AI89" i="33"/>
  <c r="AR101" i="33"/>
  <c r="H85" i="33"/>
  <c r="H100" i="33"/>
  <c r="H45" i="33"/>
  <c r="H105" i="33"/>
  <c r="H47" i="33"/>
  <c r="H44" i="33"/>
  <c r="Q23" i="33"/>
  <c r="Q88" i="33"/>
  <c r="AR41" i="33"/>
  <c r="AR70" i="33"/>
  <c r="Q102" i="33"/>
  <c r="H46" i="33"/>
  <c r="Z36" i="33"/>
  <c r="AI79" i="33"/>
  <c r="Q100" i="33"/>
  <c r="Z97" i="33"/>
  <c r="Q29" i="33"/>
  <c r="Z94" i="33"/>
  <c r="Z33" i="33"/>
  <c r="AR83" i="33"/>
  <c r="Q18" i="33"/>
  <c r="AP15" i="33"/>
  <c r="Z95" i="33"/>
  <c r="Z17" i="33"/>
  <c r="H63" i="33"/>
  <c r="F61" i="33"/>
  <c r="H18" i="33"/>
  <c r="H69" i="33"/>
  <c r="AI85" i="33"/>
  <c r="Q46" i="33"/>
  <c r="AR30" i="33"/>
  <c r="AI37" i="33"/>
  <c r="AR69" i="33"/>
  <c r="AI19" i="33"/>
  <c r="AI15" i="33"/>
  <c r="H68" i="33"/>
  <c r="Z44" i="33"/>
  <c r="AR38" i="33"/>
  <c r="Z68" i="33"/>
  <c r="Q90" i="33"/>
  <c r="AR86" i="33"/>
  <c r="Q41" i="33"/>
  <c r="AR9" i="33"/>
  <c r="AI12" i="33"/>
  <c r="H99" i="33"/>
  <c r="AI34" i="33"/>
  <c r="AI100" i="33"/>
  <c r="AI35" i="33"/>
  <c r="AI31" i="33"/>
  <c r="Z78" i="33"/>
  <c r="X76" i="33"/>
  <c r="AI69" i="33"/>
  <c r="AI46" i="33"/>
  <c r="Q24" i="33"/>
  <c r="O21" i="33"/>
  <c r="AI94" i="33"/>
  <c r="Z103" i="33"/>
  <c r="Q71" i="33"/>
  <c r="O66" i="33"/>
  <c r="Z89" i="33"/>
  <c r="Z102" i="33"/>
  <c r="H70" i="33"/>
  <c r="H35" i="33"/>
  <c r="Z34" i="33"/>
  <c r="AR44" i="33"/>
  <c r="Z104" i="33"/>
  <c r="Q34" i="33"/>
  <c r="Z10" i="33"/>
  <c r="Q12" i="33"/>
  <c r="Q17" i="33"/>
  <c r="AI11" i="33"/>
  <c r="H95" i="33"/>
  <c r="AR90" i="33"/>
  <c r="AI70" i="33"/>
  <c r="AR98" i="33"/>
  <c r="AI23" i="33"/>
  <c r="AI29" i="33"/>
  <c r="AI87" i="33"/>
  <c r="AI102" i="33"/>
  <c r="AR100" i="33"/>
  <c r="AI106" i="33"/>
  <c r="AR45" i="33"/>
  <c r="AR47" i="33"/>
  <c r="AI40" i="33"/>
  <c r="Q103" i="33"/>
  <c r="AR24" i="33"/>
  <c r="Q42" i="33"/>
  <c r="AR31" i="33"/>
  <c r="AI90" i="33"/>
  <c r="AR102" i="33"/>
  <c r="Z69" i="33"/>
  <c r="AI42" i="33"/>
  <c r="AI63" i="33"/>
  <c r="Q89" i="33"/>
  <c r="Q99" i="33"/>
  <c r="AR48" i="33"/>
  <c r="AI86" i="33"/>
  <c r="Z19" i="33"/>
  <c r="H19" i="33"/>
  <c r="H78" i="33"/>
  <c r="H94" i="33"/>
  <c r="H96" i="33"/>
  <c r="H87" i="33"/>
  <c r="H32" i="33"/>
  <c r="H38" i="33"/>
  <c r="H28" i="33"/>
  <c r="H43" i="33"/>
  <c r="H48" i="33"/>
  <c r="AR46" i="33"/>
  <c r="Q48" i="33"/>
  <c r="AR108" i="33"/>
  <c r="AR29" i="33"/>
  <c r="Z37" i="33"/>
  <c r="H42" i="33"/>
  <c r="Z47" i="33"/>
  <c r="H37" i="33"/>
  <c r="H36" i="33"/>
  <c r="H84" i="33"/>
  <c r="H101" i="33"/>
  <c r="H106" i="33"/>
  <c r="Z64" i="33"/>
  <c r="X61" i="33"/>
  <c r="AI108" i="33"/>
  <c r="Z87" i="33"/>
  <c r="AR88" i="33"/>
  <c r="Z86" i="33"/>
  <c r="Z32" i="33"/>
  <c r="Z96" i="33"/>
  <c r="AR40" i="33"/>
  <c r="Z35" i="33"/>
  <c r="H9" i="33"/>
  <c r="Q11" i="33"/>
  <c r="AR13" i="33"/>
  <c r="Q9" i="33"/>
  <c r="AI9" i="33"/>
  <c r="H61" i="33"/>
  <c r="Q36" i="33"/>
  <c r="H71" i="33"/>
  <c r="AI36" i="33"/>
  <c r="Z23" i="33"/>
  <c r="Q61" i="33"/>
  <c r="O61" i="33"/>
  <c r="AR15" i="33"/>
  <c r="AA13" i="43"/>
  <c r="AQ23" i="33"/>
  <c r="AR23" i="33"/>
  <c r="G23" i="33"/>
  <c r="H23" i="33"/>
  <c r="H83" i="33"/>
  <c r="H79" i="33"/>
  <c r="AI45" i="33"/>
  <c r="AR43" i="33"/>
  <c r="AI97" i="33"/>
  <c r="Q83" i="33"/>
  <c r="AI83" i="33"/>
  <c r="Z15" i="33"/>
  <c r="AI61" i="33"/>
  <c r="Q66" i="33"/>
  <c r="O92" i="33"/>
  <c r="AR66" i="33"/>
  <c r="AR76" i="33"/>
  <c r="F7" i="33"/>
  <c r="AG61" i="33"/>
  <c r="AI21" i="33"/>
  <c r="AG7" i="33"/>
  <c r="H66" i="33"/>
  <c r="F59" i="33"/>
  <c r="F15" i="33"/>
  <c r="O76" i="33"/>
  <c r="X66" i="33"/>
  <c r="AR61" i="33"/>
  <c r="Z7" i="33"/>
  <c r="AI76" i="33"/>
  <c r="AI7" i="33"/>
  <c r="AG76" i="33"/>
  <c r="Z76" i="33"/>
  <c r="AP66" i="33"/>
  <c r="AP60" i="33"/>
  <c r="AQ66" i="33"/>
  <c r="O60" i="33"/>
  <c r="P66" i="33"/>
  <c r="Z66" i="33"/>
  <c r="X92" i="33"/>
  <c r="AP92" i="33"/>
  <c r="Q21" i="33"/>
  <c r="AG66" i="33"/>
  <c r="Q26" i="33"/>
  <c r="Q92" i="33"/>
  <c r="O26" i="33"/>
  <c r="Z26" i="33"/>
  <c r="Z92" i="33"/>
  <c r="X7" i="33"/>
  <c r="AI66" i="33"/>
  <c r="AG59" i="33"/>
  <c r="AG21" i="33"/>
  <c r="AP7" i="33"/>
  <c r="H7" i="33"/>
  <c r="O7" i="33"/>
  <c r="H92" i="33"/>
  <c r="F26" i="33"/>
  <c r="AG15" i="33"/>
  <c r="X15" i="33"/>
  <c r="H15" i="33"/>
  <c r="Q15" i="33"/>
  <c r="AP81" i="33"/>
  <c r="AI26" i="33"/>
  <c r="X26" i="33"/>
  <c r="AG92" i="33"/>
  <c r="H76" i="33"/>
  <c r="Q7" i="33"/>
  <c r="Z81" i="33"/>
  <c r="X60" i="33"/>
  <c r="Y66" i="33"/>
  <c r="H26" i="33"/>
  <c r="O15" i="33"/>
  <c r="AP26" i="33"/>
  <c r="AR92" i="33"/>
  <c r="F92" i="33"/>
  <c r="AR7" i="33"/>
  <c r="X81" i="33"/>
  <c r="Z61" i="33"/>
  <c r="AR81" i="33"/>
  <c r="H21" i="33"/>
  <c r="F21" i="33"/>
  <c r="O59" i="33"/>
  <c r="F66" i="33"/>
  <c r="F60" i="33"/>
  <c r="G66" i="33"/>
  <c r="AG26" i="33"/>
  <c r="AP21" i="33"/>
  <c r="AR21" i="33"/>
  <c r="AR26" i="33"/>
  <c r="F76" i="33"/>
  <c r="H81" i="33"/>
  <c r="F81" i="33"/>
  <c r="Z21" i="33"/>
  <c r="X21" i="33"/>
  <c r="O81" i="33"/>
  <c r="Q81" i="33"/>
  <c r="AG81" i="33"/>
  <c r="AI81" i="33"/>
  <c r="AI92" i="33"/>
  <c r="AG60" i="33"/>
  <c r="AH66" i="33"/>
  <c r="AP59" i="33"/>
  <c r="AG5" i="33"/>
  <c r="X75" i="33"/>
  <c r="Y76" i="33"/>
  <c r="O75" i="33"/>
  <c r="P92" i="33"/>
  <c r="AG6" i="33"/>
  <c r="AH15" i="33"/>
  <c r="AG75" i="33"/>
  <c r="AH81" i="33"/>
  <c r="F6" i="33"/>
  <c r="G21" i="33"/>
  <c r="X59" i="33"/>
  <c r="AP75" i="33"/>
  <c r="AQ76" i="33"/>
  <c r="X74" i="33"/>
  <c r="F5" i="33"/>
  <c r="O5" i="33"/>
  <c r="O6" i="33"/>
  <c r="P26" i="33"/>
  <c r="X6" i="33"/>
  <c r="Y15" i="33"/>
  <c r="AP5" i="33"/>
  <c r="F74" i="33"/>
  <c r="X5" i="33"/>
  <c r="AP6" i="33"/>
  <c r="AQ61" i="33"/>
  <c r="AR59" i="33"/>
  <c r="Y92" i="33"/>
  <c r="AP74" i="33"/>
  <c r="AG74" i="33"/>
  <c r="O74" i="33"/>
  <c r="F75" i="33"/>
  <c r="Y81" i="33"/>
  <c r="Z74" i="33"/>
  <c r="P76" i="33"/>
  <c r="AG4" i="33"/>
  <c r="AH5" i="33"/>
  <c r="P81" i="33"/>
  <c r="AH21" i="33"/>
  <c r="AH7" i="33"/>
  <c r="AH26" i="33"/>
  <c r="G15" i="33"/>
  <c r="AH92" i="33"/>
  <c r="AH61" i="33"/>
  <c r="AI59" i="33"/>
  <c r="AH76" i="33"/>
  <c r="Y7" i="33"/>
  <c r="AQ92" i="33"/>
  <c r="G7" i="33"/>
  <c r="AQ26" i="33"/>
  <c r="G26" i="33"/>
  <c r="G61" i="33"/>
  <c r="H59" i="33"/>
  <c r="Y26" i="33"/>
  <c r="AQ81" i="33"/>
  <c r="F4" i="33"/>
  <c r="G51" i="33"/>
  <c r="P21" i="33"/>
  <c r="X4" i="33"/>
  <c r="Y59" i="33"/>
  <c r="AP4" i="33"/>
  <c r="AQ5" i="33"/>
  <c r="P7" i="33"/>
  <c r="P15" i="33"/>
  <c r="O4" i="33"/>
  <c r="P51" i="33"/>
  <c r="AQ7" i="33"/>
  <c r="AQ21" i="33"/>
  <c r="Y21" i="33"/>
  <c r="P61" i="33"/>
  <c r="Q59" i="33"/>
  <c r="AQ15" i="33"/>
  <c r="Y61" i="33"/>
  <c r="Z59" i="33"/>
  <c r="AH59" i="33"/>
  <c r="AH74" i="33"/>
  <c r="G76" i="33"/>
  <c r="G81" i="33"/>
  <c r="G92" i="33"/>
  <c r="AH51" i="33"/>
  <c r="Q74" i="33"/>
  <c r="AI5" i="33"/>
  <c r="AI74" i="33"/>
  <c r="AG3" i="33"/>
  <c r="P59" i="33"/>
  <c r="Y51" i="33"/>
  <c r="AR74" i="33"/>
  <c r="Z5" i="33"/>
  <c r="H5" i="33"/>
  <c r="AQ74" i="33"/>
  <c r="G5" i="33"/>
  <c r="G59" i="33"/>
  <c r="G74" i="33"/>
  <c r="AQ51" i="33"/>
  <c r="AQ59" i="33"/>
  <c r="P5" i="33"/>
  <c r="Q5" i="33"/>
  <c r="P74" i="33"/>
  <c r="Y5" i="33"/>
  <c r="Y74" i="33"/>
  <c r="AR5" i="33"/>
  <c r="H74" i="33"/>
  <c r="F3" i="33"/>
  <c r="AP3" i="33"/>
  <c r="O3" i="33"/>
  <c r="X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EBDBCFD5-F22F-4EFC-BB10-D04BA5BF2B0F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<sst xmlns="http://schemas.openxmlformats.org/spreadsheetml/2006/main" count="1594" uniqueCount="592">
  <si>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</si>
  <si>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</si>
  <si>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</si>
  <si>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</si>
  <si>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</si>
  <si>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</si>
  <si>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</si>
  <si>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</si>
  <si>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</si>
  <si>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</si>
  <si>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</si>
  <si>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</si>
  <si>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</si>
  <si>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</si>
  <si>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</si>
  <si>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</si>
  <si>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</si>
  <si>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</si>
  <si>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</si>
  <si>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</si>
  <si>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</si>
  <si>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</si>
  <si>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</si>
  <si>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</si>
  <si>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</si>
  <si>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</si>
  <si>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</si>
  <si>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</si>
  <si>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</si>
  <si>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</si>
  <si>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</si>
  <si>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</si>
  <si>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</si>
  <si>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</si>
  <si>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</si>
  <si>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</si>
  <si>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</si>
  <si>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</si>
  <si>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</si>
  <si>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</si>
  <si>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</si>
  <si>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</si>
  <si>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</si>
  <si>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</si>
  <si>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</si>
  <si>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</si>
  <si>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</si>
  <si>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</si>
  <si>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</si>
  <si>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</si>
  <si>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</si>
  <si>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</si>
  <si>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</si>
  <si>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</si>
  <si>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</si>
  <si>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</si>
  <si>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</si>
  <si>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</si>
  <si>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</si>
  <si>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</si>
  <si>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</si>
  <si>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</si>
  <si>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</si>
  <si>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</si>
  <si>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</si>
  <si>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</si>
  <si>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</si>
  <si>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</si>
  <si>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</si>
  <si>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</si>
  <si>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</si>
  <si>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</si>
  <si>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</si>
  <si>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</si>
  <si>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</si>
  <si>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</si>
  <si>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</si>
  <si>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</si>
  <si>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</si>
  <si>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</si>
  <si>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</si>
  <si>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</si>
  <si>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</si>
  <si>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</si>
  <si>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</si>
  <si>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</si>
  <si>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</si>
  <si>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</si>
  <si>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</si>
  <si>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</si>
  <si>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</si>
  <si>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</si>
  <si>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</si>
  <si>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</si>
  <si>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</si>
  <si>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</si>
  <si>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</si>
  <si>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</si>
  <si>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</si>
  <si>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</si>
  <si>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</si>
  <si>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</si>
  <si>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</si>
  <si>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</si>
  <si>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</si>
  <si>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</si>
  <si>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</si>
  <si>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</si>
  <si>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</si>
  <si>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</si>
  <si>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</si>
  <si>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</si>
  <si>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</si>
  <si>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</si>
  <si>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</si>
  <si>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</si>
  <si>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</si>
  <si>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</si>
  <si>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</si>
  <si>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</si>
  <si>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</si>
  <si>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</si>
  <si>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</si>
  <si>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</si>
  <si>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</si>
  <si>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</si>
  <si>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</si>
  <si>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</si>
  <si>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</si>
  <si>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</si>
  <si>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</si>
  <si>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</si>
  <si>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</si>
  <si>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</si>
  <si>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</si>
  <si>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</si>
  <si>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</si>
  <si>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</si>
  <si>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</si>
  <si>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</si>
  <si>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</si>
  <si>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</si>
  <si>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</si>
  <si>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</si>
  <si>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</si>
  <si>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</si>
  <si>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</si>
  <si>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</si>
  <si>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</si>
  <si>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</si>
  <si>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</si>
  <si>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</si>
  <si>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</si>
  <si>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</si>
  <si>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</si>
  <si>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</si>
  <si>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</si>
  <si>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</si>
  <si>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</si>
  <si>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</si>
  <si>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</si>
  <si>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</si>
  <si>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</si>
  <si>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</si>
  <si>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</si>
  <si>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</si>
  <si>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</si>
  <si>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</si>
  <si>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</si>
  <si>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</si>
  <si>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</si>
  <si>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</si>
  <si>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</si>
  <si>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</si>
  <si>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</si>
  <si>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</si>
  <si>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</si>
  <si>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</si>
  <si>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</si>
  <si>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</si>
  <si>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</si>
  <si>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</si>
  <si>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</si>
  <si>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</si>
  <si>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</si>
  <si>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</si>
  <si>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</si>
  <si>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</si>
  <si>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</si>
  <si>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</si>
  <si>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</si>
  <si>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</si>
  <si>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</si>
  <si>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</si>
  <si>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</si>
  <si>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</si>
  <si>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</si>
  <si>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</si>
  <si>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</si>
  <si>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</si>
  <si>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</si>
  <si>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</si>
  <si>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</si>
  <si>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</si>
  <si>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</si>
  <si>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</si>
  <si>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</si>
  <si>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</si>
  <si>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</si>
  <si>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</si>
  <si>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</si>
  <si>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</si>
  <si>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</si>
  <si>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</si>
  <si>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</si>
  <si>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</si>
  <si>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</si>
  <si>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</si>
  <si>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</si>
  <si>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</si>
  <si>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</si>
  <si>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</si>
  <si>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</si>
  <si>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</si>
  <si>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</si>
  <si>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</si>
  <si>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</si>
  <si>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</si>
  <si>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</si>
  <si>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</si>
  <si>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</si>
  <si>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</si>
  <si>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</si>
  <si>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</si>
  <si>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</si>
  <si>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</si>
  <si>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</si>
  <si>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</si>
  <si>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</si>
  <si>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</si>
  <si>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</si>
  <si>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</si>
  <si>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</si>
  <si>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</si>
  <si>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</si>
  <si>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</si>
  <si>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</si>
  <si>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</si>
  <si>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</si>
  <si>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</si>
  <si>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</si>
  <si>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</si>
  <si>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</si>
  <si>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</si>
  <si>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</si>
  <si>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</si>
  <si>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</si>
  <si>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</si>
  <si>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</si>
  <si>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</si>
  <si>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</si>
  <si>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</si>
  <si>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</si>
  <si>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</si>
  <si>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</si>
  <si>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</si>
  <si>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</si>
  <si>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</si>
  <si>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</si>
  <si>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</si>
  <si>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</si>
  <si>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</si>
  <si>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</si>
  <si>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</si>
  <si>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</si>
  <si>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</si>
  <si>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</si>
  <si>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</si>
  <si>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</si>
  <si>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</si>
  <si>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</si>
  <si>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</si>
  <si>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</si>
  <si>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</si>
  <si>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</si>
  <si>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</si>
  <si>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</si>
  <si>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</si>
  <si>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</si>
  <si>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</si>
  <si>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</si>
  <si>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</si>
  <si>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</si>
  <si>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</si>
  <si>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</si>
  <si>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</si>
  <si>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</si>
  <si>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</si>
  <si>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</si>
  <si>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</si>
  <si>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</si>
  <si>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</si>
  <si>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</si>
  <si>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</si>
  <si>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</si>
  <si>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</si>
  <si>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</si>
  <si>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</si>
  <si>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</si>
  <si>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</si>
  <si>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</si>
  <si>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</si>
  <si>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</si>
  <si>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</si>
  <si>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</si>
  <si>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</si>
  <si>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</si>
  <si>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</si>
  <si>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</si>
  <si>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</si>
  <si>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</si>
  <si>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</si>
  <si>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</si>
  <si>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</si>
  <si>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</si>
  <si>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</si>
  <si>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</si>
  <si>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</si>
  <si>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</si>
  <si>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</si>
  <si>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</si>
  <si>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</si>
  <si>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</si>
  <si>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</si>
  <si>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</si>
  <si>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</si>
  <si>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</si>
  <si>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</si>
  <si>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</si>
  <si>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</si>
  <si>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</si>
  <si>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</si>
  <si>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</si>
  <si>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</si>
  <si>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</si>
  <si>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</si>
  <si>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</si>
  <si>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</si>
  <si>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</si>
  <si>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</si>
  <si>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</si>
  <si>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</si>
  <si>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</si>
  <si>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</si>
  <si>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</si>
  <si>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</si>
  <si>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</si>
  <si>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</si>
  <si>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</si>
  <si>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</si>
  <si>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</si>
  <si>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</si>
  <si>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</si>
  <si>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</si>
  <si>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</si>
  <si>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</si>
  <si>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</si>
  <si>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</si>
  <si>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</si>
  <si>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</si>
  <si>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</si>
  <si>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</si>
  <si>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</si>
  <si>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</si>
  <si>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</si>
  <si>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</si>
  <si>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</si>
  <si>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</si>
  <si>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</si>
  <si>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</si>
  <si>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</si>
  <si>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</si>
  <si>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</si>
  <si>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</si>
  <si>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</si>
  <si>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</si>
  <si>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</si>
  <si>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</si>
  <si>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</si>
  <si>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</si>
  <si>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</si>
  <si>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</si>
  <si>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</si>
  <si>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</si>
  <si>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</si>
  <si>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</si>
  <si>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</si>
  <si>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</si>
  <si>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</si>
  <si>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</si>
  <si>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</si>
  <si>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</si>
  <si>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</si>
  <si>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</si>
  <si>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</si>
  <si>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</si>
  <si>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</si>
  <si>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</si>
  <si>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</si>
  <si>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</si>
  <si>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</si>
  <si>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</si>
  <si>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</si>
  <si>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</si>
  <si>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</si>
  <si>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</si>
  <si>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</si>
  <si>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</si>
  <si>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</si>
  <si>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</si>
  <si>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</si>
  <si>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</si>
  <si>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</si>
  <si>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</si>
  <si>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</si>
  <si>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</si>
  <si>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</si>
  <si>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</si>
  <si>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</si>
  <si>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</si>
  <si>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</si>
  <si>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</si>
  <si>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</si>
  <si>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</si>
  <si>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</si>
  <si>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</si>
  <si>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</si>
  <si>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</si>
  <si>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</si>
  <si>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</si>
  <si>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</si>
  <si>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</si>
  <si>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</si>
  <si>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</si>
  <si>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</si>
  <si>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</si>
  <si>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</si>
  <si>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</si>
  <si>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</si>
  <si>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</si>
  <si>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</si>
  <si>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</si>
  <si>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</si>
  <si>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</si>
  <si>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</si>
  <si>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</si>
  <si>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</si>
  <si>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</si>
  <si>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</si>
  <si>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</si>
  <si>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</si>
  <si>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</si>
  <si>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</si>
  <si>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</si>
  <si>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</si>
  <si>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</si>
  <si>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</si>
  <si>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</si>
  <si>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</si>
  <si>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</si>
  <si>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</si>
  <si>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</si>
  <si>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</si>
  <si>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</si>
  <si>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</si>
  <si>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</si>
  <si>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</si>
  <si>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</si>
  <si>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</si>
  <si>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</si>
  <si>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</si>
  <si>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</si>
  <si>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</si>
  <si>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</si>
  <si>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</si>
  <si>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</si>
  <si>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</si>
  <si>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</si>
  <si>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</si>
  <si>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</si>
  <si>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</si>
  <si>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</si>
  <si>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</si>
  <si>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</si>
  <si>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</si>
  <si>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</si>
  <si>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</si>
  <si>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</si>
  <si>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</si>
  <si>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</si>
  <si>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</si>
  <si>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</si>
  <si>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</si>
  <si>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</si>
  <si>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</si>
  <si>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</si>
  <si>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</si>
  <si>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</si>
  <si>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</si>
  <si>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CME</t>
  </si>
  <si>
    <t>Mexico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</si>
  <si>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</si>
  <si>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</si>
  <si>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</si>
  <si>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</si>
  <si>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</si>
  <si>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</si>
  <si>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</si>
  <si>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</si>
  <si>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</si>
  <si>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</si>
  <si>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</si>
  <si>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</si>
  <si>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</si>
  <si>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</si>
  <si>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</si>
  <si>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</si>
  <si>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</si>
  <si>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</si>
  <si>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</si>
  <si>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</si>
  <si>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</si>
  <si>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</si>
  <si>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</si>
  <si>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</si>
  <si>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</si>
  <si>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</si>
  <si>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</si>
  <si>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</si>
  <si>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</si>
  <si>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</si>
  <si>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</si>
  <si>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</si>
  <si>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</si>
  <si>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</si>
  <si>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 xml:space="preserve">En nuestro caso se revisarán firmas nivel2 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</si>
  <si>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</si>
  <si>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MAPS</t>
  </si>
  <si>
    <t>SESNA, NAFIN y CONAFE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</si>
  <si>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</si>
  <si>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</si>
  <si>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</si>
  <si>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</si>
  <si>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</si>
  <si>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</si>
  <si>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</si>
  <si>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</si>
  <si>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>Conversatorios sobre tecnologias exponenciales y su impacto en los sistemas fiduciarios. / BIG DATA de PROSPERA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</si>
  <si>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</si>
  <si>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</si>
  <si>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</si>
  <si>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</si>
  <si>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</si>
  <si>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</si>
  <si>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</si>
  <si>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</si>
  <si>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</si>
  <si>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t>UBER/FMP</t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</si>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</sst>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6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00" t="s">
        <v>0</v>
      </c>
      <c r="B2" s="400" t="s">
        <v>1</v>
      </c>
      <c r="C2" s="400" t="s">
        <v>2</v>
      </c>
      <c r="D2" s="400" t="s">
        <v>3</v>
      </c>
      <c r="E2" s="400" t="s">
        <v>4</v>
      </c>
      <c r="F2" s="400" t="s">
        <v>5</v>
      </c>
      <c r="G2" s="404" t="s">
        <v>6</v>
      </c>
      <c r="H2" s="402" t="s">
        <v>7</v>
      </c>
      <c r="I2" s="402" t="s">
        <v>8</v>
      </c>
      <c r="J2" s="402" t="s">
        <v>9</v>
      </c>
      <c r="K2" s="402" t="s">
        <v>10</v>
      </c>
      <c r="L2" s="402" t="s">
        <v>11</v>
      </c>
      <c r="M2" s="402" t="s">
        <v>12</v>
      </c>
      <c r="N2" s="402" t="s">
        <v>13</v>
      </c>
      <c r="O2" s="402" t="s">
        <v>14</v>
      </c>
      <c r="P2" s="402" t="s">
        <v>15</v>
      </c>
      <c r="Q2" s="406" t="s">
        <v>16</v>
      </c>
      <c r="R2" s="406" t="s">
        <v>17</v>
      </c>
      <c r="S2" s="402" t="s">
        <v>18</v>
      </c>
      <c r="V2" s="406" t="s">
        <v>19</v>
      </c>
      <c r="X2" s="60">
        <v>1</v>
      </c>
      <c r="Y2" s="408" t="s">
        <v>20</v>
      </c>
      <c r="Z2" s="408" t="s">
        <v>21</v>
      </c>
    </row>
    <row r="3" spans="1:26" ht="13.15" customHeight="1" thickBot="1">
      <c r="A3" s="401"/>
      <c r="B3" s="401"/>
      <c r="C3" s="401"/>
      <c r="D3" s="401"/>
      <c r="E3" s="401"/>
      <c r="F3" s="401"/>
      <c r="G3" s="405"/>
      <c r="H3" s="403"/>
      <c r="I3" s="403"/>
      <c r="J3" s="403"/>
      <c r="K3" s="403"/>
      <c r="L3" s="403"/>
      <c r="M3" s="403"/>
      <c r="N3" s="403"/>
      <c r="O3" s="403"/>
      <c r="P3" s="403"/>
      <c r="Q3" s="411"/>
      <c r="R3" s="411"/>
      <c r="S3" s="410"/>
      <c r="V3" s="407"/>
      <c r="X3" s="60">
        <v>2</v>
      </c>
      <c r="Y3" s="409"/>
      <c r="Z3" s="409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6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7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47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399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399"/>
    </row>
    <row r="68" spans="1:20" ht="31.15" customHeight="1">
      <c r="D68" s="64"/>
      <c r="E68" s="64"/>
      <c r="F68" s="64"/>
      <c r="G68" s="85"/>
      <c r="J68" s="399"/>
      <c r="K68" s="399"/>
      <c r="L68" s="399"/>
      <c r="M68" s="399"/>
      <c r="N68" s="399"/>
      <c r="O68" s="399"/>
      <c r="P68" s="399"/>
      <c r="Q68" s="399"/>
      <c r="R68" s="399"/>
      <c r="S68" s="399"/>
    </row>
    <row r="69" spans="1:20" ht="31.15" customHeight="1">
      <c r="D69" s="64"/>
      <c r="E69" s="64"/>
      <c r="F69" s="64"/>
      <c r="G69" s="85"/>
      <c r="J69" s="399"/>
      <c r="K69" s="399"/>
      <c r="L69" s="399"/>
      <c r="M69" s="399"/>
      <c r="N69" s="399"/>
      <c r="O69" s="399"/>
      <c r="P69" s="399"/>
      <c r="Q69" s="399"/>
      <c r="R69" s="399"/>
      <c r="S69" s="399"/>
    </row>
    <row r="70" spans="1:20" ht="31.15" customHeight="1">
      <c r="D70" s="64"/>
      <c r="E70" s="64"/>
      <c r="F70" s="64"/>
      <c r="G70" s="85"/>
      <c r="J70" s="399"/>
      <c r="K70" s="399"/>
      <c r="L70" s="399"/>
      <c r="M70" s="399"/>
      <c r="N70" s="399"/>
      <c r="O70" s="399"/>
      <c r="P70" s="399"/>
      <c r="Q70" s="399"/>
      <c r="R70" s="399"/>
      <c r="S70" s="399"/>
    </row>
    <row r="71" spans="1:20" ht="16.149999999999999" customHeight="1">
      <c r="D71" s="64"/>
      <c r="E71" s="64"/>
      <c r="F71" s="64"/>
      <c r="G71" s="85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20" ht="13.9">
      <c r="D72" s="64"/>
      <c r="E72" s="64"/>
      <c r="F72" s="64"/>
    </row>
    <row r="73" spans="1:20" ht="13.9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 ht="13.9">
      <c r="D80" s="396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 ht="13.9">
      <c r="D100" s="65" t="s">
        <v>18</v>
      </c>
      <c r="E100" s="65" t="s">
        <v>18</v>
      </c>
      <c r="F100" s="65" t="s">
        <v>18</v>
      </c>
    </row>
  </sheetData>
  <mergeCells count="23"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  <mergeCell ref="A2:A3"/>
    <mergeCell ref="B2:B3"/>
    <mergeCell ref="C2:C3"/>
    <mergeCell ref="D2:D3"/>
    <mergeCell ref="E2:E3"/>
    <mergeCell ref="F2:F3"/>
    <mergeCell ref="H2:H3"/>
    <mergeCell ref="G2:G3"/>
    <mergeCell ref="M2:M3"/>
    <mergeCell ref="I2:I3"/>
    <mergeCell ref="J2:J3"/>
    <mergeCell ref="K2:K3"/>
    <mergeCell ref="L2:L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2.6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Mexico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12" t="str">
        <f>CONCATENATE($A$1," 1Q18")</f>
        <v>CME 1Q18</v>
      </c>
      <c r="C3" s="413"/>
      <c r="D3" s="413"/>
      <c r="E3" s="414"/>
      <c r="F3" s="417">
        <f>+H5*G5+H59*G59+H74*G74</f>
        <v>0.53750066666666663</v>
      </c>
      <c r="G3" s="418"/>
      <c r="H3" s="418"/>
      <c r="I3" s="419"/>
      <c r="J3" s="189"/>
      <c r="K3" s="412" t="str">
        <f>CONCATENATE($A$1," 2Q18")</f>
        <v>CME 2Q18</v>
      </c>
      <c r="L3" s="413"/>
      <c r="M3" s="413"/>
      <c r="N3" s="414"/>
      <c r="O3" s="417">
        <f>+Q5*P5+Q59*P59+Q74*P74</f>
        <v>0</v>
      </c>
      <c r="P3" s="418"/>
      <c r="Q3" s="418"/>
      <c r="R3" s="419"/>
      <c r="S3" s="189"/>
      <c r="T3" s="412" t="str">
        <f>CONCATENATE($A$1," 3Q18")</f>
        <v>CME 3Q18</v>
      </c>
      <c r="U3" s="413"/>
      <c r="V3" s="413"/>
      <c r="W3" s="414"/>
      <c r="X3" s="417">
        <f>+Z5*Y5+Z59*Y59+Z74*Y74</f>
        <v>0</v>
      </c>
      <c r="Y3" s="418"/>
      <c r="Z3" s="418"/>
      <c r="AA3" s="419"/>
      <c r="AB3" s="189"/>
      <c r="AC3" s="412" t="str">
        <f>CONCATENATE($A$1," 4Q18")</f>
        <v>CME 4Q18</v>
      </c>
      <c r="AD3" s="413"/>
      <c r="AE3" s="413"/>
      <c r="AF3" s="414"/>
      <c r="AG3" s="417">
        <f>+AI5*AH5+AI59*AH59+AI74*AH74</f>
        <v>0</v>
      </c>
      <c r="AH3" s="418"/>
      <c r="AI3" s="418"/>
      <c r="AJ3" s="419"/>
      <c r="AK3" s="236"/>
      <c r="AL3" s="424" t="str">
        <f>CONCATENATE($A$2," 2018")</f>
        <v>Mexico 2018</v>
      </c>
      <c r="AM3" s="425"/>
      <c r="AN3" s="425"/>
      <c r="AO3" s="426"/>
      <c r="AP3" s="417" t="e">
        <f>+AR5*AQ5+AR59*AQ59+AR74*AQ74</f>
        <v>#DIV/0!</v>
      </c>
      <c r="AQ3" s="418"/>
      <c r="AR3" s="418"/>
      <c r="AS3" s="419"/>
      <c r="AT3" s="189"/>
    </row>
    <row r="4" spans="1:46" ht="13.9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 t="e">
        <f>+AP5+AP59+AP74+AP51</f>
        <v>#DIV/0!</v>
      </c>
      <c r="AQ4" s="190">
        <v>1</v>
      </c>
      <c r="AR4" s="189"/>
      <c r="AS4" s="189"/>
      <c r="AT4" s="189"/>
    </row>
    <row r="5" spans="1:46" ht="38.1" customHeight="1">
      <c r="A5" s="237"/>
      <c r="B5" s="415" t="str">
        <f>+HLOOKUP($A$3,MBFS,3,FALSE)</f>
        <v>OBJ. I</v>
      </c>
      <c r="C5" s="416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2">
        <f>IF(AND(H7="",H15="",H21="",H26=""),0,H7*G7+H15*G15+H21*G21+H26*G26)</f>
        <v>0.5625</v>
      </c>
      <c r="I5" s="423">
        <f>IF(AND(I6="",I7=""),0,AVERAGE(I6:I7))</f>
        <v>0</v>
      </c>
      <c r="J5" s="229"/>
      <c r="K5" s="415" t="str">
        <f>+HLOOKUP($A$3,MBFS,3,FALSE)</f>
        <v>OBJ. I</v>
      </c>
      <c r="L5" s="416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2">
        <f>IF(AND(Q7="",Q15="",Q21="",Q26=""),0,Q7*P7+Q15*P15+Q21*P21+Q26*P26)</f>
        <v>0</v>
      </c>
      <c r="R5" s="423">
        <f>IF(AND(R6="",R7=""),0,AVERAGE(R6:R7))</f>
        <v>0</v>
      </c>
      <c r="S5" s="229"/>
      <c r="T5" s="415" t="str">
        <f>+HLOOKUP($A$3,MBFS,3,FALSE)</f>
        <v>OBJ. I</v>
      </c>
      <c r="U5" s="416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2">
        <f>IF(AND(Z7="",Z15="",Z21="",Z26=""),0,Z7*Y7+Z15*Y15+Z21*Y21+Z26*Y26)</f>
        <v>0</v>
      </c>
      <c r="AA5" s="423">
        <f>IF(AND(AA6="",AA7=""),0,AVERAGE(AA6:AA7))</f>
        <v>0</v>
      </c>
      <c r="AB5" s="229"/>
      <c r="AC5" s="415" t="str">
        <f>+HLOOKUP($A$3,MBFS,3,FALSE)</f>
        <v>OBJ. I</v>
      </c>
      <c r="AD5" s="416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2">
        <f>IF(AND(AI7="",AI15="",AI21="",AI26=""),0,AI7*AH7+AI15*AH15+AI21*AH21+AI26*AH26)</f>
        <v>0</v>
      </c>
      <c r="AJ5" s="423">
        <f>IF(AND(AJ6="",AJ7=""),0,AVERAGE(AJ6:AJ7))</f>
        <v>0</v>
      </c>
      <c r="AK5" s="238"/>
      <c r="AL5" s="415" t="str">
        <f>+HLOOKUP($A$3,MBFS,3,FALSE)</f>
        <v>OBJ. I</v>
      </c>
      <c r="AM5" s="416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 t="e">
        <f>+AP5/AP$4</f>
        <v>#DIV/0!</v>
      </c>
      <c r="AR5" s="422">
        <f>IF(AND(AR7="",AR15="",AR21="",AR26=""),0,AR7*AQ7+AR15*AQ15+AR21*AQ21+AR26*AQ26)</f>
        <v>0.28395061728395066</v>
      </c>
      <c r="AS5" s="423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0.79999999999999993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0.89999999999999991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0.11111111111111113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>
        <f>IF(VLOOKUP(AD9,PLAN,AG$2,FALSE)="","",VLOOKUP(AD9,PLAN,AG$2,FALSE))</f>
        <v>0.8</v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0.8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0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>
        <f>IF(VLOOKUP(L11,PLAN,P$2,FALSE)="","",VLOOKUP(L11,PLAN,P$2,FALSE))</f>
        <v>0</v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>
        <f>IF(VLOOKUP(U11,PLAN,Y$2,FALSE)="","",VLOOKUP(U11,PLAN,Y$2,FALSE))</f>
        <v>0</v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>
        <f>IF(VLOOKUP(AD11,PLAN,AH$2,FALSE)="","",VLOOKUP(AD11,PLAN,AH$2,FALSE))</f>
        <v>0</v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0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0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>
        <f>IF(VLOOKUP(L12,PLAN,P$2,FALSE)="","",VLOOKUP(L12,PLAN,P$2,FALSE))</f>
        <v>1</v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>
        <f>IF(VLOOKUP(U12,PLAN,Y$2,FALSE)="","",VLOOKUP(U12,PLAN,Y$2,FALSE))</f>
        <v>1</v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>
        <f>IF(VLOOKUP(AD12,PLAN,AH$2,FALSE)="","",VLOOKUP(AD12,PLAN,AH$2,FALSE))</f>
        <v>0</v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2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</v>
      </c>
      <c r="AH15" s="201">
        <f>IF(AG$6=0,0,AG15/AG$6)</f>
        <v>0</v>
      </c>
      <c r="AI15" s="202">
        <f>IF(AND(AI17="",AI18="",AI19=""),-0.000001,AVERAGE(AI17:AI19))</f>
        <v>-9.9999999999999995E-7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</v>
      </c>
      <c r="AQ15" s="201">
        <f>IF(AP$6=0,0,AP15/AP$6)</f>
        <v>0</v>
      </c>
      <c r="AR15" s="202">
        <f>IF(AND(AR17="",AR18="",AR19=""),-0.000001,AVERAGE(AR17:AR19))</f>
        <v>-9.9999999999999995E-7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 t="str">
        <f>IF(VLOOKUP(AD17,PLAN,AG$2,FALSE)="","",VLOOKUP(AD17,PLAN,AG$2,FALSE))</f>
        <v/>
      </c>
      <c r="AH17" s="210">
        <f>IF(VLOOKUP(AD17,PLAN,AH$2,FALSE)="","",VLOOKUP(AD17,PLAN,AH$2,FALSE))</f>
        <v>0</v>
      </c>
      <c r="AI17" s="211" t="str">
        <f t="shared" ref="AI17:AI19" si="3">IF(OR(AG17="",AG17=0,AH17="",AF17="FYI"),"",IF(AH17=0,0,IF(AH17&gt;AG17,1.00001,AH17/AG17)))</f>
        <v/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</v>
      </c>
      <c r="AQ17" s="210">
        <f>IF(VLOOKUP(AM17,PLAN,AQ$2,FALSE)="","",VLOOKUP(AM17,PLAN,AQ$2,FALSE))</f>
        <v>0</v>
      </c>
      <c r="AR17" s="211" t="str">
        <f t="shared" ref="AR17:AR19" si="4">IF(OR(AP17="",AP17=0,AQ17="",AO17="FYI"),"",IF(AQ17=0,0,IF(AQ17&gt;AP17,1.00001,AQ17/AP17)))</f>
        <v/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 t="str">
        <f>IF(VLOOKUP(AD18,PLAN,AG$2,FALSE)="","",VLOOKUP(AD18,PLAN,AG$2,FALSE))</f>
        <v/>
      </c>
      <c r="AH18" s="210">
        <f>IF(VLOOKUP(AD18,PLAN,AH$2,FALSE)="","",VLOOKUP(AD18,PLAN,AH$2,FALSE))</f>
        <v>0</v>
      </c>
      <c r="AI18" s="211" t="str">
        <f t="shared" si="3"/>
        <v/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0</v>
      </c>
      <c r="AQ18" s="210">
        <f>IF(VLOOKUP(AM18,PLAN,AQ$2,FALSE)="","",VLOOKUP(AM18,PLAN,AQ$2,FALSE))</f>
        <v>0</v>
      </c>
      <c r="AR18" s="211" t="str">
        <f t="shared" si="4"/>
        <v/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0.1</v>
      </c>
      <c r="G21" s="201">
        <f>IF(F$6=0,0,F21/F$6)</f>
        <v>0.12500000000000003</v>
      </c>
      <c r="H21" s="202">
        <f>IF(AND(H23="",H24=""),-0.000001,AVERAGE(H23:H24))</f>
        <v>1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</v>
      </c>
      <c r="Y21" s="201">
        <f>IF(X$6=0,0,X21/X$6)</f>
        <v>0</v>
      </c>
      <c r="Z21" s="202">
        <f>IF(AND(Z23="",Z24=""),-0.000001,AVERAGE(Z23:Z24))</f>
        <v>-9.9999999999999995E-7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</v>
      </c>
      <c r="AH21" s="201">
        <f>IF(AG$6=0,0,AG21/AG$6)</f>
        <v>0</v>
      </c>
      <c r="AI21" s="202">
        <f>IF(AND(AI23="",AI24=""),-0.000001,AVERAGE(AI23:AI24))</f>
        <v>-9.9999999999999995E-7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0.1</v>
      </c>
      <c r="AQ21" s="201">
        <f>IF(AP$6=0,0,AP21/AP$6)</f>
        <v>0.11111111111111113</v>
      </c>
      <c r="AR21" s="202">
        <f>IF(AND(AR23="",AR24=""),-0.000001,AVERAGE(AR23:AR24))</f>
        <v>1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1</v>
      </c>
      <c r="G23" s="210">
        <f>IF(VLOOKUP(C23,PLAN,G$2,FALSE)="","",VLOOKUP(C23,PLAN,G$2,FALSE))</f>
        <v>1</v>
      </c>
      <c r="H23" s="211">
        <f>IF(OR(F23="",F23=0,G23="",E23="FYI"),"",IF(G23=0,0,IF(G23&gt;F23,1.00001,G23/F23)))</f>
        <v>1</v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 t="str">
        <f>IF(VLOOKUP(L23,PLAN,O$2,FALSE)="","",VLOOKUP(L23,PLAN,O$2,FALSE))</f>
        <v/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 t="str">
        <f>IF(VLOOKUP(U23,PLAN,X$2,FALSE)="","",VLOOKUP(U23,PLAN,X$2,FALSE))</f>
        <v/>
      </c>
      <c r="Y23" s="210">
        <f>IF(VLOOKUP(U23,PLAN,Y$2,FALSE)="","",VLOOKUP(U23,PLAN,Y$2,FALSE))</f>
        <v>0</v>
      </c>
      <c r="Z23" s="211" t="str">
        <f>IF(OR(X23="",X23=0,Y23="",W23="FYI"),"",IF(Y23=0,0,IF(Y23&gt;X23,1.00001,Y23/X23)))</f>
        <v/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 t="str">
        <f>IF(VLOOKUP(AD23,PLAN,AG$2,FALSE)="","",VLOOKUP(AD23,PLAN,AG$2,FALSE))</f>
        <v/>
      </c>
      <c r="AH23" s="210">
        <f>IF(VLOOKUP(AD23,PLAN,AH$2,FALSE)="","",VLOOKUP(AD23,PLAN,AH$2,FALSE))</f>
        <v>0</v>
      </c>
      <c r="AI23" s="211" t="str">
        <f>IF(OR(AG23="",AG23=0,AH23="",AF23="FYI"),"",IF(AH23=0,0,IF(AH23&gt;AG23,1.00001,AH23/AG23)))</f>
        <v/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1</v>
      </c>
      <c r="AQ23" s="210">
        <f>IF(VLOOKUP(AM23,PLAN,AQ$2,FALSE)="","",VLOOKUP(AM23,PLAN,AQ$2,FALSE))</f>
        <v>1</v>
      </c>
      <c r="AR23" s="211">
        <f>IF(OR(AP23="",AP23=0,AQ23="",AO23="FYI"),"",IF(AQ23=0,0,IF(AQ23&gt;AP23,1.00001,AQ23/AP23)))</f>
        <v>1</v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>
        <f>IF(VLOOKUP(C24,PLAN,F$2,FALSE)="","",VLOOKUP(C24,PLAN,F$2,FALSE))</f>
        <v>1</v>
      </c>
      <c r="G24" s="213">
        <f>IF(VLOOKUP(C24,PLAN,G$2,FALSE)="","",VLOOKUP(C24,PLAN,G$2,FALSE))</f>
        <v>1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>
        <f>IF(VLOOKUP(L24,PLAN,P$2,FALSE)="","",VLOOKUP(L24,PLAN,P$2,FALSE))</f>
        <v>3</v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>
        <f>IF(VLOOKUP(U24,PLAN,Y$2,FALSE)="","",VLOOKUP(U24,PLAN,Y$2,FALSE))</f>
        <v>0</v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>
        <f>IF(VLOOKUP(AD24,PLAN,AH$2,FALSE)="","",VLOOKUP(AD24,PLAN,AH$2,FALSE))</f>
        <v>0</v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4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0.875</v>
      </c>
      <c r="H26" s="202">
        <f>IF(AND(H28="",H29="",H30="",H31="",H32="",H33="",H34="",H35="",H36="",H37="",H38="",H39="",H40="",H41="",H42="",H43="",H44="",H45="",H46="",H47="",H48=""),-0.000001,AVERAGE(H28:H48))</f>
        <v>0.5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</v>
      </c>
      <c r="P26" s="201">
        <f>IF(O$6=0,0,O26/O$6)</f>
        <v>0</v>
      </c>
      <c r="Q26" s="202">
        <f>IF(AND(Q28="",Q29="",Q30="",Q31="",Q32="",Q33="",Q34="",Q35="",Q36="",Q37="",Q38="",Q39="",Q40="",Q41="",Q42="",Q43="",Q44="",Q45="",Q46="",Q47="",Q48=""),-0.000001,AVERAGE(Q28:Q48))</f>
        <v>-9.9999999999999995E-7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</v>
      </c>
      <c r="Y26" s="201">
        <f>IF(X$6=0,0,X26/X$6)</f>
        <v>0</v>
      </c>
      <c r="Z26" s="202">
        <f>IF(AND(Z28="",Z29="",Z30="",Z31="",Z32="",Z33="",Z34="",Z35="",Z36="",Z37="",Z38="",Z39="",Z40="",Z41="",Z42="",Z43="",Z44="",Z45="",Z46="",Z47="",Z48=""),-0.000001,AVERAGE(Z28:Z48))</f>
        <v>-9.9999999999999995E-7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</v>
      </c>
      <c r="AH26" s="201">
        <f>IF(AG$6=0,0,AG26/AG$6)</f>
        <v>0</v>
      </c>
      <c r="AI26" s="202">
        <f>IF(AND(AI28="",AI29="",AI30="",AI31="",AI32="",AI33="",AI34="",AI35="",AI36="",AI37="",AI38="",AI39="",AI40="",AI41="",AI42="",AI43="",AI44="",AI45="",AI46="",AI47="",AI48=""),-0.000001,AVERAGE(AI28:AI48))</f>
        <v>-9.9999999999999995E-7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0.77777777777777779</v>
      </c>
      <c r="AR26" s="202">
        <f>IF(AND(AR28="",AR29="",AR30="",AR31="",AR32="",AR33="",AR34="",AR35="",AR36="",AR37="",AR38="",AR39="",AR40="",AR41="",AR42="",AR43="",AR44="",AR45="",AR46="",AR47="",AR48=""),-0.000001,AVERAGE(AR28:AR48))</f>
        <v>0.22222222222222221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 t="str">
        <f t="shared" ref="O28:O48" si="15">IF(VLOOKUP(L28,PLAN,O$2,FALSE)="","",VLOOKUP(L28,PLAN,O$2,FALSE))</f>
        <v/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</v>
      </c>
      <c r="AQ28" s="210">
        <f t="shared" ref="AQ28:AQ48" si="34">IF(VLOOKUP(AM28,PLAN,AQ$2,FALSE)="","",VLOOKUP(AM28,PLAN,AQ$2,FALSE))</f>
        <v>0</v>
      </c>
      <c r="AR28" s="211" t="str">
        <f t="shared" ref="AR28:AR48" si="35">IF(OR(AP28="",AP28=0,AQ28="",AO28="FYI"),"",IF(AQ28=0,0,IF(AQ28&gt;AP28,1.00001,AQ28/AP28)))</f>
        <v/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 t="str">
        <f t="shared" si="9"/>
        <v/>
      </c>
      <c r="G29" s="210">
        <f t="shared" si="10"/>
        <v>0</v>
      </c>
      <c r="H29" s="211" t="str">
        <f t="shared" si="11"/>
        <v/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 t="str">
        <f t="shared" si="15"/>
        <v/>
      </c>
      <c r="P29" s="210">
        <f t="shared" si="16"/>
        <v>0</v>
      </c>
      <c r="Q29" s="211" t="str">
        <f t="shared" si="17"/>
        <v/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 t="str">
        <f t="shared" si="21"/>
        <v/>
      </c>
      <c r="Y29" s="210">
        <f t="shared" si="22"/>
        <v>0</v>
      </c>
      <c r="Z29" s="211" t="str">
        <f t="shared" si="23"/>
        <v/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 t="str">
        <f t="shared" si="27"/>
        <v/>
      </c>
      <c r="AH29" s="210">
        <f t="shared" si="28"/>
        <v>0</v>
      </c>
      <c r="AI29" s="211" t="str">
        <f t="shared" si="29"/>
        <v/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</v>
      </c>
      <c r="AQ29" s="210">
        <f t="shared" si="34"/>
        <v>0</v>
      </c>
      <c r="AR29" s="211" t="str">
        <f t="shared" si="35"/>
        <v/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2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>
        <f t="shared" si="16"/>
        <v>2</v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>
        <f t="shared" si="22"/>
        <v>1</v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>
        <f t="shared" si="28"/>
        <v>0</v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5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>
        <f t="shared" si="28"/>
        <v>100</v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100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>
        <f t="shared" si="10"/>
        <v>0.1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>
        <f t="shared" si="16"/>
        <v>0.1</v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>
        <f t="shared" si="22"/>
        <v>0.05</v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>
        <f t="shared" si="28"/>
        <v>0</v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0.9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0.9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>
        <f t="shared" si="27"/>
        <v>0.2</v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0.2</v>
      </c>
      <c r="AQ34" s="210">
        <f t="shared" si="34"/>
        <v>0</v>
      </c>
      <c r="AR34" s="211">
        <f t="shared" si="35"/>
        <v>0</v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0</v>
      </c>
      <c r="G35" s="213">
        <f t="shared" si="10"/>
        <v>0</v>
      </c>
      <c r="H35" s="211" t="str">
        <f t="shared" si="11"/>
        <v/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0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0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2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2</v>
      </c>
      <c r="AQ35" s="213">
        <f t="shared" si="34"/>
        <v>0</v>
      </c>
      <c r="AR35" s="211">
        <f t="shared" si="35"/>
        <v>0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0.5</v>
      </c>
      <c r="G36" s="210">
        <f t="shared" si="10"/>
        <v>0</v>
      </c>
      <c r="H36" s="211">
        <f t="shared" si="11"/>
        <v>0</v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 t="str">
        <f t="shared" si="15"/>
        <v/>
      </c>
      <c r="P36" s="210">
        <f t="shared" si="16"/>
        <v>0.5</v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 t="str">
        <f t="shared" si="21"/>
        <v/>
      </c>
      <c r="Y36" s="210">
        <f t="shared" si="22"/>
        <v>0.5</v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 t="str">
        <f t="shared" si="27"/>
        <v/>
      </c>
      <c r="AH36" s="210">
        <f t="shared" si="28"/>
        <v>0.5</v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0.5</v>
      </c>
      <c r="AQ36" s="210">
        <f t="shared" si="34"/>
        <v>0.5</v>
      </c>
      <c r="AR36" s="211">
        <f t="shared" si="35"/>
        <v>1</v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>
        <f t="shared" si="10"/>
        <v>2</v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>
        <f t="shared" si="16"/>
        <v>2</v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>
        <f t="shared" si="22"/>
        <v>2</v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>
        <f t="shared" si="28"/>
        <v>2</v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2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1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1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 t="str">
        <f t="shared" si="9"/>
        <v/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 t="str">
        <f t="shared" si="15"/>
        <v/>
      </c>
      <c r="P39" s="213">
        <f t="shared" si="16"/>
        <v>0</v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 t="str">
        <f t="shared" si="21"/>
        <v/>
      </c>
      <c r="Y39" s="213">
        <f t="shared" si="22"/>
        <v>0</v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2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2</v>
      </c>
      <c r="AQ39" s="213">
        <f t="shared" si="34"/>
        <v>0</v>
      </c>
      <c r="AR39" s="211">
        <f t="shared" si="35"/>
        <v>0</v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1</v>
      </c>
      <c r="G40" s="210">
        <f t="shared" si="10"/>
        <v>1</v>
      </c>
      <c r="H40" s="211">
        <f t="shared" si="11"/>
        <v>1</v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1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1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1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1</v>
      </c>
      <c r="AQ40" s="210">
        <f t="shared" si="34"/>
        <v>1</v>
      </c>
      <c r="AR40" s="211">
        <f t="shared" si="35"/>
        <v>1</v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0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</v>
      </c>
      <c r="AQ41" s="210">
        <f t="shared" si="34"/>
        <v>0</v>
      </c>
      <c r="AR41" s="211" t="str">
        <f t="shared" si="35"/>
        <v/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1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1</v>
      </c>
      <c r="AQ43" s="210">
        <f t="shared" si="34"/>
        <v>0</v>
      </c>
      <c r="AR43" s="211">
        <f t="shared" si="35"/>
        <v>0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 t="str">
        <f t="shared" si="9"/>
        <v/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 t="str">
        <f t="shared" si="15"/>
        <v/>
      </c>
      <c r="P46" s="213">
        <f t="shared" si="16"/>
        <v>0</v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 t="str">
        <f t="shared" si="21"/>
        <v/>
      </c>
      <c r="Y46" s="213">
        <f t="shared" si="22"/>
        <v>0</v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 t="str">
        <f t="shared" si="27"/>
        <v/>
      </c>
      <c r="AH46" s="213">
        <f t="shared" si="28"/>
        <v>1</v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0</v>
      </c>
      <c r="AQ46" s="213">
        <f t="shared" si="34"/>
        <v>1</v>
      </c>
      <c r="AR46" s="211" t="str">
        <f t="shared" si="35"/>
        <v/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 t="str">
        <f t="shared" si="15"/>
        <v/>
      </c>
      <c r="P47" s="213">
        <f t="shared" si="16"/>
        <v>0</v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 t="str">
        <f t="shared" si="27"/>
        <v/>
      </c>
      <c r="AH47" s="213">
        <f t="shared" si="28"/>
        <v>0</v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 t="str">
        <f t="shared" si="9"/>
        <v/>
      </c>
      <c r="G48" s="213">
        <f t="shared" si="10"/>
        <v>0</v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 t="str">
        <f t="shared" si="15"/>
        <v/>
      </c>
      <c r="P48" s="213">
        <f t="shared" si="16"/>
        <v>0</v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 t="str">
        <f t="shared" si="21"/>
        <v/>
      </c>
      <c r="Y48" s="213">
        <f t="shared" si="22"/>
        <v>0</v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 t="str">
        <f t="shared" si="27"/>
        <v/>
      </c>
      <c r="AH48" s="213">
        <f t="shared" si="28"/>
        <v>3</v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0</v>
      </c>
      <c r="AQ48" s="213">
        <f t="shared" si="34"/>
        <v>3</v>
      </c>
      <c r="AR48" s="211" t="str">
        <f t="shared" si="35"/>
        <v/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899999999999999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5" t="str">
        <f>+HLOOKUP($A$3,MBFS,4,FALSE)</f>
        <v>OBJ. II</v>
      </c>
      <c r="C51" s="416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397" t="str">
        <f>IF(H53=-0.000001,"",IF(AND(H53=""),0,H53*G53))</f>
        <v/>
      </c>
      <c r="I51" s="398">
        <f t="shared" ref="I51" si="47">IF(AND(I52="",I53=""),0,AVERAGE(I52:I53))</f>
        <v>0</v>
      </c>
      <c r="J51" s="229"/>
      <c r="K51" s="415" t="str">
        <f>+HLOOKUP($A$3,MBFS,4,FALSE)</f>
        <v>OBJ. II</v>
      </c>
      <c r="L51" s="416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397" t="str">
        <f>IF(Q53=-0.000001,"",IF(AND(Q53=""),0,Q53*P53))</f>
        <v/>
      </c>
      <c r="R51" s="398">
        <f t="shared" ref="R51" si="48">IF(AND(R52="",R53=""),0,AVERAGE(R52:R53))</f>
        <v>0</v>
      </c>
      <c r="S51" s="229"/>
      <c r="T51" s="415" t="str">
        <f>+HLOOKUP($A$3,MBFS,4,FALSE)</f>
        <v>OBJ. II</v>
      </c>
      <c r="U51" s="416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397" t="str">
        <f>IF(Z53=-0.000001,"",IF(AND(Z53=""),0,Z53*Y53))</f>
        <v/>
      </c>
      <c r="AA51" s="398">
        <f t="shared" ref="AA51" si="49">IF(AND(AA52="",AA53=""),0,AVERAGE(AA52:AA53))</f>
        <v>0</v>
      </c>
      <c r="AB51" s="229"/>
      <c r="AC51" s="415" t="str">
        <f>+HLOOKUP($A$3,MBFS,4,FALSE)</f>
        <v>OBJ. II</v>
      </c>
      <c r="AD51" s="416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397" t="str">
        <f>IF(AI53=-0.000001,"",IF(AND(AI53=""),0,AI53*AH53))</f>
        <v/>
      </c>
      <c r="AJ51" s="398">
        <f t="shared" ref="AJ51" si="50">IF(AND(AJ52="",AJ53=""),0,AVERAGE(AJ52:AJ53))</f>
        <v>0</v>
      </c>
      <c r="AK51" s="238"/>
      <c r="AL51" s="415" t="str">
        <f>+HLOOKUP($A$3,MBFS,4,FALSE)</f>
        <v>OBJ. II</v>
      </c>
      <c r="AM51" s="416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 t="e">
        <f>+AP51/AP$4</f>
        <v>#DIV/0!</v>
      </c>
      <c r="AR51" s="397" t="str">
        <f>IF(AR53=-0.000001,"",IF(AND(AR53=""),0,AR53*AQ53))</f>
        <v/>
      </c>
      <c r="AS51" s="398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899999999999999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899999999999999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5" t="str">
        <f>+HLOOKUP($A$3,MBFS,5,FALSE)</f>
        <v>OBJ. III</v>
      </c>
      <c r="C59" s="416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20">
        <f>IF(AND(H61="",H66=""),0,H61*G61+H66*G66)</f>
        <v>0</v>
      </c>
      <c r="I59" s="421"/>
      <c r="J59" s="229"/>
      <c r="K59" s="415" t="str">
        <f>+HLOOKUP($A$3,MBFS,5,FALSE)</f>
        <v>OBJ. III</v>
      </c>
      <c r="L59" s="416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20">
        <f>IF(AND(Q61="",Q66=""),0,Q61*P61+Q66*P66)</f>
        <v>0</v>
      </c>
      <c r="R59" s="421"/>
      <c r="S59" s="229"/>
      <c r="T59" s="415" t="str">
        <f>+HLOOKUP($A$3,MBFS,5,FALSE)</f>
        <v>OBJ. III</v>
      </c>
      <c r="U59" s="416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20">
        <f>IF(AND(Z61="",Z66=""),0,Z61*Y61+Z66*Y66)</f>
        <v>0</v>
      </c>
      <c r="AA59" s="421"/>
      <c r="AB59" s="229"/>
      <c r="AC59" s="415" t="str">
        <f>+HLOOKUP($A$3,MBFS,5,FALSE)</f>
        <v>OBJ. III</v>
      </c>
      <c r="AD59" s="416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20">
        <f>IF(AND(AI61="",AI66=""),0,AI61*AH61+AI66*AH66)</f>
        <v>0</v>
      </c>
      <c r="AJ59" s="421"/>
      <c r="AK59" s="238"/>
      <c r="AL59" s="415" t="str">
        <f>+HLOOKUP($A$3,MBFS,5,FALSE)</f>
        <v>OBJ. III</v>
      </c>
      <c r="AM59" s="416"/>
      <c r="AN59" s="270" t="str">
        <f>+HLOOKUP($A$3,MBFS,9,FALSE)</f>
        <v>(Corporativo)</v>
      </c>
      <c r="AO59" s="267"/>
      <c r="AP59" s="228" t="e">
        <f>IF(AND(AR61="",AR66=""),0,0.2)</f>
        <v>#DIV/0!</v>
      </c>
      <c r="AQ59" s="192" t="e">
        <f>+AP59/AP$4</f>
        <v>#DIV/0!</v>
      </c>
      <c r="AR59" s="420" t="e">
        <f>IF(AND(AR61="",AR66=""),0,AR61*AQ61+AR66*AQ66)</f>
        <v>#DIV/0!</v>
      </c>
      <c r="AS59" s="421"/>
      <c r="AT59" s="229"/>
    </row>
    <row r="60" spans="1:46" ht="21" hidden="1" outlineLevel="2">
      <c r="B60" s="281"/>
      <c r="C60" s="287"/>
      <c r="D60" s="218"/>
      <c r="E60" s="218"/>
      <c r="F60" s="195">
        <f>F61+F66</f>
        <v>0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 t="e">
        <f>AP61+AP66</f>
        <v>#DIV/0!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0.05</v>
      </c>
      <c r="AQ61" s="201">
        <f>IF(AP$6=0,0,AP61/AP$6)</f>
        <v>5.5555555555555566E-2</v>
      </c>
      <c r="AR61" s="202">
        <f>IF(AND(AR63="",AR64=""),-0.000001,AVERAGE(AR63:AR64))</f>
        <v>0.5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 t="str">
        <f>IF(VLOOKUP(C63,PLAN,F$2,FALSE)="","",VLOOKUP(C63,PLAN,F$2,FALSE))</f>
        <v/>
      </c>
      <c r="G63" s="213">
        <f>IF(VLOOKUP(C63,PLAN,G$2,FALSE)="","",VLOOKUP(C63,PLAN,G$2,FALSE))</f>
        <v>1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 t="str">
        <f>IF(VLOOKUP(L63,PLAN,O$2,FALSE)="","",VLOOKUP(L63,PLAN,O$2,FALSE))</f>
        <v/>
      </c>
      <c r="P63" s="213">
        <f>IF(VLOOKUP(L63,PLAN,P$2,FALSE)="","",VLOOKUP(L63,PLAN,P$2,FALSE))</f>
        <v>0</v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 t="str">
        <f>IF(VLOOKUP(U63,PLAN,X$2,FALSE)="","",VLOOKUP(U63,PLAN,X$2,FALSE))</f>
        <v/>
      </c>
      <c r="Y63" s="213">
        <f>IF(VLOOKUP(U63,PLAN,Y$2,FALSE)="","",VLOOKUP(U63,PLAN,Y$2,FALSE))</f>
        <v>0</v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2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2</v>
      </c>
      <c r="AQ63" s="213">
        <f>IF(VLOOKUP(AM63,PLAN,AQ$2,FALSE)="","",VLOOKUP(AM63,PLAN,AQ$2,FALSE))</f>
        <v>1</v>
      </c>
      <c r="AR63" s="211">
        <f t="shared" ref="AR63:AR64" si="56">IF(OR(AP63="",AP63=0,AQ63="",AO63="FYI"),"",IF(AQ63=0,0,IF(AQ63&gt;AP63,1.00001,AQ63/AP63)))</f>
        <v>0.5</v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2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>
        <f>IF(VLOOKUP(L64,PLAN,P$2,FALSE)="","",VLOOKUP(L64,PLAN,P$2,FALSE))</f>
        <v>2</v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>
        <f>IF(VLOOKUP(U64,PLAN,Y$2,FALSE)="","",VLOOKUP(U64,PLAN,Y$2,FALSE))</f>
        <v>2</v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>
        <f>IF(VLOOKUP(AD64,PLAN,AH$2,FALSE)="","",VLOOKUP(AD64,PLAN,AH$2,FALSE))</f>
        <v>2</v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8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 t="e">
        <f>IF(AND(AR68="",AR69="",AR70="",AR71=""),0,0.2)</f>
        <v>#DIV/0!</v>
      </c>
      <c r="AQ66" s="201" t="e">
        <f>IF(AP$60=0,0,AP66/AP$60)</f>
        <v>#DIV/0!</v>
      </c>
      <c r="AR66" s="202" t="e">
        <f>IF(AND(AR68="",AR69="",AR70="",AR71=""),-0.000001,AVERAGE(AR68:AR71))</f>
        <v>#DIV/0!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 t="str">
        <f>IF(VLOOKUP(C71,PLAN,F$2,FALSE)="","",VLOOKUP(C71,PLAN,F$2,FALSE))</f>
        <v/>
      </c>
      <c r="G71" s="210">
        <f>IF(VLOOKUP(C71,PLAN,G$2,FALSE)="","",VLOOKUP(C71,PLAN,G$2,FALSE))</f>
        <v>0</v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 t="str">
        <f>IF(VLOOKUP(L71,PLAN,O$2,FALSE)="","",VLOOKUP(L71,PLAN,O$2,FALSE))</f>
        <v/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 t="str">
        <f>IF(VLOOKUP(U71,PLAN,X$2,FALSE)="","",VLOOKUP(U71,PLAN,X$2,FALSE))</f>
        <v/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 t="str">
        <f>IF(VLOOKUP(AD71,PLAN,AG$2,FALSE)="","",VLOOKUP(AD71,PLAN,AG$2,FALSE))</f>
        <v/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 t="e">
        <f>IF(VLOOKUP(AM71,PLAN,AP$2,FALSE)="","",VLOOKUP(AM71,PLAN,AP$2,FALSE))</f>
        <v>#DIV/0!</v>
      </c>
      <c r="AQ71" s="210">
        <f>IF(VLOOKUP(AM71,PLAN,AQ$2,FALSE)="","",VLOOKUP(AM71,PLAN,AQ$2,FALSE))</f>
        <v>0</v>
      </c>
      <c r="AR71" s="211" t="e">
        <f t="shared" si="61"/>
        <v>#DIV/0!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899999999999999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5" t="str">
        <f>+HLOOKUP($A$3,MBFS,6,FALSE)</f>
        <v>OBJ. IV</v>
      </c>
      <c r="C74" s="416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20">
        <f>IF(AND(H76="",H81="",H92=""),0,H76*G76+H81*G81+H92*G92)</f>
        <v>1.0000033333333334</v>
      </c>
      <c r="I74" s="421"/>
      <c r="J74" s="229"/>
      <c r="K74" s="415" t="str">
        <f>+HLOOKUP($A$3,MBFS,6,FALSE)</f>
        <v>OBJ. IV</v>
      </c>
      <c r="L74" s="416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20">
        <f>IF(AND(Q76="",Q81="",Q92=""),0,Q76*P76+Q81*P81+Q92*P92)</f>
        <v>0</v>
      </c>
      <c r="R74" s="421"/>
      <c r="S74" s="229"/>
      <c r="T74" s="415" t="str">
        <f>+HLOOKUP($A$3,MBFS,6,FALSE)</f>
        <v>OBJ. IV</v>
      </c>
      <c r="U74" s="416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20">
        <f>IF(AND(Z76="",Z81="",Z92=""),0,Z76*Y76+Z81*Y81+Z92*Y92)</f>
        <v>0</v>
      </c>
      <c r="AA74" s="421"/>
      <c r="AB74" s="229"/>
      <c r="AC74" s="415" t="str">
        <f>+HLOOKUP($A$3,MBFS,6,FALSE)</f>
        <v>OBJ. IV</v>
      </c>
      <c r="AD74" s="416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20">
        <f>IF(AND(AI76="",AI81="",AI92=""),0,AI76*AH76+AI81*AH81+AI92*AH92)</f>
        <v>0</v>
      </c>
      <c r="AJ74" s="421"/>
      <c r="AK74" s="238"/>
      <c r="AL74" s="415" t="str">
        <f>+HLOOKUP($A$3,MBFS,6,FALSE)</f>
        <v>OBJ. IV</v>
      </c>
      <c r="AM74" s="416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 t="e">
        <f>+AP74/AP$4</f>
        <v>#DIV/0!</v>
      </c>
      <c r="AR74" s="420">
        <f>IF(AND(AR76="",AR81="",AR92=""),0,AR76*AQ76+AR81*AQ81+AR92*AQ92)</f>
        <v>0.5575</v>
      </c>
      <c r="AS74" s="421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</v>
      </c>
      <c r="AQ75" s="195">
        <v>1</v>
      </c>
      <c r="AR75" s="194"/>
      <c r="AS75" s="196"/>
      <c r="AT75" s="229"/>
    </row>
    <row r="76" spans="1:46" ht="16.149999999999999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>
        <f>IF(AP$75=0,0,AP76/AP$75)</f>
        <v>0</v>
      </c>
      <c r="AR76" s="202">
        <f>IF(AND(AR78="",AR79=""),-0.000001,AVERAGE(AR78:AR79))</f>
        <v>-9.9999999999999995E-7</v>
      </c>
      <c r="AS76" s="203"/>
      <c r="AT76" s="240"/>
    </row>
    <row r="77" spans="1:46" ht="13.9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t="13.9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t="13.9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 t="str">
        <f>IF(VLOOKUP(AD79,PLAN,AG$2,FALSE)="","",VLOOKUP(AD79,PLAN,AG$2,FALSE))</f>
        <v/>
      </c>
      <c r="AH79" s="213">
        <f>IF(VLOOKUP(AD79,PLAN,AH$2,FALSE)="","",VLOOKUP(AD79,PLAN,AH$2,FALSE))</f>
        <v>0</v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0</v>
      </c>
      <c r="AR79" s="211" t="str">
        <f t="shared" si="67"/>
        <v/>
      </c>
      <c r="AS79" s="207"/>
    </row>
    <row r="80" spans="1:46" ht="13.9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6.149999999999999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t="13.9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t="13.9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>
        <f t="shared" ref="G83" si="72">IF(VLOOKUP(C83,PLAN,G$2,FALSE)="","",VLOOKUP(C83,PLAN,G$2,FALSE))</f>
        <v>1</v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>
        <f t="shared" ref="P83:P90" si="78">IF(VLOOKUP(L83,PLAN,P$2,FALSE)="","",VLOOKUP(L83,PLAN,P$2,FALSE))</f>
        <v>0</v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>
        <f t="shared" ref="Y83:Y90" si="84">IF(VLOOKUP(U83,PLAN,Y$2,FALSE)="","",VLOOKUP(U83,PLAN,Y$2,FALSE))</f>
        <v>0</v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>
        <f t="shared" ref="AH83:AH90" si="90">IF(VLOOKUP(AD83,PLAN,AH$2,FALSE)="","",VLOOKUP(AD83,PLAN,AH$2,FALSE))</f>
        <v>0</v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1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t="13.9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t="13.9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t="13.9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t="13.9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t="13.9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t="13.9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t="13.9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>
        <f t="shared" si="78"/>
        <v>0</v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>
        <f t="shared" si="84"/>
        <v>0</v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>
        <f t="shared" si="90"/>
        <v>0</v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t="13.9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6.149999999999999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1.0000033333333334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1</v>
      </c>
      <c r="AR92" s="202">
        <f>IF(AND(AR94="",AR95="",AR96="",AR97="",AR98="",AR99="",AR100="",AR101="",AR102="",AR103="",AR104="",AR105="",AR106="",AR107="",AR108=""),-0.000001,AVERAGE(AR94:AR108))</f>
        <v>0.5575</v>
      </c>
      <c r="AS92" s="203"/>
      <c r="AT92" s="240"/>
    </row>
    <row r="93" spans="1:46" ht="13.9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t="13.9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t="13.9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t="13.9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t="13.9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t="13.9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t="13.9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t="13.9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t="13.9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>
        <f t="shared" si="136"/>
        <v>0.23</v>
      </c>
      <c r="H101" s="211">
        <f t="shared" si="108"/>
        <v>1.0000100000000001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0.4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1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1</v>
      </c>
      <c r="AQ101" s="210">
        <f t="shared" si="131"/>
        <v>0.23</v>
      </c>
      <c r="AR101" s="211">
        <f t="shared" si="132"/>
        <v>0.23</v>
      </c>
      <c r="AS101" s="230"/>
    </row>
    <row r="102" spans="2:45" ht="13.9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>
        <f t="shared" si="135"/>
        <v>0</v>
      </c>
      <c r="G102" s="210">
        <f t="shared" si="136"/>
        <v>0</v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>
        <f t="shared" si="112"/>
        <v>0</v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>
        <f t="shared" si="118"/>
        <v>0</v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0.05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0.05</v>
      </c>
      <c r="AQ102" s="210">
        <f t="shared" si="131"/>
        <v>0</v>
      </c>
      <c r="AR102" s="211">
        <f t="shared" si="132"/>
        <v>0</v>
      </c>
      <c r="AS102" s="230"/>
    </row>
    <row r="103" spans="2:45" ht="13.9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t="13.9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>
        <f t="shared" si="136"/>
        <v>1</v>
      </c>
      <c r="H104" s="211">
        <f t="shared" si="108"/>
        <v>1</v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1</v>
      </c>
      <c r="AR104" s="211">
        <f t="shared" si="132"/>
        <v>1</v>
      </c>
      <c r="AS104" s="230"/>
    </row>
    <row r="105" spans="2:45" ht="13.9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>
        <f t="shared" si="136"/>
        <v>0</v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t="13.9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t="13.9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t="13.9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t="13.9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Q74:R74"/>
    <mergeCell ref="T74:U74"/>
    <mergeCell ref="Z59:AA59"/>
    <mergeCell ref="Z74:AA74"/>
    <mergeCell ref="AI59:AJ59"/>
    <mergeCell ref="AI74:AJ74"/>
    <mergeCell ref="T59:U59"/>
    <mergeCell ref="AC74:AD74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90" zoomScaleNormal="90" zoomScalePageLayoutView="50" workbookViewId="0" xr3:uid="{842E5F09-E766-5B8D-85AF-A39847EA96FD}">
      <pane xSplit="6" ySplit="4" topLeftCell="J61" activePane="bottomRight" state="frozen"/>
      <selection pane="bottomRight" activeCell="O64" sqref="O64"/>
      <selection pane="bottomLeft" activeCell="A5" sqref="A5"/>
      <selection pane="topRight" activeCell="G1" sqref="G1"/>
    </sheetView>
  </sheetViews>
  <sheetFormatPr defaultColWidth="11" defaultRowHeight="13.9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Mexico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542" t="s">
        <v>521</v>
      </c>
      <c r="B3" s="481" t="s">
        <v>522</v>
      </c>
      <c r="C3" s="479" t="s">
        <v>3</v>
      </c>
      <c r="D3" s="484" t="s">
        <v>523</v>
      </c>
      <c r="E3" s="67"/>
      <c r="F3" s="15"/>
      <c r="G3" s="535" t="s">
        <v>3</v>
      </c>
      <c r="H3" s="404" t="s">
        <v>524</v>
      </c>
      <c r="I3" s="329" t="s">
        <v>525</v>
      </c>
      <c r="J3" s="537" t="s">
        <v>526</v>
      </c>
      <c r="K3" s="427" t="s">
        <v>527</v>
      </c>
      <c r="L3" s="427" t="s">
        <v>528</v>
      </c>
      <c r="M3" s="74"/>
      <c r="N3" s="546" t="s">
        <v>529</v>
      </c>
      <c r="O3" s="547"/>
      <c r="P3" s="547"/>
      <c r="Q3" s="547"/>
      <c r="R3" s="547"/>
      <c r="S3" s="547"/>
      <c r="T3" s="547"/>
      <c r="U3" s="547"/>
      <c r="V3" s="547"/>
      <c r="W3" s="547"/>
      <c r="X3" s="547"/>
      <c r="Y3" s="547"/>
      <c r="Z3" s="547"/>
      <c r="AA3" s="548"/>
      <c r="AC3" s="530" t="s">
        <v>530</v>
      </c>
      <c r="AD3" s="531"/>
      <c r="AE3" s="531"/>
      <c r="AF3" s="532"/>
      <c r="AH3" s="544" t="s">
        <v>531</v>
      </c>
      <c r="AI3" s="533" t="s">
        <v>15</v>
      </c>
      <c r="AJ3" s="533" t="s">
        <v>16</v>
      </c>
      <c r="AK3" s="533" t="s">
        <v>17</v>
      </c>
    </row>
    <row r="4" spans="1:37" ht="24.75" customHeight="1" thickBot="1">
      <c r="A4" s="543"/>
      <c r="B4" s="482"/>
      <c r="C4" s="480"/>
      <c r="D4" s="485"/>
      <c r="E4" s="68"/>
      <c r="F4" s="17"/>
      <c r="G4" s="536"/>
      <c r="H4" s="539"/>
      <c r="I4" s="330" t="s">
        <v>532</v>
      </c>
      <c r="J4" s="538"/>
      <c r="K4" s="428"/>
      <c r="L4" s="428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545"/>
      <c r="AI4" s="534"/>
      <c r="AJ4" s="534"/>
      <c r="AK4" s="534"/>
    </row>
    <row r="5" spans="1:37" ht="24.95" customHeight="1">
      <c r="A5" s="527" t="s">
        <v>535</v>
      </c>
      <c r="B5" s="468" t="s">
        <v>536</v>
      </c>
      <c r="C5" s="469" t="s">
        <v>511</v>
      </c>
      <c r="D5" s="540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>
        <v>0.8</v>
      </c>
      <c r="X5" s="101"/>
      <c r="Y5" s="54"/>
      <c r="Z5" s="23">
        <f>W5</f>
        <v>0.8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528"/>
      <c r="B6" s="451"/>
      <c r="C6" s="454"/>
      <c r="D6" s="522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528"/>
      <c r="B7" s="451"/>
      <c r="C7" s="454"/>
      <c r="D7" s="522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tr">
        <f t="shared" si="1"/>
        <v xml:space="preserve"> 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0</v>
      </c>
      <c r="P7" s="104"/>
      <c r="Q7" s="102"/>
      <c r="R7" s="109">
        <v>0</v>
      </c>
      <c r="S7" s="104"/>
      <c r="T7" s="102"/>
      <c r="U7" s="109">
        <v>0</v>
      </c>
      <c r="V7" s="104"/>
      <c r="W7" s="102"/>
      <c r="X7" s="109">
        <v>0</v>
      </c>
      <c r="Y7" s="32"/>
      <c r="Z7" s="246"/>
      <c r="AA7" s="49">
        <f>IF(X7="",IF(U7="",IF(R7="",O7,R7),U7),X7)</f>
        <v>0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528"/>
      <c r="B8" s="451"/>
      <c r="C8" s="454"/>
      <c r="D8" s="522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tr">
        <f t="shared" si="1"/>
        <v xml:space="preserve"> 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0</v>
      </c>
      <c r="P8" s="104"/>
      <c r="Q8" s="102"/>
      <c r="R8" s="109">
        <v>1</v>
      </c>
      <c r="S8" s="104"/>
      <c r="T8" s="102"/>
      <c r="U8" s="109">
        <v>1</v>
      </c>
      <c r="V8" s="104"/>
      <c r="W8" s="102"/>
      <c r="X8" s="109">
        <v>0</v>
      </c>
      <c r="Y8" s="32"/>
      <c r="Z8" s="246"/>
      <c r="AA8" s="49">
        <f t="shared" ref="AA8" si="4">O8+R8+U8+X8</f>
        <v>2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528"/>
      <c r="B9" s="452"/>
      <c r="C9" s="455"/>
      <c r="D9" s="522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528"/>
      <c r="B10" s="470" t="s">
        <v>538</v>
      </c>
      <c r="C10" s="456" t="s">
        <v>514</v>
      </c>
      <c r="D10" s="73" t="s">
        <v>539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/>
      <c r="X10" s="318">
        <f>+'EBP Checklist'!T13</f>
        <v>0</v>
      </c>
      <c r="Y10" s="32"/>
      <c r="Z10" s="18">
        <f t="shared" ref="Z10" si="5">W10</f>
        <v>0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528"/>
      <c r="B11" s="471"/>
      <c r="C11" s="457"/>
      <c r="D11" s="472" t="s">
        <v>540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/>
      <c r="X11" s="318">
        <f>+'CPD Checklists'!T14</f>
        <v>0</v>
      </c>
      <c r="Y11" s="32"/>
      <c r="Z11" s="18">
        <f t="shared" ref="Z11" si="7">W11</f>
        <v>0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528"/>
      <c r="B12" s="445"/>
      <c r="C12" s="447"/>
      <c r="D12" s="483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528"/>
      <c r="B13" s="549" t="s">
        <v>541</v>
      </c>
      <c r="C13" s="461" t="s">
        <v>515</v>
      </c>
      <c r="D13" s="463" t="s">
        <v>542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>
        <v>1</v>
      </c>
      <c r="O13" s="318">
        <f>+'ANEXO III Checklist'!H17</f>
        <v>1</v>
      </c>
      <c r="P13" s="77"/>
      <c r="Q13" s="110"/>
      <c r="R13" s="318">
        <f>+'ANEXO III Checklist'!L17</f>
        <v>0</v>
      </c>
      <c r="S13" s="77"/>
      <c r="T13" s="110"/>
      <c r="U13" s="318">
        <f>+'ANEXO III Checklist'!P17</f>
        <v>0</v>
      </c>
      <c r="V13" s="77"/>
      <c r="W13" s="110"/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1</v>
      </c>
      <c r="AA13" s="79">
        <f>IF(SUM(O13,R13,U13,X13)=0,0,SUM(O13,R13,U13,X13)/(COUNTIF(O13,"&gt;0")+COUNTIF(R13,"&gt;0")+COUNTIF(U13,"&gt;0")+COUNTIF(X13,"&gt;0")))</f>
        <v>1</v>
      </c>
      <c r="AC13" s="373"/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528"/>
      <c r="B14" s="550"/>
      <c r="C14" s="462"/>
      <c r="D14" s="464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tr">
        <f t="shared" si="1"/>
        <v xml:space="preserve"> </v>
      </c>
      <c r="K14" s="262" t="str">
        <f t="shared" si="1"/>
        <v>COF Team</v>
      </c>
      <c r="L14" s="262" t="str">
        <f t="shared" si="1"/>
        <v>Ops Team</v>
      </c>
      <c r="M14" s="77"/>
      <c r="N14" s="308">
        <v>1</v>
      </c>
      <c r="O14" s="109">
        <v>1</v>
      </c>
      <c r="P14" s="77"/>
      <c r="Q14" s="308"/>
      <c r="R14" s="109">
        <v>3</v>
      </c>
      <c r="S14" s="77"/>
      <c r="T14" s="308"/>
      <c r="U14" s="109">
        <v>0</v>
      </c>
      <c r="V14" s="77"/>
      <c r="W14" s="308"/>
      <c r="X14" s="109">
        <v>0</v>
      </c>
      <c r="Y14" s="77"/>
      <c r="Z14" s="309"/>
      <c r="AA14" s="310">
        <f t="shared" ref="AA14" si="11">O14+R14+U14+X14</f>
        <v>4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528"/>
      <c r="B15" s="470" t="s">
        <v>543</v>
      </c>
      <c r="C15" s="456" t="s">
        <v>516</v>
      </c>
      <c r="D15" s="465" t="s">
        <v>544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/>
      <c r="R15" s="107"/>
      <c r="S15" s="104"/>
      <c r="T15" s="102"/>
      <c r="U15" s="103"/>
      <c r="V15" s="112"/>
      <c r="W15" s="102"/>
      <c r="X15" s="103"/>
      <c r="Y15" s="46"/>
      <c r="Z15" s="18">
        <f>Q15</f>
        <v>0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528"/>
      <c r="B16" s="471"/>
      <c r="C16" s="457"/>
      <c r="D16" s="466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/>
      <c r="O16" s="318">
        <f>+'ICB Checklist'!H20</f>
        <v>0</v>
      </c>
      <c r="P16" s="77"/>
      <c r="Q16" s="110"/>
      <c r="R16" s="318">
        <f>+'ICB Checklist'!L20</f>
        <v>0</v>
      </c>
      <c r="S16" s="77"/>
      <c r="T16" s="110"/>
      <c r="U16" s="318">
        <f>+'ICB Checklist'!P20</f>
        <v>0</v>
      </c>
      <c r="V16" s="77"/>
      <c r="W16" s="110"/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</v>
      </c>
      <c r="AA16" s="79">
        <f>IF(SUM(O16,R16,U16,X16)=0,0,SUM(O16,R16,U16,X16)/(COUNTIF(O16,"&gt;0")+COUNTIF(R16,"&gt;0")+COUNTIF(U16,"&gt;0")+COUNTIF(X16,"&gt;0")))</f>
        <v>0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528"/>
      <c r="B17" s="471"/>
      <c r="C17" s="457"/>
      <c r="D17" s="466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2</v>
      </c>
      <c r="P17" s="77"/>
      <c r="Q17" s="308"/>
      <c r="R17" s="135">
        <v>2</v>
      </c>
      <c r="S17" s="77"/>
      <c r="T17" s="308"/>
      <c r="U17" s="135">
        <v>1</v>
      </c>
      <c r="V17" s="77"/>
      <c r="W17" s="308"/>
      <c r="X17" s="135">
        <v>0</v>
      </c>
      <c r="Y17" s="77"/>
      <c r="Z17" s="309"/>
      <c r="AA17" s="310">
        <f t="shared" ref="AA17" si="13">O17+R17+U17+X17</f>
        <v>5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528"/>
      <c r="B18" s="471"/>
      <c r="C18" s="457"/>
      <c r="D18" s="466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>
        <v>100</v>
      </c>
      <c r="Y18" s="314"/>
      <c r="Z18" s="309"/>
      <c r="AA18" s="310">
        <f>+X18</f>
        <v>100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528"/>
      <c r="B19" s="471"/>
      <c r="C19" s="457"/>
      <c r="D19" s="466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>
        <v>0.1</v>
      </c>
      <c r="P19" s="292"/>
      <c r="Q19" s="300"/>
      <c r="R19" s="111">
        <v>0.1</v>
      </c>
      <c r="S19" s="292"/>
      <c r="T19" s="300"/>
      <c r="U19" s="111">
        <v>0.05</v>
      </c>
      <c r="V19" s="292"/>
      <c r="W19" s="300"/>
      <c r="X19" s="111">
        <v>0</v>
      </c>
      <c r="Y19" s="293"/>
      <c r="Z19" s="301"/>
      <c r="AA19" s="79">
        <f>IF(X19="",IF(U19="",IF(R19="",O19,R19),U19),X19)</f>
        <v>0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528"/>
      <c r="B20" s="471"/>
      <c r="C20" s="457"/>
      <c r="D20" s="466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0.9</v>
      </c>
      <c r="X20" s="111"/>
      <c r="Y20" s="32"/>
      <c r="Z20" s="80">
        <f>+W20</f>
        <v>0.9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528"/>
      <c r="B21" s="471"/>
      <c r="C21" s="457"/>
      <c r="D21" s="466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>
        <v>0.2</v>
      </c>
      <c r="X21" s="160"/>
      <c r="Y21" s="314"/>
      <c r="Z21" s="381">
        <f>+W21</f>
        <v>0.2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528"/>
      <c r="B22" s="471"/>
      <c r="C22" s="457"/>
      <c r="D22" s="466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>
        <v>0</v>
      </c>
      <c r="O22" s="135">
        <v>0</v>
      </c>
      <c r="P22" s="312"/>
      <c r="Q22" s="134">
        <v>0</v>
      </c>
      <c r="R22" s="135"/>
      <c r="S22" s="312"/>
      <c r="T22" s="134">
        <v>0</v>
      </c>
      <c r="U22" s="135"/>
      <c r="V22" s="312"/>
      <c r="W22" s="134">
        <v>2</v>
      </c>
      <c r="X22" s="135"/>
      <c r="Y22" s="314"/>
      <c r="Z22" s="383">
        <f t="shared" ref="Z22:AA22" si="15">IF(W22="",IF(T22="",IF(Q22="",N22,Q22),T22),W22)</f>
        <v>2</v>
      </c>
      <c r="AA22" s="310">
        <f t="shared" si="15"/>
        <v>0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528"/>
      <c r="B23" s="471"/>
      <c r="C23" s="457"/>
      <c r="D23" s="466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>
        <v>0.5</v>
      </c>
      <c r="O23" s="160">
        <v>0</v>
      </c>
      <c r="P23" s="312"/>
      <c r="Q23" s="380"/>
      <c r="R23" s="160">
        <v>0.5</v>
      </c>
      <c r="S23" s="312"/>
      <c r="T23" s="380"/>
      <c r="U23" s="160">
        <v>0.5</v>
      </c>
      <c r="V23" s="312"/>
      <c r="W23" s="380"/>
      <c r="X23" s="160">
        <v>0.5</v>
      </c>
      <c r="Y23" s="314"/>
      <c r="Z23" s="381">
        <f>IF(SUM(N23,Q23,T23,W23)=0,0,SUM(N23,Q23,T23,W23)/(COUNTIF(N23,"&gt;0")+COUNTIF(Q23,"&gt;0")+COUNTIF(T23,"&gt;0")+COUNTIF(W23,"&gt;0")))</f>
        <v>0.5</v>
      </c>
      <c r="AA23" s="382">
        <f>IF(SUM(O23,R23,U23,X23)=0,0,SUM(O23,R23,U23,X23)/(COUNTIF(O23,"&gt;0")+COUNTIF(R23,"&gt;0")+COUNTIF(U23,"&gt;0")+COUNTIF(X23,"&gt;0")))</f>
        <v>0.5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528"/>
      <c r="B24" s="471"/>
      <c r="C24" s="457"/>
      <c r="D24" s="466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tr">
        <f t="shared" si="14"/>
        <v xml:space="preserve"> 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>
        <v>2</v>
      </c>
      <c r="P24" s="312"/>
      <c r="Q24" s="308"/>
      <c r="R24" s="135">
        <v>2</v>
      </c>
      <c r="S24" s="312"/>
      <c r="T24" s="308"/>
      <c r="U24" s="135">
        <v>2</v>
      </c>
      <c r="V24" s="312"/>
      <c r="W24" s="308"/>
      <c r="X24" s="135">
        <v>2</v>
      </c>
      <c r="Y24" s="314"/>
      <c r="Z24" s="309"/>
      <c r="AA24" s="310">
        <f>IF(X24="",IF(U24="",IF(R24="",O24,R24),U24),X24)</f>
        <v>2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528"/>
      <c r="B25" s="471"/>
      <c r="C25" s="457"/>
      <c r="D25" s="466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1</v>
      </c>
      <c r="X25" s="384"/>
      <c r="Y25" s="314"/>
      <c r="Z25" s="385">
        <f t="shared" ref="Z25:AA25" si="16">W25</f>
        <v>1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528"/>
      <c r="B26" s="471"/>
      <c r="C26" s="457"/>
      <c r="D26" s="466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tr">
        <f t="shared" si="14"/>
        <v xml:space="preserve"> </v>
      </c>
      <c r="K26" s="42" t="str">
        <f t="shared" si="14"/>
        <v>COF Team</v>
      </c>
      <c r="L26" s="42" t="str">
        <f t="shared" si="14"/>
        <v>FAIS TM</v>
      </c>
      <c r="M26" s="20"/>
      <c r="N26" s="134"/>
      <c r="O26" s="135">
        <v>0</v>
      </c>
      <c r="P26" s="312"/>
      <c r="Q26" s="134"/>
      <c r="R26" s="135">
        <v>0</v>
      </c>
      <c r="S26" s="312"/>
      <c r="T26" s="134"/>
      <c r="U26" s="135">
        <v>0</v>
      </c>
      <c r="V26" s="312"/>
      <c r="W26" s="134">
        <v>2</v>
      </c>
      <c r="X26" s="135"/>
      <c r="Y26" s="314"/>
      <c r="Z26" s="383">
        <f t="shared" ref="Z26:AA26" si="17">N26+Q26+T26+W26</f>
        <v>2</v>
      </c>
      <c r="AA26" s="310">
        <f t="shared" si="17"/>
        <v>0</v>
      </c>
      <c r="AC26" s="373" t="s">
        <v>545</v>
      </c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528"/>
      <c r="B27" s="471"/>
      <c r="C27" s="457"/>
      <c r="D27" s="466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 t="shared" si="14"/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>
        <v>1</v>
      </c>
      <c r="O27" s="160">
        <v>1</v>
      </c>
      <c r="P27" s="312"/>
      <c r="Q27" s="380">
        <v>1</v>
      </c>
      <c r="R27" s="160"/>
      <c r="S27" s="312"/>
      <c r="T27" s="380">
        <v>1</v>
      </c>
      <c r="U27" s="160"/>
      <c r="V27" s="312"/>
      <c r="W27" s="380">
        <v>1</v>
      </c>
      <c r="X27" s="160"/>
      <c r="Y27" s="314"/>
      <c r="Z27" s="381">
        <f>IF(W27="",IF(T27="",IF(Q27="",N27,Q27),T27),W27)</f>
        <v>1</v>
      </c>
      <c r="AA27" s="382">
        <f>IF(X27="",IF(U27="",IF(R27="",O27,R27),U27),X27)</f>
        <v>1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528"/>
      <c r="B28" s="471"/>
      <c r="C28" s="457"/>
      <c r="D28" s="466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0</v>
      </c>
      <c r="X28" s="160"/>
      <c r="Y28" s="314"/>
      <c r="Z28" s="385">
        <f>W28</f>
        <v>0</v>
      </c>
      <c r="AA28" s="386">
        <f t="shared" ref="AA28" si="18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528"/>
      <c r="B29" s="471"/>
      <c r="C29" s="457"/>
      <c r="D29" s="467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382">
        <f>IF(SUM(R29,X29)=0,0,SUM(R29,X29)/+COUNTIF(R29,"&gt;0")+COUNTIF(X29,"&gt;0"))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528"/>
      <c r="B30" s="471"/>
      <c r="C30" s="457"/>
      <c r="D30" s="472" t="s">
        <v>546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1</v>
      </c>
      <c r="X30" s="384"/>
      <c r="Y30" s="314"/>
      <c r="Z30" s="385">
        <f>W30</f>
        <v>1</v>
      </c>
      <c r="AA30" s="386">
        <f t="shared" ref="AA30" si="19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528"/>
      <c r="B31" s="471"/>
      <c r="C31" s="457"/>
      <c r="D31" s="473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528"/>
      <c r="B32" s="471"/>
      <c r="C32" s="457"/>
      <c r="D32" s="473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528"/>
      <c r="B33" s="471"/>
      <c r="C33" s="457"/>
      <c r="D33" s="473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tr">
        <f t="shared" si="21"/>
        <v xml:space="preserve"> </v>
      </c>
      <c r="K33" s="42" t="str">
        <f t="shared" si="21"/>
        <v>COF Team</v>
      </c>
      <c r="L33" s="42" t="str">
        <f t="shared" si="21"/>
        <v>UCS Team</v>
      </c>
      <c r="M33" s="77"/>
      <c r="N33" s="134"/>
      <c r="O33" s="135">
        <v>0</v>
      </c>
      <c r="P33" s="312"/>
      <c r="Q33" s="134"/>
      <c r="R33" s="135">
        <v>0</v>
      </c>
      <c r="S33" s="312"/>
      <c r="T33" s="134"/>
      <c r="U33" s="135">
        <v>0</v>
      </c>
      <c r="V33" s="312"/>
      <c r="W33" s="134"/>
      <c r="X33" s="135">
        <v>1</v>
      </c>
      <c r="Y33" s="314"/>
      <c r="Z33" s="383">
        <f t="shared" ref="Z33:AA35" si="22">N33+Q33+T33+W33</f>
        <v>0</v>
      </c>
      <c r="AA33" s="310">
        <f t="shared" si="22"/>
        <v>1</v>
      </c>
      <c r="AC33" s="373" t="s">
        <v>547</v>
      </c>
      <c r="AD33" s="374"/>
      <c r="AE33" s="373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528"/>
      <c r="B34" s="471"/>
      <c r="C34" s="457"/>
      <c r="D34" s="473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tr">
        <f t="shared" si="21"/>
        <v xml:space="preserve">  </v>
      </c>
      <c r="K34" s="42" t="str">
        <f t="shared" si="21"/>
        <v>COF Team</v>
      </c>
      <c r="L34" s="42" t="str">
        <f t="shared" si="21"/>
        <v>UCS Team</v>
      </c>
      <c r="M34" s="77"/>
      <c r="N34" s="308"/>
      <c r="O34" s="311"/>
      <c r="P34" s="312"/>
      <c r="Q34" s="134"/>
      <c r="R34" s="135">
        <v>0</v>
      </c>
      <c r="S34" s="312"/>
      <c r="T34" s="308"/>
      <c r="U34" s="311"/>
      <c r="V34" s="312"/>
      <c r="W34" s="134"/>
      <c r="X34" s="135">
        <v>0</v>
      </c>
      <c r="Y34" s="314"/>
      <c r="Z34" s="383">
        <f>+Q34+W34</f>
        <v>0</v>
      </c>
      <c r="AA34" s="310">
        <f>+R34+X34</f>
        <v>0</v>
      </c>
      <c r="AC34" s="373"/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25.9" customHeight="1" thickBot="1">
      <c r="A35" s="529"/>
      <c r="B35" s="541"/>
      <c r="C35" s="458"/>
      <c r="D35" s="474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tr">
        <f t="shared" si="14"/>
        <v xml:space="preserve"> </v>
      </c>
      <c r="K35" s="63" t="str">
        <f t="shared" si="14"/>
        <v>COF Team</v>
      </c>
      <c r="L35" s="63" t="str">
        <f t="shared" si="14"/>
        <v>UCS Team</v>
      </c>
      <c r="M35" s="78"/>
      <c r="N35" s="388"/>
      <c r="O35" s="389">
        <v>0</v>
      </c>
      <c r="P35" s="390"/>
      <c r="Q35" s="388"/>
      <c r="R35" s="389">
        <v>0</v>
      </c>
      <c r="S35" s="390"/>
      <c r="T35" s="388"/>
      <c r="U35" s="389">
        <v>0</v>
      </c>
      <c r="V35" s="390"/>
      <c r="W35" s="388"/>
      <c r="X35" s="389">
        <v>3</v>
      </c>
      <c r="Y35" s="391"/>
      <c r="Z35" s="392">
        <f t="shared" si="22"/>
        <v>0</v>
      </c>
      <c r="AA35" s="393">
        <f t="shared" si="22"/>
        <v>3</v>
      </c>
      <c r="AC35" s="373" t="s">
        <v>548</v>
      </c>
      <c r="AD35" s="374"/>
      <c r="AE35" s="373"/>
      <c r="AF35" s="375"/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549</v>
      </c>
      <c r="B36" s="363" t="s">
        <v>550</v>
      </c>
      <c r="C36" s="364" t="s">
        <v>551</v>
      </c>
      <c r="D36" s="364" t="s">
        <v>552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 thickBot="1">
      <c r="A37" s="519" t="s">
        <v>553</v>
      </c>
      <c r="B37" s="475" t="s">
        <v>554</v>
      </c>
      <c r="C37" s="477" t="s">
        <v>555</v>
      </c>
      <c r="D37" s="366" t="s">
        <v>556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tr">
        <f t="shared" si="14"/>
        <v xml:space="preserve"> 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/>
      <c r="O37" s="353">
        <v>1</v>
      </c>
      <c r="P37" s="99"/>
      <c r="Q37" s="352"/>
      <c r="R37" s="353">
        <v>0</v>
      </c>
      <c r="S37" s="99"/>
      <c r="T37" s="352"/>
      <c r="U37" s="353">
        <v>0</v>
      </c>
      <c r="V37" s="99"/>
      <c r="W37" s="352">
        <v>2</v>
      </c>
      <c r="X37" s="353"/>
      <c r="Y37" s="54"/>
      <c r="Z37" s="354">
        <f t="shared" ref="Z37" si="24">N37+Q37+T37+W37</f>
        <v>2</v>
      </c>
      <c r="AA37" s="355">
        <f t="shared" ref="AA37" si="25">O37+R37+U37+X37</f>
        <v>1</v>
      </c>
      <c r="AC37" s="373" t="s">
        <v>557</v>
      </c>
      <c r="AD37" s="374"/>
      <c r="AE37" s="373"/>
      <c r="AF37" s="375"/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 thickBot="1">
      <c r="A38" s="519"/>
      <c r="B38" s="476"/>
      <c r="C38" s="478"/>
      <c r="D38" s="367" t="s">
        <v>558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tr">
        <f t="shared" si="14"/>
        <v xml:space="preserve"> 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v>2</v>
      </c>
      <c r="P38" s="20"/>
      <c r="Q38" s="102"/>
      <c r="R38" s="109">
        <v>2</v>
      </c>
      <c r="S38" s="20"/>
      <c r="T38" s="102"/>
      <c r="U38" s="109">
        <v>2</v>
      </c>
      <c r="V38" s="20"/>
      <c r="W38" s="102"/>
      <c r="X38" s="109">
        <v>2</v>
      </c>
      <c r="Y38" s="20"/>
      <c r="Z38" s="246"/>
      <c r="AA38" s="49">
        <f t="shared" ref="AA38" si="28">O38+R38+U38+X38</f>
        <v>8</v>
      </c>
      <c r="AC38" s="373"/>
      <c r="AD38" s="374"/>
      <c r="AE38" s="373"/>
      <c r="AF38" s="375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15" customHeight="1" thickBot="1">
      <c r="A39" s="519"/>
      <c r="B39" s="437" t="s">
        <v>559</v>
      </c>
      <c r="C39" s="442" t="s">
        <v>560</v>
      </c>
      <c r="D39" s="439" t="s">
        <v>561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customHeight="1" thickBot="1">
      <c r="A40" s="519"/>
      <c r="B40" s="437"/>
      <c r="C40" s="442"/>
      <c r="D40" s="440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customHeight="1" thickBot="1">
      <c r="A41" s="519"/>
      <c r="B41" s="437"/>
      <c r="C41" s="442"/>
      <c r="D41" s="440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customHeight="1" thickBot="1">
      <c r="A42" s="519"/>
      <c r="B42" s="438"/>
      <c r="C42" s="443"/>
      <c r="D42" s="441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/>
      <c r="O42" s="303">
        <v>0</v>
      </c>
      <c r="P42" s="304"/>
      <c r="Q42" s="302"/>
      <c r="R42" s="303"/>
      <c r="S42" s="304"/>
      <c r="T42" s="302"/>
      <c r="U42" s="303"/>
      <c r="V42" s="304"/>
      <c r="W42" s="302"/>
      <c r="X42" s="303"/>
      <c r="Y42" s="305"/>
      <c r="Z42" s="306" t="e">
        <f>IF(AND(N42="",O42=""),0,AVERAGE(N42,Q42,T42,W42))</f>
        <v>#DIV/0!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customHeight="1">
      <c r="A43" s="435" t="s">
        <v>562</v>
      </c>
      <c r="B43" s="444" t="s">
        <v>563</v>
      </c>
      <c r="C43" s="446" t="s">
        <v>518</v>
      </c>
      <c r="D43" s="520" t="s">
        <v>564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>
      <c r="A44" s="436"/>
      <c r="B44" s="445"/>
      <c r="C44" s="447"/>
      <c r="D44" s="467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/>
      <c r="X44" s="109">
        <v>0</v>
      </c>
      <c r="Y44" s="32"/>
      <c r="Z44" s="19">
        <f>+W44</f>
        <v>0</v>
      </c>
      <c r="AA44" s="49">
        <f>+X44</f>
        <v>0</v>
      </c>
      <c r="AC44" s="373"/>
      <c r="AD44" s="374"/>
      <c r="AE44" s="373"/>
      <c r="AF44" s="375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21" customHeight="1">
      <c r="A45" s="436"/>
      <c r="B45" s="450" t="s">
        <v>565</v>
      </c>
      <c r="C45" s="453" t="s">
        <v>519</v>
      </c>
      <c r="D45" s="521" t="s">
        <v>566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>
        <v>1</v>
      </c>
      <c r="P45" s="104"/>
      <c r="Q45" s="102"/>
      <c r="R45" s="109">
        <v>0</v>
      </c>
      <c r="S45" s="104"/>
      <c r="T45" s="102"/>
      <c r="U45" s="109">
        <v>0</v>
      </c>
      <c r="V45" s="104"/>
      <c r="W45" s="102"/>
      <c r="X45" s="109">
        <v>0</v>
      </c>
      <c r="Y45" s="32"/>
      <c r="Z45" s="246"/>
      <c r="AA45" s="49">
        <f t="shared" ref="AA45" si="30">O45+R45+U45+X45</f>
        <v>1</v>
      </c>
      <c r="AC45" s="373" t="s">
        <v>567</v>
      </c>
      <c r="AD45" s="374"/>
      <c r="AE45" s="373"/>
      <c r="AF45" s="375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customHeight="1">
      <c r="A46" s="436"/>
      <c r="B46" s="451"/>
      <c r="C46" s="454"/>
      <c r="D46" s="522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customHeight="1">
      <c r="A47" s="436"/>
      <c r="B47" s="451"/>
      <c r="C47" s="454"/>
      <c r="D47" s="522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customHeight="1">
      <c r="A48" s="436"/>
      <c r="B48" s="451"/>
      <c r="C48" s="454"/>
      <c r="D48" s="522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customHeight="1">
      <c r="A49" s="436"/>
      <c r="B49" s="451"/>
      <c r="C49" s="454"/>
      <c r="D49" s="522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customHeight="1">
      <c r="A50" s="436"/>
      <c r="B50" s="451"/>
      <c r="C50" s="454"/>
      <c r="D50" s="522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customHeight="1">
      <c r="A51" s="436"/>
      <c r="B51" s="451"/>
      <c r="C51" s="454"/>
      <c r="D51" s="522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436"/>
      <c r="B52" s="452"/>
      <c r="C52" s="455"/>
      <c r="D52" s="523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>
        <v>0</v>
      </c>
      <c r="P52" s="77"/>
      <c r="Q52" s="102"/>
      <c r="R52" s="109">
        <v>0</v>
      </c>
      <c r="S52" s="77"/>
      <c r="T52" s="102"/>
      <c r="U52" s="109">
        <v>0</v>
      </c>
      <c r="V52" s="77"/>
      <c r="W52" s="102"/>
      <c r="X52" s="109">
        <v>0</v>
      </c>
      <c r="Y52" s="77"/>
      <c r="Z52" s="246"/>
      <c r="AA52" s="49">
        <f t="shared" ref="AA52" si="32">O52+R52+U52+X52</f>
        <v>0</v>
      </c>
      <c r="AC52" s="373"/>
      <c r="AD52" s="374"/>
      <c r="AE52" s="373"/>
      <c r="AF52" s="375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customHeight="1">
      <c r="A53" s="436"/>
      <c r="B53" s="459" t="s">
        <v>568</v>
      </c>
      <c r="C53" s="456" t="s">
        <v>520</v>
      </c>
      <c r="D53" s="465" t="s">
        <v>569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customHeight="1">
      <c r="A54" s="436"/>
      <c r="B54" s="460"/>
      <c r="C54" s="457"/>
      <c r="D54" s="466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customHeight="1">
      <c r="A55" s="436"/>
      <c r="B55" s="460"/>
      <c r="C55" s="457"/>
      <c r="D55" s="466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customHeight="1">
      <c r="A56" s="436"/>
      <c r="B56" s="460"/>
      <c r="C56" s="457"/>
      <c r="D56" s="466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customHeight="1">
      <c r="A57" s="436"/>
      <c r="B57" s="460"/>
      <c r="C57" s="457"/>
      <c r="D57" s="466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customHeight="1">
      <c r="A58" s="436"/>
      <c r="B58" s="460"/>
      <c r="C58" s="457"/>
      <c r="D58" s="466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customHeight="1">
      <c r="A59" s="436"/>
      <c r="B59" s="460"/>
      <c r="C59" s="447"/>
      <c r="D59" s="467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436"/>
      <c r="B60" s="460"/>
      <c r="C60" s="456" t="s">
        <v>570</v>
      </c>
      <c r="D60" s="465" t="s">
        <v>571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>
        <v>0.23</v>
      </c>
      <c r="P60" s="104"/>
      <c r="Q60" s="110">
        <v>0.4</v>
      </c>
      <c r="R60" s="111"/>
      <c r="S60" s="104"/>
      <c r="T60" s="110">
        <v>0.7</v>
      </c>
      <c r="U60" s="111"/>
      <c r="V60" s="104"/>
      <c r="W60" s="110">
        <v>1</v>
      </c>
      <c r="X60" s="111"/>
      <c r="Y60" s="32"/>
      <c r="Z60" s="80">
        <f>MAX(N60,Q60,T60,W60)</f>
        <v>1</v>
      </c>
      <c r="AA60" s="79">
        <f>MAX(O60,R60,U60,X60)</f>
        <v>0.23</v>
      </c>
      <c r="AC60" s="373"/>
      <c r="AD60" s="374"/>
      <c r="AE60" s="373"/>
      <c r="AF60" s="375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436"/>
      <c r="B61" s="460"/>
      <c r="C61" s="457"/>
      <c r="D61" s="466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3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>
        <v>0</v>
      </c>
      <c r="O61" s="111">
        <v>0</v>
      </c>
      <c r="P61" s="104"/>
      <c r="Q61" s="110">
        <v>0</v>
      </c>
      <c r="R61" s="111"/>
      <c r="S61" s="104"/>
      <c r="T61" s="110">
        <v>0</v>
      </c>
      <c r="U61" s="111"/>
      <c r="V61" s="104"/>
      <c r="W61" s="110">
        <v>0.05</v>
      </c>
      <c r="X61" s="111"/>
      <c r="Y61" s="32"/>
      <c r="Z61" s="80">
        <f t="shared" ref="Z61:AA64" si="34">IF(SUM(N61,Q61,T61,W61)=0,0,SUM(N61,Q61,T61,W61)/(COUNTIF(N61,"&gt;0")+COUNTIF(Q61,"&gt;0")+COUNTIF(T61,"&gt;0")+COUNTIF(W61,"&gt;0")))</f>
        <v>0.05</v>
      </c>
      <c r="AA61" s="79">
        <f t="shared" si="34"/>
        <v>0</v>
      </c>
      <c r="AC61" s="373"/>
      <c r="AD61" s="374"/>
      <c r="AE61" s="373"/>
      <c r="AF61" s="375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436"/>
      <c r="B62" s="460"/>
      <c r="C62" s="457"/>
      <c r="D62" s="466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5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4"/>
        <v>1</v>
      </c>
      <c r="AA62" s="79">
        <f t="shared" si="34"/>
        <v>1</v>
      </c>
      <c r="AC62" s="373"/>
      <c r="AD62" s="374"/>
      <c r="AE62" s="373"/>
      <c r="AF62" s="375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customHeight="1">
      <c r="A63" s="436"/>
      <c r="B63" s="460"/>
      <c r="C63" s="457"/>
      <c r="D63" s="466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>
        <v>1</v>
      </c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4"/>
        <v>1</v>
      </c>
      <c r="AA63" s="79">
        <f t="shared" si="34"/>
        <v>1</v>
      </c>
      <c r="AC63" s="373"/>
      <c r="AD63" s="374"/>
      <c r="AE63" s="373"/>
      <c r="AF63" s="375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customHeight="1">
      <c r="A64" s="436"/>
      <c r="B64" s="460"/>
      <c r="C64" s="447"/>
      <c r="D64" s="467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>
        <v>0</v>
      </c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4"/>
        <v>0</v>
      </c>
      <c r="AC64" s="373"/>
      <c r="AD64" s="374"/>
      <c r="AE64" s="373"/>
      <c r="AF64" s="375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customHeight="1">
      <c r="A65" s="436"/>
      <c r="B65" s="460"/>
      <c r="C65" s="456" t="s">
        <v>572</v>
      </c>
      <c r="D65" s="510" t="s">
        <v>573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customHeight="1">
      <c r="A66" s="436"/>
      <c r="B66" s="460"/>
      <c r="C66" s="457"/>
      <c r="D66" s="510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customHeight="1" thickBot="1">
      <c r="A67" s="436"/>
      <c r="B67" s="460"/>
      <c r="C67" s="458"/>
      <c r="D67" s="511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6">VLOOKUP($F67,data,J$2,FALSE)</f>
        <v xml:space="preserve"> </v>
      </c>
      <c r="K67" s="63" t="str">
        <f t="shared" si="36"/>
        <v>FO Team</v>
      </c>
      <c r="L67" s="63" t="str">
        <f t="shared" si="36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429" t="s">
        <v>574</v>
      </c>
      <c r="B70" s="448" t="s">
        <v>522</v>
      </c>
      <c r="C70" s="431" t="s">
        <v>3</v>
      </c>
      <c r="D70" s="433"/>
      <c r="E70" s="512" t="s">
        <v>523</v>
      </c>
      <c r="F70" s="118">
        <v>61</v>
      </c>
      <c r="G70" s="514" t="s">
        <v>3</v>
      </c>
      <c r="H70" s="506" t="s">
        <v>575</v>
      </c>
      <c r="I70" s="508" t="s">
        <v>525</v>
      </c>
      <c r="J70" s="486" t="s">
        <v>526</v>
      </c>
      <c r="K70" s="487"/>
      <c r="L70" s="488"/>
      <c r="M70" s="118"/>
      <c r="N70" s="503" t="s">
        <v>529</v>
      </c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5"/>
      <c r="AB70" s="9"/>
      <c r="AC70" s="501" t="s">
        <v>576</v>
      </c>
      <c r="AD70" s="501" t="s">
        <v>577</v>
      </c>
      <c r="AE70" s="497" t="s">
        <v>578</v>
      </c>
      <c r="AF70" s="499" t="s">
        <v>579</v>
      </c>
      <c r="AG70" s="495" t="s">
        <v>580</v>
      </c>
    </row>
    <row r="71" spans="1:37" ht="15" customHeight="1">
      <c r="A71" s="430"/>
      <c r="B71" s="449"/>
      <c r="C71" s="432"/>
      <c r="D71" s="434"/>
      <c r="E71" s="513"/>
      <c r="F71" s="119">
        <v>6</v>
      </c>
      <c r="G71" s="515"/>
      <c r="H71" s="507"/>
      <c r="I71" s="509"/>
      <c r="J71" s="489"/>
      <c r="K71" s="490"/>
      <c r="L71" s="491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502"/>
      <c r="AD71" s="502"/>
      <c r="AE71" s="498"/>
      <c r="AF71" s="500"/>
      <c r="AG71" s="496"/>
    </row>
    <row r="72" spans="1:37" ht="29.45" customHeight="1" outlineLevel="1">
      <c r="A72" s="127" t="s">
        <v>581</v>
      </c>
      <c r="B72" s="128" t="s">
        <v>582</v>
      </c>
      <c r="C72" s="129"/>
      <c r="D72" s="129"/>
      <c r="E72" s="130"/>
      <c r="F72" s="117"/>
      <c r="G72" s="131">
        <v>1</v>
      </c>
      <c r="H72" s="132"/>
      <c r="I72" s="130"/>
      <c r="J72" s="524"/>
      <c r="K72" s="525"/>
      <c r="L72" s="526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customHeight="1" outlineLevel="1">
      <c r="A73" s="127" t="s">
        <v>581</v>
      </c>
      <c r="B73" s="128" t="s">
        <v>582</v>
      </c>
      <c r="C73" s="129"/>
      <c r="D73" s="129"/>
      <c r="E73" s="130"/>
      <c r="F73" s="117"/>
      <c r="G73" s="131">
        <v>2</v>
      </c>
      <c r="H73" s="132"/>
      <c r="I73" s="130"/>
      <c r="J73" s="492"/>
      <c r="K73" s="493"/>
      <c r="L73" s="494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customHeight="1" outlineLevel="1">
      <c r="A74" s="127" t="s">
        <v>583</v>
      </c>
      <c r="B74" s="139" t="s">
        <v>584</v>
      </c>
      <c r="C74" s="129"/>
      <c r="D74" s="129"/>
      <c r="E74" s="130"/>
      <c r="F74" s="117"/>
      <c r="G74" s="131">
        <v>1</v>
      </c>
      <c r="H74" s="132"/>
      <c r="I74" s="130"/>
      <c r="J74" s="492"/>
      <c r="K74" s="493"/>
      <c r="L74" s="494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customHeight="1" outlineLevel="1">
      <c r="A75" s="127" t="s">
        <v>583</v>
      </c>
      <c r="B75" s="139" t="s">
        <v>584</v>
      </c>
      <c r="C75" s="129"/>
      <c r="D75" s="129"/>
      <c r="E75" s="130"/>
      <c r="F75" s="117"/>
      <c r="G75" s="131">
        <v>2</v>
      </c>
      <c r="H75" s="132"/>
      <c r="I75" s="130"/>
      <c r="J75" s="492"/>
      <c r="K75" s="493"/>
      <c r="L75" s="494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customHeight="1" outlineLevel="1">
      <c r="A76" s="140" t="s">
        <v>585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92"/>
      <c r="K76" s="493"/>
      <c r="L76" s="494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customHeight="1" outlineLevel="1">
      <c r="A77" s="140" t="s">
        <v>585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92"/>
      <c r="K77" s="493"/>
      <c r="L77" s="494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customHeight="1" outlineLevel="1">
      <c r="A78" s="140" t="s">
        <v>585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92"/>
      <c r="K78" s="493"/>
      <c r="L78" s="494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customHeight="1" outlineLevel="1">
      <c r="A79" s="140" t="s">
        <v>585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92"/>
      <c r="K79" s="493"/>
      <c r="L79" s="494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customHeight="1" outlineLevel="1">
      <c r="A80" s="140" t="s">
        <v>585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92"/>
      <c r="K80" s="493"/>
      <c r="L80" s="494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customHeight="1" outlineLevel="1">
      <c r="A81" s="140" t="s">
        <v>585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92"/>
      <c r="K81" s="493"/>
      <c r="L81" s="494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customHeight="1" outlineLevel="1">
      <c r="A82" s="140" t="s">
        <v>585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92"/>
      <c r="K82" s="493"/>
      <c r="L82" s="494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customHeight="1" outlineLevel="1">
      <c r="A83" s="140" t="s">
        <v>585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92"/>
      <c r="K83" s="493"/>
      <c r="L83" s="494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customHeight="1" outlineLevel="1">
      <c r="A84" s="140" t="s">
        <v>585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92"/>
      <c r="K84" s="493"/>
      <c r="L84" s="494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customHeight="1" outlineLevel="1">
      <c r="A85" s="140" t="s">
        <v>585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92"/>
      <c r="K85" s="493"/>
      <c r="L85" s="494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customHeight="1" outlineLevel="1">
      <c r="A86" s="140" t="s">
        <v>585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92"/>
      <c r="K86" s="493"/>
      <c r="L86" s="494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customHeight="1" outlineLevel="1">
      <c r="A87" s="140" t="s">
        <v>585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92"/>
      <c r="K87" s="493"/>
      <c r="L87" s="494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customHeight="1" outlineLevel="1">
      <c r="A88" s="140" t="s">
        <v>585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92"/>
      <c r="K88" s="493"/>
      <c r="L88" s="494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customHeight="1" outlineLevel="1">
      <c r="A89" s="140" t="s">
        <v>585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92"/>
      <c r="K89" s="493"/>
      <c r="L89" s="494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customHeight="1" outlineLevel="1">
      <c r="A90" s="140" t="s">
        <v>585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92"/>
      <c r="K90" s="493"/>
      <c r="L90" s="494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customHeight="1" outlineLevel="1">
      <c r="A91" s="140" t="s">
        <v>585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92"/>
      <c r="K91" s="493"/>
      <c r="L91" s="494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customHeight="1" outlineLevel="1">
      <c r="A92" s="140" t="s">
        <v>585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92"/>
      <c r="K92" s="493"/>
      <c r="L92" s="494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customHeight="1" outlineLevel="1">
      <c r="A93" s="165" t="s">
        <v>585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516"/>
      <c r="K93" s="517"/>
      <c r="L93" s="518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00000000-0009-0000-0000-000002000000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J93:L93"/>
    <mergeCell ref="J86:L86"/>
    <mergeCell ref="J87:L87"/>
    <mergeCell ref="J88:L88"/>
    <mergeCell ref="J89:L89"/>
    <mergeCell ref="J90:L90"/>
    <mergeCell ref="J92:L92"/>
    <mergeCell ref="J91:L91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C3:C4"/>
    <mergeCell ref="B3:B4"/>
    <mergeCell ref="D11:D12"/>
    <mergeCell ref="C10:C12"/>
    <mergeCell ref="D3:D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</mergeCells>
  <hyperlinks>
    <hyperlink ref="I4" r:id="rId1" xr:uid="{00000000-0004-0000-0200-000000000000}"/>
    <hyperlink ref="J16" location="'ICB Checklist'!A1" display="'ICB Checklist'!A1" xr:uid="{00000000-0004-0000-0200-000001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3000000}"/>
    <hyperlink ref="J10" location="'EBP Checklist'!A1" display="'EBP Checklist'!A1" xr:uid="{00000000-0004-0000-0200-000004000000}"/>
    <hyperlink ref="J62" location="'T&amp;L Checklist'!A1" display="'T&amp;L Checklist'!A1" xr:uid="{00000000-0004-0000-0200-000005000000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85" zoomScaleNormal="85" workbookViewId="0" xr3:uid="{51F8DEE0-4D01-5F28-A812-FC0BD7CAC4A5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CONCATENATE("EBP Checklist - ",'1. Dashboard'!$A$2," 2018")</f>
        <v>EBP Checklist - Mexico 2018</v>
      </c>
      <c r="V2" s="341" t="s">
        <v>586</v>
      </c>
    </row>
    <row r="5" spans="1:22" ht="25.15" customHeight="1">
      <c r="A5" s="332">
        <v>3</v>
      </c>
      <c r="B5" s="551" t="str">
        <f>HLOOKUP(CONCATENATE('1. Dashboard'!$A$3," Checklists"),checklists,A5,FALSE)</f>
        <v>% de Calidad en insumos a la EBP</v>
      </c>
      <c r="C5" s="552"/>
      <c r="D5" s="553"/>
      <c r="F5" s="551" t="s">
        <v>533</v>
      </c>
      <c r="G5" s="552"/>
      <c r="H5" s="553"/>
      <c r="J5" s="551" t="s">
        <v>134</v>
      </c>
      <c r="K5" s="552"/>
      <c r="L5" s="553"/>
      <c r="N5" s="551" t="s">
        <v>534</v>
      </c>
      <c r="O5" s="552"/>
      <c r="P5" s="553"/>
      <c r="R5" s="551" t="s">
        <v>35</v>
      </c>
      <c r="S5" s="552"/>
      <c r="T5" s="553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57"/>
      <c r="G7" s="558"/>
      <c r="H7" s="559"/>
      <c r="J7" s="557"/>
      <c r="K7" s="558"/>
      <c r="L7" s="559"/>
      <c r="N7" s="557"/>
      <c r="O7" s="558"/>
      <c r="P7" s="559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57"/>
      <c r="G8" s="558"/>
      <c r="H8" s="559"/>
      <c r="J8" s="557"/>
      <c r="K8" s="558"/>
      <c r="L8" s="559"/>
      <c r="N8" s="557"/>
      <c r="O8" s="558"/>
      <c r="P8" s="559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57"/>
      <c r="G9" s="558"/>
      <c r="H9" s="559"/>
      <c r="J9" s="557"/>
      <c r="K9" s="558"/>
      <c r="L9" s="559"/>
      <c r="N9" s="557"/>
      <c r="O9" s="558"/>
      <c r="P9" s="559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57"/>
      <c r="G10" s="558"/>
      <c r="H10" s="559"/>
      <c r="J10" s="557"/>
      <c r="K10" s="558"/>
      <c r="L10" s="559"/>
      <c r="N10" s="557"/>
      <c r="O10" s="558"/>
      <c r="P10" s="559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57"/>
      <c r="G11" s="558"/>
      <c r="H11" s="559"/>
      <c r="J11" s="557"/>
      <c r="K11" s="558"/>
      <c r="L11" s="559"/>
      <c r="N11" s="557"/>
      <c r="O11" s="558"/>
      <c r="P11" s="559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54" t="str">
        <f>HLOOKUP(CONCATENATE('1. Dashboard'!$A$3," Checklists"),checklists,A13,FALSE)</f>
        <v>Porcentaje de Calidad</v>
      </c>
      <c r="C13" s="555"/>
      <c r="D13" s="556"/>
      <c r="T13" s="328">
        <f>SUM(T7:T11)</f>
        <v>0</v>
      </c>
    </row>
    <row r="14" spans="1:22">
      <c r="A14" s="333"/>
    </row>
  </sheetData>
  <mergeCells count="21"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  <mergeCell ref="B5:D5"/>
    <mergeCell ref="J5:L5"/>
    <mergeCell ref="B13:D13"/>
    <mergeCell ref="N5:P5"/>
    <mergeCell ref="J11:L11"/>
    <mergeCell ref="N7:P7"/>
    <mergeCell ref="N8:P8"/>
    <mergeCell ref="N9:P9"/>
  </mergeCells>
  <hyperlinks>
    <hyperlink ref="V2" r:id="rId1" display="Go to Manual de Indicadores" xr:uid="{00000000-0004-0000-03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66"/>
    <pageSetUpPr fitToPage="1"/>
  </sheetPr>
  <dimension ref="A2:V14"/>
  <sheetViews>
    <sheetView showGridLines="0" zoomScale="70" zoomScaleNormal="70" workbookViewId="0" xr3:uid="{F9CF3CF3-643B-5BE6-8B46-32C596A47465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CONCATENATE("CPD Checklist - ",'1. Dashboard'!$A$2," 2018")</f>
        <v>CPD Checklist - Mexico 2018</v>
      </c>
      <c r="V2" s="341" t="s">
        <v>586</v>
      </c>
    </row>
    <row r="5" spans="1:22" ht="25.15" customHeight="1">
      <c r="A5" s="333">
        <v>9</v>
      </c>
      <c r="B5" s="551" t="str">
        <f>HLOOKUP(CONCATENATE('1. Dashboard'!$A$3," Checklists"),checklists,A5,FALSE)</f>
        <v>% de Calidad en insumos a los CPD</v>
      </c>
      <c r="C5" s="552"/>
      <c r="D5" s="553"/>
      <c r="F5" s="551" t="s">
        <v>533</v>
      </c>
      <c r="G5" s="552"/>
      <c r="H5" s="553"/>
      <c r="J5" s="551" t="s">
        <v>134</v>
      </c>
      <c r="K5" s="552"/>
      <c r="L5" s="553"/>
      <c r="N5" s="551" t="s">
        <v>534</v>
      </c>
      <c r="O5" s="552"/>
      <c r="P5" s="553"/>
      <c r="R5" s="551" t="s">
        <v>35</v>
      </c>
      <c r="S5" s="552"/>
      <c r="T5" s="553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57"/>
      <c r="G7" s="558"/>
      <c r="H7" s="559"/>
      <c r="J7" s="557"/>
      <c r="K7" s="558"/>
      <c r="L7" s="559"/>
      <c r="N7" s="557"/>
      <c r="O7" s="558"/>
      <c r="P7" s="559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57"/>
      <c r="G8" s="558"/>
      <c r="H8" s="559"/>
      <c r="J8" s="557"/>
      <c r="K8" s="558"/>
      <c r="L8" s="559"/>
      <c r="N8" s="557"/>
      <c r="O8" s="558"/>
      <c r="P8" s="559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57"/>
      <c r="G9" s="558"/>
      <c r="H9" s="559"/>
      <c r="I9" s="320"/>
      <c r="J9" s="557"/>
      <c r="K9" s="558"/>
      <c r="L9" s="559"/>
      <c r="M9" s="320"/>
      <c r="N9" s="557"/>
      <c r="O9" s="558"/>
      <c r="P9" s="559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57"/>
      <c r="G10" s="558"/>
      <c r="H10" s="559"/>
      <c r="I10" s="320"/>
      <c r="J10" s="557"/>
      <c r="K10" s="558"/>
      <c r="L10" s="559"/>
      <c r="M10" s="320"/>
      <c r="N10" s="557"/>
      <c r="O10" s="558"/>
      <c r="P10" s="559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57"/>
      <c r="G11" s="558"/>
      <c r="H11" s="559"/>
      <c r="I11" s="320"/>
      <c r="J11" s="557"/>
      <c r="K11" s="558"/>
      <c r="L11" s="559"/>
      <c r="M11" s="320"/>
      <c r="N11" s="557"/>
      <c r="O11" s="558"/>
      <c r="P11" s="559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57"/>
      <c r="G12" s="558"/>
      <c r="H12" s="559"/>
      <c r="I12" s="320"/>
      <c r="J12" s="557"/>
      <c r="K12" s="558"/>
      <c r="L12" s="559"/>
      <c r="M12" s="320"/>
      <c r="N12" s="557"/>
      <c r="O12" s="558"/>
      <c r="P12" s="559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54" t="str">
        <f>HLOOKUP(CONCATENATE('1. Dashboard'!$A$3," Checklists"),checklists,A14,FALSE)</f>
        <v>Porcentaje de Calidad</v>
      </c>
      <c r="C14" s="555"/>
      <c r="D14" s="556"/>
      <c r="T14" s="328">
        <f>SUM(T7:T12)</f>
        <v>0</v>
      </c>
    </row>
  </sheetData>
  <mergeCells count="24">
    <mergeCell ref="B14:D14"/>
    <mergeCell ref="F11:H11"/>
    <mergeCell ref="J11:L11"/>
    <mergeCell ref="N11:P11"/>
    <mergeCell ref="F12:H12"/>
    <mergeCell ref="J12:L12"/>
    <mergeCell ref="N12:P12"/>
    <mergeCell ref="F9:H9"/>
    <mergeCell ref="J9:L9"/>
    <mergeCell ref="N9:P9"/>
    <mergeCell ref="F10:H10"/>
    <mergeCell ref="J10:L10"/>
    <mergeCell ref="N10:P10"/>
    <mergeCell ref="F7:H7"/>
    <mergeCell ref="J7:L7"/>
    <mergeCell ref="N7:P7"/>
    <mergeCell ref="F8:H8"/>
    <mergeCell ref="J8:L8"/>
    <mergeCell ref="N8:P8"/>
    <mergeCell ref="B5:D5"/>
    <mergeCell ref="F5:H5"/>
    <mergeCell ref="J5:L5"/>
    <mergeCell ref="N5:P5"/>
    <mergeCell ref="R5:T5"/>
  </mergeCells>
  <hyperlinks>
    <hyperlink ref="V2" r:id="rId1" display="Go to Manual de Indicadores" xr:uid="{00000000-0004-0000-04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66"/>
    <pageSetUpPr fitToPage="1"/>
  </sheetPr>
  <dimension ref="A1:V18"/>
  <sheetViews>
    <sheetView showGridLines="0" zoomScale="70" zoomScaleNormal="70" workbookViewId="0" xr3:uid="{78B4E459-6924-5F8B-B7BA-2DD04133E49E}">
      <selection activeCell="F7" sqref="F7:H7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9.2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9">
      <c r="B2" s="321" t="str">
        <f>CONCATENATE("ICB Checklist - ",'1. Dashboard'!$A$2," 2018")</f>
        <v>ICB Checklist - Mexico 2018</v>
      </c>
      <c r="V2" s="341" t="s">
        <v>586</v>
      </c>
    </row>
    <row r="3" spans="1:22" ht="18" customHeight="1"/>
    <row r="5" spans="1:22" ht="25.15" customHeight="1">
      <c r="A5" s="333">
        <v>16</v>
      </c>
      <c r="B5" s="551" t="str">
        <f>HLOOKUP(CONCATENATE('1. Dashboard'!$A$3," Checklists"),checklists,A5,FALSE)</f>
        <v>% de diseño de calidad reflejado en los Anexos III</v>
      </c>
      <c r="C5" s="552"/>
      <c r="D5" s="553"/>
      <c r="F5" s="551" t="s">
        <v>95</v>
      </c>
      <c r="G5" s="552"/>
      <c r="H5" s="553"/>
      <c r="J5" s="551" t="s">
        <v>102</v>
      </c>
      <c r="K5" s="552"/>
      <c r="L5" s="553"/>
      <c r="N5" s="551" t="s">
        <v>115</v>
      </c>
      <c r="O5" s="552"/>
      <c r="P5" s="553"/>
      <c r="R5" s="551" t="s">
        <v>122</v>
      </c>
      <c r="S5" s="552"/>
      <c r="T5" s="553"/>
    </row>
    <row r="6" spans="1:22" ht="8.4499999999999993" customHeight="1">
      <c r="A6" s="333"/>
    </row>
    <row r="7" spans="1:22" s="324" customFormat="1" ht="36" customHeight="1">
      <c r="A7" s="334">
        <v>38</v>
      </c>
      <c r="B7" s="554" t="s">
        <v>587</v>
      </c>
      <c r="C7" s="555"/>
      <c r="D7" s="556"/>
      <c r="F7" s="563">
        <v>1</v>
      </c>
      <c r="G7" s="564"/>
      <c r="H7" s="565"/>
      <c r="I7" s="338"/>
      <c r="J7" s="563"/>
      <c r="K7" s="564"/>
      <c r="L7" s="565"/>
      <c r="M7" s="338"/>
      <c r="N7" s="563"/>
      <c r="O7" s="564"/>
      <c r="P7" s="565"/>
      <c r="Q7" s="338"/>
      <c r="R7" s="563"/>
      <c r="S7" s="564"/>
      <c r="T7" s="565"/>
      <c r="V7" s="320"/>
    </row>
    <row r="9" spans="1:22" s="324" customFormat="1" ht="36" customHeight="1">
      <c r="A9" s="334"/>
      <c r="B9" s="554"/>
      <c r="C9" s="555"/>
      <c r="D9" s="556"/>
      <c r="F9" s="560" t="s">
        <v>588</v>
      </c>
      <c r="G9" s="561"/>
      <c r="H9" s="562"/>
      <c r="J9" s="560" t="s">
        <v>588</v>
      </c>
      <c r="K9" s="561"/>
      <c r="L9" s="562"/>
      <c r="N9" s="560" t="s">
        <v>588</v>
      </c>
      <c r="O9" s="561"/>
      <c r="P9" s="562"/>
      <c r="R9" s="560" t="s">
        <v>588</v>
      </c>
      <c r="S9" s="561"/>
      <c r="T9" s="562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>
        <v>1</v>
      </c>
      <c r="H11" s="327">
        <f>IF(F$7=0,0,F11/F$7/5)</f>
        <v>0.2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>
        <v>1</v>
      </c>
      <c r="H12" s="327">
        <f>IF(F$7=0,0,F12/F$7/5)</f>
        <v>0.2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>
        <v>1</v>
      </c>
      <c r="H13" s="327">
        <f>IF(F$7=0,0,F13/F$7/5)</f>
        <v>0.2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>
        <v>1</v>
      </c>
      <c r="H14" s="327">
        <f>IF(F$7=0,0,F14/F$7/5)</f>
        <v>0.2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>
        <v>1</v>
      </c>
      <c r="H15" s="327">
        <f>IF(F$7=0,0,F15/F$7/5)</f>
        <v>0.2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54" t="str">
        <f>HLOOKUP(CONCATENATE('1. Dashboard'!$A$3," Checklists"),checklists,A17,FALSE)</f>
        <v>Porcentaje de Calidad</v>
      </c>
      <c r="C17" s="555"/>
      <c r="D17" s="556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17:D17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00000000-0002-0000-0500-000000000000}">
      <formula1>F7</formula1>
    </dataValidation>
  </dataValidations>
  <hyperlinks>
    <hyperlink ref="V2" r:id="rId1" display="Go to Manual de Indicadores" xr:uid="{00000000-0004-0000-0500-000000000000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66"/>
    <pageSetUpPr fitToPage="1"/>
  </sheetPr>
  <dimension ref="A1:W22"/>
  <sheetViews>
    <sheetView showGridLines="0" zoomScale="70" zoomScaleNormal="70" workbookViewId="0" xr3:uid="{9B253EF2-77E0-53E3-AE26-4D66ECD923F3}"/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9">
      <c r="B2" s="321" t="str">
        <f>CONCATENATE("ICB Checklist - ",'1. Dashboard'!$A$2," 2018")</f>
        <v>ICB Checklist - Mexico 2018</v>
      </c>
      <c r="V2" s="341" t="s">
        <v>586</v>
      </c>
    </row>
    <row r="5" spans="1:23" ht="25.15" customHeight="1">
      <c r="A5" s="333">
        <v>22</v>
      </c>
      <c r="B5" s="551" t="str">
        <f>HLOOKUP(CONCATENATE('1. Dashboard'!$A$3," Checklists"),checklists,A5,FALSE)</f>
        <v>% de calidad de los procesos de licitación pública internacional (LPI)</v>
      </c>
      <c r="C5" s="552"/>
      <c r="D5" s="553"/>
      <c r="F5" s="551" t="s">
        <v>95</v>
      </c>
      <c r="G5" s="552"/>
      <c r="H5" s="553"/>
      <c r="J5" s="551" t="s">
        <v>102</v>
      </c>
      <c r="K5" s="552"/>
      <c r="L5" s="553"/>
      <c r="N5" s="551" t="s">
        <v>115</v>
      </c>
      <c r="O5" s="552"/>
      <c r="P5" s="553"/>
      <c r="R5" s="551" t="s">
        <v>122</v>
      </c>
      <c r="S5" s="552"/>
      <c r="T5" s="553"/>
    </row>
    <row r="6" spans="1:23" ht="8.4499999999999993" customHeight="1">
      <c r="A6" s="333"/>
    </row>
    <row r="7" spans="1:23" s="324" customFormat="1" ht="36" customHeight="1">
      <c r="A7" s="334">
        <v>38</v>
      </c>
      <c r="B7" s="554" t="s">
        <v>589</v>
      </c>
      <c r="C7" s="555"/>
      <c r="D7" s="556"/>
      <c r="F7" s="563"/>
      <c r="G7" s="564"/>
      <c r="H7" s="565"/>
      <c r="I7" s="338"/>
      <c r="J7" s="563"/>
      <c r="K7" s="564"/>
      <c r="L7" s="565"/>
      <c r="M7" s="338"/>
      <c r="N7" s="563"/>
      <c r="O7" s="564"/>
      <c r="P7" s="565"/>
      <c r="Q7" s="338"/>
      <c r="R7" s="563"/>
      <c r="S7" s="564"/>
      <c r="T7" s="565"/>
      <c r="W7" s="320"/>
    </row>
    <row r="9" spans="1:23" s="324" customFormat="1" ht="36" customHeight="1">
      <c r="A9" s="334"/>
      <c r="B9" s="554"/>
      <c r="C9" s="555"/>
      <c r="D9" s="556"/>
      <c r="F9" s="560" t="s">
        <v>588</v>
      </c>
      <c r="G9" s="561"/>
      <c r="H9" s="562"/>
      <c r="J9" s="560" t="s">
        <v>588</v>
      </c>
      <c r="K9" s="561"/>
      <c r="L9" s="562"/>
      <c r="N9" s="560" t="s">
        <v>588</v>
      </c>
      <c r="O9" s="561"/>
      <c r="P9" s="562"/>
      <c r="R9" s="560" t="s">
        <v>588</v>
      </c>
      <c r="S9" s="561"/>
      <c r="T9" s="562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/>
      <c r="H11" s="327">
        <f>IF(F$7=0,0,F11/F$7/8)</f>
        <v>0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/>
      <c r="H12" s="327">
        <f t="shared" ref="H12:H18" si="0">IF(F$7=0,0,F12/F$7/8)</f>
        <v>0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/>
      <c r="H13" s="327">
        <f t="shared" si="0"/>
        <v>0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/>
      <c r="H14" s="327">
        <f t="shared" si="0"/>
        <v>0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/>
      <c r="H15" s="327">
        <f t="shared" si="0"/>
        <v>0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/>
      <c r="H16" s="327">
        <f t="shared" si="0"/>
        <v>0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/>
      <c r="H17" s="327">
        <f t="shared" si="0"/>
        <v>0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/>
      <c r="H18" s="327">
        <f t="shared" si="0"/>
        <v>0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54" t="str">
        <f>HLOOKUP(CONCATENATE('1. Dashboard'!$A$3," Checklists"),checklists,A20,FALSE)</f>
        <v>Porcentaje de Calidad</v>
      </c>
      <c r="C20" s="555"/>
      <c r="D20" s="556"/>
      <c r="H20" s="328">
        <f>SUM(H11:H18)</f>
        <v>0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20:D20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disablePrompts="1" count="1">
    <dataValidation type="whole" operator="lessThanOrEqual" allowBlank="1" showInputMessage="1" showErrorMessage="1" error="El número ingresado no puede ser mayor a la cantidad de ICB realizados en el Quarter" sqref="F11:F18 J11:J18 N11:N18 R11:R18" xr:uid="{00000000-0002-0000-0600-000000000000}">
      <formula1>F$7</formula1>
    </dataValidation>
  </dataValidations>
  <hyperlinks>
    <hyperlink ref="V2" r:id="rId1" display="Go to Manual de Indicadores" xr:uid="{00000000-0004-0000-0600-000000000000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66"/>
    <pageSetUpPr fitToPage="1"/>
  </sheetPr>
  <dimension ref="A2:V17"/>
  <sheetViews>
    <sheetView showGridLines="0" zoomScale="70" zoomScaleNormal="70" workbookViewId="0" xr3:uid="{85D5C41F-068E-5C55-9968-509E7C2A5619}">
      <selection activeCell="F16" sqref="F16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CONCATENATE("T&amp;L Checklist - ",'1. Dashboard'!$A$2," 2018")</f>
        <v>T&amp;L Checklist - Mexico 2018</v>
      </c>
      <c r="V2" s="341" t="s">
        <v>586</v>
      </c>
    </row>
    <row r="5" spans="1:22" ht="24" customHeight="1">
      <c r="A5" s="333">
        <v>31</v>
      </c>
      <c r="B5" s="551" t="str">
        <f>HLOOKUP(CONCATENATE('1. Dashboard'!$A$3," Checklists"),checklists,A5,FALSE)</f>
        <v>% de cumplimiento del T&amp;L &amp; mejora en la calidad del reporte</v>
      </c>
      <c r="C5" s="552"/>
      <c r="D5" s="553"/>
      <c r="F5" s="551" t="s">
        <v>533</v>
      </c>
      <c r="G5" s="552"/>
      <c r="H5" s="553"/>
      <c r="J5" s="551" t="s">
        <v>134</v>
      </c>
      <c r="K5" s="552"/>
      <c r="L5" s="553"/>
      <c r="N5" s="551" t="s">
        <v>534</v>
      </c>
      <c r="O5" s="552"/>
      <c r="P5" s="553"/>
      <c r="R5" s="551" t="s">
        <v>35</v>
      </c>
      <c r="S5" s="552"/>
      <c r="T5" s="553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54" t="s">
        <v>590</v>
      </c>
      <c r="C7" s="555"/>
      <c r="D7" s="556"/>
      <c r="E7" s="324"/>
      <c r="F7" s="563">
        <v>3</v>
      </c>
      <c r="G7" s="564"/>
      <c r="H7" s="565"/>
      <c r="I7" s="338"/>
      <c r="J7" s="563">
        <v>0</v>
      </c>
      <c r="K7" s="564"/>
      <c r="L7" s="565"/>
      <c r="M7" s="338"/>
      <c r="N7" s="563">
        <v>0</v>
      </c>
      <c r="O7" s="564"/>
      <c r="P7" s="565"/>
      <c r="Q7" s="338"/>
      <c r="R7" s="563">
        <v>0</v>
      </c>
      <c r="S7" s="564"/>
      <c r="T7" s="565"/>
    </row>
    <row r="8" spans="1:22">
      <c r="A8" s="333"/>
    </row>
    <row r="9" spans="1:22" ht="24" customHeight="1">
      <c r="A9" s="333">
        <v>31</v>
      </c>
      <c r="B9" s="554"/>
      <c r="C9" s="555"/>
      <c r="D9" s="556"/>
      <c r="E9" s="324"/>
      <c r="F9" s="560" t="s">
        <v>591</v>
      </c>
      <c r="G9" s="561"/>
      <c r="H9" s="562"/>
      <c r="I9" s="324"/>
      <c r="J9" s="560" t="s">
        <v>591</v>
      </c>
      <c r="K9" s="561"/>
      <c r="L9" s="562"/>
      <c r="M9" s="324"/>
      <c r="N9" s="560" t="s">
        <v>591</v>
      </c>
      <c r="O9" s="561"/>
      <c r="P9" s="562"/>
      <c r="Q9" s="324"/>
      <c r="R9" s="560" t="s">
        <v>591</v>
      </c>
      <c r="S9" s="561"/>
      <c r="T9" s="562"/>
      <c r="V9" s="322" t="e">
        <f>IF('[1]1. Dashboard'!A5="ES","Comentarios","Comments")</f>
        <v>#REF!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3</v>
      </c>
      <c r="H11" s="327">
        <f>IF(F$7=0,0,F11/F$7/5)</f>
        <v>0.2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3</v>
      </c>
      <c r="H12" s="327">
        <f>IF(F$7=0,0,F12/F$7/5)</f>
        <v>0.2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3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3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3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54" t="str">
        <f>HLOOKUP(CONCATENATE('1. Dashboard'!$A$3," Checklists"),checklists,A17,FALSE)</f>
        <v>Porcentaje de Calidad</v>
      </c>
      <c r="C17" s="555"/>
      <c r="D17" s="556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05B53702-2A8B-4F55-8CB7-36ED96DF9ED8}">
      <formula1>F$7</formula1>
    </dataValidation>
  </dataValidations>
  <hyperlinks>
    <hyperlink ref="V2" r:id="rId1" display="Go to Manual de Indicadores" xr:uid="{00000000-0004-0000-0700-000000000000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2E3515-FF77-4E71-9ECB-0B5002CDF032}"/>
</file>

<file path=customXml/itemProps2.xml><?xml version="1.0" encoding="utf-8"?>
<ds:datastoreItem xmlns:ds="http://schemas.openxmlformats.org/officeDocument/2006/customXml" ds:itemID="{05FAFC59-C1D0-4091-8602-B4D22519D5D0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Chavez Pena, Rafael</cp:lastModifiedBy>
  <cp:revision/>
  <dcterms:created xsi:type="dcterms:W3CDTF">2011-02-05T15:36:05Z</dcterms:created>
  <dcterms:modified xsi:type="dcterms:W3CDTF">2018-05-29T20:55:17Z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