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d946e15bcd283/Estudios/Platzi/Excel_Intermedio/"/>
    </mc:Choice>
  </mc:AlternateContent>
  <xr:revisionPtr revIDLastSave="296" documentId="13_ncr:1_{D5457A11-4F2B-41FC-9C41-B08F4FDE1D53}" xr6:coauthVersionLast="47" xr6:coauthVersionMax="47" xr10:uidLastSave="{1F74FFA6-BBE5-42AD-B617-735A4E5CE24A}"/>
  <bookViews>
    <workbookView xWindow="-28920" yWindow="-120" windowWidth="29040" windowHeight="15720" activeTab="1" xr2:uid="{B4E16050-6D6A-49A1-83DA-C4CBD7B8666B}"/>
  </bookViews>
  <sheets>
    <sheet name="Dashboard" sheetId="20" r:id="rId1"/>
    <sheet name="Ventas" sheetId="3" r:id="rId2"/>
    <sheet name="Ventas x vendedor" sheetId="5" r:id="rId3"/>
    <sheet name="Ventas x tienda" sheetId="6" r:id="rId4"/>
    <sheet name="Gastos mensuales" sheetId="7" r:id="rId5"/>
    <sheet name="Registro clientes" sheetId="8" r:id="rId6"/>
    <sheet name="Insights" sheetId="14" r:id="rId7"/>
  </sheets>
  <definedNames>
    <definedName name="_xlnm._FilterDatabase" localSheetId="1" hidden="1">Ventas!$A$1:$A$163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8" i="3" l="1"/>
  <c r="R7" i="3"/>
  <c r="R6" i="3"/>
  <c r="Q9" i="3"/>
  <c r="O17" i="3"/>
  <c r="M24" i="3"/>
  <c r="M23" i="3"/>
  <c r="M22" i="3"/>
  <c r="M21" i="3"/>
  <c r="M20" i="3"/>
  <c r="G2" i="20"/>
  <c r="C2" i="20"/>
  <c r="B32" i="20"/>
  <c r="C32" i="20" s="1"/>
  <c r="O32" i="20" s="1" a="1"/>
  <c r="O32" i="20" s="1"/>
  <c r="O26" i="20"/>
  <c r="O27" i="20"/>
  <c r="O28" i="20"/>
  <c r="O29" i="20"/>
  <c r="O25" i="20"/>
  <c r="L26" i="20"/>
  <c r="M26" i="20"/>
  <c r="N26" i="20"/>
  <c r="L27" i="20"/>
  <c r="M27" i="20"/>
  <c r="N27" i="20"/>
  <c r="L28" i="20"/>
  <c r="M28" i="20"/>
  <c r="N28" i="20"/>
  <c r="L29" i="20"/>
  <c r="M29" i="20"/>
  <c r="N29" i="20"/>
  <c r="N25" i="20"/>
  <c r="M25" i="20"/>
  <c r="L25" i="20"/>
  <c r="L30" i="20" s="1"/>
  <c r="K25" i="20"/>
  <c r="K26" i="20"/>
  <c r="K27" i="20"/>
  <c r="K28" i="20"/>
  <c r="K29" i="20"/>
  <c r="D26" i="20"/>
  <c r="I26" i="20" s="1"/>
  <c r="E26" i="20"/>
  <c r="F26" i="20"/>
  <c r="G26" i="20"/>
  <c r="H26" i="20"/>
  <c r="J26" i="20" s="1"/>
  <c r="D27" i="20"/>
  <c r="I27" i="20" s="1"/>
  <c r="E27" i="20"/>
  <c r="F27" i="20"/>
  <c r="G27" i="20"/>
  <c r="H27" i="20"/>
  <c r="J27" i="20" s="1"/>
  <c r="D28" i="20"/>
  <c r="D30" i="20" s="1"/>
  <c r="E28" i="20"/>
  <c r="F28" i="20"/>
  <c r="G28" i="20"/>
  <c r="H28" i="20"/>
  <c r="J28" i="20" s="1"/>
  <c r="D29" i="20"/>
  <c r="E29" i="20"/>
  <c r="F29" i="20"/>
  <c r="G29" i="20"/>
  <c r="H29" i="20"/>
  <c r="J29" i="20" s="1"/>
  <c r="E25" i="20"/>
  <c r="F25" i="20"/>
  <c r="G25" i="20"/>
  <c r="H25" i="20"/>
  <c r="J25" i="20" s="1"/>
  <c r="D25" i="20"/>
  <c r="I25" i="20" s="1"/>
  <c r="M2" i="5"/>
  <c r="L10" i="3"/>
  <c r="L11" i="3"/>
  <c r="L12" i="3"/>
  <c r="L13" i="3"/>
  <c r="N13" i="3" s="1"/>
  <c r="L9" i="3"/>
  <c r="N10" i="3"/>
  <c r="N11" i="3"/>
  <c r="N12" i="3"/>
  <c r="N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2" i="3"/>
  <c r="M9" i="3" s="1"/>
  <c r="J32" i="20" l="1" a="1"/>
  <c r="J32" i="20" s="1"/>
  <c r="H32" i="20" a="1"/>
  <c r="H32" i="20" s="1"/>
  <c r="C18" i="20" s="1"/>
  <c r="M32" i="20" a="1"/>
  <c r="M32" i="20" s="1"/>
  <c r="G32" i="20" a="1"/>
  <c r="G32" i="20" s="1"/>
  <c r="N32" i="20" a="1"/>
  <c r="N32" i="20" s="1"/>
  <c r="F32" i="20" a="1"/>
  <c r="F32" i="20" s="1"/>
  <c r="L32" i="20" a="1"/>
  <c r="L32" i="20" s="1"/>
  <c r="E32" i="20" a="1"/>
  <c r="E32" i="20" s="1"/>
  <c r="K32" i="20" a="1"/>
  <c r="K32" i="20" s="1"/>
  <c r="D32" i="20" a="1"/>
  <c r="D32" i="20" s="1"/>
  <c r="C16" i="20" s="1"/>
  <c r="I32" i="20" a="1"/>
  <c r="I32" i="20" s="1"/>
  <c r="C17" i="20" s="1"/>
  <c r="I29" i="20"/>
  <c r="O30" i="20"/>
  <c r="I28" i="20"/>
  <c r="I30" i="20" s="1"/>
  <c r="K30" i="20"/>
  <c r="M30" i="20"/>
  <c r="N30" i="20"/>
  <c r="H30" i="20"/>
  <c r="J30" i="20" s="1"/>
  <c r="G30" i="20"/>
  <c r="E30" i="20"/>
  <c r="F30" i="20"/>
  <c r="M13" i="3"/>
  <c r="M12" i="3"/>
  <c r="M11" i="3"/>
  <c r="M10" i="3"/>
  <c r="C19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<sst xmlns="http://schemas.openxmlformats.org/spreadsheetml/2006/main" count="116" uniqueCount="73">
  <si>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</si>
  <si>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</si>
  <si>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</si>
  <si>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</si>
  <si>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</si>
  <si>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</si>
  <si>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</si>
  <si>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</si>
  <si>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</si>
  <si>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</si>
  <si>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</si>
  <si>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</si>
  <si>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</si>
  <si>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</si>
  <si>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</si>
  <si>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</si>
  <si>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</si>
  <si>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</si>
  <si>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</si>
  <si>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V-0001-JuanLopez</t>
  </si>
  <si>
    <t>V-0002-MariaGonzález</t>
  </si>
  <si>
    <t>V-0003-SandraBlanco</t>
  </si>
  <si>
    <t>V-0004-JoseRomero</t>
  </si>
  <si>
    <t>V-0005-RobertoMartinez</t>
  </si>
  <si>
    <t>Mes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</si>
  <si>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</si>
  <si>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</si>
  <si>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</si>
  <si>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</si>
  <si>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</si>
  <si>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</si>
  <si>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</si>
  <si>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</si>
  <si>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</si>
  <si>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</si>
  <si>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</si>
  <si>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</si>
  <si>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</si>
  <si>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</si>
  <si>
    <t>V</t>
  </si>
  <si>
    <t>JuanLopez</t>
  </si>
  <si>
    <t>MariaGonzález</t>
  </si>
  <si>
    <t>SandraBlanco</t>
  </si>
  <si>
    <t>JoseRomero</t>
  </si>
  <si>
    <t>RobertoMartinez</t>
  </si>
  <si>
    <t>ID</t>
  </si>
  <si>
    <t>Nombre</t>
  </si>
  <si>
    <t>Año</t>
  </si>
  <si>
    <t>Total</t>
  </si>
  <si>
    <t>Tienda 1</t>
  </si>
  <si>
    <t>Tienda 2</t>
  </si>
  <si>
    <t>Tienda 3</t>
  </si>
  <si>
    <t>Cualquier dato</t>
  </si>
  <si>
    <t>10 dígitos</t>
  </si>
  <si>
    <t xml:space="preserve">Restricciones: </t>
  </si>
  <si>
    <t>Lista</t>
  </si>
  <si>
    <t>hoy o pasado</t>
  </si>
  <si>
    <t>Número de tienda</t>
  </si>
  <si>
    <t>Fórmula personalizada</t>
  </si>
  <si>
    <t>ABCDEFG</t>
  </si>
  <si>
    <t>NO</t>
  </si>
  <si>
    <t>Ventas Totales</t>
  </si>
  <si>
    <t>Día de la semana</t>
  </si>
  <si>
    <t>Día semana</t>
  </si>
  <si>
    <t>Ventas totales (Lunes)</t>
  </si>
  <si>
    <t>Resumen de ventas del año</t>
  </si>
  <si>
    <t>Número de Mes</t>
  </si>
  <si>
    <t>Gastos</t>
  </si>
  <si>
    <t>COGS</t>
  </si>
  <si>
    <t>% Utilidad</t>
  </si>
  <si>
    <t>Resumen de ventas mensuales</t>
  </si>
  <si>
    <t>Ventas Mensuales</t>
  </si>
  <si>
    <t>% De Utilidad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</si>
</sst>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1" fillId="3" borderId="0" xfId="0" applyNumberFormat="1" applyFont="1" applyFill="1"/>
    <xf numFmtId="164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/>
    <xf numFmtId="166" fontId="0" fillId="0" borderId="0" xfId="0" applyNumberFormat="1"/>
    <xf numFmtId="9" fontId="0" fillId="0" borderId="0" xfId="0" applyNumberFormat="1"/>
    <xf numFmtId="43" fontId="0" fillId="0" borderId="0" xfId="2" applyFont="1"/>
    <xf numFmtId="165" fontId="0" fillId="0" borderId="0" xfId="2" applyNumberFormat="1" applyFont="1"/>
    <xf numFmtId="0" fontId="0" fillId="4" borderId="0" xfId="0" applyFill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/>
    <xf numFmtId="166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9" fontId="0" fillId="0" borderId="0" xfId="3" applyFont="1" applyAlignment="1">
      <alignment horizontal="center"/>
    </xf>
    <xf numFmtId="9" fontId="0" fillId="0" borderId="1" xfId="3" applyFont="1" applyBorder="1" applyAlignment="1">
      <alignment horizontal="center"/>
    </xf>
    <xf numFmtId="9" fontId="1" fillId="0" borderId="0" xfId="3" applyFont="1" applyAlignment="1">
      <alignment horizontal="center"/>
    </xf>
    <xf numFmtId="3" fontId="0" fillId="0" borderId="0" xfId="2" applyNumberFormat="1" applyFont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6" fillId="0" borderId="0" xfId="0" applyFont="1"/>
    <xf numFmtId="166" fontId="6" fillId="0" borderId="0" xfId="0" applyNumberFormat="1" applyFont="1" applyAlignment="1">
      <alignment horizontal="center"/>
    </xf>
    <xf numFmtId="9" fontId="6" fillId="0" borderId="0" xfId="3" applyFont="1" applyAlignment="1">
      <alignment horizontal="center"/>
    </xf>
    <xf numFmtId="3" fontId="6" fillId="0" borderId="0" xfId="2" applyNumberFormat="1" applyFont="1" applyAlignment="1">
      <alignment horizontal="center"/>
    </xf>
    <xf numFmtId="0" fontId="1" fillId="6" borderId="0" xfId="0" applyFont="1" applyFill="1" applyAlignment="1" applyProtection="1">
      <alignment horizontal="center"/>
      <protection locked="0"/>
    </xf>
    <xf numFmtId="0" fontId="1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</cellXfs>
  <cellStyles count="4">
    <cellStyle name="Millares" xfId="2" builtinId="3"/>
    <cellStyle name="Normal" xfId="0" builtinId="0"/>
    <cellStyle name="Normal 3" xfId="1" xr:uid="{8F53062A-67EE-41F0-AC5B-03CBEEF10C8A}"/>
    <cellStyle name="Porcentaje" xfId="3" builtinId="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4" tint="0.79998168889431442"/>
        </patternFill>
      </fill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9" formatCode="dd/mm/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Dashboard!$B$16:$B$18</c:f>
              <c:strCache>
                <c:ptCount val="3"/>
                <c:pt idx="0">
                  <c:v>Ventas Mensuales</c:v>
                </c:pt>
                <c:pt idx="1">
                  <c:v>COGS</c:v>
                </c:pt>
                <c:pt idx="2">
                  <c:v>Utilidad</c:v>
                </c:pt>
              </c:strCache>
            </c:strRef>
          </c:cat>
          <c:val>
            <c:numRef>
              <c:f>Dashboard!$C$16:$C$18</c:f>
              <c:numCache>
                <c:formatCode>"$"#,##0</c:formatCode>
                <c:ptCount val="3"/>
                <c:pt idx="0">
                  <c:v>133205.91999999998</c:v>
                </c:pt>
                <c:pt idx="1">
                  <c:v>54455.203849999991</c:v>
                </c:pt>
                <c:pt idx="2">
                  <c:v>78750.716149999993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F-45AC-89E6-93D81E3368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6235264"/>
        <c:axId val="1066241504"/>
      </c:barChart>
      <c:catAx>
        <c:axId val="10662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241504"/>
        <c:crosses val="autoZero"/>
        <c:auto val="1"/>
        <c:lblAlgn val="ctr"/>
        <c:lblOffset val="100"/>
        <c:noMultiLvlLbl val="0"/>
      </c:catAx>
      <c:valAx>
        <c:axId val="1066241504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106623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Dashboard!$L$24:$N$24</c:f>
              <c:strCache>
                <c:ptCount val="3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</c:strCache>
            </c:strRef>
          </c:cat>
          <c:val>
            <c:numRef>
              <c:f>Dashboard!$L$32:$N$32</c:f>
              <c:numCache>
                <c:formatCode>"$"#,##0</c:formatCode>
                <c:ptCount val="3"/>
                <c:pt idx="0">
                  <c:v>43116.86</c:v>
                </c:pt>
                <c:pt idx="1">
                  <c:v>34493.49</c:v>
                </c:pt>
                <c:pt idx="2">
                  <c:v>48092.27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6-480B-AB7F-4C42BA7B24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5469632"/>
        <c:axId val="995478784"/>
      </c:barChart>
      <c:catAx>
        <c:axId val="99546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78784"/>
        <c:crosses val="autoZero"/>
        <c:auto val="1"/>
        <c:lblAlgn val="ctr"/>
        <c:lblOffset val="100"/>
        <c:noMultiLvlLbl val="0"/>
      </c:catAx>
      <c:valAx>
        <c:axId val="995478784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99546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Dashboard!$E$24:$G$24</c:f>
              <c:strCache>
                <c:ptCount val="3"/>
                <c:pt idx="0">
                  <c:v>Ventas efectivo</c:v>
                </c:pt>
                <c:pt idx="1">
                  <c:v>Ventas tarjeta</c:v>
                </c:pt>
                <c:pt idx="2">
                  <c:v>Ventas transferencia</c:v>
                </c:pt>
              </c:strCache>
            </c:strRef>
          </c:cat>
          <c:val>
            <c:numRef>
              <c:f>Dashboard!$E$32:$G$32</c:f>
              <c:numCache>
                <c:formatCode>"$"#,##0</c:formatCode>
                <c:ptCount val="3"/>
                <c:pt idx="0">
                  <c:v>110880.94999999998</c:v>
                </c:pt>
                <c:pt idx="1">
                  <c:v>20175.64</c:v>
                </c:pt>
                <c:pt idx="2">
                  <c:v>2149.33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9-46BB-887A-3BEBDD8CEC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Dashboard!$D$24</c:f>
              <c:strCache>
                <c:ptCount val="1"/>
                <c:pt idx="0">
                  <c:v>Ventas 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Dashboard!$B$25:$B$29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Dashboard!$D$25:$D$29</c:f>
              <c:numCache>
                <c:formatCode>"$"#,##0</c:formatCode>
                <c:ptCount val="5"/>
                <c:pt idx="0">
                  <c:v>123191.02</c:v>
                </c:pt>
                <c:pt idx="1">
                  <c:v>110688.44</c:v>
                </c:pt>
                <c:pt idx="2">
                  <c:v>121427.19</c:v>
                </c:pt>
                <c:pt idx="3">
                  <c:v>118557.21</c:v>
                </c:pt>
                <c:pt idx="4">
                  <c:v>133205.91999999998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5-47A0-AB96-B635B902DC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69581488"/>
        <c:axId val="469582320"/>
      </c:barChart>
      <c:catAx>
        <c:axId val="46958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82320"/>
        <c:crosses val="autoZero"/>
        <c:auto val="1"/>
        <c:lblAlgn val="ctr"/>
        <c:lblOffset val="100"/>
        <c:noMultiLvlLbl val="0"/>
      </c:catAx>
      <c:valAx>
        <c:axId val="469582320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46958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Dashboard!$J$24</c:f>
              <c:strCache>
                <c:ptCount val="1"/>
                <c:pt idx="0">
                  <c:v>% Utilidad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Dashboard!$B$25:$B$29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Dashboard!$J$25:$J$29</c:f>
              <c:numCache>
                <c:formatCode>0%</c:formatCode>
                <c:ptCount val="5"/>
                <c:pt idx="0">
                  <c:v>0.54301555421815662</c:v>
                </c:pt>
                <c:pt idx="1">
                  <c:v>0.54200167605578331</c:v>
                </c:pt>
                <c:pt idx="2">
                  <c:v>0.47052328230604684</c:v>
                </c:pt>
                <c:pt idx="3">
                  <c:v>0.59654271553792471</c:v>
                </c:pt>
                <c:pt idx="4">
                  <c:v>0.59119531737027908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0-4E6A-80C0-A0F0C9550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03124784"/>
        <c:axId val="303123536"/>
      </c:barChart>
      <c:catAx>
        <c:axId val="30312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23536"/>
        <c:crosses val="autoZero"/>
        <c:auto val="1"/>
        <c:lblAlgn val="ctr"/>
        <c:lblOffset val="100"/>
        <c:noMultiLvlLbl val="0"/>
      </c:catAx>
      <c:valAx>
        <c:axId val="3031235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Dashboard!$L$24:$N$24</c:f>
              <c:strCache>
                <c:ptCount val="3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</c:strCache>
            </c:strRef>
          </c:cat>
          <c:val>
            <c:numRef>
              <c:f>Dashboard!$L$30:$N$30</c:f>
              <c:numCache>
                <c:formatCode>"$"#,##0</c:formatCode>
                <c:ptCount val="3"/>
                <c:pt idx="0">
                  <c:v>218048.12</c:v>
                </c:pt>
                <c:pt idx="1">
                  <c:v>178627</c:v>
                </c:pt>
                <c:pt idx="2">
                  <c:v>202891.4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C-48FA-BEE0-86301C870D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"Ventas totales"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Ventas totales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Ventas!$A$2:$A$152</c:f>
              <c:numCache>
                <c:formatCode>m/d/yyyy</c:formatCode>
                <c:ptCount val="151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</c:numCache>
            </c:numRef>
          </c:cat>
          <c:val>
            <c:numRef>
              <c:f>Ventas!$D$2:$D$152</c:f>
              <c:numCache>
                <c:formatCode>"$"#,##0.00</c:formatCode>
                <c:ptCount val="151"/>
                <c:pt idx="0">
                  <c:v>0</c:v>
                </c:pt>
                <c:pt idx="1">
                  <c:v>3574.28</c:v>
                </c:pt>
                <c:pt idx="2">
                  <c:v>4942.17</c:v>
                </c:pt>
                <c:pt idx="3">
                  <c:v>5551.82</c:v>
                </c:pt>
                <c:pt idx="4">
                  <c:v>6001.55</c:v>
                </c:pt>
                <c:pt idx="5">
                  <c:v>4118.8900000000003</c:v>
                </c:pt>
                <c:pt idx="6">
                  <c:v>5649.31</c:v>
                </c:pt>
                <c:pt idx="7">
                  <c:v>5302.13</c:v>
                </c:pt>
                <c:pt idx="8">
                  <c:v>3478.01</c:v>
                </c:pt>
                <c:pt idx="9">
                  <c:v>7573.72</c:v>
                </c:pt>
                <c:pt idx="10">
                  <c:v>4226.25</c:v>
                </c:pt>
                <c:pt idx="11">
                  <c:v>4172.46</c:v>
                </c:pt>
                <c:pt idx="12">
                  <c:v>3580.9</c:v>
                </c:pt>
                <c:pt idx="13">
                  <c:v>3503.12</c:v>
                </c:pt>
                <c:pt idx="14">
                  <c:v>6727.53</c:v>
                </c:pt>
                <c:pt idx="15">
                  <c:v>3620.16</c:v>
                </c:pt>
                <c:pt idx="16">
                  <c:v>3178.41</c:v>
                </c:pt>
                <c:pt idx="17">
                  <c:v>3765.94</c:v>
                </c:pt>
                <c:pt idx="18">
                  <c:v>3966.48</c:v>
                </c:pt>
                <c:pt idx="19">
                  <c:v>3706.63</c:v>
                </c:pt>
                <c:pt idx="20">
                  <c:v>2753.61</c:v>
                </c:pt>
                <c:pt idx="21">
                  <c:v>6177.15</c:v>
                </c:pt>
                <c:pt idx="22">
                  <c:v>2919.39</c:v>
                </c:pt>
                <c:pt idx="23">
                  <c:v>3034.94</c:v>
                </c:pt>
                <c:pt idx="24">
                  <c:v>2491.39</c:v>
                </c:pt>
                <c:pt idx="25">
                  <c:v>1881.23</c:v>
                </c:pt>
                <c:pt idx="26">
                  <c:v>2533.27</c:v>
                </c:pt>
                <c:pt idx="27">
                  <c:v>4445.8599999999997</c:v>
                </c:pt>
                <c:pt idx="28">
                  <c:v>3152.18</c:v>
                </c:pt>
                <c:pt idx="29">
                  <c:v>2940.98</c:v>
                </c:pt>
                <c:pt idx="30">
                  <c:v>4221.26</c:v>
                </c:pt>
                <c:pt idx="31">
                  <c:v>4717.8500000000004</c:v>
                </c:pt>
                <c:pt idx="32">
                  <c:v>4845.28</c:v>
                </c:pt>
                <c:pt idx="33">
                  <c:v>3418.45</c:v>
                </c:pt>
                <c:pt idx="34">
                  <c:v>3483.92</c:v>
                </c:pt>
                <c:pt idx="35">
                  <c:v>4180.18</c:v>
                </c:pt>
                <c:pt idx="36">
                  <c:v>2630.46</c:v>
                </c:pt>
                <c:pt idx="37">
                  <c:v>2654.27</c:v>
                </c:pt>
                <c:pt idx="38">
                  <c:v>1405.34</c:v>
                </c:pt>
                <c:pt idx="39">
                  <c:v>3204.92</c:v>
                </c:pt>
                <c:pt idx="40">
                  <c:v>3167.18</c:v>
                </c:pt>
                <c:pt idx="41">
                  <c:v>2384.7800000000002</c:v>
                </c:pt>
                <c:pt idx="42">
                  <c:v>4758.67</c:v>
                </c:pt>
                <c:pt idx="43">
                  <c:v>2562.7199999999998</c:v>
                </c:pt>
                <c:pt idx="44">
                  <c:v>2791.7</c:v>
                </c:pt>
                <c:pt idx="45">
                  <c:v>6054.22</c:v>
                </c:pt>
                <c:pt idx="46">
                  <c:v>4255.83</c:v>
                </c:pt>
                <c:pt idx="47">
                  <c:v>4820.66</c:v>
                </c:pt>
                <c:pt idx="48">
                  <c:v>2980.8</c:v>
                </c:pt>
                <c:pt idx="49">
                  <c:v>5728.46</c:v>
                </c:pt>
                <c:pt idx="50">
                  <c:v>5559.94</c:v>
                </c:pt>
                <c:pt idx="51">
                  <c:v>4966.54</c:v>
                </c:pt>
                <c:pt idx="52">
                  <c:v>4648.99</c:v>
                </c:pt>
                <c:pt idx="53">
                  <c:v>3440.66</c:v>
                </c:pt>
                <c:pt idx="54">
                  <c:v>4088.09</c:v>
                </c:pt>
                <c:pt idx="55">
                  <c:v>2918.34</c:v>
                </c:pt>
                <c:pt idx="56">
                  <c:v>7506.01</c:v>
                </c:pt>
                <c:pt idx="57">
                  <c:v>3184.52</c:v>
                </c:pt>
                <c:pt idx="58">
                  <c:v>4329.66</c:v>
                </c:pt>
                <c:pt idx="59">
                  <c:v>6669.52</c:v>
                </c:pt>
                <c:pt idx="60">
                  <c:v>2966.54</c:v>
                </c:pt>
                <c:pt idx="61">
                  <c:v>6080.77</c:v>
                </c:pt>
                <c:pt idx="62">
                  <c:v>3690.55</c:v>
                </c:pt>
                <c:pt idx="63">
                  <c:v>5746.1</c:v>
                </c:pt>
                <c:pt idx="64">
                  <c:v>3095.82</c:v>
                </c:pt>
                <c:pt idx="65">
                  <c:v>3740.32</c:v>
                </c:pt>
                <c:pt idx="66">
                  <c:v>5725.4</c:v>
                </c:pt>
                <c:pt idx="67">
                  <c:v>2361.6999999999998</c:v>
                </c:pt>
                <c:pt idx="68">
                  <c:v>3606.48</c:v>
                </c:pt>
                <c:pt idx="69">
                  <c:v>4566.46</c:v>
                </c:pt>
                <c:pt idx="70">
                  <c:v>2883.33</c:v>
                </c:pt>
                <c:pt idx="71">
                  <c:v>1853.87</c:v>
                </c:pt>
                <c:pt idx="72">
                  <c:v>5483.77</c:v>
                </c:pt>
                <c:pt idx="73">
                  <c:v>5135.18</c:v>
                </c:pt>
                <c:pt idx="74">
                  <c:v>3445.95</c:v>
                </c:pt>
                <c:pt idx="75">
                  <c:v>4681.26</c:v>
                </c:pt>
                <c:pt idx="76">
                  <c:v>4252.0200000000004</c:v>
                </c:pt>
                <c:pt idx="77">
                  <c:v>3686.54</c:v>
                </c:pt>
                <c:pt idx="78">
                  <c:v>3334.67</c:v>
                </c:pt>
                <c:pt idx="79">
                  <c:v>3020.49</c:v>
                </c:pt>
                <c:pt idx="80">
                  <c:v>1648.64</c:v>
                </c:pt>
                <c:pt idx="81">
                  <c:v>2574.2399999999998</c:v>
                </c:pt>
                <c:pt idx="82">
                  <c:v>2477.08</c:v>
                </c:pt>
                <c:pt idx="83">
                  <c:v>4972.6000000000004</c:v>
                </c:pt>
                <c:pt idx="84">
                  <c:v>5208.8999999999996</c:v>
                </c:pt>
                <c:pt idx="85">
                  <c:v>1700.68</c:v>
                </c:pt>
                <c:pt idx="86">
                  <c:v>4589.2700000000004</c:v>
                </c:pt>
                <c:pt idx="87">
                  <c:v>3952.03</c:v>
                </c:pt>
                <c:pt idx="88">
                  <c:v>2922.44</c:v>
                </c:pt>
                <c:pt idx="89">
                  <c:v>5354.57</c:v>
                </c:pt>
                <c:pt idx="90">
                  <c:v>10255.379999999999</c:v>
                </c:pt>
                <c:pt idx="91">
                  <c:v>3892.35</c:v>
                </c:pt>
                <c:pt idx="92">
                  <c:v>1394.7</c:v>
                </c:pt>
                <c:pt idx="93">
                  <c:v>2904.19</c:v>
                </c:pt>
                <c:pt idx="94">
                  <c:v>3574.76</c:v>
                </c:pt>
                <c:pt idx="95">
                  <c:v>3552.24</c:v>
                </c:pt>
                <c:pt idx="96">
                  <c:v>4385.3500000000004</c:v>
                </c:pt>
                <c:pt idx="97">
                  <c:v>4999.97</c:v>
                </c:pt>
                <c:pt idx="98">
                  <c:v>4886.8999999999996</c:v>
                </c:pt>
                <c:pt idx="99">
                  <c:v>2396.5700000000002</c:v>
                </c:pt>
                <c:pt idx="100">
                  <c:v>3934.62</c:v>
                </c:pt>
                <c:pt idx="101">
                  <c:v>7285.53</c:v>
                </c:pt>
                <c:pt idx="102">
                  <c:v>7784.47</c:v>
                </c:pt>
                <c:pt idx="103">
                  <c:v>2113.21</c:v>
                </c:pt>
                <c:pt idx="104">
                  <c:v>2323.02</c:v>
                </c:pt>
                <c:pt idx="105">
                  <c:v>2517.63</c:v>
                </c:pt>
                <c:pt idx="106">
                  <c:v>3773.66</c:v>
                </c:pt>
                <c:pt idx="107">
                  <c:v>4332.58</c:v>
                </c:pt>
                <c:pt idx="108">
                  <c:v>4677.13</c:v>
                </c:pt>
                <c:pt idx="109">
                  <c:v>7803.19</c:v>
                </c:pt>
                <c:pt idx="110">
                  <c:v>4054.63</c:v>
                </c:pt>
                <c:pt idx="111">
                  <c:v>3629.81</c:v>
                </c:pt>
                <c:pt idx="112">
                  <c:v>2972.21</c:v>
                </c:pt>
                <c:pt idx="113">
                  <c:v>1497.54</c:v>
                </c:pt>
                <c:pt idx="114">
                  <c:v>3894.87</c:v>
                </c:pt>
                <c:pt idx="115">
                  <c:v>2496.5700000000002</c:v>
                </c:pt>
                <c:pt idx="116">
                  <c:v>2155.31</c:v>
                </c:pt>
                <c:pt idx="117">
                  <c:v>3407.9</c:v>
                </c:pt>
                <c:pt idx="118">
                  <c:v>2724.02</c:v>
                </c:pt>
                <c:pt idx="119">
                  <c:v>2936.9</c:v>
                </c:pt>
                <c:pt idx="120">
                  <c:v>2299.4899999999998</c:v>
                </c:pt>
                <c:pt idx="121">
                  <c:v>5005.97</c:v>
                </c:pt>
                <c:pt idx="122">
                  <c:v>3559.06</c:v>
                </c:pt>
                <c:pt idx="123">
                  <c:v>3769.1</c:v>
                </c:pt>
                <c:pt idx="124">
                  <c:v>4005.34</c:v>
                </c:pt>
                <c:pt idx="125">
                  <c:v>3641.77</c:v>
                </c:pt>
                <c:pt idx="126">
                  <c:v>3771.87</c:v>
                </c:pt>
                <c:pt idx="127">
                  <c:v>4323.88</c:v>
                </c:pt>
                <c:pt idx="128">
                  <c:v>6576.87</c:v>
                </c:pt>
                <c:pt idx="129">
                  <c:v>4187.87</c:v>
                </c:pt>
                <c:pt idx="130">
                  <c:v>2697</c:v>
                </c:pt>
                <c:pt idx="131">
                  <c:v>5016.97</c:v>
                </c:pt>
                <c:pt idx="132">
                  <c:v>6800.97</c:v>
                </c:pt>
                <c:pt idx="133">
                  <c:v>6474.39</c:v>
                </c:pt>
                <c:pt idx="134">
                  <c:v>2278.7600000000002</c:v>
                </c:pt>
                <c:pt idx="135">
                  <c:v>6836.33</c:v>
                </c:pt>
                <c:pt idx="136">
                  <c:v>2978.96</c:v>
                </c:pt>
                <c:pt idx="137">
                  <c:v>3994.34</c:v>
                </c:pt>
                <c:pt idx="138">
                  <c:v>3841.43</c:v>
                </c:pt>
                <c:pt idx="139">
                  <c:v>5256.21</c:v>
                </c:pt>
                <c:pt idx="140">
                  <c:v>4876.71</c:v>
                </c:pt>
                <c:pt idx="141">
                  <c:v>3625.34</c:v>
                </c:pt>
                <c:pt idx="142">
                  <c:v>2353.56</c:v>
                </c:pt>
                <c:pt idx="143">
                  <c:v>2837.77</c:v>
                </c:pt>
                <c:pt idx="144">
                  <c:v>6485.35</c:v>
                </c:pt>
                <c:pt idx="145">
                  <c:v>4079.26</c:v>
                </c:pt>
                <c:pt idx="146">
                  <c:v>6378.39</c:v>
                </c:pt>
                <c:pt idx="147">
                  <c:v>3786.59</c:v>
                </c:pt>
                <c:pt idx="148">
                  <c:v>3963.06</c:v>
                </c:pt>
                <c:pt idx="149">
                  <c:v>4594.9449999999997</c:v>
                </c:pt>
                <c:pt idx="150">
                  <c:v>2908.3649999999998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1-4279-A8C9-4EAABA66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217872"/>
        <c:axId val="402217040"/>
      </c:lineChart>
      <c:dateAx>
        <c:axId val="40221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Fecha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17040"/>
        <c:crosses val="autoZero"/>
        <c:auto val="1"/>
        <c:lblOffset val="100"/>
        <c:baseTimeUnit val="days"/>
      </c:dateAx>
      <c:valAx>
        <c:axId val="402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Ventas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1787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Campo: </a:t>
            </a:r>
            <a:r>
              <a:rPr lang="en-US">
                <a:solidFill>
                  <a:srgbClr val="DD5A13"/>
                </a:solidFill>
              </a:rPr>
              <a:t>Ventas efectivo</a:t>
            </a:r>
            <a:r>
              <a:rPr lang="en-US"/>
              <a:t> y campo: </a:t>
            </a:r>
            <a:r>
              <a:rPr lang="en-US">
                <a:solidFill>
                  <a:srgbClr val="DD5A13"/>
                </a:solidFill>
              </a:rPr>
              <a:t>Utilidad</a:t>
            </a:r>
            <a:r>
              <a:rPr lang="en-US"/>
              <a:t> parece estar muy correlacionado.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Utilidad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Ventas!$E$2:$E$152</c:f>
              <c:numCache>
                <c:formatCode>"$"#,##0.00</c:formatCode>
                <c:ptCount val="151"/>
                <c:pt idx="0">
                  <c:v>0</c:v>
                </c:pt>
                <c:pt idx="1">
                  <c:v>3459.57</c:v>
                </c:pt>
                <c:pt idx="2">
                  <c:v>4942.17</c:v>
                </c:pt>
                <c:pt idx="3">
                  <c:v>5108.04</c:v>
                </c:pt>
                <c:pt idx="4">
                  <c:v>5876.3</c:v>
                </c:pt>
                <c:pt idx="5">
                  <c:v>3962.21</c:v>
                </c:pt>
                <c:pt idx="6">
                  <c:v>4933.16</c:v>
                </c:pt>
                <c:pt idx="7">
                  <c:v>4907.66</c:v>
                </c:pt>
                <c:pt idx="8">
                  <c:v>1596.41</c:v>
                </c:pt>
                <c:pt idx="9">
                  <c:v>2347.08</c:v>
                </c:pt>
                <c:pt idx="10">
                  <c:v>3692.89</c:v>
                </c:pt>
                <c:pt idx="11">
                  <c:v>4172.46</c:v>
                </c:pt>
                <c:pt idx="12">
                  <c:v>3217.79</c:v>
                </c:pt>
                <c:pt idx="13">
                  <c:v>2831.55</c:v>
                </c:pt>
                <c:pt idx="14">
                  <c:v>5752.18</c:v>
                </c:pt>
                <c:pt idx="15">
                  <c:v>3216.57</c:v>
                </c:pt>
                <c:pt idx="16">
                  <c:v>3154.41</c:v>
                </c:pt>
                <c:pt idx="17">
                  <c:v>3388.37</c:v>
                </c:pt>
                <c:pt idx="18">
                  <c:v>3605.21</c:v>
                </c:pt>
                <c:pt idx="19">
                  <c:v>3706.63</c:v>
                </c:pt>
                <c:pt idx="20">
                  <c:v>2753.61</c:v>
                </c:pt>
                <c:pt idx="21">
                  <c:v>4991.5600000000004</c:v>
                </c:pt>
                <c:pt idx="22">
                  <c:v>2833.64</c:v>
                </c:pt>
                <c:pt idx="23">
                  <c:v>2721.46</c:v>
                </c:pt>
                <c:pt idx="24">
                  <c:v>2365.77</c:v>
                </c:pt>
                <c:pt idx="25">
                  <c:v>1714.15</c:v>
                </c:pt>
                <c:pt idx="26">
                  <c:v>1714.63</c:v>
                </c:pt>
                <c:pt idx="27">
                  <c:v>4286.07</c:v>
                </c:pt>
                <c:pt idx="28">
                  <c:v>2150.65</c:v>
                </c:pt>
                <c:pt idx="29">
                  <c:v>2819.89</c:v>
                </c:pt>
                <c:pt idx="30">
                  <c:v>4169.25</c:v>
                </c:pt>
                <c:pt idx="31">
                  <c:v>4360.6400000000003</c:v>
                </c:pt>
                <c:pt idx="32">
                  <c:v>4845.28</c:v>
                </c:pt>
                <c:pt idx="33">
                  <c:v>3305.74</c:v>
                </c:pt>
                <c:pt idx="34">
                  <c:v>2786.75</c:v>
                </c:pt>
                <c:pt idx="35">
                  <c:v>3462.69</c:v>
                </c:pt>
                <c:pt idx="36">
                  <c:v>1803.43</c:v>
                </c:pt>
                <c:pt idx="37">
                  <c:v>2012.41</c:v>
                </c:pt>
                <c:pt idx="38">
                  <c:v>1405.34</c:v>
                </c:pt>
                <c:pt idx="39">
                  <c:v>2472.89</c:v>
                </c:pt>
                <c:pt idx="40">
                  <c:v>2983.18</c:v>
                </c:pt>
                <c:pt idx="41">
                  <c:v>2384.7800000000002</c:v>
                </c:pt>
                <c:pt idx="42">
                  <c:v>4515.74</c:v>
                </c:pt>
                <c:pt idx="43">
                  <c:v>2031.79</c:v>
                </c:pt>
                <c:pt idx="44">
                  <c:v>2753.01</c:v>
                </c:pt>
                <c:pt idx="45">
                  <c:v>5314.25</c:v>
                </c:pt>
                <c:pt idx="46">
                  <c:v>4245.07</c:v>
                </c:pt>
                <c:pt idx="47">
                  <c:v>3842.05</c:v>
                </c:pt>
                <c:pt idx="48">
                  <c:v>2980.8</c:v>
                </c:pt>
                <c:pt idx="49">
                  <c:v>4623.34</c:v>
                </c:pt>
                <c:pt idx="50">
                  <c:v>2744.5</c:v>
                </c:pt>
                <c:pt idx="51">
                  <c:v>4085.99</c:v>
                </c:pt>
                <c:pt idx="52">
                  <c:v>4545.76</c:v>
                </c:pt>
                <c:pt idx="53">
                  <c:v>2997.29</c:v>
                </c:pt>
                <c:pt idx="54">
                  <c:v>3492.17</c:v>
                </c:pt>
                <c:pt idx="55">
                  <c:v>2489.85</c:v>
                </c:pt>
                <c:pt idx="56">
                  <c:v>4240.6499999999996</c:v>
                </c:pt>
                <c:pt idx="57">
                  <c:v>2716.03</c:v>
                </c:pt>
                <c:pt idx="58">
                  <c:v>3982.75</c:v>
                </c:pt>
                <c:pt idx="59">
                  <c:v>5792.44</c:v>
                </c:pt>
                <c:pt idx="60">
                  <c:v>2898.01</c:v>
                </c:pt>
                <c:pt idx="61">
                  <c:v>4636.5600000000004</c:v>
                </c:pt>
                <c:pt idx="62">
                  <c:v>3490.55</c:v>
                </c:pt>
                <c:pt idx="63">
                  <c:v>4348.95</c:v>
                </c:pt>
                <c:pt idx="64">
                  <c:v>2103.2800000000002</c:v>
                </c:pt>
                <c:pt idx="65">
                  <c:v>3377.27</c:v>
                </c:pt>
                <c:pt idx="66">
                  <c:v>4397.01</c:v>
                </c:pt>
                <c:pt idx="67">
                  <c:v>2361.6999999999998</c:v>
                </c:pt>
                <c:pt idx="68">
                  <c:v>3297.16</c:v>
                </c:pt>
                <c:pt idx="69">
                  <c:v>3666.12</c:v>
                </c:pt>
                <c:pt idx="70">
                  <c:v>2424.5</c:v>
                </c:pt>
                <c:pt idx="71">
                  <c:v>1323.77</c:v>
                </c:pt>
                <c:pt idx="72">
                  <c:v>3538.24</c:v>
                </c:pt>
                <c:pt idx="73">
                  <c:v>4967.13</c:v>
                </c:pt>
                <c:pt idx="74">
                  <c:v>3445.95</c:v>
                </c:pt>
                <c:pt idx="75">
                  <c:v>3801.2</c:v>
                </c:pt>
                <c:pt idx="76">
                  <c:v>3042.13</c:v>
                </c:pt>
                <c:pt idx="77">
                  <c:v>3434.56</c:v>
                </c:pt>
                <c:pt idx="78">
                  <c:v>2580.8000000000002</c:v>
                </c:pt>
                <c:pt idx="79">
                  <c:v>3020.49</c:v>
                </c:pt>
                <c:pt idx="80">
                  <c:v>1615.65</c:v>
                </c:pt>
                <c:pt idx="81">
                  <c:v>2371.16</c:v>
                </c:pt>
                <c:pt idx="82">
                  <c:v>2477.08</c:v>
                </c:pt>
                <c:pt idx="83">
                  <c:v>4293.55</c:v>
                </c:pt>
                <c:pt idx="84">
                  <c:v>4718.82</c:v>
                </c:pt>
                <c:pt idx="85">
                  <c:v>1371.44</c:v>
                </c:pt>
                <c:pt idx="86">
                  <c:v>3800.38</c:v>
                </c:pt>
                <c:pt idx="87">
                  <c:v>3196.76</c:v>
                </c:pt>
                <c:pt idx="88">
                  <c:v>2621.94</c:v>
                </c:pt>
                <c:pt idx="89">
                  <c:v>4756.67</c:v>
                </c:pt>
                <c:pt idx="90">
                  <c:v>8344.65</c:v>
                </c:pt>
                <c:pt idx="91">
                  <c:v>3256.02</c:v>
                </c:pt>
                <c:pt idx="92">
                  <c:v>1257.75</c:v>
                </c:pt>
                <c:pt idx="93">
                  <c:v>2723.13</c:v>
                </c:pt>
                <c:pt idx="94">
                  <c:v>3106.79</c:v>
                </c:pt>
                <c:pt idx="95">
                  <c:v>3143.27</c:v>
                </c:pt>
                <c:pt idx="96">
                  <c:v>4385.3500000000004</c:v>
                </c:pt>
                <c:pt idx="97">
                  <c:v>3970.51</c:v>
                </c:pt>
                <c:pt idx="98">
                  <c:v>3893.99</c:v>
                </c:pt>
                <c:pt idx="99">
                  <c:v>1637.17</c:v>
                </c:pt>
                <c:pt idx="100">
                  <c:v>3762.78</c:v>
                </c:pt>
                <c:pt idx="101">
                  <c:v>6415.1</c:v>
                </c:pt>
                <c:pt idx="102">
                  <c:v>7167.97</c:v>
                </c:pt>
                <c:pt idx="103">
                  <c:v>1467.32</c:v>
                </c:pt>
                <c:pt idx="104">
                  <c:v>2107.75</c:v>
                </c:pt>
                <c:pt idx="105">
                  <c:v>1915.96</c:v>
                </c:pt>
                <c:pt idx="106">
                  <c:v>3511.46</c:v>
                </c:pt>
                <c:pt idx="107">
                  <c:v>3719.02</c:v>
                </c:pt>
                <c:pt idx="108">
                  <c:v>4677.13</c:v>
                </c:pt>
                <c:pt idx="109">
                  <c:v>7326.64</c:v>
                </c:pt>
                <c:pt idx="110">
                  <c:v>3408.61</c:v>
                </c:pt>
                <c:pt idx="111">
                  <c:v>3038.84</c:v>
                </c:pt>
                <c:pt idx="112">
                  <c:v>2714.06</c:v>
                </c:pt>
                <c:pt idx="113">
                  <c:v>1497.54</c:v>
                </c:pt>
                <c:pt idx="114">
                  <c:v>3577.5</c:v>
                </c:pt>
                <c:pt idx="115">
                  <c:v>2496.5700000000002</c:v>
                </c:pt>
                <c:pt idx="116">
                  <c:v>2126.83</c:v>
                </c:pt>
                <c:pt idx="117">
                  <c:v>2741.14</c:v>
                </c:pt>
                <c:pt idx="118">
                  <c:v>2616.0300000000002</c:v>
                </c:pt>
                <c:pt idx="119">
                  <c:v>2120.46</c:v>
                </c:pt>
                <c:pt idx="120">
                  <c:v>1844.27</c:v>
                </c:pt>
                <c:pt idx="121">
                  <c:v>4914.97</c:v>
                </c:pt>
                <c:pt idx="122">
                  <c:v>3026.82</c:v>
                </c:pt>
                <c:pt idx="123">
                  <c:v>3769.1</c:v>
                </c:pt>
                <c:pt idx="124">
                  <c:v>3073.37</c:v>
                </c:pt>
                <c:pt idx="125">
                  <c:v>3097.47</c:v>
                </c:pt>
                <c:pt idx="126">
                  <c:v>3606.46</c:v>
                </c:pt>
                <c:pt idx="127">
                  <c:v>4121.76</c:v>
                </c:pt>
                <c:pt idx="128">
                  <c:v>4606.3999999999996</c:v>
                </c:pt>
                <c:pt idx="129">
                  <c:v>3274.09</c:v>
                </c:pt>
                <c:pt idx="130">
                  <c:v>2265.39</c:v>
                </c:pt>
                <c:pt idx="131">
                  <c:v>3192.75</c:v>
                </c:pt>
                <c:pt idx="132">
                  <c:v>5259.85</c:v>
                </c:pt>
                <c:pt idx="133">
                  <c:v>4850.71</c:v>
                </c:pt>
                <c:pt idx="134">
                  <c:v>2011.17</c:v>
                </c:pt>
                <c:pt idx="135">
                  <c:v>5687.98</c:v>
                </c:pt>
                <c:pt idx="136">
                  <c:v>2784.96</c:v>
                </c:pt>
                <c:pt idx="137">
                  <c:v>2886.69</c:v>
                </c:pt>
                <c:pt idx="138">
                  <c:v>3668.32</c:v>
                </c:pt>
                <c:pt idx="139">
                  <c:v>4466.4799999999996</c:v>
                </c:pt>
                <c:pt idx="140">
                  <c:v>4139.45</c:v>
                </c:pt>
                <c:pt idx="141">
                  <c:v>2363.54</c:v>
                </c:pt>
                <c:pt idx="142">
                  <c:v>1970.94</c:v>
                </c:pt>
                <c:pt idx="143">
                  <c:v>2560.34</c:v>
                </c:pt>
                <c:pt idx="144">
                  <c:v>5601.1</c:v>
                </c:pt>
                <c:pt idx="145">
                  <c:v>3574.25</c:v>
                </c:pt>
                <c:pt idx="146">
                  <c:v>4568.8100000000004</c:v>
                </c:pt>
                <c:pt idx="147">
                  <c:v>3228.34</c:v>
                </c:pt>
                <c:pt idx="148">
                  <c:v>3963.06</c:v>
                </c:pt>
                <c:pt idx="149">
                  <c:v>3829.46</c:v>
                </c:pt>
                <c:pt idx="150">
                  <c:v>2672.65</c:v>
                </c:pt>
              </c:numCache>
            </c:numRef>
          </c:xVal>
          <c:yVal>
            <c:numRef>
              <c:f>Ventas!$H$2:$H$152</c:f>
              <c:numCache>
                <c:formatCode>"$"#,##0.00</c:formatCode>
                <c:ptCount val="151"/>
                <c:pt idx="0">
                  <c:v>0</c:v>
                </c:pt>
                <c:pt idx="1">
                  <c:v>1908.81</c:v>
                </c:pt>
                <c:pt idx="2">
                  <c:v>2553.7800000000002</c:v>
                </c:pt>
                <c:pt idx="3">
                  <c:v>2692.46</c:v>
                </c:pt>
                <c:pt idx="4">
                  <c:v>3018.65</c:v>
                </c:pt>
                <c:pt idx="5">
                  <c:v>2053.39</c:v>
                </c:pt>
                <c:pt idx="6">
                  <c:v>2779.85</c:v>
                </c:pt>
                <c:pt idx="7">
                  <c:v>2587.8000000000002</c:v>
                </c:pt>
                <c:pt idx="8">
                  <c:v>1746.17</c:v>
                </c:pt>
                <c:pt idx="9">
                  <c:v>3802.33</c:v>
                </c:pt>
                <c:pt idx="10">
                  <c:v>2411.77</c:v>
                </c:pt>
                <c:pt idx="11">
                  <c:v>2291.9499999999998</c:v>
                </c:pt>
                <c:pt idx="12">
                  <c:v>2032.93</c:v>
                </c:pt>
                <c:pt idx="13">
                  <c:v>1996.33</c:v>
                </c:pt>
                <c:pt idx="14">
                  <c:v>3750.84</c:v>
                </c:pt>
                <c:pt idx="15">
                  <c:v>2127.77</c:v>
                </c:pt>
                <c:pt idx="16">
                  <c:v>1826.18</c:v>
                </c:pt>
                <c:pt idx="17">
                  <c:v>2082.56</c:v>
                </c:pt>
                <c:pt idx="18">
                  <c:v>2216.8200000000002</c:v>
                </c:pt>
                <c:pt idx="19">
                  <c:v>2076.33</c:v>
                </c:pt>
                <c:pt idx="20">
                  <c:v>1611.89</c:v>
                </c:pt>
                <c:pt idx="21">
                  <c:v>3505.85</c:v>
                </c:pt>
                <c:pt idx="22">
                  <c:v>1654.02</c:v>
                </c:pt>
                <c:pt idx="23">
                  <c:v>1758.41</c:v>
                </c:pt>
                <c:pt idx="24">
                  <c:v>1430.55</c:v>
                </c:pt>
                <c:pt idx="25">
                  <c:v>1141.31</c:v>
                </c:pt>
                <c:pt idx="26">
                  <c:v>1442.5</c:v>
                </c:pt>
                <c:pt idx="27">
                  <c:v>2488.38</c:v>
                </c:pt>
                <c:pt idx="28">
                  <c:v>1844.08</c:v>
                </c:pt>
                <c:pt idx="29">
                  <c:v>1669.58</c:v>
                </c:pt>
                <c:pt idx="30">
                  <c:v>2391.35</c:v>
                </c:pt>
                <c:pt idx="31">
                  <c:v>2616.06</c:v>
                </c:pt>
                <c:pt idx="32">
                  <c:v>2699.69</c:v>
                </c:pt>
                <c:pt idx="33">
                  <c:v>1962.65</c:v>
                </c:pt>
                <c:pt idx="34">
                  <c:v>1975.94</c:v>
                </c:pt>
                <c:pt idx="35">
                  <c:v>2371.66</c:v>
                </c:pt>
                <c:pt idx="36">
                  <c:v>1669.58</c:v>
                </c:pt>
                <c:pt idx="37">
                  <c:v>1524.11</c:v>
                </c:pt>
                <c:pt idx="38">
                  <c:v>824.49</c:v>
                </c:pt>
                <c:pt idx="39">
                  <c:v>1810.88</c:v>
                </c:pt>
                <c:pt idx="40">
                  <c:v>1773.28</c:v>
                </c:pt>
                <c:pt idx="41">
                  <c:v>1326.82</c:v>
                </c:pt>
                <c:pt idx="42">
                  <c:v>2747.11</c:v>
                </c:pt>
                <c:pt idx="43">
                  <c:v>1417.57</c:v>
                </c:pt>
                <c:pt idx="44">
                  <c:v>1599.99</c:v>
                </c:pt>
                <c:pt idx="45">
                  <c:v>3472.59</c:v>
                </c:pt>
                <c:pt idx="46">
                  <c:v>2387.1799999999998</c:v>
                </c:pt>
                <c:pt idx="47">
                  <c:v>2765.3</c:v>
                </c:pt>
                <c:pt idx="48">
                  <c:v>1736.15</c:v>
                </c:pt>
                <c:pt idx="49">
                  <c:v>3210.62</c:v>
                </c:pt>
                <c:pt idx="50">
                  <c:v>1440.61</c:v>
                </c:pt>
                <c:pt idx="51">
                  <c:v>2924.42</c:v>
                </c:pt>
                <c:pt idx="52">
                  <c:v>2535.5100000000002</c:v>
                </c:pt>
                <c:pt idx="53">
                  <c:v>1976.46</c:v>
                </c:pt>
                <c:pt idx="54">
                  <c:v>2317.0700000000002</c:v>
                </c:pt>
                <c:pt idx="55">
                  <c:v>1668.94</c:v>
                </c:pt>
                <c:pt idx="56">
                  <c:v>4222.74</c:v>
                </c:pt>
                <c:pt idx="57">
                  <c:v>3015.9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1751.75</c:v>
                </c:pt>
                <c:pt idx="65">
                  <c:v>2132.7800000000002</c:v>
                </c:pt>
                <c:pt idx="66">
                  <c:v>3161.2</c:v>
                </c:pt>
                <c:pt idx="67">
                  <c:v>1436.16</c:v>
                </c:pt>
                <c:pt idx="68">
                  <c:v>2165.2199999999998</c:v>
                </c:pt>
                <c:pt idx="69">
                  <c:v>2708.65</c:v>
                </c:pt>
                <c:pt idx="70">
                  <c:v>1764.21</c:v>
                </c:pt>
                <c:pt idx="71">
                  <c:v>1137.25</c:v>
                </c:pt>
                <c:pt idx="72">
                  <c:v>3209.25</c:v>
                </c:pt>
                <c:pt idx="73">
                  <c:v>3103.21</c:v>
                </c:pt>
                <c:pt idx="74">
                  <c:v>2116.91</c:v>
                </c:pt>
                <c:pt idx="75">
                  <c:v>2789.94</c:v>
                </c:pt>
                <c:pt idx="76">
                  <c:v>2512.66</c:v>
                </c:pt>
                <c:pt idx="77">
                  <c:v>2280.5</c:v>
                </c:pt>
                <c:pt idx="78">
                  <c:v>2009.86</c:v>
                </c:pt>
                <c:pt idx="79">
                  <c:v>1712.65</c:v>
                </c:pt>
                <c:pt idx="80">
                  <c:v>1045.55</c:v>
                </c:pt>
                <c:pt idx="81">
                  <c:v>1536.1</c:v>
                </c:pt>
                <c:pt idx="82">
                  <c:v>1449.1</c:v>
                </c:pt>
                <c:pt idx="83">
                  <c:v>3010.9</c:v>
                </c:pt>
                <c:pt idx="84">
                  <c:v>3079.53</c:v>
                </c:pt>
                <c:pt idx="85">
                  <c:v>996.19</c:v>
                </c:pt>
                <c:pt idx="86">
                  <c:v>2821.77</c:v>
                </c:pt>
                <c:pt idx="87">
                  <c:v>2391.38</c:v>
                </c:pt>
                <c:pt idx="88">
                  <c:v>1680.93</c:v>
                </c:pt>
                <c:pt idx="89">
                  <c:v>3130.67</c:v>
                </c:pt>
                <c:pt idx="90">
                  <c:v>6062.86</c:v>
                </c:pt>
                <c:pt idx="91">
                  <c:v>2363.4</c:v>
                </c:pt>
                <c:pt idx="92">
                  <c:v>849.14</c:v>
                </c:pt>
                <c:pt idx="93">
                  <c:v>1778.45</c:v>
                </c:pt>
                <c:pt idx="94">
                  <c:v>2169.77</c:v>
                </c:pt>
                <c:pt idx="95">
                  <c:v>2140.11</c:v>
                </c:pt>
                <c:pt idx="96">
                  <c:v>2619.86</c:v>
                </c:pt>
                <c:pt idx="97">
                  <c:v>2937.99</c:v>
                </c:pt>
                <c:pt idx="98">
                  <c:v>2862.35</c:v>
                </c:pt>
                <c:pt idx="99">
                  <c:v>1412</c:v>
                </c:pt>
                <c:pt idx="100">
                  <c:v>2347.96</c:v>
                </c:pt>
                <c:pt idx="101">
                  <c:v>4354.87</c:v>
                </c:pt>
                <c:pt idx="102">
                  <c:v>4730.93</c:v>
                </c:pt>
                <c:pt idx="103">
                  <c:v>1275.03</c:v>
                </c:pt>
                <c:pt idx="104">
                  <c:v>1364.52</c:v>
                </c:pt>
                <c:pt idx="105">
                  <c:v>1519.54</c:v>
                </c:pt>
                <c:pt idx="106">
                  <c:v>2285.61</c:v>
                </c:pt>
                <c:pt idx="107">
                  <c:v>2577.2800000000002</c:v>
                </c:pt>
                <c:pt idx="108">
                  <c:v>2738.63</c:v>
                </c:pt>
                <c:pt idx="109">
                  <c:v>4624.54</c:v>
                </c:pt>
                <c:pt idx="110">
                  <c:v>2478.44</c:v>
                </c:pt>
                <c:pt idx="111">
                  <c:v>2063.79</c:v>
                </c:pt>
                <c:pt idx="112">
                  <c:v>1788.48</c:v>
                </c:pt>
                <c:pt idx="113">
                  <c:v>882.46</c:v>
                </c:pt>
                <c:pt idx="114">
                  <c:v>2377.1</c:v>
                </c:pt>
                <c:pt idx="115">
                  <c:v>1464.89</c:v>
                </c:pt>
                <c:pt idx="116">
                  <c:v>1304.44</c:v>
                </c:pt>
                <c:pt idx="117">
                  <c:v>2015.66</c:v>
                </c:pt>
                <c:pt idx="118">
                  <c:v>1600.48</c:v>
                </c:pt>
                <c:pt idx="119">
                  <c:v>1733.86</c:v>
                </c:pt>
                <c:pt idx="120">
                  <c:v>1358.02</c:v>
                </c:pt>
                <c:pt idx="121">
                  <c:v>2991.38</c:v>
                </c:pt>
                <c:pt idx="122">
                  <c:v>2125.69</c:v>
                </c:pt>
                <c:pt idx="123">
                  <c:v>2195.29</c:v>
                </c:pt>
                <c:pt idx="124">
                  <c:v>2362.7600000000002</c:v>
                </c:pt>
                <c:pt idx="125">
                  <c:v>2215.27</c:v>
                </c:pt>
                <c:pt idx="126">
                  <c:v>2210.9</c:v>
                </c:pt>
                <c:pt idx="127">
                  <c:v>2500.27</c:v>
                </c:pt>
                <c:pt idx="128">
                  <c:v>3815.44</c:v>
                </c:pt>
                <c:pt idx="129">
                  <c:v>2428.3000000000002</c:v>
                </c:pt>
                <c:pt idx="130">
                  <c:v>1614.29</c:v>
                </c:pt>
                <c:pt idx="131">
                  <c:v>2935.17</c:v>
                </c:pt>
                <c:pt idx="132">
                  <c:v>4028.82</c:v>
                </c:pt>
                <c:pt idx="133">
                  <c:v>3760.14</c:v>
                </c:pt>
                <c:pt idx="134">
                  <c:v>1349.34</c:v>
                </c:pt>
                <c:pt idx="135">
                  <c:v>4091.26</c:v>
                </c:pt>
                <c:pt idx="136">
                  <c:v>1801.97</c:v>
                </c:pt>
                <c:pt idx="137">
                  <c:v>2329.9499999999998</c:v>
                </c:pt>
                <c:pt idx="138">
                  <c:v>2337.63</c:v>
                </c:pt>
                <c:pt idx="139">
                  <c:v>3190.74</c:v>
                </c:pt>
                <c:pt idx="140">
                  <c:v>2880.41</c:v>
                </c:pt>
                <c:pt idx="141">
                  <c:v>2172.88</c:v>
                </c:pt>
                <c:pt idx="142">
                  <c:v>1398.95</c:v>
                </c:pt>
                <c:pt idx="143">
                  <c:v>1671.61</c:v>
                </c:pt>
                <c:pt idx="144">
                  <c:v>3843.54</c:v>
                </c:pt>
                <c:pt idx="145">
                  <c:v>2365.6</c:v>
                </c:pt>
                <c:pt idx="146">
                  <c:v>3894.37</c:v>
                </c:pt>
                <c:pt idx="147">
                  <c:v>2274.87</c:v>
                </c:pt>
                <c:pt idx="148">
                  <c:v>2283.02</c:v>
                </c:pt>
                <c:pt idx="149">
                  <c:v>2665.0681</c:v>
                </c:pt>
                <c:pt idx="150">
                  <c:v>1657.7680499999999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60-407E-B9EC-F1B30E1F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20912"/>
        <c:axId val="130526848"/>
      </c:scatterChart>
      <c:valAx>
        <c:axId val="13302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Ventas efectivo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6848"/>
        <c:crosses val="autoZero"/>
        <c:crossBetween val="midCat"/>
        <c:majorUnit val="1500"/>
        <c:minorUnit val="500"/>
      </c:valAx>
      <c:valAx>
        <c:axId val="1305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2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"Ventas tarjeta" tiene </a:t>
            </a:r>
            <a:r>
              <a:rPr lang="en-US">
                <a:solidFill>
                  <a:srgbClr val="DD5A13"/>
                </a:solidFill>
              </a:rPr>
              <a:t>6</a:t>
            </a:r>
            <a:r>
              <a:rPr lang="en-US"/>
              <a:t> valores atípicos.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7"/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8"/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19"/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0"/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1"/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8BC-42A9-89A9-06E8DF9EE566}"/>
              </c:ext>
            </c:extLst>
          </c:dPt>
          <c:dPt>
            <c:idx val="5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8BC-42A9-89A9-06E8DF9EE566}"/>
              </c:ext>
            </c:extLst>
          </c:dPt>
          <c:dPt>
            <c:idx val="56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8BC-42A9-89A9-06E8DF9EE566}"/>
              </c:ext>
            </c:extLst>
          </c:dPt>
          <c:dPt>
            <c:idx val="7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8BC-42A9-89A9-06E8DF9EE566}"/>
              </c:ext>
            </c:extLst>
          </c:dPt>
          <c:dPt>
            <c:idx val="9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8BC-42A9-89A9-06E8DF9EE566}"/>
              </c:ext>
            </c:extLst>
          </c:dPt>
          <c:dPt>
            <c:idx val="12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8BC-42A9-89A9-06E8DF9EE566}"/>
              </c:ext>
            </c:extLst>
          </c:dPt>
          <c:cat>
            <c:strLit>
              <c:ptCount val="151"/>
              <c:pt idx="0">
                <c:v>01/01/22</c:v>
              </c:pt>
              <c:pt idx="1">
                <c:v>02/01/22</c:v>
              </c:pt>
              <c:pt idx="2">
                <c:v>03/01/22</c:v>
              </c:pt>
              <c:pt idx="3">
                <c:v>04/01/22</c:v>
              </c:pt>
              <c:pt idx="4">
                <c:v>05/01/22</c:v>
              </c:pt>
              <c:pt idx="5">
                <c:v>06/01/22</c:v>
              </c:pt>
              <c:pt idx="6">
                <c:v>07/01/22</c:v>
              </c:pt>
              <c:pt idx="7">
                <c:v>08/01/22</c:v>
              </c:pt>
              <c:pt idx="8">
                <c:v>09/01/22</c:v>
              </c:pt>
              <c:pt idx="9">
                <c:v>10/01/22</c:v>
              </c:pt>
              <c:pt idx="10">
                <c:v>11/01/22</c:v>
              </c:pt>
              <c:pt idx="11">
                <c:v>12/01/22</c:v>
              </c:pt>
              <c:pt idx="12">
                <c:v>13/01/22</c:v>
              </c:pt>
              <c:pt idx="13">
                <c:v>14/01/22</c:v>
              </c:pt>
              <c:pt idx="14">
                <c:v>15/01/22</c:v>
              </c:pt>
              <c:pt idx="15">
                <c:v>16/01/22</c:v>
              </c:pt>
              <c:pt idx="16">
                <c:v>17/01/22</c:v>
              </c:pt>
              <c:pt idx="17">
                <c:v>18/01/22</c:v>
              </c:pt>
              <c:pt idx="18">
                <c:v>19/01/22</c:v>
              </c:pt>
              <c:pt idx="19">
                <c:v>20/01/22</c:v>
              </c:pt>
              <c:pt idx="20">
                <c:v>21/01/22</c:v>
              </c:pt>
              <c:pt idx="21">
                <c:v>22/01/22</c:v>
              </c:pt>
              <c:pt idx="22">
                <c:v>23/01/22</c:v>
              </c:pt>
              <c:pt idx="23">
                <c:v>24/01/22</c:v>
              </c:pt>
              <c:pt idx="24">
                <c:v>25/01/22</c:v>
              </c:pt>
              <c:pt idx="25">
                <c:v>26/01/22</c:v>
              </c:pt>
              <c:pt idx="26">
                <c:v>27/01/22</c:v>
              </c:pt>
              <c:pt idx="27">
                <c:v>28/01/22</c:v>
              </c:pt>
              <c:pt idx="28">
                <c:v>29/01/22</c:v>
              </c:pt>
              <c:pt idx="29">
                <c:v>30/01/22</c:v>
              </c:pt>
              <c:pt idx="30">
                <c:v>31/01/22</c:v>
              </c:pt>
              <c:pt idx="31">
                <c:v>01/02/22</c:v>
              </c:pt>
              <c:pt idx="32">
                <c:v>02/02/22</c:v>
              </c:pt>
              <c:pt idx="33">
                <c:v>03/02/22</c:v>
              </c:pt>
              <c:pt idx="34">
                <c:v>04/02/22</c:v>
              </c:pt>
              <c:pt idx="35">
                <c:v>05/02/22</c:v>
              </c:pt>
              <c:pt idx="36">
                <c:v>06/02/22</c:v>
              </c:pt>
              <c:pt idx="37">
                <c:v>07/02/22</c:v>
              </c:pt>
              <c:pt idx="38">
                <c:v>08/02/22</c:v>
              </c:pt>
              <c:pt idx="39">
                <c:v>09/02/22</c:v>
              </c:pt>
              <c:pt idx="40">
                <c:v>10/02/22</c:v>
              </c:pt>
              <c:pt idx="41">
                <c:v>11/02/22</c:v>
              </c:pt>
              <c:pt idx="42">
                <c:v>12/02/22</c:v>
              </c:pt>
              <c:pt idx="43">
                <c:v>13/02/22</c:v>
              </c:pt>
              <c:pt idx="44">
                <c:v>14/02/22</c:v>
              </c:pt>
              <c:pt idx="45">
                <c:v>15/02/22</c:v>
              </c:pt>
              <c:pt idx="46">
                <c:v>16/02/22</c:v>
              </c:pt>
              <c:pt idx="47">
                <c:v>17/02/22</c:v>
              </c:pt>
              <c:pt idx="48">
                <c:v>18/02/22</c:v>
              </c:pt>
              <c:pt idx="49">
                <c:v>19/02/22</c:v>
              </c:pt>
              <c:pt idx="50">
                <c:v>20/02/22</c:v>
              </c:pt>
              <c:pt idx="51">
                <c:v>21/02/22</c:v>
              </c:pt>
              <c:pt idx="52">
                <c:v>22/02/22</c:v>
              </c:pt>
              <c:pt idx="53">
                <c:v>23/02/22</c:v>
              </c:pt>
              <c:pt idx="54">
                <c:v>24/02/22</c:v>
              </c:pt>
              <c:pt idx="55">
                <c:v>25/02/22</c:v>
              </c:pt>
              <c:pt idx="56">
                <c:v>26/02/22</c:v>
              </c:pt>
              <c:pt idx="57">
                <c:v>27/02/22</c:v>
              </c:pt>
              <c:pt idx="58">
                <c:v>28/02/22</c:v>
              </c:pt>
              <c:pt idx="59">
                <c:v>01/03/22</c:v>
              </c:pt>
              <c:pt idx="60">
                <c:v>02/03/22</c:v>
              </c:pt>
              <c:pt idx="61">
                <c:v>03/03/22</c:v>
              </c:pt>
              <c:pt idx="62">
                <c:v>04/03/22</c:v>
              </c:pt>
              <c:pt idx="63">
                <c:v>05/03/22</c:v>
              </c:pt>
              <c:pt idx="64">
                <c:v>06/03/22</c:v>
              </c:pt>
              <c:pt idx="65">
                <c:v>07/03/22</c:v>
              </c:pt>
              <c:pt idx="66">
                <c:v>08/03/22</c:v>
              </c:pt>
              <c:pt idx="67">
                <c:v>09/03/22</c:v>
              </c:pt>
              <c:pt idx="68">
                <c:v>10/03/22</c:v>
              </c:pt>
              <c:pt idx="69">
                <c:v>11/03/22</c:v>
              </c:pt>
              <c:pt idx="70">
                <c:v>12/03/22</c:v>
              </c:pt>
              <c:pt idx="71">
                <c:v>13/03/22</c:v>
              </c:pt>
              <c:pt idx="72">
                <c:v>14/03/22</c:v>
              </c:pt>
              <c:pt idx="73">
                <c:v>15/03/22</c:v>
              </c:pt>
              <c:pt idx="74">
                <c:v>16/03/22</c:v>
              </c:pt>
              <c:pt idx="75">
                <c:v>17/03/22</c:v>
              </c:pt>
              <c:pt idx="76">
                <c:v>18/03/22</c:v>
              </c:pt>
              <c:pt idx="77">
                <c:v>19/03/22</c:v>
              </c:pt>
              <c:pt idx="78">
                <c:v>20/03/22</c:v>
              </c:pt>
              <c:pt idx="79">
                <c:v>21/03/22</c:v>
              </c:pt>
              <c:pt idx="80">
                <c:v>22/03/22</c:v>
              </c:pt>
              <c:pt idx="81">
                <c:v>23/03/22</c:v>
              </c:pt>
              <c:pt idx="82">
                <c:v>24/03/22</c:v>
              </c:pt>
              <c:pt idx="83">
                <c:v>25/03/22</c:v>
              </c:pt>
              <c:pt idx="84">
                <c:v>26/03/22</c:v>
              </c:pt>
              <c:pt idx="85">
                <c:v>27/03/22</c:v>
              </c:pt>
              <c:pt idx="86">
                <c:v>28/03/22</c:v>
              </c:pt>
              <c:pt idx="87">
                <c:v>29/03/22</c:v>
              </c:pt>
              <c:pt idx="88">
                <c:v>30/03/22</c:v>
              </c:pt>
              <c:pt idx="89">
                <c:v>31/03/22</c:v>
              </c:pt>
              <c:pt idx="90">
                <c:v>01/04/22</c:v>
              </c:pt>
              <c:pt idx="91">
                <c:v>02/04/22</c:v>
              </c:pt>
              <c:pt idx="92">
                <c:v>03/04/22</c:v>
              </c:pt>
              <c:pt idx="93">
                <c:v>04/04/22</c:v>
              </c:pt>
              <c:pt idx="94">
                <c:v>05/04/22</c:v>
              </c:pt>
              <c:pt idx="95">
                <c:v>06/04/22</c:v>
              </c:pt>
              <c:pt idx="96">
                <c:v>07/04/22</c:v>
              </c:pt>
              <c:pt idx="97">
                <c:v>08/04/22</c:v>
              </c:pt>
              <c:pt idx="98">
                <c:v>09/04/22</c:v>
              </c:pt>
              <c:pt idx="99">
                <c:v>10/04/22</c:v>
              </c:pt>
              <c:pt idx="100">
                <c:v>11/04/22</c:v>
              </c:pt>
              <c:pt idx="101">
                <c:v>12/04/22</c:v>
              </c:pt>
              <c:pt idx="102">
                <c:v>13/04/22</c:v>
              </c:pt>
              <c:pt idx="103">
                <c:v>14/04/22</c:v>
              </c:pt>
              <c:pt idx="104">
                <c:v>15/04/22</c:v>
              </c:pt>
              <c:pt idx="105">
                <c:v>16/04/22</c:v>
              </c:pt>
              <c:pt idx="106">
                <c:v>17/04/22</c:v>
              </c:pt>
              <c:pt idx="107">
                <c:v>18/04/22</c:v>
              </c:pt>
              <c:pt idx="108">
                <c:v>19/04/22</c:v>
              </c:pt>
              <c:pt idx="109">
                <c:v>20/04/22</c:v>
              </c:pt>
              <c:pt idx="110">
                <c:v>21/04/22</c:v>
              </c:pt>
              <c:pt idx="111">
                <c:v>22/04/22</c:v>
              </c:pt>
              <c:pt idx="112">
                <c:v>23/04/22</c:v>
              </c:pt>
              <c:pt idx="113">
                <c:v>24/04/22</c:v>
              </c:pt>
              <c:pt idx="114">
                <c:v>25/04/22</c:v>
              </c:pt>
              <c:pt idx="115">
                <c:v>26/04/22</c:v>
              </c:pt>
              <c:pt idx="116">
                <c:v>27/04/22</c:v>
              </c:pt>
              <c:pt idx="117">
                <c:v>28/04/22</c:v>
              </c:pt>
              <c:pt idx="118">
                <c:v>29/04/22</c:v>
              </c:pt>
              <c:pt idx="119">
                <c:v>30/04/22</c:v>
              </c:pt>
              <c:pt idx="120">
                <c:v>01/05/22</c:v>
              </c:pt>
              <c:pt idx="121">
                <c:v>02/05/22</c:v>
              </c:pt>
              <c:pt idx="122">
                <c:v>03/05/22</c:v>
              </c:pt>
              <c:pt idx="123">
                <c:v>04/05/22</c:v>
              </c:pt>
              <c:pt idx="124">
                <c:v>05/05/22</c:v>
              </c:pt>
              <c:pt idx="125">
                <c:v>06/05/22</c:v>
              </c:pt>
              <c:pt idx="126">
                <c:v>07/05/22</c:v>
              </c:pt>
              <c:pt idx="127">
                <c:v>08/05/22</c:v>
              </c:pt>
              <c:pt idx="128">
                <c:v>09/05/22</c:v>
              </c:pt>
              <c:pt idx="129">
                <c:v>10/05/22</c:v>
              </c:pt>
              <c:pt idx="130">
                <c:v>11/05/22</c:v>
              </c:pt>
              <c:pt idx="131">
                <c:v>12/05/22</c:v>
              </c:pt>
              <c:pt idx="132">
                <c:v>13/05/22</c:v>
              </c:pt>
              <c:pt idx="133">
                <c:v>14/05/22</c:v>
              </c:pt>
              <c:pt idx="134">
                <c:v>15/05/22</c:v>
              </c:pt>
              <c:pt idx="135">
                <c:v>16/05/22</c:v>
              </c:pt>
              <c:pt idx="136">
                <c:v>17/05/22</c:v>
              </c:pt>
              <c:pt idx="137">
                <c:v>18/05/22</c:v>
              </c:pt>
              <c:pt idx="138">
                <c:v>19/05/22</c:v>
              </c:pt>
              <c:pt idx="139">
                <c:v>20/05/22</c:v>
              </c:pt>
              <c:pt idx="140">
                <c:v>21/05/22</c:v>
              </c:pt>
              <c:pt idx="141">
                <c:v>22/05/22</c:v>
              </c:pt>
              <c:pt idx="142">
                <c:v>23/05/22</c:v>
              </c:pt>
              <c:pt idx="143">
                <c:v>24/05/22</c:v>
              </c:pt>
              <c:pt idx="144">
                <c:v>25/05/22</c:v>
              </c:pt>
              <c:pt idx="145">
                <c:v>26/05/22</c:v>
              </c:pt>
              <c:pt idx="146">
                <c:v>27/05/22</c:v>
              </c:pt>
              <c:pt idx="147">
                <c:v>28/05/22</c:v>
              </c:pt>
              <c:pt idx="148">
                <c:v>29/05/22</c:v>
              </c:pt>
              <c:pt idx="149">
                <c:v>30/05/22</c:v>
              </c:pt>
              <c:pt idx="150">
                <c:v>31/05/22</c:v>
              </c:pt>
            </c:strLit>
          </c:cat>
          <c:val>
            <c:numLit>
              <c:formatCode>General</c:formatCode>
              <c:ptCount val="151"/>
              <c:pt idx="0">
                <c:v>0</c:v>
              </c:pt>
              <c:pt idx="1">
                <c:v>114.71</c:v>
              </c:pt>
              <c:pt idx="2">
                <c:v>0</c:v>
              </c:pt>
              <c:pt idx="3">
                <c:v>443.78</c:v>
              </c:pt>
              <c:pt idx="4">
                <c:v>125.25</c:v>
              </c:pt>
              <c:pt idx="5">
                <c:v>156.68</c:v>
              </c:pt>
              <c:pt idx="6">
                <c:v>716.15</c:v>
              </c:pt>
              <c:pt idx="7">
                <c:v>394.47</c:v>
              </c:pt>
              <c:pt idx="8">
                <c:v>1881.6</c:v>
              </c:pt>
              <c:pt idx="9">
                <c:v>94.28</c:v>
              </c:pt>
              <c:pt idx="10">
                <c:v>533.36</c:v>
              </c:pt>
              <c:pt idx="11">
                <c:v>0</c:v>
              </c:pt>
              <c:pt idx="12">
                <c:v>363.11</c:v>
              </c:pt>
              <c:pt idx="13">
                <c:v>671.57</c:v>
              </c:pt>
              <c:pt idx="14">
                <c:v>975.35</c:v>
              </c:pt>
              <c:pt idx="15">
                <c:v>403.59</c:v>
              </c:pt>
              <c:pt idx="16">
                <c:v>24</c:v>
              </c:pt>
              <c:pt idx="17">
                <c:v>377.57</c:v>
              </c:pt>
              <c:pt idx="18">
                <c:v>361.27</c:v>
              </c:pt>
              <c:pt idx="19">
                <c:v>0</c:v>
              </c:pt>
              <c:pt idx="20">
                <c:v>0</c:v>
              </c:pt>
              <c:pt idx="21">
                <c:v>1185.5899999999999</c:v>
              </c:pt>
              <c:pt idx="22">
                <c:v>85.75</c:v>
              </c:pt>
              <c:pt idx="23">
                <c:v>313.48</c:v>
              </c:pt>
              <c:pt idx="24">
                <c:v>125.62</c:v>
              </c:pt>
              <c:pt idx="25">
                <c:v>167.08</c:v>
              </c:pt>
              <c:pt idx="26">
                <c:v>818.64</c:v>
              </c:pt>
              <c:pt idx="27">
                <c:v>159.79</c:v>
              </c:pt>
              <c:pt idx="28">
                <c:v>1001.53</c:v>
              </c:pt>
              <c:pt idx="29">
                <c:v>121.09</c:v>
              </c:pt>
              <c:pt idx="30">
                <c:v>52.01</c:v>
              </c:pt>
              <c:pt idx="31">
                <c:v>357.21</c:v>
              </c:pt>
              <c:pt idx="32">
                <c:v>0</c:v>
              </c:pt>
              <c:pt idx="33">
                <c:v>112.71</c:v>
              </c:pt>
              <c:pt idx="34">
                <c:v>697.17</c:v>
              </c:pt>
              <c:pt idx="35">
                <c:v>717.49</c:v>
              </c:pt>
              <c:pt idx="36">
                <c:v>827.03</c:v>
              </c:pt>
              <c:pt idx="37">
                <c:v>641.86</c:v>
              </c:pt>
              <c:pt idx="38">
                <c:v>0</c:v>
              </c:pt>
              <c:pt idx="39">
                <c:v>732.03</c:v>
              </c:pt>
              <c:pt idx="40">
                <c:v>184</c:v>
              </c:pt>
              <c:pt idx="41">
                <c:v>0</c:v>
              </c:pt>
              <c:pt idx="42">
                <c:v>242.93</c:v>
              </c:pt>
              <c:pt idx="43">
                <c:v>530.92999999999995</c:v>
              </c:pt>
              <c:pt idx="44">
                <c:v>38.69</c:v>
              </c:pt>
              <c:pt idx="45">
                <c:v>739.97</c:v>
              </c:pt>
              <c:pt idx="46">
                <c:v>10.76</c:v>
              </c:pt>
              <c:pt idx="47">
                <c:v>978.61</c:v>
              </c:pt>
              <c:pt idx="48">
                <c:v>0</c:v>
              </c:pt>
              <c:pt idx="49">
                <c:v>1105.1199999999999</c:v>
              </c:pt>
              <c:pt idx="50">
                <c:v>2815.44</c:v>
              </c:pt>
              <c:pt idx="51">
                <c:v>880.55</c:v>
              </c:pt>
              <c:pt idx="52">
                <c:v>103.23</c:v>
              </c:pt>
              <c:pt idx="53">
                <c:v>443.37</c:v>
              </c:pt>
              <c:pt idx="54">
                <c:v>595.91999999999996</c:v>
              </c:pt>
              <c:pt idx="55">
                <c:v>428.49</c:v>
              </c:pt>
              <c:pt idx="56">
                <c:v>3265.36</c:v>
              </c:pt>
              <c:pt idx="57">
                <c:v>468.49</c:v>
              </c:pt>
              <c:pt idx="58">
                <c:v>346.91</c:v>
              </c:pt>
              <c:pt idx="59">
                <c:v>877.08</c:v>
              </c:pt>
              <c:pt idx="60">
                <c:v>68.53</c:v>
              </c:pt>
              <c:pt idx="61">
                <c:v>1444.21</c:v>
              </c:pt>
              <c:pt idx="62">
                <c:v>200</c:v>
              </c:pt>
              <c:pt idx="63">
                <c:v>1397.15</c:v>
              </c:pt>
              <c:pt idx="64">
                <c:v>992.54</c:v>
              </c:pt>
              <c:pt idx="65">
                <c:v>363.05</c:v>
              </c:pt>
              <c:pt idx="66">
                <c:v>1328.39</c:v>
              </c:pt>
              <c:pt idx="67">
                <c:v>0</c:v>
              </c:pt>
              <c:pt idx="68">
                <c:v>309.32</c:v>
              </c:pt>
              <c:pt idx="69">
                <c:v>725.34</c:v>
              </c:pt>
              <c:pt idx="70">
                <c:v>458.83</c:v>
              </c:pt>
              <c:pt idx="71">
                <c:v>530.1</c:v>
              </c:pt>
              <c:pt idx="72">
                <c:v>1945.53</c:v>
              </c:pt>
              <c:pt idx="73">
                <c:v>168.05</c:v>
              </c:pt>
              <c:pt idx="74">
                <c:v>0</c:v>
              </c:pt>
              <c:pt idx="75">
                <c:v>880.06</c:v>
              </c:pt>
              <c:pt idx="76">
                <c:v>1209.8900000000001</c:v>
              </c:pt>
              <c:pt idx="77">
                <c:v>251.98</c:v>
              </c:pt>
              <c:pt idx="78">
                <c:v>753.87</c:v>
              </c:pt>
              <c:pt idx="79">
                <c:v>0</c:v>
              </c:pt>
              <c:pt idx="80">
                <c:v>32.99</c:v>
              </c:pt>
              <c:pt idx="81">
                <c:v>203.08</c:v>
              </c:pt>
              <c:pt idx="82">
                <c:v>0</c:v>
              </c:pt>
              <c:pt idx="83">
                <c:v>679.05</c:v>
              </c:pt>
              <c:pt idx="84">
                <c:v>490.08</c:v>
              </c:pt>
              <c:pt idx="85">
                <c:v>329.24</c:v>
              </c:pt>
              <c:pt idx="86">
                <c:v>788.89</c:v>
              </c:pt>
              <c:pt idx="87">
                <c:v>755.27</c:v>
              </c:pt>
              <c:pt idx="88">
                <c:v>300.5</c:v>
              </c:pt>
              <c:pt idx="89">
                <c:v>597.9</c:v>
              </c:pt>
              <c:pt idx="90">
                <c:v>1910.73</c:v>
              </c:pt>
              <c:pt idx="91">
                <c:v>636.33000000000004</c:v>
              </c:pt>
              <c:pt idx="92">
                <c:v>136.94999999999999</c:v>
              </c:pt>
              <c:pt idx="93">
                <c:v>181.06</c:v>
              </c:pt>
              <c:pt idx="94">
                <c:v>467.97</c:v>
              </c:pt>
              <c:pt idx="95">
                <c:v>408.97</c:v>
              </c:pt>
              <c:pt idx="96">
                <c:v>0</c:v>
              </c:pt>
              <c:pt idx="97">
                <c:v>1029.46</c:v>
              </c:pt>
              <c:pt idx="98">
                <c:v>992.91</c:v>
              </c:pt>
              <c:pt idx="99">
                <c:v>759.4</c:v>
              </c:pt>
              <c:pt idx="100">
                <c:v>171.84</c:v>
              </c:pt>
              <c:pt idx="101">
                <c:v>870.43</c:v>
              </c:pt>
              <c:pt idx="102">
                <c:v>616.5</c:v>
              </c:pt>
              <c:pt idx="103">
                <c:v>645.89</c:v>
              </c:pt>
              <c:pt idx="104">
                <c:v>215.27</c:v>
              </c:pt>
              <c:pt idx="105">
                <c:v>601.66999999999996</c:v>
              </c:pt>
              <c:pt idx="106">
                <c:v>262.2</c:v>
              </c:pt>
              <c:pt idx="107">
                <c:v>613.55999999999995</c:v>
              </c:pt>
              <c:pt idx="108">
                <c:v>0</c:v>
              </c:pt>
              <c:pt idx="109">
                <c:v>476.55</c:v>
              </c:pt>
              <c:pt idx="110">
                <c:v>646.02</c:v>
              </c:pt>
              <c:pt idx="111">
                <c:v>590.97</c:v>
              </c:pt>
              <c:pt idx="112">
                <c:v>258.14999999999998</c:v>
              </c:pt>
              <c:pt idx="113">
                <c:v>0</c:v>
              </c:pt>
              <c:pt idx="114">
                <c:v>317.37</c:v>
              </c:pt>
              <c:pt idx="115">
                <c:v>0</c:v>
              </c:pt>
              <c:pt idx="116">
                <c:v>28.48</c:v>
              </c:pt>
              <c:pt idx="117">
                <c:v>666.76</c:v>
              </c:pt>
              <c:pt idx="118">
                <c:v>107.99</c:v>
              </c:pt>
              <c:pt idx="119">
                <c:v>816.44</c:v>
              </c:pt>
              <c:pt idx="120">
                <c:v>455.22</c:v>
              </c:pt>
              <c:pt idx="121">
                <c:v>91</c:v>
              </c:pt>
              <c:pt idx="122">
                <c:v>532.24</c:v>
              </c:pt>
              <c:pt idx="123">
                <c:v>0</c:v>
              </c:pt>
              <c:pt idx="124">
                <c:v>931.97</c:v>
              </c:pt>
              <c:pt idx="125">
                <c:v>544.29999999999995</c:v>
              </c:pt>
              <c:pt idx="126">
                <c:v>165.41</c:v>
              </c:pt>
              <c:pt idx="127">
                <c:v>202.12</c:v>
              </c:pt>
              <c:pt idx="128">
                <c:v>1970.47</c:v>
              </c:pt>
              <c:pt idx="129">
                <c:v>546.08000000000004</c:v>
              </c:pt>
              <c:pt idx="130">
                <c:v>431.61</c:v>
              </c:pt>
              <c:pt idx="131">
                <c:v>1824.22</c:v>
              </c:pt>
              <c:pt idx="132">
                <c:v>1541.12</c:v>
              </c:pt>
              <c:pt idx="133">
                <c:v>1400.68</c:v>
              </c:pt>
              <c:pt idx="134">
                <c:v>267.58999999999997</c:v>
              </c:pt>
              <c:pt idx="135">
                <c:v>1148.3499999999999</c:v>
              </c:pt>
              <c:pt idx="136">
                <c:v>194</c:v>
              </c:pt>
              <c:pt idx="137">
                <c:v>1107.6500000000001</c:v>
              </c:pt>
              <c:pt idx="138">
                <c:v>173.11</c:v>
              </c:pt>
              <c:pt idx="139">
                <c:v>318.81</c:v>
              </c:pt>
              <c:pt idx="140">
                <c:v>737.26</c:v>
              </c:pt>
              <c:pt idx="141">
                <c:v>1261.8</c:v>
              </c:pt>
              <c:pt idx="142">
                <c:v>382.62</c:v>
              </c:pt>
              <c:pt idx="143">
                <c:v>277.43</c:v>
              </c:pt>
              <c:pt idx="144">
                <c:v>884.25</c:v>
              </c:pt>
              <c:pt idx="145">
                <c:v>505.01</c:v>
              </c:pt>
              <c:pt idx="146">
                <c:v>903.56</c:v>
              </c:pt>
              <c:pt idx="147">
                <c:v>376.56</c:v>
              </c:pt>
              <c:pt idx="148">
                <c:v>0</c:v>
              </c:pt>
              <c:pt idx="149">
                <c:v>765.48500000000001</c:v>
              </c:pt>
              <c:pt idx="150">
                <c:v>235.715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B8BC-42A9-89A9-06E8DF9EE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15616"/>
        <c:axId val="124016448"/>
      </c:lineChart>
      <c:catAx>
        <c:axId val="12401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Fecha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6448"/>
        <c:crosses val="autoZero"/>
        <c:auto val="1"/>
        <c:lblAlgn val="ctr"/>
        <c:lblOffset val="100"/>
        <c:noMultiLvlLbl val="0"/>
      </c:catAx>
      <c:valAx>
        <c:axId val="1240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Ventas tarjeta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"Tienda 1", "Tienda 2", "Tienda 3" por "Mes"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Tienda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'Ventas x tienda'!$A$2:$A$6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'Ventas x tienda'!$D$2:$D$6</c:f>
              <c:numCache>
                <c:formatCode>"$"#,##0.00</c:formatCode>
                <c:ptCount val="5"/>
                <c:pt idx="0">
                  <c:v>45580.68</c:v>
                </c:pt>
                <c:pt idx="1">
                  <c:v>41884.949999999997</c:v>
                </c:pt>
                <c:pt idx="2">
                  <c:v>44348.77</c:v>
                </c:pt>
                <c:pt idx="3">
                  <c:v>43116.86</c:v>
                </c:pt>
                <c:pt idx="4">
                  <c:v>43116.86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A-4CD5-8072-88D9821FCCD1}"/>
            </c:ext>
          </c:extLst>
        </c:ser>
        <c:ser>
          <c:idx val="1"/>
          <c:order val="1"/>
          <c:tx>
            <c:v>Tienda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'Ventas x tienda'!$A$2:$A$6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'Ventas x tienda'!$E$2:$E$6</c:f>
              <c:numCache>
                <c:formatCode>"$"#,##0.00</c:formatCode>
                <c:ptCount val="5"/>
                <c:pt idx="0">
                  <c:v>34493.49</c:v>
                </c:pt>
                <c:pt idx="1">
                  <c:v>35725.4</c:v>
                </c:pt>
                <c:pt idx="2">
                  <c:v>36957.31</c:v>
                </c:pt>
                <c:pt idx="3">
                  <c:v>36957.31</c:v>
                </c:pt>
                <c:pt idx="4">
                  <c:v>34493.49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A-4CD5-8072-88D9821FCCD1}"/>
            </c:ext>
          </c:extLst>
        </c:ser>
        <c:ser>
          <c:idx val="2"/>
          <c:order val="2"/>
          <c:tx>
            <c:v>Tienda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'Ventas x tienda'!$A$2:$A$6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'Ventas x tienda'!$F$2:$F$6</c:f>
              <c:numCache>
                <c:formatCode>"$"#,##0.00</c:formatCode>
                <c:ptCount val="5"/>
                <c:pt idx="0">
                  <c:v>43116.86</c:v>
                </c:pt>
                <c:pt idx="1">
                  <c:v>33078.1</c:v>
                </c:pt>
                <c:pt idx="2">
                  <c:v>40121.120000000003</c:v>
                </c:pt>
                <c:pt idx="3">
                  <c:v>38483.050000000003</c:v>
                </c:pt>
                <c:pt idx="4">
                  <c:v>48092.27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EA-4CD5-8072-88D9821FC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37712"/>
        <c:axId val="663739376"/>
      </c:lineChart>
      <c:catAx>
        <c:axId val="66373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39376"/>
        <c:crosses val="autoZero"/>
        <c:auto val="1"/>
        <c:lblAlgn val="ctr"/>
        <c:lblOffset val="100"/>
        <c:noMultiLvlLbl val="0"/>
      </c:catAx>
      <c:valAx>
        <c:axId val="663739376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3771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"Mes": </a:t>
            </a:r>
            <a:r>
              <a:rPr lang="en-US">
                <a:solidFill>
                  <a:srgbClr val="DD5A13"/>
                </a:solidFill>
              </a:rPr>
              <a:t>Abril</a:t>
            </a:r>
            <a:r>
              <a:rPr lang="en-US"/>
              <a:t> y </a:t>
            </a:r>
            <a:r>
              <a:rPr lang="en-US">
                <a:solidFill>
                  <a:srgbClr val="DD5A13"/>
                </a:solidFill>
              </a:rPr>
              <a:t>Mayo</a:t>
            </a:r>
            <a:r>
              <a:rPr lang="en-US"/>
              <a:t> tienen valores de "Otros gastos" notablemente superiores.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ED7331"/>
          </a:solidFill>
          <a:ln>
            <a:noFill/>
          </a:ln>
          <a:effectLst/>
        </c:spPr>
      </c:pivotFmt>
      <c:pivotFmt>
        <c:idx val="7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D7331"/>
          </a:solidFill>
          <a:ln>
            <a:noFill/>
          </a:ln>
          <a:effectLst/>
        </c:spPr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EB-49A6-9B6D-3E59A10940DF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EB-49A6-9B6D-3E59A10940DF}"/>
              </c:ext>
            </c:extLst>
          </c:dPt>
          <c:cat>
            <c:strLit>
              <c:ptCount val="5"/>
              <c:pt idx="0">
                <c:v>Abril</c:v>
              </c:pt>
              <c:pt idx="1">
                <c:v>Mayo</c:v>
              </c:pt>
              <c:pt idx="2">
                <c:v>Febrero</c:v>
              </c:pt>
              <c:pt idx="3">
                <c:v>Enero</c:v>
              </c:pt>
              <c:pt idx="4">
                <c:v>Marzo</c:v>
              </c:pt>
            </c:strLit>
          </c:cat>
          <c:val>
            <c:numLit>
              <c:formatCode>General</c:formatCode>
              <c:ptCount val="5"/>
              <c:pt idx="0">
                <c:v>818.5</c:v>
              </c:pt>
              <c:pt idx="1">
                <c:v>700</c:v>
              </c:pt>
              <c:pt idx="2">
                <c:v>381.56</c:v>
              </c:pt>
              <c:pt idx="3">
                <c:v>305</c:v>
              </c:pt>
              <c:pt idx="4">
                <c:v>62.5</c:v>
              </c:pt>
            </c:numLit>
          </c:val>
          <c:extLst>
            <c:ext xmlns:c16="http://schemas.microsoft.com/office/drawing/2014/chart" uri="{C3380CC4-5D6E-409C-BE32-E72D297353CC}">
              <c16:uniqueId val="{00000004-0EEB-49A6-9B6D-3E59A1094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31015296"/>
        <c:axId val="659342736"/>
      </c:barChart>
      <c:catAx>
        <c:axId val="1310152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42736"/>
        <c:crosses val="autoZero"/>
        <c:auto val="1"/>
        <c:lblAlgn val="ctr"/>
        <c:lblOffset val="100"/>
        <c:noMultiLvlLbl val="0"/>
      </c:catAx>
      <c:valAx>
        <c:axId val="65934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Otros gastos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5296"/>
        <c:crosses val="max"/>
        <c:crossBetween val="between"/>
        <c:majorUnit val="2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12</xdr:row>
      <xdr:rowOff>33336</xdr:rowOff>
    </xdr:from>
    <xdr:to>
      <xdr:col>6</xdr:col>
      <xdr:colOff>9526</xdr:colOff>
      <xdr:row>22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6C93F4-671D-CE2A-65B2-7664288F7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12</xdr:row>
      <xdr:rowOff>23812</xdr:rowOff>
    </xdr:from>
    <xdr:to>
      <xdr:col>9</xdr:col>
      <xdr:colOff>590549</xdr:colOff>
      <xdr:row>22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6515AB-E213-5CC6-D86A-F78D8687B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609600</xdr:colOff>
      <xdr:row>12</xdr:row>
      <xdr:rowOff>14286</xdr:rowOff>
    </xdr:from>
    <xdr:to>
      <xdr:col>15</xdr:col>
      <xdr:colOff>0</xdr:colOff>
      <xdr:row>22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7F5AC37-39DE-611A-0B99-2BDBAC942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2</xdr:row>
      <xdr:rowOff>1</xdr:rowOff>
    </xdr:from>
    <xdr:to>
      <xdr:col>5</xdr:col>
      <xdr:colOff>0</xdr:colOff>
      <xdr:row>10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3FABD0-6E7C-EC58-65FE-AB064E851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57150</xdr:colOff>
      <xdr:row>2</xdr:row>
      <xdr:rowOff>1</xdr:rowOff>
    </xdr:from>
    <xdr:to>
      <xdr:col>10</xdr:col>
      <xdr:colOff>390525</xdr:colOff>
      <xdr:row>10</xdr:row>
      <xdr:rowOff>171451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57E7C3F-49BF-F5C9-5FF0-3F340B3E5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290512</xdr:colOff>
      <xdr:row>1</xdr:row>
      <xdr:rowOff>47625</xdr:rowOff>
    </xdr:from>
    <xdr:to>
      <xdr:col>16</xdr:col>
      <xdr:colOff>80962</xdr:colOff>
      <xdr:row>10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F30D5CC-BAF0-5D08-9C95-208DF2D0B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2" name="Gráfico 1" descr="Tipo de gráfico: Líneas. &quot;Ventas totales&quot;&#10;&#10;Descripción generada automáticamente">
          <a:extLst>
            <a:ext uri="{FF2B5EF4-FFF2-40B4-BE49-F238E27FC236}">
              <a16:creationId xmlns:a16="http://schemas.microsoft.com/office/drawing/2014/main" id="{20A80811-3C9C-41BA-BB5B-93122D162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12</xdr:col>
      <xdr:colOff>0</xdr:colOff>
      <xdr:row>14</xdr:row>
      <xdr:rowOff>76200</xdr:rowOff>
    </xdr:to>
    <xdr:graphicFrame macro="">
      <xdr:nvGraphicFramePr>
        <xdr:cNvPr id="3" name="Gráfico 2" descr="Tipo de gráfico: Dispersión. Campo: Ventas efectivo y campo: Utilidad parece estar muy correlacionado.&#10;&#10;Descripción generada automáticamente">
          <a:extLst>
            <a:ext uri="{FF2B5EF4-FFF2-40B4-BE49-F238E27FC236}">
              <a16:creationId xmlns:a16="http://schemas.microsoft.com/office/drawing/2014/main" id="{09358462-D9AD-4A14-B95C-D2D78C7A6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18</xdr:col>
      <xdr:colOff>0</xdr:colOff>
      <xdr:row>14</xdr:row>
      <xdr:rowOff>76200</xdr:rowOff>
    </xdr:to>
    <xdr:graphicFrame macro="">
      <xdr:nvGraphicFramePr>
        <xdr:cNvPr id="4" name="Gráfico 3" descr="Tipo de gráfico: Líneas. &quot;Ventas tarjeta&quot; tiene 6 valores atípicos.&#10;&#10;Descripción generada automáticamente">
          <a:extLst>
            <a:ext uri="{FF2B5EF4-FFF2-40B4-BE49-F238E27FC236}">
              <a16:creationId xmlns:a16="http://schemas.microsoft.com/office/drawing/2014/main" id="{02764879-F02D-4BCF-A43B-0E120AC9B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76200</xdr:rowOff>
    </xdr:from>
    <xdr:to>
      <xdr:col>6</xdr:col>
      <xdr:colOff>0</xdr:colOff>
      <xdr:row>28</xdr:row>
      <xdr:rowOff>152400</xdr:rowOff>
    </xdr:to>
    <xdr:graphicFrame macro="">
      <xdr:nvGraphicFramePr>
        <xdr:cNvPr id="5" name="Gráfico 4" descr="Tipo de gráfico: Líneas. &quot;Tienda 1&quot;, &quot;Tienda 2&quot;, &quot;Tienda 3&quot; por &quot;Mes&quot;&#10;&#10;Descripción generada automáticamente">
          <a:extLst>
            <a:ext uri="{FF2B5EF4-FFF2-40B4-BE49-F238E27FC236}">
              <a16:creationId xmlns:a16="http://schemas.microsoft.com/office/drawing/2014/main" id="{0C46B51F-6B1A-48F2-A1FA-4C513FA8F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14</xdr:row>
      <xdr:rowOff>76200</xdr:rowOff>
    </xdr:from>
    <xdr:to>
      <xdr:col>12</xdr:col>
      <xdr:colOff>0</xdr:colOff>
      <xdr:row>28</xdr:row>
      <xdr:rowOff>152400</xdr:rowOff>
    </xdr:to>
    <xdr:graphicFrame macro="">
      <xdr:nvGraphicFramePr>
        <xdr:cNvPr id="6" name="Gráfico 5" descr="Tipo de gráfico: Barras apiladas. &quot;Mes&quot;: Abril y Mayo tienen valores de &quot;Otros gastos&quot; notablemente superiores.&#10;&#10;Descripción generada automáticamente">
          <a:extLst>
            <a:ext uri="{FF2B5EF4-FFF2-40B4-BE49-F238E27FC236}">
              <a16:creationId xmlns:a16="http://schemas.microsoft.com/office/drawing/2014/main" id="{779FE744-F402-44FD-B730-49F5D3E1A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84545-8143-4672-B380-4C56C6D9EBD8}" name="Tabla1" displayName="Tabla1" ref="A1:I152" totalsRowShown="0" headerRowDxfId="0">
  <autoFilter ref="A1:I152" xr:uid="{E4184545-8143-4672-B380-4C56C6D9EBD8}"/>
  <tableColumns count="9">
    <tableColumn id="1" xr3:uid="{7C2E382A-F857-4536-8C2A-F77410F1BD5F}" name="Fecha" dataDxfId="9"/>
    <tableColumn id="2" xr3:uid="{8ACB9012-7068-40F1-AAC4-B9D0CB0213AE}" name="Mes" dataDxfId="8" dataCellStyle="Millares">
      <calculatedColumnFormula>MONTH(A2)</calculatedColumnFormula>
    </tableColumn>
    <tableColumn id="3" xr3:uid="{D90F3C37-00BF-4A6D-A970-866CA96AD299}" name="Día de la semana" dataDxfId="7" dataCellStyle="Millares">
      <calculatedColumnFormula>WEEKDAY(A2,2)</calculatedColumnFormula>
    </tableColumn>
    <tableColumn id="4" xr3:uid="{65C397E4-FFCE-479D-AFA6-B6053CCD0FE4}" name="Ventas totales" dataDxfId="6"/>
    <tableColumn id="5" xr3:uid="{6BB976A2-6905-4548-85D4-5BFBDEBF058C}" name="Ventas efectivo" dataDxfId="5"/>
    <tableColumn id="6" xr3:uid="{578743BA-FD57-4B00-A7C4-043704EE4BFD}" name="Ventas tarjeta" dataDxfId="4"/>
    <tableColumn id="7" xr3:uid="{AA261FD1-AAA3-47CA-8E84-77BA5B92E8A8}" name="Ventas transferencia" dataDxfId="3"/>
    <tableColumn id="8" xr3:uid="{CAFB767E-8EAD-4C8F-AE9F-3ED38F5B1AF5}" name="Utilidad" dataDxfId="2"/>
    <tableColumn id="9" xr3:uid="{C040F4DB-474E-4CB2-935C-8ED9645C8850}" name="Ticke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1C8B-CADD-40AC-98B7-67B556EC1CA5}">
  <dimension ref="A1:Q32"/>
  <sheetViews>
    <sheetView showGridLines="0" workbookViewId="0">
      <selection activeCell="D34" sqref="D34"/>
    </sheetView>
  </sheetViews>
  <sheetFormatPr baseColWidth="10" defaultRowHeight="15" x14ac:dyDescent="0.25"/>
  <cols>
    <col min="2" max="2" width="17.28515625" bestFit="1" customWidth="1"/>
    <col min="3" max="3" width="15.140625" bestFit="1" customWidth="1"/>
    <col min="4" max="4" width="13.85546875" bestFit="1" customWidth="1"/>
    <col min="5" max="5" width="15" bestFit="1" customWidth="1"/>
    <col min="6" max="6" width="18.5703125" bestFit="1" customWidth="1"/>
    <col min="7" max="7" width="19.5703125" bestFit="1" customWidth="1"/>
    <col min="8" max="8" width="10.140625" bestFit="1" customWidth="1"/>
    <col min="9" max="10" width="10.140625" customWidth="1"/>
    <col min="11" max="11" width="9.5703125" bestFit="1" customWidth="1"/>
    <col min="12" max="15" width="10.140625" bestFit="1" customWidth="1"/>
  </cols>
  <sheetData>
    <row r="1" spans="1:17" s="14" customFormat="1" x14ac:dyDescent="0.25">
      <c r="A1" s="36" t="s">
        <v>65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x14ac:dyDescent="0.25">
      <c r="B2" t="s">
        <v>61</v>
      </c>
      <c r="C2" s="10">
        <f>D30</f>
        <v>607069.78</v>
      </c>
      <c r="F2" t="s">
        <v>72</v>
      </c>
      <c r="G2" s="11">
        <f>$J$30</f>
        <v>0.54935601661805666</v>
      </c>
    </row>
    <row r="12" spans="1:17" s="14" customFormat="1" x14ac:dyDescent="0.25">
      <c r="A12" s="37" t="s">
        <v>70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4" spans="1:17" x14ac:dyDescent="0.25">
      <c r="B14" s="30" t="s">
        <v>24</v>
      </c>
      <c r="C14" s="35" t="s">
        <v>29</v>
      </c>
    </row>
    <row r="16" spans="1:17" x14ac:dyDescent="0.25">
      <c r="B16" t="s">
        <v>71</v>
      </c>
      <c r="C16" s="10">
        <f>D32</f>
        <v>133205.91999999998</v>
      </c>
    </row>
    <row r="17" spans="2:15" x14ac:dyDescent="0.25">
      <c r="B17" t="s">
        <v>68</v>
      </c>
      <c r="C17" s="10">
        <f>I32</f>
        <v>54455.203849999991</v>
      </c>
    </row>
    <row r="18" spans="2:15" x14ac:dyDescent="0.25">
      <c r="B18" t="s">
        <v>12</v>
      </c>
      <c r="C18" s="10">
        <f>H32</f>
        <v>78750.716149999993</v>
      </c>
    </row>
    <row r="19" spans="2:15" x14ac:dyDescent="0.25">
      <c r="B19" t="s">
        <v>69</v>
      </c>
      <c r="C19" s="11">
        <f>J32</f>
        <v>0.59119531737027908</v>
      </c>
    </row>
    <row r="23" spans="2:15" s="31" customFormat="1" x14ac:dyDescent="0.25">
      <c r="D23" s="31">
        <v>1</v>
      </c>
      <c r="E23" s="31">
        <v>2</v>
      </c>
      <c r="F23" s="31">
        <v>3</v>
      </c>
      <c r="G23" s="31">
        <v>4</v>
      </c>
      <c r="H23" s="31">
        <v>5</v>
      </c>
      <c r="I23" s="31">
        <v>6</v>
      </c>
      <c r="J23" s="31">
        <v>7</v>
      </c>
      <c r="K23" s="31">
        <v>8</v>
      </c>
      <c r="L23" s="31">
        <v>9</v>
      </c>
      <c r="M23" s="31">
        <v>10</v>
      </c>
      <c r="N23" s="31">
        <v>11</v>
      </c>
      <c r="O23" s="31">
        <v>12</v>
      </c>
    </row>
    <row r="24" spans="2:15" x14ac:dyDescent="0.25">
      <c r="B24" s="22" t="s">
        <v>24</v>
      </c>
      <c r="C24" s="23" t="s">
        <v>66</v>
      </c>
      <c r="D24" s="23" t="s">
        <v>8</v>
      </c>
      <c r="E24" s="23" t="s">
        <v>9</v>
      </c>
      <c r="F24" s="23" t="s">
        <v>10</v>
      </c>
      <c r="G24" s="23" t="s">
        <v>11</v>
      </c>
      <c r="H24" s="23" t="s">
        <v>12</v>
      </c>
      <c r="I24" s="23" t="s">
        <v>68</v>
      </c>
      <c r="J24" s="23" t="s">
        <v>69</v>
      </c>
      <c r="K24" s="23" t="s">
        <v>13</v>
      </c>
      <c r="L24" s="23" t="s">
        <v>49</v>
      </c>
      <c r="M24" s="23" t="s">
        <v>50</v>
      </c>
      <c r="N24" s="23" t="s">
        <v>51</v>
      </c>
      <c r="O24" s="23" t="s">
        <v>67</v>
      </c>
    </row>
    <row r="25" spans="2:15" x14ac:dyDescent="0.25">
      <c r="B25" t="s">
        <v>25</v>
      </c>
      <c r="C25" s="15">
        <v>1</v>
      </c>
      <c r="D25" s="16">
        <f>SUMIF(Ventas!$B:$B,Dashboard!$C25,Ventas!D:D)</f>
        <v>123191.02</v>
      </c>
      <c r="E25" s="16">
        <f>SUMIF(Ventas!$B:$B,Dashboard!$C25,Ventas!E:E)</f>
        <v>106391.34000000001</v>
      </c>
      <c r="F25" s="16">
        <f>SUMIF(Ventas!$B:$B,Dashboard!$C25,Ventas!F:F)</f>
        <v>11667.320000000002</v>
      </c>
      <c r="G25" s="16">
        <f>SUMIF(Ventas!$B:$B,Dashboard!$C25,Ventas!G:G)</f>
        <v>5132.3599999999997</v>
      </c>
      <c r="H25" s="16">
        <f>SUMIF(Ventas!$B:$B,Dashboard!$C25,Ventas!H:H)</f>
        <v>66894.640000000014</v>
      </c>
      <c r="I25" s="16">
        <f>D25-H25</f>
        <v>56296.37999999999</v>
      </c>
      <c r="J25" s="24">
        <f>H25/D25</f>
        <v>0.54301555421815662</v>
      </c>
      <c r="K25" s="27">
        <f>SUMIF(Ventas!$B:$B,Dashboard!$C25,Ventas!I:I)</f>
        <v>1216</v>
      </c>
      <c r="L25" s="16">
        <f>VLOOKUP($C25,'Ventas x tienda'!$A$1:$F$6,4,FALSE)</f>
        <v>45580.68</v>
      </c>
      <c r="M25" s="16">
        <f>VLOOKUP($C25,'Ventas x tienda'!$A$1:$F$6,5,FALSE)</f>
        <v>34493.49</v>
      </c>
      <c r="N25" s="16">
        <f>VLOOKUP($C25,'Ventas x tienda'!$A$1:$F$6,6,FALSE)</f>
        <v>43116.86</v>
      </c>
      <c r="O25" s="16">
        <f>DSUM('Gastos mensuales'!$A$1:$F$10,Dashboard!$B25,'Gastos mensuales'!$A$1:$A$10)</f>
        <v>28156.440000000002</v>
      </c>
    </row>
    <row r="26" spans="2:15" x14ac:dyDescent="0.25">
      <c r="B26" t="s">
        <v>26</v>
      </c>
      <c r="C26" s="15">
        <v>2</v>
      </c>
      <c r="D26" s="16">
        <f>SUMIF(Ventas!$B:$B,Dashboard!$C26,Ventas!D:D)</f>
        <v>110688.44</v>
      </c>
      <c r="E26" s="16">
        <f>SUMIF(Ventas!$B:$B,Dashboard!$C26,Ventas!E:E)</f>
        <v>93424.17</v>
      </c>
      <c r="F26" s="16">
        <f>SUMIF(Ventas!$B:$B,Dashboard!$C26,Ventas!F:F)</f>
        <v>17264.27</v>
      </c>
      <c r="G26" s="16">
        <f>SUMIF(Ventas!$B:$B,Dashboard!$C26,Ventas!G:G)</f>
        <v>0</v>
      </c>
      <c r="H26" s="16">
        <f>SUMIF(Ventas!$B:$B,Dashboard!$C26,Ventas!H:H)</f>
        <v>59993.320000000007</v>
      </c>
      <c r="I26" s="16">
        <f>D26-H26</f>
        <v>50695.119999999995</v>
      </c>
      <c r="J26" s="24">
        <f t="shared" ref="J26:J30" si="0">H26/D26</f>
        <v>0.54200167605578331</v>
      </c>
      <c r="K26" s="27">
        <f>SUMIF(Ventas!$B:$B,Dashboard!$C26,Ventas!I:I)</f>
        <v>1025</v>
      </c>
      <c r="L26" s="16">
        <f>VLOOKUP($C26,'Ventas x tienda'!$A$1:$F$6,4,FALSE)</f>
        <v>41884.949999999997</v>
      </c>
      <c r="M26" s="16">
        <f>VLOOKUP($C26,'Ventas x tienda'!$A$1:$F$6,5,FALSE)</f>
        <v>35725.4</v>
      </c>
      <c r="N26" s="16">
        <f>VLOOKUP($C26,'Ventas x tienda'!$A$1:$F$6,6,FALSE)</f>
        <v>33078.1</v>
      </c>
      <c r="O26" s="16">
        <f>DSUM('Gastos mensuales'!$A$1:$F$10,Dashboard!$B26,'Gastos mensuales'!$A$1:$A$10)</f>
        <v>28565.140000000003</v>
      </c>
    </row>
    <row r="27" spans="2:15" x14ac:dyDescent="0.25">
      <c r="B27" t="s">
        <v>27</v>
      </c>
      <c r="C27" s="15">
        <v>3</v>
      </c>
      <c r="D27" s="16">
        <f>SUMIF(Ventas!$B:$B,Dashboard!$C27,Ventas!D:D)</f>
        <v>121427.19</v>
      </c>
      <c r="E27" s="16">
        <f>SUMIF(Ventas!$B:$B,Dashboard!$C27,Ventas!E:E)</f>
        <v>103171.26999999999</v>
      </c>
      <c r="F27" s="16">
        <f>SUMIF(Ventas!$B:$B,Dashboard!$C27,Ventas!F:F)</f>
        <v>18080.920000000002</v>
      </c>
      <c r="G27" s="16">
        <f>SUMIF(Ventas!$B:$B,Dashboard!$C27,Ventas!G:G)</f>
        <v>175</v>
      </c>
      <c r="H27" s="16">
        <f>SUMIF(Ventas!$B:$B,Dashboard!$C27,Ventas!H:H)</f>
        <v>57134.319999999992</v>
      </c>
      <c r="I27" s="16">
        <f>D27-H27</f>
        <v>64292.87000000001</v>
      </c>
      <c r="J27" s="24">
        <f t="shared" si="0"/>
        <v>0.47052328230604684</v>
      </c>
      <c r="K27" s="27">
        <f>SUMIF(Ventas!$B:$B,Dashboard!$C27,Ventas!I:I)</f>
        <v>1124</v>
      </c>
      <c r="L27" s="16">
        <f>VLOOKUP($C27,'Ventas x tienda'!$A$1:$F$6,4,FALSE)</f>
        <v>44348.77</v>
      </c>
      <c r="M27" s="16">
        <f>VLOOKUP($C27,'Ventas x tienda'!$A$1:$F$6,5,FALSE)</f>
        <v>36957.31</v>
      </c>
      <c r="N27" s="16">
        <f>VLOOKUP($C27,'Ventas x tienda'!$A$1:$F$6,6,FALSE)</f>
        <v>40121.120000000003</v>
      </c>
      <c r="O27" s="16">
        <f>DSUM('Gastos mensuales'!$A$1:$F$10,Dashboard!$B27,'Gastos mensuales'!$A$1:$A$10)</f>
        <v>33720.93</v>
      </c>
    </row>
    <row r="28" spans="2:15" x14ac:dyDescent="0.25">
      <c r="B28" t="s">
        <v>28</v>
      </c>
      <c r="C28" s="15">
        <v>4</v>
      </c>
      <c r="D28" s="16">
        <f>SUMIF(Ventas!$B:$B,Dashboard!$C28,Ventas!D:D)</f>
        <v>118557.21</v>
      </c>
      <c r="E28" s="16">
        <f>SUMIF(Ventas!$B:$B,Dashboard!$C28,Ventas!E:E)</f>
        <v>104127.34</v>
      </c>
      <c r="F28" s="16">
        <f>SUMIF(Ventas!$B:$B,Dashboard!$C28,Ventas!F:F)</f>
        <v>14429.87</v>
      </c>
      <c r="G28" s="16">
        <f>SUMIF(Ventas!$B:$B,Dashboard!$C28,Ventas!G:G)</f>
        <v>0</v>
      </c>
      <c r="H28" s="16">
        <f>SUMIF(Ventas!$B:$B,Dashboard!$C28,Ventas!H:H)</f>
        <v>70724.44</v>
      </c>
      <c r="I28" s="16">
        <f>D28-H28</f>
        <v>47832.770000000004</v>
      </c>
      <c r="J28" s="24">
        <f t="shared" si="0"/>
        <v>0.59654271553792471</v>
      </c>
      <c r="K28" s="27">
        <f>SUMIF(Ventas!$B:$B,Dashboard!$C28,Ventas!I:I)</f>
        <v>1100</v>
      </c>
      <c r="L28" s="16">
        <f>VLOOKUP($C28,'Ventas x tienda'!$A$1:$F$6,4,FALSE)</f>
        <v>43116.86</v>
      </c>
      <c r="M28" s="16">
        <f>VLOOKUP($C28,'Ventas x tienda'!$A$1:$F$6,5,FALSE)</f>
        <v>36957.31</v>
      </c>
      <c r="N28" s="16">
        <f>VLOOKUP($C28,'Ventas x tienda'!$A$1:$F$6,6,FALSE)</f>
        <v>38483.050000000003</v>
      </c>
      <c r="O28" s="16">
        <f>DSUM('Gastos mensuales'!$A$1:$F$10,Dashboard!$B28,'Gastos mensuales'!$A$1:$A$10)</f>
        <v>37694.369999999995</v>
      </c>
    </row>
    <row r="29" spans="2:15" x14ac:dyDescent="0.25">
      <c r="B29" s="19" t="s">
        <v>29</v>
      </c>
      <c r="C29" s="20">
        <v>5</v>
      </c>
      <c r="D29" s="21">
        <f>SUMIF(Ventas!$B:$B,Dashboard!$C29,Ventas!D:D)</f>
        <v>133205.91999999998</v>
      </c>
      <c r="E29" s="21">
        <f>SUMIF(Ventas!$B:$B,Dashboard!$C29,Ventas!E:E)</f>
        <v>110880.94999999998</v>
      </c>
      <c r="F29" s="21">
        <f>SUMIF(Ventas!$B:$B,Dashboard!$C29,Ventas!F:F)</f>
        <v>20175.64</v>
      </c>
      <c r="G29" s="21">
        <f>SUMIF(Ventas!$B:$B,Dashboard!$C29,Ventas!G:G)</f>
        <v>2149.33</v>
      </c>
      <c r="H29" s="21">
        <f>SUMIF(Ventas!$B:$B,Dashboard!$C29,Ventas!H:H)</f>
        <v>78750.716149999993</v>
      </c>
      <c r="I29" s="21">
        <f>D29-H29</f>
        <v>54455.203849999991</v>
      </c>
      <c r="J29" s="25">
        <f t="shared" si="0"/>
        <v>0.59119531737027908</v>
      </c>
      <c r="K29" s="28">
        <f>SUMIF(Ventas!$B:$B,Dashboard!$C29,Ventas!I:I)</f>
        <v>1132</v>
      </c>
      <c r="L29" s="21">
        <f>VLOOKUP($C29,'Ventas x tienda'!$A$1:$F$6,4,FALSE)</f>
        <v>43116.86</v>
      </c>
      <c r="M29" s="21">
        <f>VLOOKUP($C29,'Ventas x tienda'!$A$1:$F$6,5,FALSE)</f>
        <v>34493.49</v>
      </c>
      <c r="N29" s="21">
        <f>VLOOKUP($C29,'Ventas x tienda'!$A$1:$F$6,6,FALSE)</f>
        <v>48092.27</v>
      </c>
      <c r="O29" s="21">
        <f>DSUM('Gastos mensuales'!$A$1:$F$10,Dashboard!$B29,'Gastos mensuales'!$A$1:$A$10)</f>
        <v>36175.910000000003</v>
      </c>
    </row>
    <row r="30" spans="2:15" x14ac:dyDescent="0.25">
      <c r="B30" s="17" t="s">
        <v>48</v>
      </c>
      <c r="C30" s="17"/>
      <c r="D30" s="18">
        <f>SUM(D25:D29)</f>
        <v>607069.78</v>
      </c>
      <c r="E30" s="18">
        <f t="shared" ref="E30:O30" si="1">SUM(E25:E29)</f>
        <v>517995.06999999995</v>
      </c>
      <c r="F30" s="18">
        <f t="shared" si="1"/>
        <v>81618.020000000019</v>
      </c>
      <c r="G30" s="18">
        <f t="shared" si="1"/>
        <v>7456.69</v>
      </c>
      <c r="H30" s="18">
        <f t="shared" si="1"/>
        <v>333497.43615000002</v>
      </c>
      <c r="I30" s="18">
        <f t="shared" si="1"/>
        <v>273572.34385</v>
      </c>
      <c r="J30" s="26">
        <f t="shared" si="0"/>
        <v>0.54935601661805666</v>
      </c>
      <c r="K30" s="29">
        <f t="shared" si="1"/>
        <v>5597</v>
      </c>
      <c r="L30" s="18">
        <f t="shared" si="1"/>
        <v>218048.12</v>
      </c>
      <c r="M30" s="18">
        <f t="shared" si="1"/>
        <v>178627</v>
      </c>
      <c r="N30" s="18">
        <f t="shared" si="1"/>
        <v>202891.4</v>
      </c>
      <c r="O30" s="18">
        <f t="shared" si="1"/>
        <v>164312.79</v>
      </c>
    </row>
    <row r="32" spans="2:15" s="31" customFormat="1" x14ac:dyDescent="0.25">
      <c r="B32" s="31" t="str">
        <f>C14</f>
        <v>Mayo</v>
      </c>
      <c r="C32" s="31">
        <f>VLOOKUP(B32,$B$24:$C$29,2,FALSE)</f>
        <v>5</v>
      </c>
      <c r="D32" s="32" cm="1">
        <f t="array" ref="D32">INDEX($D$25:$O$29,$C$32,D$23)</f>
        <v>133205.91999999998</v>
      </c>
      <c r="E32" s="32" cm="1">
        <f t="array" ref="E32">INDEX($D$25:$O$29,$C$32,E$23)</f>
        <v>110880.94999999998</v>
      </c>
      <c r="F32" s="32" cm="1">
        <f t="array" ref="F32">INDEX($D$25:$O$29,$C$32,F$23)</f>
        <v>20175.64</v>
      </c>
      <c r="G32" s="32" cm="1">
        <f t="array" ref="G32">INDEX($D$25:$O$29,$C$32,G$23)</f>
        <v>2149.33</v>
      </c>
      <c r="H32" s="32" cm="1">
        <f t="array" ref="H32">INDEX($D$25:$O$29,$C$32,H$23)</f>
        <v>78750.716149999993</v>
      </c>
      <c r="I32" s="32" cm="1">
        <f t="array" ref="I32">INDEX($D$25:$O$29,$C$32,I$23)</f>
        <v>54455.203849999991</v>
      </c>
      <c r="J32" s="33" cm="1">
        <f t="array" ref="J32">INDEX($D$25:$O$29,$C$32,J$23)</f>
        <v>0.59119531737027908</v>
      </c>
      <c r="K32" s="34" cm="1">
        <f t="array" ref="K32">INDEX($D$25:$O$29,$C$32,K$23)</f>
        <v>1132</v>
      </c>
      <c r="L32" s="32" cm="1">
        <f t="array" ref="L32">INDEX($D$25:$O$29,$C$32,L$23)</f>
        <v>43116.86</v>
      </c>
      <c r="M32" s="32" cm="1">
        <f t="array" ref="M32">INDEX($D$25:$O$29,$C$32,M$23)</f>
        <v>34493.49</v>
      </c>
      <c r="N32" s="32" cm="1">
        <f t="array" ref="N32">INDEX($D$25:$O$29,$C$32,N$23)</f>
        <v>48092.27</v>
      </c>
      <c r="O32" s="32" cm="1">
        <f t="array" ref="O32">INDEX($D$25:$O$29,$C$32,O$23)</f>
        <v>36175.910000000003</v>
      </c>
    </row>
  </sheetData>
  <sheetProtection selectLockedCells="1"/>
  <mergeCells count="2">
    <mergeCell ref="A1:Q1"/>
    <mergeCell ref="A12:Q12"/>
  </mergeCells>
  <dataValidations count="1">
    <dataValidation type="list" allowBlank="1" showInputMessage="1" showErrorMessage="1" sqref="C14" xr:uid="{A9CD6E43-7DCD-45E7-9720-F86FE50DB7F3}">
      <formula1>$B$25:$B$29</formula1>
    </dataValidation>
  </dataValidations>
  <pageMargins left="0.7" right="0.7" top="0.75" bottom="0.75" header="0.3" footer="0.3"/>
  <pageSetup orientation="portrait" horizontalDpi="0" verticalDpi="0" r:id="rId1"/>
  <ignoredErrors>
    <ignoredError sqref="J3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R184"/>
  <sheetViews>
    <sheetView tabSelected="1" topLeftCell="C1" workbookViewId="0">
      <selection activeCell="R6" sqref="R6:R8"/>
    </sheetView>
  </sheetViews>
  <sheetFormatPr baseColWidth="10" defaultColWidth="10.85546875" defaultRowHeight="15" outlineLevelCol="2" x14ac:dyDescent="0.25"/>
  <cols>
    <col min="1" max="2" width="8.7109375" style="3" customWidth="1" outlineLevel="2"/>
    <col min="3" max="3" width="18" style="3" customWidth="1" outlineLevel="1"/>
    <col min="4" max="4" width="15.85546875" style="4" customWidth="1"/>
    <col min="5" max="5" width="17" style="4" customWidth="1"/>
    <col min="6" max="6" width="15.5703125" style="4" customWidth="1"/>
    <col min="7" max="7" width="21.42578125" style="4" customWidth="1"/>
    <col min="8" max="8" width="10.28515625" style="4" customWidth="1"/>
    <col min="9" max="9" width="9.28515625" style="5" customWidth="1"/>
    <col min="13" max="13" width="13.7109375" bestFit="1" customWidth="1"/>
    <col min="14" max="14" width="20.85546875" bestFit="1" customWidth="1"/>
  </cols>
  <sheetData>
    <row r="1" spans="1:18" x14ac:dyDescent="0.25">
      <c r="A1" s="6" t="s">
        <v>7</v>
      </c>
      <c r="B1" s="6" t="s">
        <v>24</v>
      </c>
      <c r="C1" s="6" t="s">
        <v>62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8" t="s">
        <v>13</v>
      </c>
      <c r="K1" s="7" t="s">
        <v>62</v>
      </c>
      <c r="L1">
        <v>1</v>
      </c>
    </row>
    <row r="2" spans="1:18" x14ac:dyDescent="0.25">
      <c r="A2" s="3">
        <v>44562</v>
      </c>
      <c r="B2" s="13">
        <f>MONTH(A2)</f>
        <v>1</v>
      </c>
      <c r="C2" s="13">
        <f>WEEKDAY(A2,2)</f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0</v>
      </c>
    </row>
    <row r="3" spans="1:18" x14ac:dyDescent="0.25">
      <c r="A3" s="3">
        <v>44563</v>
      </c>
      <c r="B3" s="13">
        <f t="shared" ref="B3:B66" si="0">MONTH(A3)</f>
        <v>1</v>
      </c>
      <c r="C3" s="13">
        <f t="shared" ref="C3:C66" si="1">WEEKDAY(A3,2)</f>
        <v>7</v>
      </c>
      <c r="D3" s="4">
        <v>3574.28</v>
      </c>
      <c r="E3" s="4">
        <v>3459.57</v>
      </c>
      <c r="F3" s="4">
        <v>114.71</v>
      </c>
      <c r="G3" s="4">
        <v>0</v>
      </c>
      <c r="H3" s="4">
        <v>1908.81</v>
      </c>
      <c r="I3" s="5">
        <v>25</v>
      </c>
    </row>
    <row r="4" spans="1:18" x14ac:dyDescent="0.25">
      <c r="A4" s="3">
        <v>44564</v>
      </c>
      <c r="B4" s="13">
        <f t="shared" si="0"/>
        <v>1</v>
      </c>
      <c r="C4" s="13">
        <f t="shared" si="1"/>
        <v>1</v>
      </c>
      <c r="D4" s="4">
        <v>4942.17</v>
      </c>
      <c r="E4" s="4">
        <v>4942.17</v>
      </c>
      <c r="F4" s="4">
        <v>0</v>
      </c>
      <c r="G4" s="4">
        <v>0</v>
      </c>
      <c r="H4" s="4">
        <v>2553.7800000000002</v>
      </c>
      <c r="I4" s="5">
        <v>47</v>
      </c>
    </row>
    <row r="5" spans="1:18" x14ac:dyDescent="0.25">
      <c r="A5" s="3">
        <v>44565</v>
      </c>
      <c r="B5" s="13">
        <f t="shared" si="0"/>
        <v>1</v>
      </c>
      <c r="C5" s="13">
        <f t="shared" si="1"/>
        <v>2</v>
      </c>
      <c r="D5" s="4">
        <v>5551.82</v>
      </c>
      <c r="E5" s="4">
        <v>5108.04</v>
      </c>
      <c r="F5" s="4">
        <v>443.78</v>
      </c>
      <c r="G5" s="4">
        <v>0</v>
      </c>
      <c r="H5" s="4">
        <v>2692.46</v>
      </c>
      <c r="I5" s="5">
        <v>55</v>
      </c>
    </row>
    <row r="6" spans="1:18" x14ac:dyDescent="0.25">
      <c r="A6" s="3">
        <v>44566</v>
      </c>
      <c r="B6" s="13">
        <f t="shared" si="0"/>
        <v>1</v>
      </c>
      <c r="C6" s="13">
        <f t="shared" si="1"/>
        <v>3</v>
      </c>
      <c r="D6" s="4">
        <v>6001.55</v>
      </c>
      <c r="E6" s="4">
        <v>5876.3</v>
      </c>
      <c r="F6" s="4">
        <v>125.25</v>
      </c>
      <c r="G6" s="4">
        <v>0</v>
      </c>
      <c r="H6" s="4">
        <v>3018.65</v>
      </c>
      <c r="I6" s="5">
        <v>58</v>
      </c>
      <c r="P6">
        <v>2</v>
      </c>
      <c r="Q6">
        <v>2</v>
      </c>
      <c r="R6">
        <f>P6*Q6</f>
        <v>4</v>
      </c>
    </row>
    <row r="7" spans="1:18" x14ac:dyDescent="0.25">
      <c r="A7" s="3">
        <v>44567</v>
      </c>
      <c r="B7" s="13">
        <f t="shared" si="0"/>
        <v>1</v>
      </c>
      <c r="C7" s="13">
        <f t="shared" si="1"/>
        <v>4</v>
      </c>
      <c r="D7" s="4">
        <v>4118.8900000000003</v>
      </c>
      <c r="E7" s="4">
        <v>3962.21</v>
      </c>
      <c r="F7" s="4">
        <v>156.68</v>
      </c>
      <c r="G7" s="4">
        <v>0</v>
      </c>
      <c r="H7" s="4">
        <v>2053.39</v>
      </c>
      <c r="I7" s="5">
        <v>50</v>
      </c>
      <c r="P7">
        <v>3</v>
      </c>
      <c r="Q7">
        <v>2</v>
      </c>
      <c r="R7">
        <f>P7*Q7</f>
        <v>6</v>
      </c>
    </row>
    <row r="8" spans="1:18" x14ac:dyDescent="0.25">
      <c r="A8" s="3">
        <v>44568</v>
      </c>
      <c r="B8" s="13">
        <f t="shared" si="0"/>
        <v>1</v>
      </c>
      <c r="C8" s="13">
        <f t="shared" si="1"/>
        <v>5</v>
      </c>
      <c r="D8" s="4">
        <v>5649.31</v>
      </c>
      <c r="E8" s="4">
        <v>4933.16</v>
      </c>
      <c r="F8" s="4">
        <v>716.15</v>
      </c>
      <c r="G8" s="4">
        <v>0</v>
      </c>
      <c r="H8" s="4">
        <v>2779.85</v>
      </c>
      <c r="I8" s="5">
        <v>59</v>
      </c>
      <c r="K8" s="7" t="s">
        <v>24</v>
      </c>
      <c r="L8" s="7" t="s">
        <v>63</v>
      </c>
      <c r="M8" s="7" t="s">
        <v>61</v>
      </c>
      <c r="N8" s="7" t="s">
        <v>64</v>
      </c>
      <c r="P8">
        <v>4</v>
      </c>
      <c r="Q8">
        <v>2</v>
      </c>
      <c r="R8">
        <f>P8*Q8</f>
        <v>8</v>
      </c>
    </row>
    <row r="9" spans="1:18" x14ac:dyDescent="0.25">
      <c r="A9" s="3">
        <v>44569</v>
      </c>
      <c r="B9" s="13">
        <f t="shared" si="0"/>
        <v>1</v>
      </c>
      <c r="C9" s="13">
        <f t="shared" si="1"/>
        <v>6</v>
      </c>
      <c r="D9" s="4">
        <v>5302.13</v>
      </c>
      <c r="E9" s="4">
        <v>4907.66</v>
      </c>
      <c r="F9" s="4">
        <v>394.47</v>
      </c>
      <c r="G9" s="4">
        <v>0</v>
      </c>
      <c r="H9" s="4">
        <v>2587.8000000000002</v>
      </c>
      <c r="I9" s="5">
        <v>58</v>
      </c>
      <c r="K9" s="12">
        <v>1</v>
      </c>
      <c r="L9" s="12">
        <f>$L$1</f>
        <v>1</v>
      </c>
      <c r="M9" s="10">
        <f>SUMIF($B$2:$B$152,K9,$D$2:$D$152)</f>
        <v>123191.02</v>
      </c>
      <c r="N9" s="10">
        <f>SUMIFS($D$2:$D$152,$B$2:$B$152,K9,$C$2:$C$152,L9)</f>
        <v>22950.5</v>
      </c>
      <c r="Q9">
        <f>SUMPRODUCT(P6:P8,Q6:Q8)</f>
        <v>18</v>
      </c>
    </row>
    <row r="10" spans="1:18" x14ac:dyDescent="0.25">
      <c r="A10" s="3">
        <v>44570</v>
      </c>
      <c r="B10" s="13">
        <f t="shared" si="0"/>
        <v>1</v>
      </c>
      <c r="C10" s="13">
        <f t="shared" si="1"/>
        <v>7</v>
      </c>
      <c r="D10" s="4">
        <v>3478.01</v>
      </c>
      <c r="E10" s="4">
        <v>1596.41</v>
      </c>
      <c r="F10" s="4">
        <v>1881.6</v>
      </c>
      <c r="G10" s="4">
        <v>0</v>
      </c>
      <c r="H10" s="4">
        <v>1746.17</v>
      </c>
      <c r="I10" s="5">
        <v>32</v>
      </c>
      <c r="K10" s="12">
        <v>2</v>
      </c>
      <c r="L10" s="12">
        <f t="shared" ref="L10:L13" si="2">$L$1</f>
        <v>1</v>
      </c>
      <c r="M10" s="10">
        <f t="shared" ref="M10:M13" si="3">SUMIF($B$2:$B$152,K10,$D$2:$D$152)</f>
        <v>110688.44</v>
      </c>
      <c r="N10" s="10">
        <f t="shared" ref="N10:N13" si="4">SUMIFS($D$2:$D$152,$B$2:$B$152,K10,$C$2:$C$152,L10)</f>
        <v>14742.169999999998</v>
      </c>
    </row>
    <row r="11" spans="1:18" x14ac:dyDescent="0.25">
      <c r="A11" s="3">
        <v>44571</v>
      </c>
      <c r="B11" s="13">
        <f t="shared" si="0"/>
        <v>1</v>
      </c>
      <c r="C11" s="13">
        <f t="shared" si="1"/>
        <v>1</v>
      </c>
      <c r="D11" s="4">
        <v>7573.72</v>
      </c>
      <c r="E11" s="4">
        <v>2347.08</v>
      </c>
      <c r="F11" s="4">
        <v>94.28</v>
      </c>
      <c r="G11" s="4">
        <v>5132.3599999999997</v>
      </c>
      <c r="H11" s="4">
        <v>3802.33</v>
      </c>
      <c r="I11" s="5">
        <v>32</v>
      </c>
      <c r="K11" s="12">
        <v>3</v>
      </c>
      <c r="L11" s="12">
        <f t="shared" si="2"/>
        <v>1</v>
      </c>
      <c r="M11" s="10">
        <f t="shared" si="3"/>
        <v>121427.19</v>
      </c>
      <c r="N11" s="10">
        <f t="shared" si="4"/>
        <v>16833.849999999999</v>
      </c>
    </row>
    <row r="12" spans="1:18" x14ac:dyDescent="0.25">
      <c r="A12" s="3">
        <v>44572</v>
      </c>
      <c r="B12" s="13">
        <f t="shared" si="0"/>
        <v>1</v>
      </c>
      <c r="C12" s="13">
        <f t="shared" si="1"/>
        <v>2</v>
      </c>
      <c r="D12" s="4">
        <v>4226.25</v>
      </c>
      <c r="E12" s="4">
        <v>3692.89</v>
      </c>
      <c r="F12" s="4">
        <v>533.36</v>
      </c>
      <c r="G12" s="4">
        <v>0</v>
      </c>
      <c r="H12" s="4">
        <v>2411.77</v>
      </c>
      <c r="I12" s="5">
        <v>46</v>
      </c>
      <c r="K12" s="12">
        <v>4</v>
      </c>
      <c r="L12" s="12">
        <f t="shared" si="2"/>
        <v>1</v>
      </c>
      <c r="M12" s="10">
        <f t="shared" si="3"/>
        <v>118557.21</v>
      </c>
      <c r="N12" s="10">
        <f t="shared" si="4"/>
        <v>15066.259999999998</v>
      </c>
    </row>
    <row r="13" spans="1:18" x14ac:dyDescent="0.25">
      <c r="A13" s="3">
        <v>44573</v>
      </c>
      <c r="B13" s="13">
        <f t="shared" si="0"/>
        <v>1</v>
      </c>
      <c r="C13" s="13">
        <f t="shared" si="1"/>
        <v>3</v>
      </c>
      <c r="D13" s="4">
        <v>4172.46</v>
      </c>
      <c r="E13" s="4">
        <v>4172.46</v>
      </c>
      <c r="F13" s="4">
        <v>0</v>
      </c>
      <c r="G13" s="4">
        <v>0</v>
      </c>
      <c r="H13" s="4">
        <v>2291.9499999999998</v>
      </c>
      <c r="I13" s="5">
        <v>48</v>
      </c>
      <c r="K13" s="12">
        <v>5</v>
      </c>
      <c r="L13" s="12">
        <f t="shared" si="2"/>
        <v>1</v>
      </c>
      <c r="M13" s="10">
        <f t="shared" si="3"/>
        <v>133205.91999999998</v>
      </c>
      <c r="N13" s="10">
        <f t="shared" si="4"/>
        <v>25367.674999999999</v>
      </c>
    </row>
    <row r="14" spans="1:18" x14ac:dyDescent="0.25">
      <c r="A14" s="3">
        <v>44574</v>
      </c>
      <c r="B14" s="13">
        <f t="shared" si="0"/>
        <v>1</v>
      </c>
      <c r="C14" s="13">
        <f t="shared" si="1"/>
        <v>4</v>
      </c>
      <c r="D14" s="4">
        <v>3580.9</v>
      </c>
      <c r="E14" s="4">
        <v>3217.79</v>
      </c>
      <c r="F14" s="4">
        <v>363.11</v>
      </c>
      <c r="G14" s="4">
        <v>0</v>
      </c>
      <c r="H14" s="4">
        <v>2032.93</v>
      </c>
      <c r="I14" s="5">
        <v>39</v>
      </c>
    </row>
    <row r="15" spans="1:18" x14ac:dyDescent="0.25">
      <c r="A15" s="3">
        <v>44575</v>
      </c>
      <c r="B15" s="13">
        <f t="shared" si="0"/>
        <v>1</v>
      </c>
      <c r="C15" s="13">
        <f t="shared" si="1"/>
        <v>5</v>
      </c>
      <c r="D15" s="4">
        <v>3503.12</v>
      </c>
      <c r="E15" s="4">
        <v>2831.55</v>
      </c>
      <c r="F15" s="4">
        <v>671.57</v>
      </c>
      <c r="G15" s="4">
        <v>0</v>
      </c>
      <c r="H15" s="4">
        <v>1996.33</v>
      </c>
      <c r="I15" s="5">
        <v>33</v>
      </c>
    </row>
    <row r="16" spans="1:18" x14ac:dyDescent="0.25">
      <c r="A16" s="3">
        <v>44576</v>
      </c>
      <c r="B16" s="13">
        <f t="shared" si="0"/>
        <v>1</v>
      </c>
      <c r="C16" s="13">
        <f t="shared" si="1"/>
        <v>6</v>
      </c>
      <c r="D16" s="4">
        <v>6727.53</v>
      </c>
      <c r="E16" s="4">
        <v>5752.18</v>
      </c>
      <c r="F16" s="4">
        <v>975.35</v>
      </c>
      <c r="G16" s="4">
        <v>0</v>
      </c>
      <c r="H16" s="4">
        <v>3750.84</v>
      </c>
      <c r="I16" s="5">
        <v>48</v>
      </c>
    </row>
    <row r="17" spans="1:15" x14ac:dyDescent="0.25">
      <c r="A17" s="3">
        <v>44577</v>
      </c>
      <c r="B17" s="13">
        <f t="shared" si="0"/>
        <v>1</v>
      </c>
      <c r="C17" s="13">
        <f t="shared" si="1"/>
        <v>7</v>
      </c>
      <c r="D17" s="4">
        <v>3620.16</v>
      </c>
      <c r="E17" s="4">
        <v>3216.57</v>
      </c>
      <c r="F17" s="4">
        <v>403.59</v>
      </c>
      <c r="G17" s="4">
        <v>0</v>
      </c>
      <c r="H17" s="4">
        <v>2127.77</v>
      </c>
      <c r="I17" s="5">
        <v>28</v>
      </c>
      <c r="O17" t="str">
        <f>TEXT(25,"000")</f>
        <v>025</v>
      </c>
    </row>
    <row r="18" spans="1:15" x14ac:dyDescent="0.25">
      <c r="A18" s="3">
        <v>44578</v>
      </c>
      <c r="B18" s="13">
        <f t="shared" si="0"/>
        <v>1</v>
      </c>
      <c r="C18" s="13">
        <f t="shared" si="1"/>
        <v>1</v>
      </c>
      <c r="D18" s="4">
        <v>3178.41</v>
      </c>
      <c r="E18" s="4">
        <v>3154.41</v>
      </c>
      <c r="F18" s="4">
        <v>24</v>
      </c>
      <c r="G18" s="4">
        <v>0</v>
      </c>
      <c r="H18" s="4">
        <v>1826.18</v>
      </c>
      <c r="I18" s="5">
        <v>34</v>
      </c>
    </row>
    <row r="19" spans="1:15" x14ac:dyDescent="0.25">
      <c r="A19" s="3">
        <v>44579</v>
      </c>
      <c r="B19" s="13">
        <f t="shared" si="0"/>
        <v>1</v>
      </c>
      <c r="C19" s="13">
        <f t="shared" si="1"/>
        <v>2</v>
      </c>
      <c r="D19" s="4">
        <v>3765.94</v>
      </c>
      <c r="E19" s="4">
        <v>3388.37</v>
      </c>
      <c r="F19" s="4">
        <v>377.57</v>
      </c>
      <c r="G19" s="4">
        <v>0</v>
      </c>
      <c r="H19" s="4">
        <v>2082.56</v>
      </c>
      <c r="I19" s="5">
        <v>40</v>
      </c>
    </row>
    <row r="20" spans="1:15" x14ac:dyDescent="0.25">
      <c r="A20" s="3">
        <v>44580</v>
      </c>
      <c r="B20" s="13">
        <f t="shared" si="0"/>
        <v>1</v>
      </c>
      <c r="C20" s="13">
        <f t="shared" si="1"/>
        <v>3</v>
      </c>
      <c r="D20" s="4">
        <v>3966.48</v>
      </c>
      <c r="E20" s="4">
        <v>3605.21</v>
      </c>
      <c r="F20" s="4">
        <v>361.27</v>
      </c>
      <c r="G20" s="4">
        <v>0</v>
      </c>
      <c r="H20" s="4">
        <v>2216.8200000000002</v>
      </c>
      <c r="I20" s="5">
        <v>53</v>
      </c>
      <c r="M20">
        <f ca="1">RANDBETWEEN(1,5)</f>
        <v>5</v>
      </c>
    </row>
    <row r="21" spans="1:15" x14ac:dyDescent="0.25">
      <c r="A21" s="3">
        <v>44581</v>
      </c>
      <c r="B21" s="13">
        <f t="shared" si="0"/>
        <v>1</v>
      </c>
      <c r="C21" s="13">
        <f t="shared" si="1"/>
        <v>4</v>
      </c>
      <c r="D21" s="4">
        <v>3706.63</v>
      </c>
      <c r="E21" s="4">
        <v>3706.63</v>
      </c>
      <c r="F21" s="4">
        <v>0</v>
      </c>
      <c r="G21" s="4">
        <v>0</v>
      </c>
      <c r="H21" s="4">
        <v>2076.33</v>
      </c>
      <c r="I21" s="5">
        <v>42</v>
      </c>
      <c r="M21">
        <f ca="1">RANDBETWEEN(1,5)</f>
        <v>1</v>
      </c>
    </row>
    <row r="22" spans="1:15" x14ac:dyDescent="0.25">
      <c r="A22" s="3">
        <v>44582</v>
      </c>
      <c r="B22" s="13">
        <f t="shared" si="0"/>
        <v>1</v>
      </c>
      <c r="C22" s="13">
        <f t="shared" si="1"/>
        <v>5</v>
      </c>
      <c r="D22" s="4">
        <v>2753.61</v>
      </c>
      <c r="E22" s="4">
        <v>2753.61</v>
      </c>
      <c r="F22" s="4">
        <v>0</v>
      </c>
      <c r="G22" s="4">
        <v>0</v>
      </c>
      <c r="H22" s="4">
        <v>1611.89</v>
      </c>
      <c r="I22" s="5">
        <v>35</v>
      </c>
      <c r="M22">
        <f ca="1">RANDBETWEEN(1,5)</f>
        <v>3</v>
      </c>
    </row>
    <row r="23" spans="1:15" x14ac:dyDescent="0.25">
      <c r="A23" s="3">
        <v>44583</v>
      </c>
      <c r="B23" s="13">
        <f t="shared" si="0"/>
        <v>1</v>
      </c>
      <c r="C23" s="13">
        <f t="shared" si="1"/>
        <v>6</v>
      </c>
      <c r="D23" s="4">
        <v>6177.15</v>
      </c>
      <c r="E23" s="4">
        <v>4991.5600000000004</v>
      </c>
      <c r="F23" s="4">
        <v>1185.5899999999999</v>
      </c>
      <c r="G23" s="4">
        <v>0</v>
      </c>
      <c r="H23" s="4">
        <v>3505.85</v>
      </c>
      <c r="I23" s="5">
        <v>51</v>
      </c>
      <c r="M23">
        <f ca="1">RANDBETWEEN(1,5)</f>
        <v>4</v>
      </c>
    </row>
    <row r="24" spans="1:15" x14ac:dyDescent="0.25">
      <c r="A24" s="3">
        <v>44584</v>
      </c>
      <c r="B24" s="13">
        <f t="shared" si="0"/>
        <v>1</v>
      </c>
      <c r="C24" s="13">
        <f t="shared" si="1"/>
        <v>7</v>
      </c>
      <c r="D24" s="4">
        <v>2919.39</v>
      </c>
      <c r="E24" s="4">
        <v>2833.64</v>
      </c>
      <c r="F24" s="4">
        <v>85.75</v>
      </c>
      <c r="G24" s="4">
        <v>0</v>
      </c>
      <c r="H24" s="4">
        <v>1654.02</v>
      </c>
      <c r="I24" s="5">
        <v>26</v>
      </c>
      <c r="M24">
        <f ca="1">RANDBETWEEN(1,5)</f>
        <v>4</v>
      </c>
    </row>
    <row r="25" spans="1:15" x14ac:dyDescent="0.25">
      <c r="A25" s="3">
        <v>44585</v>
      </c>
      <c r="B25" s="13">
        <f t="shared" si="0"/>
        <v>1</v>
      </c>
      <c r="C25" s="13">
        <f t="shared" si="1"/>
        <v>1</v>
      </c>
      <c r="D25" s="4">
        <v>3034.94</v>
      </c>
      <c r="E25" s="4">
        <v>2721.46</v>
      </c>
      <c r="F25" s="4">
        <v>313.48</v>
      </c>
      <c r="G25" s="4">
        <v>0</v>
      </c>
      <c r="H25" s="4">
        <v>1758.41</v>
      </c>
      <c r="I25" s="5">
        <v>31</v>
      </c>
    </row>
    <row r="26" spans="1:15" x14ac:dyDescent="0.25">
      <c r="A26" s="3">
        <v>44586</v>
      </c>
      <c r="B26" s="13">
        <f t="shared" si="0"/>
        <v>1</v>
      </c>
      <c r="C26" s="13">
        <f t="shared" si="1"/>
        <v>2</v>
      </c>
      <c r="D26" s="4">
        <v>2491.39</v>
      </c>
      <c r="E26" s="4">
        <v>2365.77</v>
      </c>
      <c r="F26" s="4">
        <v>125.62</v>
      </c>
      <c r="G26" s="4">
        <v>0</v>
      </c>
      <c r="H26" s="4">
        <v>1430.55</v>
      </c>
      <c r="I26" s="5">
        <v>34</v>
      </c>
    </row>
    <row r="27" spans="1:15" x14ac:dyDescent="0.25">
      <c r="A27" s="3">
        <v>44587</v>
      </c>
      <c r="B27" s="13">
        <f t="shared" si="0"/>
        <v>1</v>
      </c>
      <c r="C27" s="13">
        <f t="shared" si="1"/>
        <v>3</v>
      </c>
      <c r="D27" s="4">
        <v>1881.23</v>
      </c>
      <c r="E27" s="4">
        <v>1714.15</v>
      </c>
      <c r="F27" s="4">
        <v>167.08</v>
      </c>
      <c r="G27" s="4">
        <v>0</v>
      </c>
      <c r="H27" s="4">
        <v>1141.31</v>
      </c>
      <c r="I27" s="5">
        <v>24</v>
      </c>
    </row>
    <row r="28" spans="1:15" x14ac:dyDescent="0.25">
      <c r="A28" s="3">
        <v>44588</v>
      </c>
      <c r="B28" s="13">
        <f t="shared" si="0"/>
        <v>1</v>
      </c>
      <c r="C28" s="13">
        <f t="shared" si="1"/>
        <v>4</v>
      </c>
      <c r="D28" s="4">
        <v>2533.27</v>
      </c>
      <c r="E28" s="4">
        <v>1714.63</v>
      </c>
      <c r="F28" s="4">
        <v>818.64</v>
      </c>
      <c r="G28" s="4">
        <v>0</v>
      </c>
      <c r="H28" s="4">
        <v>1442.5</v>
      </c>
      <c r="I28" s="5">
        <v>34</v>
      </c>
    </row>
    <row r="29" spans="1:15" x14ac:dyDescent="0.25">
      <c r="A29" s="3">
        <v>44589</v>
      </c>
      <c r="B29" s="13">
        <f t="shared" si="0"/>
        <v>1</v>
      </c>
      <c r="C29" s="13">
        <f t="shared" si="1"/>
        <v>5</v>
      </c>
      <c r="D29" s="4">
        <v>4445.8599999999997</v>
      </c>
      <c r="E29" s="4">
        <v>4286.07</v>
      </c>
      <c r="F29" s="4">
        <v>159.79</v>
      </c>
      <c r="G29" s="4">
        <v>0</v>
      </c>
      <c r="H29" s="4">
        <v>2488.38</v>
      </c>
      <c r="I29" s="5">
        <v>45</v>
      </c>
    </row>
    <row r="30" spans="1:15" x14ac:dyDescent="0.25">
      <c r="A30" s="3">
        <v>44590</v>
      </c>
      <c r="B30" s="13">
        <f t="shared" si="0"/>
        <v>1</v>
      </c>
      <c r="C30" s="13">
        <f t="shared" si="1"/>
        <v>6</v>
      </c>
      <c r="D30" s="4">
        <v>3152.18</v>
      </c>
      <c r="E30" s="4">
        <v>2150.65</v>
      </c>
      <c r="F30" s="4">
        <v>1001.53</v>
      </c>
      <c r="G30" s="4">
        <v>0</v>
      </c>
      <c r="H30" s="4">
        <v>1844.08</v>
      </c>
      <c r="I30" s="5">
        <v>26</v>
      </c>
    </row>
    <row r="31" spans="1:15" x14ac:dyDescent="0.25">
      <c r="A31" s="3">
        <v>44591</v>
      </c>
      <c r="B31" s="13">
        <f t="shared" si="0"/>
        <v>1</v>
      </c>
      <c r="C31" s="13">
        <f t="shared" si="1"/>
        <v>7</v>
      </c>
      <c r="D31" s="4">
        <v>2940.98</v>
      </c>
      <c r="E31" s="4">
        <v>2819.89</v>
      </c>
      <c r="F31" s="4">
        <v>121.09</v>
      </c>
      <c r="G31" s="4">
        <v>0</v>
      </c>
      <c r="H31" s="4">
        <v>1669.58</v>
      </c>
      <c r="I31" s="5">
        <v>29</v>
      </c>
    </row>
    <row r="32" spans="1:15" x14ac:dyDescent="0.25">
      <c r="A32" s="3">
        <v>44592</v>
      </c>
      <c r="B32" s="13">
        <f t="shared" si="0"/>
        <v>1</v>
      </c>
      <c r="C32" s="13">
        <f t="shared" si="1"/>
        <v>1</v>
      </c>
      <c r="D32" s="4">
        <v>4221.26</v>
      </c>
      <c r="E32" s="4">
        <v>4169.25</v>
      </c>
      <c r="F32" s="4">
        <v>52.01</v>
      </c>
      <c r="G32" s="4">
        <v>0</v>
      </c>
      <c r="H32" s="4">
        <v>2391.35</v>
      </c>
      <c r="I32" s="5">
        <v>54</v>
      </c>
    </row>
    <row r="33" spans="1:9" x14ac:dyDescent="0.25">
      <c r="A33" s="3">
        <v>44593</v>
      </c>
      <c r="B33" s="13">
        <f t="shared" si="0"/>
        <v>2</v>
      </c>
      <c r="C33" s="13">
        <f t="shared" si="1"/>
        <v>2</v>
      </c>
      <c r="D33" s="4">
        <v>4717.8500000000004</v>
      </c>
      <c r="E33" s="4">
        <v>4360.6400000000003</v>
      </c>
      <c r="F33" s="4">
        <v>357.21</v>
      </c>
      <c r="G33" s="4">
        <v>0</v>
      </c>
      <c r="H33" s="4">
        <v>2616.06</v>
      </c>
      <c r="I33" s="5">
        <v>47</v>
      </c>
    </row>
    <row r="34" spans="1:9" x14ac:dyDescent="0.25">
      <c r="A34" s="3">
        <v>44594</v>
      </c>
      <c r="B34" s="13">
        <f t="shared" si="0"/>
        <v>2</v>
      </c>
      <c r="C34" s="13">
        <f t="shared" si="1"/>
        <v>3</v>
      </c>
      <c r="D34" s="4">
        <v>4845.28</v>
      </c>
      <c r="E34" s="4">
        <v>4845.28</v>
      </c>
      <c r="F34" s="4">
        <v>0</v>
      </c>
      <c r="G34" s="4">
        <v>0</v>
      </c>
      <c r="H34" s="4">
        <v>2699.69</v>
      </c>
      <c r="I34" s="5">
        <v>42</v>
      </c>
    </row>
    <row r="35" spans="1:9" x14ac:dyDescent="0.25">
      <c r="A35" s="3">
        <v>44595</v>
      </c>
      <c r="B35" s="13">
        <f t="shared" si="0"/>
        <v>2</v>
      </c>
      <c r="C35" s="13">
        <f t="shared" si="1"/>
        <v>4</v>
      </c>
      <c r="D35" s="4">
        <v>3418.45</v>
      </c>
      <c r="E35" s="4">
        <v>3305.74</v>
      </c>
      <c r="F35" s="4">
        <v>112.71</v>
      </c>
      <c r="G35" s="4">
        <v>0</v>
      </c>
      <c r="H35" s="4">
        <v>1962.65</v>
      </c>
      <c r="I35" s="5">
        <v>33</v>
      </c>
    </row>
    <row r="36" spans="1:9" x14ac:dyDescent="0.25">
      <c r="A36" s="3">
        <v>44596</v>
      </c>
      <c r="B36" s="13">
        <f t="shared" si="0"/>
        <v>2</v>
      </c>
      <c r="C36" s="13">
        <f t="shared" si="1"/>
        <v>5</v>
      </c>
      <c r="D36" s="4">
        <v>3483.92</v>
      </c>
      <c r="E36" s="4">
        <v>2786.75</v>
      </c>
      <c r="F36" s="4">
        <v>697.17</v>
      </c>
      <c r="G36" s="4">
        <v>0</v>
      </c>
      <c r="H36" s="4">
        <v>1975.94</v>
      </c>
      <c r="I36" s="5">
        <v>39</v>
      </c>
    </row>
    <row r="37" spans="1:9" x14ac:dyDescent="0.25">
      <c r="A37" s="3">
        <v>44597</v>
      </c>
      <c r="B37" s="13">
        <f t="shared" si="0"/>
        <v>2</v>
      </c>
      <c r="C37" s="13">
        <f t="shared" si="1"/>
        <v>6</v>
      </c>
      <c r="D37" s="4">
        <v>4180.18</v>
      </c>
      <c r="E37" s="4">
        <v>3462.69</v>
      </c>
      <c r="F37" s="4">
        <v>717.49</v>
      </c>
      <c r="G37" s="4">
        <v>0</v>
      </c>
      <c r="H37" s="4">
        <v>2371.66</v>
      </c>
      <c r="I37" s="5">
        <v>38</v>
      </c>
    </row>
    <row r="38" spans="1:9" x14ac:dyDescent="0.25">
      <c r="A38" s="3">
        <v>44598</v>
      </c>
      <c r="B38" s="13">
        <f t="shared" si="0"/>
        <v>2</v>
      </c>
      <c r="C38" s="13">
        <f t="shared" si="1"/>
        <v>7</v>
      </c>
      <c r="D38" s="4">
        <v>2630.46</v>
      </c>
      <c r="E38" s="4">
        <v>1803.43</v>
      </c>
      <c r="F38" s="4">
        <v>827.03</v>
      </c>
      <c r="G38" s="4">
        <v>0</v>
      </c>
      <c r="H38" s="4">
        <v>1669.58</v>
      </c>
      <c r="I38" s="5">
        <v>22</v>
      </c>
    </row>
    <row r="39" spans="1:9" x14ac:dyDescent="0.25">
      <c r="A39" s="3">
        <v>44599</v>
      </c>
      <c r="B39" s="13">
        <f t="shared" si="0"/>
        <v>2</v>
      </c>
      <c r="C39" s="13">
        <f t="shared" si="1"/>
        <v>1</v>
      </c>
      <c r="D39" s="4">
        <v>2654.27</v>
      </c>
      <c r="E39" s="4">
        <v>2012.41</v>
      </c>
      <c r="F39" s="4">
        <v>641.86</v>
      </c>
      <c r="G39" s="4">
        <v>0</v>
      </c>
      <c r="H39" s="4">
        <v>1524.11</v>
      </c>
      <c r="I39" s="5">
        <v>31</v>
      </c>
    </row>
    <row r="40" spans="1:9" x14ac:dyDescent="0.25">
      <c r="A40" s="3">
        <v>44600</v>
      </c>
      <c r="B40" s="13">
        <f t="shared" si="0"/>
        <v>2</v>
      </c>
      <c r="C40" s="13">
        <f t="shared" si="1"/>
        <v>2</v>
      </c>
      <c r="D40" s="4">
        <v>1405.34</v>
      </c>
      <c r="E40" s="4">
        <v>1405.34</v>
      </c>
      <c r="F40" s="4">
        <v>0</v>
      </c>
      <c r="G40" s="4">
        <v>0</v>
      </c>
      <c r="H40" s="4">
        <v>824.49</v>
      </c>
      <c r="I40" s="5">
        <v>14</v>
      </c>
    </row>
    <row r="41" spans="1:9" x14ac:dyDescent="0.25">
      <c r="A41" s="3">
        <v>44601</v>
      </c>
      <c r="B41" s="13">
        <f t="shared" si="0"/>
        <v>2</v>
      </c>
      <c r="C41" s="13">
        <f t="shared" si="1"/>
        <v>3</v>
      </c>
      <c r="D41" s="4">
        <v>3204.92</v>
      </c>
      <c r="E41" s="4">
        <v>2472.89</v>
      </c>
      <c r="F41" s="4">
        <v>732.03</v>
      </c>
      <c r="G41" s="4">
        <v>0</v>
      </c>
      <c r="H41" s="4">
        <v>1810.88</v>
      </c>
      <c r="I41" s="5">
        <v>27</v>
      </c>
    </row>
    <row r="42" spans="1:9" x14ac:dyDescent="0.25">
      <c r="A42" s="3">
        <v>44602</v>
      </c>
      <c r="B42" s="13">
        <f t="shared" si="0"/>
        <v>2</v>
      </c>
      <c r="C42" s="13">
        <f t="shared" si="1"/>
        <v>4</v>
      </c>
      <c r="D42" s="4">
        <v>3167.18</v>
      </c>
      <c r="E42" s="4">
        <v>2983.18</v>
      </c>
      <c r="F42" s="4">
        <v>184</v>
      </c>
      <c r="G42" s="4">
        <v>0</v>
      </c>
      <c r="H42" s="4">
        <v>1773.28</v>
      </c>
      <c r="I42" s="5">
        <v>30</v>
      </c>
    </row>
    <row r="43" spans="1:9" x14ac:dyDescent="0.25">
      <c r="A43" s="3">
        <v>44603</v>
      </c>
      <c r="B43" s="13">
        <f t="shared" si="0"/>
        <v>2</v>
      </c>
      <c r="C43" s="13">
        <f t="shared" si="1"/>
        <v>5</v>
      </c>
      <c r="D43" s="4">
        <v>2384.7800000000002</v>
      </c>
      <c r="E43" s="4">
        <v>2384.7800000000002</v>
      </c>
      <c r="F43" s="4">
        <v>0</v>
      </c>
      <c r="G43" s="4">
        <v>0</v>
      </c>
      <c r="H43" s="4">
        <v>1326.82</v>
      </c>
      <c r="I43" s="5">
        <v>24</v>
      </c>
    </row>
    <row r="44" spans="1:9" x14ac:dyDescent="0.25">
      <c r="A44" s="3">
        <v>44604</v>
      </c>
      <c r="B44" s="13">
        <f t="shared" si="0"/>
        <v>2</v>
      </c>
      <c r="C44" s="13">
        <f t="shared" si="1"/>
        <v>6</v>
      </c>
      <c r="D44" s="4">
        <v>4758.67</v>
      </c>
      <c r="E44" s="4">
        <v>4515.74</v>
      </c>
      <c r="F44" s="4">
        <v>242.93</v>
      </c>
      <c r="G44" s="4">
        <v>0</v>
      </c>
      <c r="H44" s="4">
        <v>2747.11</v>
      </c>
      <c r="I44" s="5">
        <v>40</v>
      </c>
    </row>
    <row r="45" spans="1:9" x14ac:dyDescent="0.25">
      <c r="A45" s="3">
        <v>44605</v>
      </c>
      <c r="B45" s="13">
        <f t="shared" si="0"/>
        <v>2</v>
      </c>
      <c r="C45" s="13">
        <f t="shared" si="1"/>
        <v>7</v>
      </c>
      <c r="D45" s="4">
        <v>2562.7199999999998</v>
      </c>
      <c r="E45" s="4">
        <v>2031.79</v>
      </c>
      <c r="F45" s="4">
        <v>530.92999999999995</v>
      </c>
      <c r="G45" s="4">
        <v>0</v>
      </c>
      <c r="H45" s="4">
        <v>1417.57</v>
      </c>
      <c r="I45" s="5">
        <v>22</v>
      </c>
    </row>
    <row r="46" spans="1:9" x14ac:dyDescent="0.25">
      <c r="A46" s="3">
        <v>44606</v>
      </c>
      <c r="B46" s="13">
        <f t="shared" si="0"/>
        <v>2</v>
      </c>
      <c r="C46" s="13">
        <f t="shared" si="1"/>
        <v>1</v>
      </c>
      <c r="D46" s="4">
        <v>2791.7</v>
      </c>
      <c r="E46" s="4">
        <v>2753.01</v>
      </c>
      <c r="F46" s="4">
        <v>38.69</v>
      </c>
      <c r="G46" s="4">
        <v>0</v>
      </c>
      <c r="H46" s="4">
        <v>1599.99</v>
      </c>
      <c r="I46" s="5">
        <v>26</v>
      </c>
    </row>
    <row r="47" spans="1:9" x14ac:dyDescent="0.25">
      <c r="A47" s="3">
        <v>44607</v>
      </c>
      <c r="B47" s="13">
        <f t="shared" si="0"/>
        <v>2</v>
      </c>
      <c r="C47" s="13">
        <f t="shared" si="1"/>
        <v>2</v>
      </c>
      <c r="D47" s="4">
        <v>6054.22</v>
      </c>
      <c r="E47" s="4">
        <v>5314.25</v>
      </c>
      <c r="F47" s="4">
        <v>739.97</v>
      </c>
      <c r="G47" s="4">
        <v>0</v>
      </c>
      <c r="H47" s="4">
        <v>3472.59</v>
      </c>
      <c r="I47" s="5">
        <v>56</v>
      </c>
    </row>
    <row r="48" spans="1:9" x14ac:dyDescent="0.25">
      <c r="A48" s="3">
        <v>44608</v>
      </c>
      <c r="B48" s="13">
        <f t="shared" si="0"/>
        <v>2</v>
      </c>
      <c r="C48" s="13">
        <f t="shared" si="1"/>
        <v>3</v>
      </c>
      <c r="D48" s="4">
        <v>4255.83</v>
      </c>
      <c r="E48" s="4">
        <v>4245.07</v>
      </c>
      <c r="F48" s="4">
        <v>10.76</v>
      </c>
      <c r="G48" s="4">
        <v>0</v>
      </c>
      <c r="H48" s="4">
        <v>2387.1799999999998</v>
      </c>
      <c r="I48" s="5">
        <v>44</v>
      </c>
    </row>
    <row r="49" spans="1:9" x14ac:dyDescent="0.25">
      <c r="A49" s="3">
        <v>44609</v>
      </c>
      <c r="B49" s="13">
        <f t="shared" si="0"/>
        <v>2</v>
      </c>
      <c r="C49" s="13">
        <f t="shared" si="1"/>
        <v>4</v>
      </c>
      <c r="D49" s="4">
        <v>4820.66</v>
      </c>
      <c r="E49" s="4">
        <v>3842.05</v>
      </c>
      <c r="F49" s="4">
        <v>978.61</v>
      </c>
      <c r="G49" s="4">
        <v>0</v>
      </c>
      <c r="H49" s="4">
        <v>2765.3</v>
      </c>
      <c r="I49" s="5">
        <v>55</v>
      </c>
    </row>
    <row r="50" spans="1:9" x14ac:dyDescent="0.25">
      <c r="A50" s="3">
        <v>44610</v>
      </c>
      <c r="B50" s="13">
        <f t="shared" si="0"/>
        <v>2</v>
      </c>
      <c r="C50" s="13">
        <f t="shared" si="1"/>
        <v>5</v>
      </c>
      <c r="D50" s="4">
        <v>2980.8</v>
      </c>
      <c r="E50" s="4">
        <v>2980.8</v>
      </c>
      <c r="F50" s="4">
        <v>0</v>
      </c>
      <c r="G50" s="4">
        <v>0</v>
      </c>
      <c r="H50" s="4">
        <v>1736.15</v>
      </c>
      <c r="I50" s="5">
        <v>37</v>
      </c>
    </row>
    <row r="51" spans="1:9" x14ac:dyDescent="0.25">
      <c r="A51" s="3">
        <v>44611</v>
      </c>
      <c r="B51" s="13">
        <f t="shared" si="0"/>
        <v>2</v>
      </c>
      <c r="C51" s="13">
        <f t="shared" si="1"/>
        <v>6</v>
      </c>
      <c r="D51" s="4">
        <v>5728.46</v>
      </c>
      <c r="E51" s="4">
        <v>4623.34</v>
      </c>
      <c r="F51" s="4">
        <v>1105.1199999999999</v>
      </c>
      <c r="G51" s="4">
        <v>0</v>
      </c>
      <c r="H51" s="4">
        <v>3210.62</v>
      </c>
      <c r="I51" s="5">
        <v>44</v>
      </c>
    </row>
    <row r="52" spans="1:9" x14ac:dyDescent="0.25">
      <c r="A52" s="3">
        <v>44612</v>
      </c>
      <c r="B52" s="13">
        <f t="shared" si="0"/>
        <v>2</v>
      </c>
      <c r="C52" s="13">
        <f t="shared" si="1"/>
        <v>7</v>
      </c>
      <c r="D52" s="4">
        <v>5559.94</v>
      </c>
      <c r="E52" s="4">
        <v>2744.5</v>
      </c>
      <c r="F52" s="4">
        <v>2815.44</v>
      </c>
      <c r="G52" s="4">
        <v>0</v>
      </c>
      <c r="H52" s="4">
        <v>1440.61</v>
      </c>
      <c r="I52" s="5">
        <v>33</v>
      </c>
    </row>
    <row r="53" spans="1:9" x14ac:dyDescent="0.25">
      <c r="A53" s="3">
        <v>44613</v>
      </c>
      <c r="B53" s="13">
        <f t="shared" si="0"/>
        <v>2</v>
      </c>
      <c r="C53" s="13">
        <f t="shared" si="1"/>
        <v>1</v>
      </c>
      <c r="D53" s="4">
        <v>4966.54</v>
      </c>
      <c r="E53" s="4">
        <v>4085.99</v>
      </c>
      <c r="F53" s="4">
        <v>880.55</v>
      </c>
      <c r="G53" s="4">
        <v>0</v>
      </c>
      <c r="H53" s="4">
        <v>2924.42</v>
      </c>
      <c r="I53" s="5">
        <v>35</v>
      </c>
    </row>
    <row r="54" spans="1:9" x14ac:dyDescent="0.25">
      <c r="A54" s="3">
        <v>44614</v>
      </c>
      <c r="B54" s="13">
        <f t="shared" si="0"/>
        <v>2</v>
      </c>
      <c r="C54" s="13">
        <f t="shared" si="1"/>
        <v>2</v>
      </c>
      <c r="D54" s="4">
        <v>4648.99</v>
      </c>
      <c r="E54" s="4">
        <v>4545.76</v>
      </c>
      <c r="F54" s="4">
        <v>103.23</v>
      </c>
      <c r="G54" s="4">
        <v>0</v>
      </c>
      <c r="H54" s="4">
        <v>2535.5100000000002</v>
      </c>
      <c r="I54" s="5">
        <v>49</v>
      </c>
    </row>
    <row r="55" spans="1:9" x14ac:dyDescent="0.25">
      <c r="A55" s="3">
        <v>44615</v>
      </c>
      <c r="B55" s="13">
        <f t="shared" si="0"/>
        <v>2</v>
      </c>
      <c r="C55" s="13">
        <f t="shared" si="1"/>
        <v>3</v>
      </c>
      <c r="D55" s="4">
        <v>3440.66</v>
      </c>
      <c r="E55" s="4">
        <v>2997.29</v>
      </c>
      <c r="F55" s="4">
        <v>443.37</v>
      </c>
      <c r="G55" s="4">
        <v>0</v>
      </c>
      <c r="H55" s="4">
        <v>1976.46</v>
      </c>
      <c r="I55" s="5">
        <v>43</v>
      </c>
    </row>
    <row r="56" spans="1:9" x14ac:dyDescent="0.25">
      <c r="A56" s="3">
        <v>44616</v>
      </c>
      <c r="B56" s="13">
        <f t="shared" si="0"/>
        <v>2</v>
      </c>
      <c r="C56" s="13">
        <f t="shared" si="1"/>
        <v>4</v>
      </c>
      <c r="D56" s="4">
        <v>4088.09</v>
      </c>
      <c r="E56" s="4">
        <v>3492.17</v>
      </c>
      <c r="F56" s="4">
        <v>595.91999999999996</v>
      </c>
      <c r="G56" s="4">
        <v>0</v>
      </c>
      <c r="H56" s="4">
        <v>2317.0700000000002</v>
      </c>
      <c r="I56" s="5">
        <v>40</v>
      </c>
    </row>
    <row r="57" spans="1:9" x14ac:dyDescent="0.25">
      <c r="A57" s="3">
        <v>44617</v>
      </c>
      <c r="B57" s="13">
        <f t="shared" si="0"/>
        <v>2</v>
      </c>
      <c r="C57" s="13">
        <f t="shared" si="1"/>
        <v>5</v>
      </c>
      <c r="D57" s="4">
        <v>2918.34</v>
      </c>
      <c r="E57" s="4">
        <v>2489.85</v>
      </c>
      <c r="F57" s="4">
        <v>428.49</v>
      </c>
      <c r="G57" s="4">
        <v>0</v>
      </c>
      <c r="H57" s="4">
        <v>1668.94</v>
      </c>
      <c r="I57" s="5">
        <v>34</v>
      </c>
    </row>
    <row r="58" spans="1:9" x14ac:dyDescent="0.25">
      <c r="A58" s="3">
        <v>44618</v>
      </c>
      <c r="B58" s="13">
        <f t="shared" si="0"/>
        <v>2</v>
      </c>
      <c r="C58" s="13">
        <f t="shared" si="1"/>
        <v>6</v>
      </c>
      <c r="D58" s="4">
        <v>7506.01</v>
      </c>
      <c r="E58" s="4">
        <v>4240.6499999999996</v>
      </c>
      <c r="F58" s="4">
        <v>3265.36</v>
      </c>
      <c r="G58" s="4">
        <v>0</v>
      </c>
      <c r="H58" s="4">
        <v>4222.74</v>
      </c>
      <c r="I58" s="5">
        <v>49</v>
      </c>
    </row>
    <row r="59" spans="1:9" x14ac:dyDescent="0.25">
      <c r="A59" s="3">
        <v>44619</v>
      </c>
      <c r="B59" s="13">
        <f t="shared" si="0"/>
        <v>2</v>
      </c>
      <c r="C59" s="13">
        <f t="shared" si="1"/>
        <v>7</v>
      </c>
      <c r="D59" s="4">
        <v>3184.52</v>
      </c>
      <c r="E59" s="4">
        <v>2716.03</v>
      </c>
      <c r="F59" s="4">
        <v>468.49</v>
      </c>
      <c r="G59" s="4">
        <v>0</v>
      </c>
      <c r="H59" s="4">
        <v>3015.9</v>
      </c>
      <c r="I59" s="5">
        <v>31</v>
      </c>
    </row>
    <row r="60" spans="1:9" x14ac:dyDescent="0.25">
      <c r="A60" s="3">
        <v>44620</v>
      </c>
      <c r="B60" s="13">
        <f t="shared" si="0"/>
        <v>2</v>
      </c>
      <c r="C60" s="13">
        <f t="shared" si="1"/>
        <v>1</v>
      </c>
      <c r="D60" s="4">
        <v>4329.66</v>
      </c>
      <c r="E60" s="4">
        <v>3982.75</v>
      </c>
      <c r="F60" s="4">
        <v>346.91</v>
      </c>
      <c r="G60" s="4">
        <v>0</v>
      </c>
      <c r="H60" s="4">
        <v>0</v>
      </c>
      <c r="I60" s="5">
        <v>40</v>
      </c>
    </row>
    <row r="61" spans="1:9" x14ac:dyDescent="0.25">
      <c r="A61" s="3">
        <v>44621</v>
      </c>
      <c r="B61" s="13">
        <f t="shared" si="0"/>
        <v>3</v>
      </c>
      <c r="C61" s="13">
        <f t="shared" si="1"/>
        <v>2</v>
      </c>
      <c r="D61" s="4">
        <v>6669.52</v>
      </c>
      <c r="E61" s="4">
        <v>5792.44</v>
      </c>
      <c r="F61" s="4">
        <v>877.08</v>
      </c>
      <c r="G61" s="4">
        <v>0</v>
      </c>
      <c r="H61" s="4">
        <v>0</v>
      </c>
      <c r="I61" s="5">
        <v>60</v>
      </c>
    </row>
    <row r="62" spans="1:9" x14ac:dyDescent="0.25">
      <c r="A62" s="3">
        <v>44622</v>
      </c>
      <c r="B62" s="13">
        <f t="shared" si="0"/>
        <v>3</v>
      </c>
      <c r="C62" s="13">
        <f t="shared" si="1"/>
        <v>3</v>
      </c>
      <c r="D62" s="4">
        <v>2966.54</v>
      </c>
      <c r="E62" s="4">
        <v>2898.01</v>
      </c>
      <c r="F62" s="4">
        <v>68.53</v>
      </c>
      <c r="G62" s="4">
        <v>0</v>
      </c>
      <c r="H62" s="4">
        <v>0</v>
      </c>
      <c r="I62" s="5">
        <v>29</v>
      </c>
    </row>
    <row r="63" spans="1:9" x14ac:dyDescent="0.25">
      <c r="A63" s="3">
        <v>44623</v>
      </c>
      <c r="B63" s="13">
        <f t="shared" si="0"/>
        <v>3</v>
      </c>
      <c r="C63" s="13">
        <f t="shared" si="1"/>
        <v>4</v>
      </c>
      <c r="D63" s="4">
        <v>6080.77</v>
      </c>
      <c r="E63" s="4">
        <v>4636.5600000000004</v>
      </c>
      <c r="F63" s="4">
        <v>1444.21</v>
      </c>
      <c r="G63" s="4">
        <v>0</v>
      </c>
      <c r="H63" s="4">
        <v>0</v>
      </c>
      <c r="I63" s="5">
        <v>50</v>
      </c>
    </row>
    <row r="64" spans="1:9" x14ac:dyDescent="0.25">
      <c r="A64" s="3">
        <v>44624</v>
      </c>
      <c r="B64" s="13">
        <f t="shared" si="0"/>
        <v>3</v>
      </c>
      <c r="C64" s="13">
        <f t="shared" si="1"/>
        <v>5</v>
      </c>
      <c r="D64" s="4">
        <v>3690.55</v>
      </c>
      <c r="E64" s="4">
        <v>3490.55</v>
      </c>
      <c r="F64" s="4">
        <v>200</v>
      </c>
      <c r="G64" s="4">
        <v>0</v>
      </c>
      <c r="H64" s="4">
        <v>0</v>
      </c>
      <c r="I64" s="5">
        <v>38</v>
      </c>
    </row>
    <row r="65" spans="1:9" x14ac:dyDescent="0.25">
      <c r="A65" s="3">
        <v>44625</v>
      </c>
      <c r="B65" s="13">
        <f t="shared" si="0"/>
        <v>3</v>
      </c>
      <c r="C65" s="13">
        <f t="shared" si="1"/>
        <v>6</v>
      </c>
      <c r="D65" s="4">
        <v>5746.1</v>
      </c>
      <c r="E65" s="4">
        <v>4348.95</v>
      </c>
      <c r="F65" s="4">
        <v>1397.15</v>
      </c>
      <c r="G65" s="4">
        <v>0</v>
      </c>
      <c r="H65" s="4">
        <v>0</v>
      </c>
      <c r="I65" s="5">
        <v>48</v>
      </c>
    </row>
    <row r="66" spans="1:9" x14ac:dyDescent="0.25">
      <c r="A66" s="3">
        <v>44626</v>
      </c>
      <c r="B66" s="13">
        <f t="shared" si="0"/>
        <v>3</v>
      </c>
      <c r="C66" s="13">
        <f t="shared" si="1"/>
        <v>7</v>
      </c>
      <c r="D66" s="4">
        <v>3095.82</v>
      </c>
      <c r="E66" s="4">
        <v>2103.2800000000002</v>
      </c>
      <c r="F66" s="4">
        <v>992.54</v>
      </c>
      <c r="G66" s="4">
        <v>0</v>
      </c>
      <c r="H66" s="4">
        <v>1751.75</v>
      </c>
      <c r="I66" s="5">
        <v>28</v>
      </c>
    </row>
    <row r="67" spans="1:9" x14ac:dyDescent="0.25">
      <c r="A67" s="3">
        <v>44627</v>
      </c>
      <c r="B67" s="13">
        <f t="shared" ref="B67:B130" si="5">MONTH(A67)</f>
        <v>3</v>
      </c>
      <c r="C67" s="13">
        <f t="shared" ref="C67:C130" si="6">WEEKDAY(A67,2)</f>
        <v>1</v>
      </c>
      <c r="D67" s="4">
        <v>3740.32</v>
      </c>
      <c r="E67" s="4">
        <v>3377.27</v>
      </c>
      <c r="F67" s="4">
        <v>363.05</v>
      </c>
      <c r="G67" s="4">
        <v>0</v>
      </c>
      <c r="H67" s="4">
        <v>2132.7800000000002</v>
      </c>
      <c r="I67" s="5">
        <v>40</v>
      </c>
    </row>
    <row r="68" spans="1:9" x14ac:dyDescent="0.25">
      <c r="A68" s="3">
        <v>44628</v>
      </c>
      <c r="B68" s="13">
        <f t="shared" si="5"/>
        <v>3</v>
      </c>
      <c r="C68" s="13">
        <f t="shared" si="6"/>
        <v>2</v>
      </c>
      <c r="D68" s="4">
        <v>5725.4</v>
      </c>
      <c r="E68" s="4">
        <v>4397.01</v>
      </c>
      <c r="F68" s="4">
        <v>1328.39</v>
      </c>
      <c r="G68" s="4">
        <v>0</v>
      </c>
      <c r="H68" s="4">
        <v>3161.2</v>
      </c>
      <c r="I68" s="5">
        <v>40</v>
      </c>
    </row>
    <row r="69" spans="1:9" x14ac:dyDescent="0.25">
      <c r="A69" s="3">
        <v>44629</v>
      </c>
      <c r="B69" s="13">
        <f t="shared" si="5"/>
        <v>3</v>
      </c>
      <c r="C69" s="13">
        <f t="shared" si="6"/>
        <v>3</v>
      </c>
      <c r="D69" s="4">
        <v>2361.6999999999998</v>
      </c>
      <c r="E69" s="4">
        <v>2361.6999999999998</v>
      </c>
      <c r="F69" s="4">
        <v>0</v>
      </c>
      <c r="G69" s="4">
        <v>0</v>
      </c>
      <c r="H69" s="4">
        <v>1436.16</v>
      </c>
      <c r="I69" s="5">
        <v>29</v>
      </c>
    </row>
    <row r="70" spans="1:9" x14ac:dyDescent="0.25">
      <c r="A70" s="3">
        <v>44630</v>
      </c>
      <c r="B70" s="13">
        <f t="shared" si="5"/>
        <v>3</v>
      </c>
      <c r="C70" s="13">
        <f t="shared" si="6"/>
        <v>4</v>
      </c>
      <c r="D70" s="4">
        <v>3606.48</v>
      </c>
      <c r="E70" s="4">
        <v>3297.16</v>
      </c>
      <c r="F70" s="4">
        <v>309.32</v>
      </c>
      <c r="G70" s="4">
        <v>0</v>
      </c>
      <c r="H70" s="4">
        <v>2165.2199999999998</v>
      </c>
      <c r="I70" s="5">
        <v>44</v>
      </c>
    </row>
    <row r="71" spans="1:9" x14ac:dyDescent="0.25">
      <c r="A71" s="3">
        <v>44631</v>
      </c>
      <c r="B71" s="13">
        <f t="shared" si="5"/>
        <v>3</v>
      </c>
      <c r="C71" s="13">
        <f t="shared" si="6"/>
        <v>5</v>
      </c>
      <c r="D71" s="4">
        <v>4566.46</v>
      </c>
      <c r="E71" s="4">
        <v>3666.12</v>
      </c>
      <c r="F71" s="4">
        <v>725.34</v>
      </c>
      <c r="G71" s="4">
        <v>175</v>
      </c>
      <c r="H71" s="4">
        <v>2708.65</v>
      </c>
      <c r="I71" s="5">
        <v>41</v>
      </c>
    </row>
    <row r="72" spans="1:9" x14ac:dyDescent="0.25">
      <c r="A72" s="3">
        <v>44632</v>
      </c>
      <c r="B72" s="13">
        <f t="shared" si="5"/>
        <v>3</v>
      </c>
      <c r="C72" s="13">
        <f t="shared" si="6"/>
        <v>6</v>
      </c>
      <c r="D72" s="4">
        <v>2883.33</v>
      </c>
      <c r="E72" s="4">
        <v>2424.5</v>
      </c>
      <c r="F72" s="4">
        <v>458.83</v>
      </c>
      <c r="G72" s="4">
        <v>0</v>
      </c>
      <c r="H72" s="4">
        <v>1764.21</v>
      </c>
      <c r="I72" s="5">
        <v>28</v>
      </c>
    </row>
    <row r="73" spans="1:9" x14ac:dyDescent="0.25">
      <c r="A73" s="3">
        <v>44633</v>
      </c>
      <c r="B73" s="13">
        <f t="shared" si="5"/>
        <v>3</v>
      </c>
      <c r="C73" s="13">
        <f t="shared" si="6"/>
        <v>7</v>
      </c>
      <c r="D73" s="4">
        <v>1853.87</v>
      </c>
      <c r="E73" s="4">
        <v>1323.77</v>
      </c>
      <c r="F73" s="4">
        <v>530.1</v>
      </c>
      <c r="G73" s="4">
        <v>0</v>
      </c>
      <c r="H73" s="4">
        <v>1137.25</v>
      </c>
      <c r="I73" s="5">
        <v>17</v>
      </c>
    </row>
    <row r="74" spans="1:9" x14ac:dyDescent="0.25">
      <c r="A74" s="3">
        <v>44634</v>
      </c>
      <c r="B74" s="13">
        <f t="shared" si="5"/>
        <v>3</v>
      </c>
      <c r="C74" s="13">
        <f t="shared" si="6"/>
        <v>1</v>
      </c>
      <c r="D74" s="4">
        <v>5483.77</v>
      </c>
      <c r="E74" s="4">
        <v>3538.24</v>
      </c>
      <c r="F74" s="4">
        <v>1945.53</v>
      </c>
      <c r="G74" s="4">
        <v>0</v>
      </c>
      <c r="H74" s="4">
        <v>3209.25</v>
      </c>
      <c r="I74" s="5">
        <v>45</v>
      </c>
    </row>
    <row r="75" spans="1:9" x14ac:dyDescent="0.25">
      <c r="A75" s="3">
        <v>44635</v>
      </c>
      <c r="B75" s="13">
        <f t="shared" si="5"/>
        <v>3</v>
      </c>
      <c r="C75" s="13">
        <f t="shared" si="6"/>
        <v>2</v>
      </c>
      <c r="D75" s="4">
        <v>5135.18</v>
      </c>
      <c r="E75" s="4">
        <v>4967.13</v>
      </c>
      <c r="F75" s="4">
        <v>168.05</v>
      </c>
      <c r="G75" s="4">
        <v>0</v>
      </c>
      <c r="H75" s="4">
        <v>3103.21</v>
      </c>
      <c r="I75" s="5">
        <v>40</v>
      </c>
    </row>
    <row r="76" spans="1:9" x14ac:dyDescent="0.25">
      <c r="A76" s="3">
        <v>44636</v>
      </c>
      <c r="B76" s="13">
        <f t="shared" si="5"/>
        <v>3</v>
      </c>
      <c r="C76" s="13">
        <f t="shared" si="6"/>
        <v>3</v>
      </c>
      <c r="D76" s="4">
        <v>3445.95</v>
      </c>
      <c r="E76" s="4">
        <v>3445.95</v>
      </c>
      <c r="F76" s="4">
        <v>0</v>
      </c>
      <c r="G76" s="4">
        <v>0</v>
      </c>
      <c r="H76" s="4">
        <v>2116.91</v>
      </c>
      <c r="I76" s="5">
        <v>28</v>
      </c>
    </row>
    <row r="77" spans="1:9" x14ac:dyDescent="0.25">
      <c r="A77" s="3">
        <v>44637</v>
      </c>
      <c r="B77" s="13">
        <f t="shared" si="5"/>
        <v>3</v>
      </c>
      <c r="C77" s="13">
        <f t="shared" si="6"/>
        <v>4</v>
      </c>
      <c r="D77" s="4">
        <v>4681.26</v>
      </c>
      <c r="E77" s="4">
        <v>3801.2</v>
      </c>
      <c r="F77" s="4">
        <v>880.06</v>
      </c>
      <c r="G77" s="4">
        <v>0</v>
      </c>
      <c r="H77" s="4">
        <v>2789.94</v>
      </c>
      <c r="I77" s="5">
        <v>33</v>
      </c>
    </row>
    <row r="78" spans="1:9" x14ac:dyDescent="0.25">
      <c r="A78" s="3">
        <v>44638</v>
      </c>
      <c r="B78" s="13">
        <f t="shared" si="5"/>
        <v>3</v>
      </c>
      <c r="C78" s="13">
        <f t="shared" si="6"/>
        <v>5</v>
      </c>
      <c r="D78" s="4">
        <v>4252.0200000000004</v>
      </c>
      <c r="E78" s="4">
        <v>3042.13</v>
      </c>
      <c r="F78" s="4">
        <v>1209.8900000000001</v>
      </c>
      <c r="G78" s="4">
        <v>0</v>
      </c>
      <c r="H78" s="4">
        <v>2512.66</v>
      </c>
      <c r="I78" s="5">
        <v>40</v>
      </c>
    </row>
    <row r="79" spans="1:9" x14ac:dyDescent="0.25">
      <c r="A79" s="3">
        <v>44639</v>
      </c>
      <c r="B79" s="13">
        <f t="shared" si="5"/>
        <v>3</v>
      </c>
      <c r="C79" s="13">
        <f t="shared" si="6"/>
        <v>6</v>
      </c>
      <c r="D79" s="4">
        <v>3686.54</v>
      </c>
      <c r="E79" s="4">
        <v>3434.56</v>
      </c>
      <c r="F79" s="4">
        <v>251.98</v>
      </c>
      <c r="G79" s="4">
        <v>0</v>
      </c>
      <c r="H79" s="4">
        <v>2280.5</v>
      </c>
      <c r="I79" s="5">
        <v>38</v>
      </c>
    </row>
    <row r="80" spans="1:9" x14ac:dyDescent="0.25">
      <c r="A80" s="3">
        <v>44640</v>
      </c>
      <c r="B80" s="13">
        <f t="shared" si="5"/>
        <v>3</v>
      </c>
      <c r="C80" s="13">
        <f t="shared" si="6"/>
        <v>7</v>
      </c>
      <c r="D80" s="4">
        <v>3334.67</v>
      </c>
      <c r="E80" s="4">
        <v>2580.8000000000002</v>
      </c>
      <c r="F80" s="4">
        <v>753.87</v>
      </c>
      <c r="G80" s="4">
        <v>0</v>
      </c>
      <c r="H80" s="4">
        <v>2009.86</v>
      </c>
      <c r="I80" s="5">
        <v>32</v>
      </c>
    </row>
    <row r="81" spans="1:9" x14ac:dyDescent="0.25">
      <c r="A81" s="3">
        <v>44641</v>
      </c>
      <c r="B81" s="13">
        <f t="shared" si="5"/>
        <v>3</v>
      </c>
      <c r="C81" s="13">
        <f t="shared" si="6"/>
        <v>1</v>
      </c>
      <c r="D81" s="4">
        <v>3020.49</v>
      </c>
      <c r="E81" s="4">
        <v>3020.49</v>
      </c>
      <c r="F81" s="4">
        <v>0</v>
      </c>
      <c r="G81" s="4">
        <v>0</v>
      </c>
      <c r="H81" s="4">
        <v>1712.65</v>
      </c>
      <c r="I81" s="5">
        <v>31</v>
      </c>
    </row>
    <row r="82" spans="1:9" x14ac:dyDescent="0.25">
      <c r="A82" s="3">
        <v>44642</v>
      </c>
      <c r="B82" s="13">
        <f t="shared" si="5"/>
        <v>3</v>
      </c>
      <c r="C82" s="13">
        <f t="shared" si="6"/>
        <v>2</v>
      </c>
      <c r="D82" s="4">
        <v>1648.64</v>
      </c>
      <c r="E82" s="4">
        <v>1615.65</v>
      </c>
      <c r="F82" s="4">
        <v>32.99</v>
      </c>
      <c r="G82" s="4">
        <v>0</v>
      </c>
      <c r="H82" s="4">
        <v>1045.55</v>
      </c>
      <c r="I82" s="5">
        <v>27</v>
      </c>
    </row>
    <row r="83" spans="1:9" x14ac:dyDescent="0.25">
      <c r="A83" s="3">
        <v>44643</v>
      </c>
      <c r="B83" s="13">
        <f t="shared" si="5"/>
        <v>3</v>
      </c>
      <c r="C83" s="13">
        <f t="shared" si="6"/>
        <v>3</v>
      </c>
      <c r="D83" s="4">
        <v>2574.2399999999998</v>
      </c>
      <c r="E83" s="4">
        <v>2371.16</v>
      </c>
      <c r="F83" s="4">
        <v>203.08</v>
      </c>
      <c r="G83" s="4">
        <v>0</v>
      </c>
      <c r="H83" s="4">
        <v>1536.1</v>
      </c>
      <c r="I83" s="5">
        <v>27</v>
      </c>
    </row>
    <row r="84" spans="1:9" x14ac:dyDescent="0.25">
      <c r="A84" s="3">
        <v>44644</v>
      </c>
      <c r="B84" s="13">
        <f t="shared" si="5"/>
        <v>3</v>
      </c>
      <c r="C84" s="13">
        <f t="shared" si="6"/>
        <v>4</v>
      </c>
      <c r="D84" s="4">
        <v>2477.08</v>
      </c>
      <c r="E84" s="4">
        <v>2477.08</v>
      </c>
      <c r="F84" s="4">
        <v>0</v>
      </c>
      <c r="G84" s="4">
        <v>0</v>
      </c>
      <c r="H84" s="4">
        <v>1449.1</v>
      </c>
      <c r="I84" s="5">
        <v>25</v>
      </c>
    </row>
    <row r="85" spans="1:9" x14ac:dyDescent="0.25">
      <c r="A85" s="3">
        <v>44645</v>
      </c>
      <c r="B85" s="13">
        <f t="shared" si="5"/>
        <v>3</v>
      </c>
      <c r="C85" s="13">
        <f t="shared" si="6"/>
        <v>5</v>
      </c>
      <c r="D85" s="4">
        <v>4972.6000000000004</v>
      </c>
      <c r="E85" s="4">
        <v>4293.55</v>
      </c>
      <c r="F85" s="4">
        <v>679.05</v>
      </c>
      <c r="G85" s="4">
        <v>0</v>
      </c>
      <c r="H85" s="4">
        <v>3010.9</v>
      </c>
      <c r="I85" s="5">
        <v>46</v>
      </c>
    </row>
    <row r="86" spans="1:9" x14ac:dyDescent="0.25">
      <c r="A86" s="3">
        <v>44646</v>
      </c>
      <c r="B86" s="13">
        <f t="shared" si="5"/>
        <v>3</v>
      </c>
      <c r="C86" s="13">
        <f t="shared" si="6"/>
        <v>6</v>
      </c>
      <c r="D86" s="4">
        <v>5208.8999999999996</v>
      </c>
      <c r="E86" s="4">
        <v>4718.82</v>
      </c>
      <c r="F86" s="4">
        <v>490.08</v>
      </c>
      <c r="G86" s="4">
        <v>0</v>
      </c>
      <c r="H86" s="4">
        <v>3079.53</v>
      </c>
      <c r="I86" s="5">
        <v>44</v>
      </c>
    </row>
    <row r="87" spans="1:9" x14ac:dyDescent="0.25">
      <c r="A87" s="3">
        <v>44647</v>
      </c>
      <c r="B87" s="13">
        <f t="shared" si="5"/>
        <v>3</v>
      </c>
      <c r="C87" s="13">
        <f t="shared" si="6"/>
        <v>7</v>
      </c>
      <c r="D87" s="4">
        <v>1700.68</v>
      </c>
      <c r="E87" s="4">
        <v>1371.44</v>
      </c>
      <c r="F87" s="4">
        <v>329.24</v>
      </c>
      <c r="G87" s="4">
        <v>0</v>
      </c>
      <c r="H87" s="4">
        <v>996.19</v>
      </c>
      <c r="I87" s="5">
        <v>16</v>
      </c>
    </row>
    <row r="88" spans="1:9" x14ac:dyDescent="0.25">
      <c r="A88" s="3">
        <v>44648</v>
      </c>
      <c r="B88" s="13">
        <f t="shared" si="5"/>
        <v>3</v>
      </c>
      <c r="C88" s="13">
        <f t="shared" si="6"/>
        <v>1</v>
      </c>
      <c r="D88" s="4">
        <v>4589.2700000000004</v>
      </c>
      <c r="E88" s="4">
        <v>3800.38</v>
      </c>
      <c r="F88" s="4">
        <v>788.89</v>
      </c>
      <c r="G88" s="4">
        <v>0</v>
      </c>
      <c r="H88" s="4">
        <v>2821.77</v>
      </c>
      <c r="I88" s="5">
        <v>44</v>
      </c>
    </row>
    <row r="89" spans="1:9" x14ac:dyDescent="0.25">
      <c r="A89" s="3">
        <v>44649</v>
      </c>
      <c r="B89" s="13">
        <f t="shared" si="5"/>
        <v>3</v>
      </c>
      <c r="C89" s="13">
        <f t="shared" si="6"/>
        <v>2</v>
      </c>
      <c r="D89" s="4">
        <v>3952.03</v>
      </c>
      <c r="E89" s="4">
        <v>3196.76</v>
      </c>
      <c r="F89" s="4">
        <v>755.27</v>
      </c>
      <c r="G89" s="4">
        <v>0</v>
      </c>
      <c r="H89" s="4">
        <v>2391.38</v>
      </c>
      <c r="I89" s="5">
        <v>39</v>
      </c>
    </row>
    <row r="90" spans="1:9" x14ac:dyDescent="0.25">
      <c r="A90" s="3">
        <v>44650</v>
      </c>
      <c r="B90" s="13">
        <f t="shared" si="5"/>
        <v>3</v>
      </c>
      <c r="C90" s="13">
        <f t="shared" si="6"/>
        <v>3</v>
      </c>
      <c r="D90" s="4">
        <v>2922.44</v>
      </c>
      <c r="E90" s="4">
        <v>2621.94</v>
      </c>
      <c r="F90" s="4">
        <v>300.5</v>
      </c>
      <c r="G90" s="4">
        <v>0</v>
      </c>
      <c r="H90" s="4">
        <v>1680.93</v>
      </c>
      <c r="I90" s="5">
        <v>29</v>
      </c>
    </row>
    <row r="91" spans="1:9" x14ac:dyDescent="0.25">
      <c r="A91" s="3">
        <v>44651</v>
      </c>
      <c r="B91" s="13">
        <f t="shared" si="5"/>
        <v>3</v>
      </c>
      <c r="C91" s="13">
        <f t="shared" si="6"/>
        <v>4</v>
      </c>
      <c r="D91" s="4">
        <v>5354.57</v>
      </c>
      <c r="E91" s="4">
        <v>4756.67</v>
      </c>
      <c r="F91" s="4">
        <v>597.9</v>
      </c>
      <c r="G91" s="4">
        <v>0</v>
      </c>
      <c r="H91" s="4">
        <v>3130.67</v>
      </c>
      <c r="I91" s="5">
        <v>48</v>
      </c>
    </row>
    <row r="92" spans="1:9" x14ac:dyDescent="0.25">
      <c r="A92" s="3">
        <v>44652</v>
      </c>
      <c r="B92" s="13">
        <f t="shared" si="5"/>
        <v>4</v>
      </c>
      <c r="C92" s="13">
        <f t="shared" si="6"/>
        <v>5</v>
      </c>
      <c r="D92" s="4">
        <v>10255.379999999999</v>
      </c>
      <c r="E92" s="4">
        <v>8344.65</v>
      </c>
      <c r="F92" s="4">
        <v>1910.73</v>
      </c>
      <c r="G92" s="4">
        <v>0</v>
      </c>
      <c r="H92" s="4">
        <v>6062.86</v>
      </c>
      <c r="I92" s="5">
        <v>73</v>
      </c>
    </row>
    <row r="93" spans="1:9" x14ac:dyDescent="0.25">
      <c r="A93" s="3">
        <v>44653</v>
      </c>
      <c r="B93" s="13">
        <f t="shared" si="5"/>
        <v>4</v>
      </c>
      <c r="C93" s="13">
        <f t="shared" si="6"/>
        <v>6</v>
      </c>
      <c r="D93" s="4">
        <v>3892.35</v>
      </c>
      <c r="E93" s="4">
        <v>3256.02</v>
      </c>
      <c r="F93" s="4">
        <v>636.33000000000004</v>
      </c>
      <c r="G93" s="4">
        <v>0</v>
      </c>
      <c r="H93" s="4">
        <v>2363.4</v>
      </c>
      <c r="I93" s="5">
        <v>31</v>
      </c>
    </row>
    <row r="94" spans="1:9" x14ac:dyDescent="0.25">
      <c r="A94" s="3">
        <v>44654</v>
      </c>
      <c r="B94" s="13">
        <f t="shared" si="5"/>
        <v>4</v>
      </c>
      <c r="C94" s="13">
        <f t="shared" si="6"/>
        <v>7</v>
      </c>
      <c r="D94" s="4">
        <v>1394.7</v>
      </c>
      <c r="E94" s="4">
        <v>1257.75</v>
      </c>
      <c r="F94" s="4">
        <v>136.94999999999999</v>
      </c>
      <c r="G94" s="4">
        <v>0</v>
      </c>
      <c r="H94" s="4">
        <v>849.14</v>
      </c>
      <c r="I94" s="5">
        <v>19</v>
      </c>
    </row>
    <row r="95" spans="1:9" x14ac:dyDescent="0.25">
      <c r="A95" s="3">
        <v>44655</v>
      </c>
      <c r="B95" s="13">
        <f t="shared" si="5"/>
        <v>4</v>
      </c>
      <c r="C95" s="13">
        <f t="shared" si="6"/>
        <v>1</v>
      </c>
      <c r="D95" s="4">
        <v>2904.19</v>
      </c>
      <c r="E95" s="4">
        <v>2723.13</v>
      </c>
      <c r="F95" s="4">
        <v>181.06</v>
      </c>
      <c r="G95" s="4">
        <v>0</v>
      </c>
      <c r="H95" s="4">
        <v>1778.45</v>
      </c>
      <c r="I95" s="5">
        <v>35</v>
      </c>
    </row>
    <row r="96" spans="1:9" x14ac:dyDescent="0.25">
      <c r="A96" s="3">
        <v>44656</v>
      </c>
      <c r="B96" s="13">
        <f t="shared" si="5"/>
        <v>4</v>
      </c>
      <c r="C96" s="13">
        <f t="shared" si="6"/>
        <v>2</v>
      </c>
      <c r="D96" s="4">
        <v>3574.76</v>
      </c>
      <c r="E96" s="4">
        <v>3106.79</v>
      </c>
      <c r="F96" s="4">
        <v>467.97</v>
      </c>
      <c r="G96" s="4">
        <v>0</v>
      </c>
      <c r="H96" s="4">
        <v>2169.77</v>
      </c>
      <c r="I96" s="5">
        <v>46</v>
      </c>
    </row>
    <row r="97" spans="1:9" x14ac:dyDescent="0.25">
      <c r="A97" s="3">
        <v>44657</v>
      </c>
      <c r="B97" s="13">
        <f t="shared" si="5"/>
        <v>4</v>
      </c>
      <c r="C97" s="13">
        <f t="shared" si="6"/>
        <v>3</v>
      </c>
      <c r="D97" s="4">
        <v>3552.24</v>
      </c>
      <c r="E97" s="4">
        <v>3143.27</v>
      </c>
      <c r="F97" s="4">
        <v>408.97</v>
      </c>
      <c r="G97" s="4">
        <v>0</v>
      </c>
      <c r="H97" s="4">
        <v>2140.11</v>
      </c>
      <c r="I97" s="5">
        <v>32</v>
      </c>
    </row>
    <row r="98" spans="1:9" x14ac:dyDescent="0.25">
      <c r="A98" s="3">
        <v>44658</v>
      </c>
      <c r="B98" s="13">
        <f t="shared" si="5"/>
        <v>4</v>
      </c>
      <c r="C98" s="13">
        <f t="shared" si="6"/>
        <v>4</v>
      </c>
      <c r="D98" s="4">
        <v>4385.3500000000004</v>
      </c>
      <c r="E98" s="4">
        <v>4385.3500000000004</v>
      </c>
      <c r="F98" s="4">
        <v>0</v>
      </c>
      <c r="G98" s="4">
        <v>0</v>
      </c>
      <c r="H98" s="4">
        <v>2619.86</v>
      </c>
      <c r="I98" s="5">
        <v>36</v>
      </c>
    </row>
    <row r="99" spans="1:9" x14ac:dyDescent="0.25">
      <c r="A99" s="3">
        <v>44659</v>
      </c>
      <c r="B99" s="13">
        <f t="shared" si="5"/>
        <v>4</v>
      </c>
      <c r="C99" s="13">
        <f t="shared" si="6"/>
        <v>5</v>
      </c>
      <c r="D99" s="4">
        <v>4999.97</v>
      </c>
      <c r="E99" s="4">
        <v>3970.51</v>
      </c>
      <c r="F99" s="4">
        <v>1029.46</v>
      </c>
      <c r="G99" s="4">
        <v>0</v>
      </c>
      <c r="H99" s="4">
        <v>2937.99</v>
      </c>
      <c r="I99" s="5">
        <v>39</v>
      </c>
    </row>
    <row r="100" spans="1:9" x14ac:dyDescent="0.25">
      <c r="A100" s="3">
        <v>44660</v>
      </c>
      <c r="B100" s="13">
        <f t="shared" si="5"/>
        <v>4</v>
      </c>
      <c r="C100" s="13">
        <f t="shared" si="6"/>
        <v>6</v>
      </c>
      <c r="D100" s="4">
        <v>4886.8999999999996</v>
      </c>
      <c r="E100" s="4">
        <v>3893.99</v>
      </c>
      <c r="F100" s="4">
        <v>992.91</v>
      </c>
      <c r="G100" s="4">
        <v>0</v>
      </c>
      <c r="H100" s="4">
        <v>2862.35</v>
      </c>
      <c r="I100" s="5">
        <v>44</v>
      </c>
    </row>
    <row r="101" spans="1:9" x14ac:dyDescent="0.25">
      <c r="A101" s="3">
        <v>44661</v>
      </c>
      <c r="B101" s="13">
        <f t="shared" si="5"/>
        <v>4</v>
      </c>
      <c r="C101" s="13">
        <f t="shared" si="6"/>
        <v>7</v>
      </c>
      <c r="D101" s="4">
        <v>2396.5700000000002</v>
      </c>
      <c r="E101" s="4">
        <v>1637.17</v>
      </c>
      <c r="F101" s="4">
        <v>759.4</v>
      </c>
      <c r="G101" s="4">
        <v>0</v>
      </c>
      <c r="H101" s="4">
        <v>1412</v>
      </c>
      <c r="I101" s="5">
        <v>21</v>
      </c>
    </row>
    <row r="102" spans="1:9" x14ac:dyDescent="0.25">
      <c r="A102" s="3">
        <v>44662</v>
      </c>
      <c r="B102" s="13">
        <f t="shared" si="5"/>
        <v>4</v>
      </c>
      <c r="C102" s="13">
        <f t="shared" si="6"/>
        <v>1</v>
      </c>
      <c r="D102" s="4">
        <v>3934.62</v>
      </c>
      <c r="E102" s="4">
        <v>3762.78</v>
      </c>
      <c r="F102" s="4">
        <v>171.84</v>
      </c>
      <c r="G102" s="4">
        <v>0</v>
      </c>
      <c r="H102" s="4">
        <v>2347.96</v>
      </c>
      <c r="I102" s="5">
        <v>45</v>
      </c>
    </row>
    <row r="103" spans="1:9" x14ac:dyDescent="0.25">
      <c r="A103" s="3">
        <v>44663</v>
      </c>
      <c r="B103" s="13">
        <f t="shared" si="5"/>
        <v>4</v>
      </c>
      <c r="C103" s="13">
        <f t="shared" si="6"/>
        <v>2</v>
      </c>
      <c r="D103" s="4">
        <v>7285.53</v>
      </c>
      <c r="E103" s="4">
        <v>6415.1</v>
      </c>
      <c r="F103" s="4">
        <v>870.43</v>
      </c>
      <c r="G103" s="4">
        <v>0</v>
      </c>
      <c r="H103" s="4">
        <v>4354.87</v>
      </c>
      <c r="I103" s="5">
        <v>61</v>
      </c>
    </row>
    <row r="104" spans="1:9" x14ac:dyDescent="0.25">
      <c r="A104" s="3">
        <v>44664</v>
      </c>
      <c r="B104" s="13">
        <f t="shared" si="5"/>
        <v>4</v>
      </c>
      <c r="C104" s="13">
        <f t="shared" si="6"/>
        <v>3</v>
      </c>
      <c r="D104" s="4">
        <v>7784.47</v>
      </c>
      <c r="E104" s="4">
        <v>7167.97</v>
      </c>
      <c r="F104" s="4">
        <v>616.5</v>
      </c>
      <c r="G104" s="4">
        <v>0</v>
      </c>
      <c r="H104" s="4">
        <v>4730.93</v>
      </c>
      <c r="I104" s="5">
        <v>66</v>
      </c>
    </row>
    <row r="105" spans="1:9" x14ac:dyDescent="0.25">
      <c r="A105" s="3">
        <v>44665</v>
      </c>
      <c r="B105" s="13">
        <f t="shared" si="5"/>
        <v>4</v>
      </c>
      <c r="C105" s="13">
        <f t="shared" si="6"/>
        <v>4</v>
      </c>
      <c r="D105" s="4">
        <v>2113.21</v>
      </c>
      <c r="E105" s="4">
        <v>1467.32</v>
      </c>
      <c r="F105" s="4">
        <v>645.89</v>
      </c>
      <c r="G105" s="4">
        <v>0</v>
      </c>
      <c r="H105" s="4">
        <v>1275.03</v>
      </c>
      <c r="I105" s="5">
        <v>22</v>
      </c>
    </row>
    <row r="106" spans="1:9" x14ac:dyDescent="0.25">
      <c r="A106" s="3">
        <v>44666</v>
      </c>
      <c r="B106" s="13">
        <f t="shared" si="5"/>
        <v>4</v>
      </c>
      <c r="C106" s="13">
        <f t="shared" si="6"/>
        <v>5</v>
      </c>
      <c r="D106" s="4">
        <v>2323.02</v>
      </c>
      <c r="E106" s="4">
        <v>2107.75</v>
      </c>
      <c r="F106" s="4">
        <v>215.27</v>
      </c>
      <c r="G106" s="4">
        <v>0</v>
      </c>
      <c r="H106" s="4">
        <v>1364.52</v>
      </c>
      <c r="I106" s="5">
        <v>19</v>
      </c>
    </row>
    <row r="107" spans="1:9" x14ac:dyDescent="0.25">
      <c r="A107" s="3">
        <v>44667</v>
      </c>
      <c r="B107" s="13">
        <f t="shared" si="5"/>
        <v>4</v>
      </c>
      <c r="C107" s="13">
        <f t="shared" si="6"/>
        <v>6</v>
      </c>
      <c r="D107" s="4">
        <v>2517.63</v>
      </c>
      <c r="E107" s="4">
        <v>1915.96</v>
      </c>
      <c r="F107" s="4">
        <v>601.66999999999996</v>
      </c>
      <c r="G107" s="4">
        <v>0</v>
      </c>
      <c r="H107" s="4">
        <v>1519.54</v>
      </c>
      <c r="I107" s="5">
        <v>30</v>
      </c>
    </row>
    <row r="108" spans="1:9" x14ac:dyDescent="0.25">
      <c r="A108" s="3">
        <v>44668</v>
      </c>
      <c r="B108" s="13">
        <f t="shared" si="5"/>
        <v>4</v>
      </c>
      <c r="C108" s="13">
        <f t="shared" si="6"/>
        <v>7</v>
      </c>
      <c r="D108" s="4">
        <v>3773.66</v>
      </c>
      <c r="E108" s="4">
        <v>3511.46</v>
      </c>
      <c r="F108" s="4">
        <v>262.2</v>
      </c>
      <c r="G108" s="4">
        <v>0</v>
      </c>
      <c r="H108" s="4">
        <v>2285.61</v>
      </c>
      <c r="I108" s="5">
        <v>22</v>
      </c>
    </row>
    <row r="109" spans="1:9" x14ac:dyDescent="0.25">
      <c r="A109" s="3">
        <v>44669</v>
      </c>
      <c r="B109" s="13">
        <f t="shared" si="5"/>
        <v>4</v>
      </c>
      <c r="C109" s="13">
        <f t="shared" si="6"/>
        <v>1</v>
      </c>
      <c r="D109" s="4">
        <v>4332.58</v>
      </c>
      <c r="E109" s="4">
        <v>3719.02</v>
      </c>
      <c r="F109" s="4">
        <v>613.55999999999995</v>
      </c>
      <c r="G109" s="4">
        <v>0</v>
      </c>
      <c r="H109" s="4">
        <v>2577.2800000000002</v>
      </c>
      <c r="I109" s="5">
        <v>47</v>
      </c>
    </row>
    <row r="110" spans="1:9" x14ac:dyDescent="0.25">
      <c r="A110" s="3">
        <v>44670</v>
      </c>
      <c r="B110" s="13">
        <f t="shared" si="5"/>
        <v>4</v>
      </c>
      <c r="C110" s="13">
        <f t="shared" si="6"/>
        <v>2</v>
      </c>
      <c r="D110" s="4">
        <v>4677.13</v>
      </c>
      <c r="E110" s="4">
        <v>4677.13</v>
      </c>
      <c r="F110" s="4">
        <v>0</v>
      </c>
      <c r="G110" s="4">
        <v>0</v>
      </c>
      <c r="H110" s="4">
        <v>2738.63</v>
      </c>
      <c r="I110" s="5">
        <v>57</v>
      </c>
    </row>
    <row r="111" spans="1:9" x14ac:dyDescent="0.25">
      <c r="A111" s="3">
        <v>44671</v>
      </c>
      <c r="B111" s="13">
        <f t="shared" si="5"/>
        <v>4</v>
      </c>
      <c r="C111" s="13">
        <f t="shared" si="6"/>
        <v>3</v>
      </c>
      <c r="D111" s="4">
        <v>7803.19</v>
      </c>
      <c r="E111" s="4">
        <v>7326.64</v>
      </c>
      <c r="F111" s="4">
        <v>476.55</v>
      </c>
      <c r="G111" s="4">
        <v>0</v>
      </c>
      <c r="H111" s="4">
        <v>4624.54</v>
      </c>
      <c r="I111" s="5">
        <v>44</v>
      </c>
    </row>
    <row r="112" spans="1:9" x14ac:dyDescent="0.25">
      <c r="A112" s="3">
        <v>44672</v>
      </c>
      <c r="B112" s="13">
        <f t="shared" si="5"/>
        <v>4</v>
      </c>
      <c r="C112" s="13">
        <f t="shared" si="6"/>
        <v>4</v>
      </c>
      <c r="D112" s="4">
        <v>4054.63</v>
      </c>
      <c r="E112" s="4">
        <v>3408.61</v>
      </c>
      <c r="F112" s="4">
        <v>646.02</v>
      </c>
      <c r="G112" s="4">
        <v>0</v>
      </c>
      <c r="H112" s="4">
        <v>2478.44</v>
      </c>
      <c r="I112" s="5">
        <v>42</v>
      </c>
    </row>
    <row r="113" spans="1:9" x14ac:dyDescent="0.25">
      <c r="A113" s="3">
        <v>44673</v>
      </c>
      <c r="B113" s="13">
        <f t="shared" si="5"/>
        <v>4</v>
      </c>
      <c r="C113" s="13">
        <f t="shared" si="6"/>
        <v>5</v>
      </c>
      <c r="D113" s="4">
        <v>3629.81</v>
      </c>
      <c r="E113" s="4">
        <v>3038.84</v>
      </c>
      <c r="F113" s="4">
        <v>590.97</v>
      </c>
      <c r="G113" s="4">
        <v>0</v>
      </c>
      <c r="H113" s="4">
        <v>2063.79</v>
      </c>
      <c r="I113" s="5">
        <v>32</v>
      </c>
    </row>
    <row r="114" spans="1:9" x14ac:dyDescent="0.25">
      <c r="A114" s="3">
        <v>44674</v>
      </c>
      <c r="B114" s="13">
        <f t="shared" si="5"/>
        <v>4</v>
      </c>
      <c r="C114" s="13">
        <f t="shared" si="6"/>
        <v>6</v>
      </c>
      <c r="D114" s="4">
        <v>2972.21</v>
      </c>
      <c r="E114" s="4">
        <v>2714.06</v>
      </c>
      <c r="F114" s="4">
        <v>258.14999999999998</v>
      </c>
      <c r="G114" s="4">
        <v>0</v>
      </c>
      <c r="H114" s="4">
        <v>1788.48</v>
      </c>
      <c r="I114" s="5">
        <v>37</v>
      </c>
    </row>
    <row r="115" spans="1:9" x14ac:dyDescent="0.25">
      <c r="A115" s="3">
        <v>44675</v>
      </c>
      <c r="B115" s="13">
        <f t="shared" si="5"/>
        <v>4</v>
      </c>
      <c r="C115" s="13">
        <f t="shared" si="6"/>
        <v>7</v>
      </c>
      <c r="D115" s="4">
        <v>1497.54</v>
      </c>
      <c r="E115" s="4">
        <v>1497.54</v>
      </c>
      <c r="F115" s="4">
        <v>0</v>
      </c>
      <c r="G115" s="4">
        <v>0</v>
      </c>
      <c r="H115" s="4">
        <v>882.46</v>
      </c>
      <c r="I115" s="5">
        <v>15</v>
      </c>
    </row>
    <row r="116" spans="1:9" x14ac:dyDescent="0.25">
      <c r="A116" s="3">
        <v>44676</v>
      </c>
      <c r="B116" s="13">
        <f t="shared" si="5"/>
        <v>4</v>
      </c>
      <c r="C116" s="13">
        <f t="shared" si="6"/>
        <v>1</v>
      </c>
      <c r="D116" s="4">
        <v>3894.87</v>
      </c>
      <c r="E116" s="4">
        <v>3577.5</v>
      </c>
      <c r="F116" s="4">
        <v>317.37</v>
      </c>
      <c r="G116" s="4">
        <v>0</v>
      </c>
      <c r="H116" s="4">
        <v>2377.1</v>
      </c>
      <c r="I116" s="5">
        <v>33</v>
      </c>
    </row>
    <row r="117" spans="1:9" x14ac:dyDescent="0.25">
      <c r="A117" s="3">
        <v>44677</v>
      </c>
      <c r="B117" s="13">
        <f t="shared" si="5"/>
        <v>4</v>
      </c>
      <c r="C117" s="13">
        <f t="shared" si="6"/>
        <v>2</v>
      </c>
      <c r="D117" s="4">
        <v>2496.5700000000002</v>
      </c>
      <c r="E117" s="4">
        <v>2496.5700000000002</v>
      </c>
      <c r="F117" s="4">
        <v>0</v>
      </c>
      <c r="G117" s="4">
        <v>0</v>
      </c>
      <c r="H117" s="4">
        <v>1464.89</v>
      </c>
      <c r="I117" s="5">
        <v>25</v>
      </c>
    </row>
    <row r="118" spans="1:9" x14ac:dyDescent="0.25">
      <c r="A118" s="3">
        <v>44678</v>
      </c>
      <c r="B118" s="13">
        <f t="shared" si="5"/>
        <v>4</v>
      </c>
      <c r="C118" s="13">
        <f t="shared" si="6"/>
        <v>3</v>
      </c>
      <c r="D118" s="4">
        <v>2155.31</v>
      </c>
      <c r="E118" s="4">
        <v>2126.83</v>
      </c>
      <c r="F118" s="4">
        <v>28.48</v>
      </c>
      <c r="G118" s="4">
        <v>0</v>
      </c>
      <c r="H118" s="4">
        <v>1304.44</v>
      </c>
      <c r="I118" s="5">
        <v>28</v>
      </c>
    </row>
    <row r="119" spans="1:9" x14ac:dyDescent="0.25">
      <c r="A119" s="3">
        <v>44679</v>
      </c>
      <c r="B119" s="13">
        <f t="shared" si="5"/>
        <v>4</v>
      </c>
      <c r="C119" s="13">
        <f t="shared" si="6"/>
        <v>4</v>
      </c>
      <c r="D119" s="4">
        <v>3407.9</v>
      </c>
      <c r="E119" s="4">
        <v>2741.14</v>
      </c>
      <c r="F119" s="4">
        <v>666.76</v>
      </c>
      <c r="G119" s="4">
        <v>0</v>
      </c>
      <c r="H119" s="4">
        <v>2015.66</v>
      </c>
      <c r="I119" s="5">
        <v>36</v>
      </c>
    </row>
    <row r="120" spans="1:9" x14ac:dyDescent="0.25">
      <c r="A120" s="3">
        <v>44680</v>
      </c>
      <c r="B120" s="13">
        <f t="shared" si="5"/>
        <v>4</v>
      </c>
      <c r="C120" s="13">
        <f t="shared" si="6"/>
        <v>5</v>
      </c>
      <c r="D120" s="4">
        <v>2724.02</v>
      </c>
      <c r="E120" s="4">
        <v>2616.0300000000002</v>
      </c>
      <c r="F120" s="4">
        <v>107.99</v>
      </c>
      <c r="G120" s="4">
        <v>0</v>
      </c>
      <c r="H120" s="4">
        <v>1600.48</v>
      </c>
      <c r="I120" s="5">
        <v>32</v>
      </c>
    </row>
    <row r="121" spans="1:9" x14ac:dyDescent="0.25">
      <c r="A121" s="3">
        <v>44681</v>
      </c>
      <c r="B121" s="13">
        <f t="shared" si="5"/>
        <v>4</v>
      </c>
      <c r="C121" s="13">
        <f t="shared" si="6"/>
        <v>6</v>
      </c>
      <c r="D121" s="4">
        <v>2936.9</v>
      </c>
      <c r="E121" s="4">
        <v>2120.46</v>
      </c>
      <c r="F121" s="4">
        <v>816.44</v>
      </c>
      <c r="G121" s="4">
        <v>0</v>
      </c>
      <c r="H121" s="4">
        <v>1733.86</v>
      </c>
      <c r="I121" s="5">
        <v>31</v>
      </c>
    </row>
    <row r="122" spans="1:9" x14ac:dyDescent="0.25">
      <c r="A122" s="3">
        <v>44682</v>
      </c>
      <c r="B122" s="13">
        <f t="shared" si="5"/>
        <v>5</v>
      </c>
      <c r="C122" s="13">
        <f t="shared" si="6"/>
        <v>7</v>
      </c>
      <c r="D122" s="4">
        <v>2299.4899999999998</v>
      </c>
      <c r="E122" s="4">
        <v>1844.27</v>
      </c>
      <c r="F122" s="4">
        <v>455.22</v>
      </c>
      <c r="G122" s="4">
        <v>0</v>
      </c>
      <c r="H122" s="4">
        <v>1358.02</v>
      </c>
      <c r="I122" s="5">
        <v>25</v>
      </c>
    </row>
    <row r="123" spans="1:9" x14ac:dyDescent="0.25">
      <c r="A123" s="3">
        <v>44683</v>
      </c>
      <c r="B123" s="13">
        <f t="shared" si="5"/>
        <v>5</v>
      </c>
      <c r="C123" s="13">
        <f t="shared" si="6"/>
        <v>1</v>
      </c>
      <c r="D123" s="4">
        <v>5005.97</v>
      </c>
      <c r="E123" s="4">
        <v>4914.97</v>
      </c>
      <c r="F123" s="4">
        <v>91</v>
      </c>
      <c r="G123" s="4">
        <v>0</v>
      </c>
      <c r="H123" s="4">
        <v>2991.38</v>
      </c>
      <c r="I123" s="5">
        <v>44</v>
      </c>
    </row>
    <row r="124" spans="1:9" x14ac:dyDescent="0.25">
      <c r="A124" s="3">
        <v>44684</v>
      </c>
      <c r="B124" s="13">
        <f t="shared" si="5"/>
        <v>5</v>
      </c>
      <c r="C124" s="13">
        <f t="shared" si="6"/>
        <v>2</v>
      </c>
      <c r="D124" s="4">
        <v>3559.06</v>
      </c>
      <c r="E124" s="4">
        <v>3026.82</v>
      </c>
      <c r="F124" s="4">
        <v>532.24</v>
      </c>
      <c r="G124" s="4">
        <v>0</v>
      </c>
      <c r="H124" s="4">
        <v>2125.69</v>
      </c>
      <c r="I124" s="5">
        <v>35</v>
      </c>
    </row>
    <row r="125" spans="1:9" x14ac:dyDescent="0.25">
      <c r="A125" s="3">
        <v>44685</v>
      </c>
      <c r="B125" s="13">
        <f t="shared" si="5"/>
        <v>5</v>
      </c>
      <c r="C125" s="13">
        <f t="shared" si="6"/>
        <v>3</v>
      </c>
      <c r="D125" s="4">
        <v>3769.1</v>
      </c>
      <c r="E125" s="4">
        <v>3769.1</v>
      </c>
      <c r="F125" s="4">
        <v>0</v>
      </c>
      <c r="G125" s="4">
        <v>0</v>
      </c>
      <c r="H125" s="4">
        <v>2195.29</v>
      </c>
      <c r="I125" s="5">
        <v>31</v>
      </c>
    </row>
    <row r="126" spans="1:9" x14ac:dyDescent="0.25">
      <c r="A126" s="3">
        <v>44686</v>
      </c>
      <c r="B126" s="13">
        <f t="shared" si="5"/>
        <v>5</v>
      </c>
      <c r="C126" s="13">
        <f t="shared" si="6"/>
        <v>4</v>
      </c>
      <c r="D126" s="4">
        <v>4005.34</v>
      </c>
      <c r="E126" s="4">
        <v>3073.37</v>
      </c>
      <c r="F126" s="4">
        <v>931.97</v>
      </c>
      <c r="G126" s="4">
        <v>0</v>
      </c>
      <c r="H126" s="4">
        <v>2362.7600000000002</v>
      </c>
      <c r="I126" s="5">
        <v>45</v>
      </c>
    </row>
    <row r="127" spans="1:9" x14ac:dyDescent="0.25">
      <c r="A127" s="3">
        <v>44687</v>
      </c>
      <c r="B127" s="13">
        <f t="shared" si="5"/>
        <v>5</v>
      </c>
      <c r="C127" s="13">
        <f t="shared" si="6"/>
        <v>5</v>
      </c>
      <c r="D127" s="4">
        <v>3641.77</v>
      </c>
      <c r="E127" s="4">
        <v>3097.47</v>
      </c>
      <c r="F127" s="4">
        <v>544.29999999999995</v>
      </c>
      <c r="G127" s="4">
        <v>0</v>
      </c>
      <c r="H127" s="4">
        <v>2215.27</v>
      </c>
      <c r="I127" s="5">
        <v>36</v>
      </c>
    </row>
    <row r="128" spans="1:9" x14ac:dyDescent="0.25">
      <c r="A128" s="3">
        <v>44688</v>
      </c>
      <c r="B128" s="13">
        <f t="shared" si="5"/>
        <v>5</v>
      </c>
      <c r="C128" s="13">
        <f t="shared" si="6"/>
        <v>6</v>
      </c>
      <c r="D128" s="4">
        <v>3771.87</v>
      </c>
      <c r="E128" s="4">
        <v>3606.46</v>
      </c>
      <c r="F128" s="4">
        <v>165.41</v>
      </c>
      <c r="G128" s="4">
        <v>0</v>
      </c>
      <c r="H128" s="4">
        <v>2210.9</v>
      </c>
      <c r="I128" s="5">
        <v>37</v>
      </c>
    </row>
    <row r="129" spans="1:9" x14ac:dyDescent="0.25">
      <c r="A129" s="3">
        <v>44689</v>
      </c>
      <c r="B129" s="13">
        <f t="shared" si="5"/>
        <v>5</v>
      </c>
      <c r="C129" s="13">
        <f t="shared" si="6"/>
        <v>7</v>
      </c>
      <c r="D129" s="4">
        <v>4323.88</v>
      </c>
      <c r="E129" s="4">
        <v>4121.76</v>
      </c>
      <c r="F129" s="4">
        <v>202.12</v>
      </c>
      <c r="G129" s="4">
        <v>0</v>
      </c>
      <c r="H129" s="4">
        <v>2500.27</v>
      </c>
      <c r="I129" s="5">
        <v>34</v>
      </c>
    </row>
    <row r="130" spans="1:9" x14ac:dyDescent="0.25">
      <c r="A130" s="3">
        <v>44690</v>
      </c>
      <c r="B130" s="13">
        <f t="shared" si="5"/>
        <v>5</v>
      </c>
      <c r="C130" s="13">
        <f t="shared" si="6"/>
        <v>1</v>
      </c>
      <c r="D130" s="4">
        <v>6576.87</v>
      </c>
      <c r="E130" s="4">
        <v>4606.3999999999996</v>
      </c>
      <c r="F130" s="4">
        <v>1970.47</v>
      </c>
      <c r="G130" s="4">
        <v>0</v>
      </c>
      <c r="H130" s="4">
        <v>3815.44</v>
      </c>
      <c r="I130" s="5">
        <v>47</v>
      </c>
    </row>
    <row r="131" spans="1:9" x14ac:dyDescent="0.25">
      <c r="A131" s="3">
        <v>44691</v>
      </c>
      <c r="B131" s="13">
        <f t="shared" ref="B131:B152" si="7">MONTH(A131)</f>
        <v>5</v>
      </c>
      <c r="C131" s="13">
        <f t="shared" ref="C131:C152" si="8">WEEKDAY(A131,2)</f>
        <v>2</v>
      </c>
      <c r="D131" s="4">
        <v>4187.87</v>
      </c>
      <c r="E131" s="4">
        <v>3274.09</v>
      </c>
      <c r="F131" s="4">
        <v>546.08000000000004</v>
      </c>
      <c r="G131" s="4">
        <v>367.7</v>
      </c>
      <c r="H131" s="4">
        <v>2428.3000000000002</v>
      </c>
      <c r="I131" s="5">
        <v>34</v>
      </c>
    </row>
    <row r="132" spans="1:9" x14ac:dyDescent="0.25">
      <c r="A132" s="3">
        <v>44692</v>
      </c>
      <c r="B132" s="13">
        <f t="shared" si="7"/>
        <v>5</v>
      </c>
      <c r="C132" s="13">
        <f t="shared" si="8"/>
        <v>3</v>
      </c>
      <c r="D132" s="4">
        <v>2697</v>
      </c>
      <c r="E132" s="4">
        <v>2265.39</v>
      </c>
      <c r="F132" s="4">
        <v>431.61</v>
      </c>
      <c r="G132" s="4">
        <v>0</v>
      </c>
      <c r="H132" s="4">
        <v>1614.29</v>
      </c>
      <c r="I132" s="5">
        <v>33</v>
      </c>
    </row>
    <row r="133" spans="1:9" x14ac:dyDescent="0.25">
      <c r="A133" s="3">
        <v>44693</v>
      </c>
      <c r="B133" s="13">
        <f t="shared" si="7"/>
        <v>5</v>
      </c>
      <c r="C133" s="13">
        <f t="shared" si="8"/>
        <v>4</v>
      </c>
      <c r="D133" s="4">
        <v>5016.97</v>
      </c>
      <c r="E133" s="4">
        <v>3192.75</v>
      </c>
      <c r="F133" s="4">
        <v>1824.22</v>
      </c>
      <c r="G133" s="4">
        <v>0</v>
      </c>
      <c r="H133" s="4">
        <v>2935.17</v>
      </c>
      <c r="I133" s="5">
        <v>48</v>
      </c>
    </row>
    <row r="134" spans="1:9" x14ac:dyDescent="0.25">
      <c r="A134" s="3">
        <v>44694</v>
      </c>
      <c r="B134" s="13">
        <f t="shared" si="7"/>
        <v>5</v>
      </c>
      <c r="C134" s="13">
        <f t="shared" si="8"/>
        <v>5</v>
      </c>
      <c r="D134" s="4">
        <v>6800.97</v>
      </c>
      <c r="E134" s="4">
        <v>5259.85</v>
      </c>
      <c r="F134" s="4">
        <v>1541.12</v>
      </c>
      <c r="G134" s="4">
        <v>0</v>
      </c>
      <c r="H134" s="4">
        <v>4028.82</v>
      </c>
      <c r="I134" s="5">
        <v>42</v>
      </c>
    </row>
    <row r="135" spans="1:9" x14ac:dyDescent="0.25">
      <c r="A135" s="3">
        <v>44695</v>
      </c>
      <c r="B135" s="13">
        <f t="shared" si="7"/>
        <v>5</v>
      </c>
      <c r="C135" s="13">
        <f t="shared" si="8"/>
        <v>6</v>
      </c>
      <c r="D135" s="4">
        <v>6474.39</v>
      </c>
      <c r="E135" s="4">
        <v>4850.71</v>
      </c>
      <c r="F135" s="4">
        <v>1400.68</v>
      </c>
      <c r="G135" s="4">
        <v>223</v>
      </c>
      <c r="H135" s="4">
        <v>3760.14</v>
      </c>
      <c r="I135" s="5">
        <v>45</v>
      </c>
    </row>
    <row r="136" spans="1:9" x14ac:dyDescent="0.25">
      <c r="A136" s="3">
        <v>44696</v>
      </c>
      <c r="B136" s="13">
        <f t="shared" si="7"/>
        <v>5</v>
      </c>
      <c r="C136" s="13">
        <f t="shared" si="8"/>
        <v>7</v>
      </c>
      <c r="D136" s="4">
        <v>2278.7600000000002</v>
      </c>
      <c r="E136" s="4">
        <v>2011.17</v>
      </c>
      <c r="F136" s="4">
        <v>267.58999999999997</v>
      </c>
      <c r="G136" s="4">
        <v>0</v>
      </c>
      <c r="H136" s="4">
        <v>1349.34</v>
      </c>
      <c r="I136" s="5">
        <v>26</v>
      </c>
    </row>
    <row r="137" spans="1:9" x14ac:dyDescent="0.25">
      <c r="A137" s="3">
        <v>44697</v>
      </c>
      <c r="B137" s="13">
        <f t="shared" si="7"/>
        <v>5</v>
      </c>
      <c r="C137" s="13">
        <f t="shared" si="8"/>
        <v>1</v>
      </c>
      <c r="D137" s="4">
        <v>6836.33</v>
      </c>
      <c r="E137" s="4">
        <v>5687.98</v>
      </c>
      <c r="F137" s="4">
        <v>1148.3499999999999</v>
      </c>
      <c r="G137" s="4">
        <v>0</v>
      </c>
      <c r="H137" s="4">
        <v>4091.26</v>
      </c>
      <c r="I137" s="5">
        <v>60</v>
      </c>
    </row>
    <row r="138" spans="1:9" x14ac:dyDescent="0.25">
      <c r="A138" s="3">
        <v>44698</v>
      </c>
      <c r="B138" s="13">
        <f t="shared" si="7"/>
        <v>5</v>
      </c>
      <c r="C138" s="13">
        <f t="shared" si="8"/>
        <v>2</v>
      </c>
      <c r="D138" s="4">
        <v>2978.96</v>
      </c>
      <c r="E138" s="4">
        <v>2784.96</v>
      </c>
      <c r="F138" s="4">
        <v>194</v>
      </c>
      <c r="G138" s="4">
        <v>0</v>
      </c>
      <c r="H138" s="4">
        <v>1801.97</v>
      </c>
      <c r="I138" s="5">
        <v>36</v>
      </c>
    </row>
    <row r="139" spans="1:9" x14ac:dyDescent="0.25">
      <c r="A139" s="3">
        <v>44699</v>
      </c>
      <c r="B139" s="13">
        <f t="shared" si="7"/>
        <v>5</v>
      </c>
      <c r="C139" s="13">
        <f t="shared" si="8"/>
        <v>3</v>
      </c>
      <c r="D139" s="4">
        <v>3994.34</v>
      </c>
      <c r="E139" s="4">
        <v>2886.69</v>
      </c>
      <c r="F139" s="4">
        <v>1107.6500000000001</v>
      </c>
      <c r="G139" s="4">
        <v>0</v>
      </c>
      <c r="H139" s="4">
        <v>2329.9499999999998</v>
      </c>
      <c r="I139" s="5">
        <v>42</v>
      </c>
    </row>
    <row r="140" spans="1:9" x14ac:dyDescent="0.25">
      <c r="A140" s="3">
        <v>44700</v>
      </c>
      <c r="B140" s="13">
        <f t="shared" si="7"/>
        <v>5</v>
      </c>
      <c r="C140" s="13">
        <f t="shared" si="8"/>
        <v>4</v>
      </c>
      <c r="D140" s="4">
        <v>3841.43</v>
      </c>
      <c r="E140" s="4">
        <v>3668.32</v>
      </c>
      <c r="F140" s="4">
        <v>173.11</v>
      </c>
      <c r="G140" s="4">
        <v>0</v>
      </c>
      <c r="H140" s="4">
        <v>2337.63</v>
      </c>
      <c r="I140" s="5">
        <v>40</v>
      </c>
    </row>
    <row r="141" spans="1:9" x14ac:dyDescent="0.25">
      <c r="A141" s="3">
        <v>44701</v>
      </c>
      <c r="B141" s="13">
        <f t="shared" si="7"/>
        <v>5</v>
      </c>
      <c r="C141" s="13">
        <f t="shared" si="8"/>
        <v>5</v>
      </c>
      <c r="D141" s="4">
        <v>5256.21</v>
      </c>
      <c r="E141" s="4">
        <v>4466.4799999999996</v>
      </c>
      <c r="F141" s="4">
        <v>318.81</v>
      </c>
      <c r="G141" s="4">
        <v>470.92</v>
      </c>
      <c r="H141" s="4">
        <v>3190.74</v>
      </c>
      <c r="I141" s="5">
        <v>46</v>
      </c>
    </row>
    <row r="142" spans="1:9" x14ac:dyDescent="0.25">
      <c r="A142" s="3">
        <v>44702</v>
      </c>
      <c r="B142" s="13">
        <f t="shared" si="7"/>
        <v>5</v>
      </c>
      <c r="C142" s="13">
        <f t="shared" si="8"/>
        <v>6</v>
      </c>
      <c r="D142" s="4">
        <v>4876.71</v>
      </c>
      <c r="E142" s="4">
        <v>4139.45</v>
      </c>
      <c r="F142" s="4">
        <v>737.26</v>
      </c>
      <c r="G142" s="4">
        <v>0</v>
      </c>
      <c r="H142" s="4">
        <v>2880.41</v>
      </c>
      <c r="I142" s="5">
        <v>31</v>
      </c>
    </row>
    <row r="143" spans="1:9" x14ac:dyDescent="0.25">
      <c r="A143" s="3">
        <v>44703</v>
      </c>
      <c r="B143" s="13">
        <f t="shared" si="7"/>
        <v>5</v>
      </c>
      <c r="C143" s="13">
        <f t="shared" si="8"/>
        <v>7</v>
      </c>
      <c r="D143" s="4">
        <v>3625.34</v>
      </c>
      <c r="E143" s="4">
        <v>2363.54</v>
      </c>
      <c r="F143" s="4">
        <v>1261.8</v>
      </c>
      <c r="G143" s="4">
        <v>0</v>
      </c>
      <c r="H143" s="4">
        <v>2172.88</v>
      </c>
      <c r="I143" s="5">
        <v>24</v>
      </c>
    </row>
    <row r="144" spans="1:9" x14ac:dyDescent="0.25">
      <c r="A144" s="3">
        <v>44704</v>
      </c>
      <c r="B144" s="13">
        <f t="shared" si="7"/>
        <v>5</v>
      </c>
      <c r="C144" s="13">
        <f t="shared" si="8"/>
        <v>1</v>
      </c>
      <c r="D144" s="4">
        <v>2353.56</v>
      </c>
      <c r="E144" s="4">
        <v>1970.94</v>
      </c>
      <c r="F144" s="4">
        <v>382.62</v>
      </c>
      <c r="G144" s="4">
        <v>0</v>
      </c>
      <c r="H144" s="4">
        <v>1398.95</v>
      </c>
      <c r="I144" s="5">
        <v>34</v>
      </c>
    </row>
    <row r="145" spans="1:9" x14ac:dyDescent="0.25">
      <c r="A145" s="3">
        <v>44705</v>
      </c>
      <c r="B145" s="13">
        <f t="shared" si="7"/>
        <v>5</v>
      </c>
      <c r="C145" s="13">
        <f t="shared" si="8"/>
        <v>2</v>
      </c>
      <c r="D145" s="4">
        <v>2837.77</v>
      </c>
      <c r="E145" s="4">
        <v>2560.34</v>
      </c>
      <c r="F145" s="4">
        <v>277.43</v>
      </c>
      <c r="G145" s="4">
        <v>0</v>
      </c>
      <c r="H145" s="4">
        <v>1671.61</v>
      </c>
      <c r="I145" s="5">
        <v>33</v>
      </c>
    </row>
    <row r="146" spans="1:9" x14ac:dyDescent="0.25">
      <c r="A146" s="3">
        <v>44706</v>
      </c>
      <c r="B146" s="13">
        <f t="shared" si="7"/>
        <v>5</v>
      </c>
      <c r="C146" s="13">
        <f t="shared" si="8"/>
        <v>3</v>
      </c>
      <c r="D146" s="4">
        <v>6485.35</v>
      </c>
      <c r="E146" s="4">
        <v>5601.1</v>
      </c>
      <c r="F146" s="4">
        <v>884.25</v>
      </c>
      <c r="G146" s="4">
        <v>0</v>
      </c>
      <c r="H146" s="4">
        <v>3843.54</v>
      </c>
      <c r="I146" s="5">
        <v>53</v>
      </c>
    </row>
    <row r="147" spans="1:9" x14ac:dyDescent="0.25">
      <c r="A147" s="3">
        <v>44707</v>
      </c>
      <c r="B147" s="13">
        <f t="shared" si="7"/>
        <v>5</v>
      </c>
      <c r="C147" s="13">
        <f t="shared" si="8"/>
        <v>4</v>
      </c>
      <c r="D147" s="4">
        <v>4079.26</v>
      </c>
      <c r="E147" s="4">
        <v>3574.25</v>
      </c>
      <c r="F147" s="4">
        <v>505.01</v>
      </c>
      <c r="G147" s="4">
        <v>0</v>
      </c>
      <c r="H147" s="4">
        <v>2365.6</v>
      </c>
      <c r="I147" s="5">
        <v>35</v>
      </c>
    </row>
    <row r="148" spans="1:9" x14ac:dyDescent="0.25">
      <c r="A148" s="3">
        <v>44708</v>
      </c>
      <c r="B148" s="13">
        <f t="shared" si="7"/>
        <v>5</v>
      </c>
      <c r="C148" s="13">
        <f t="shared" si="8"/>
        <v>5</v>
      </c>
      <c r="D148" s="4">
        <v>6378.39</v>
      </c>
      <c r="E148" s="4">
        <v>4568.8100000000004</v>
      </c>
      <c r="F148" s="4">
        <v>903.56</v>
      </c>
      <c r="G148" s="4">
        <v>906.02</v>
      </c>
      <c r="H148" s="4">
        <v>3894.37</v>
      </c>
      <c r="I148" s="5">
        <v>60</v>
      </c>
    </row>
    <row r="149" spans="1:9" x14ac:dyDescent="0.25">
      <c r="A149" s="3">
        <v>44709</v>
      </c>
      <c r="B149" s="13">
        <f t="shared" si="7"/>
        <v>5</v>
      </c>
      <c r="C149" s="13">
        <f t="shared" si="8"/>
        <v>6</v>
      </c>
      <c r="D149" s="4">
        <v>3786.59</v>
      </c>
      <c r="E149" s="4">
        <v>3228.34</v>
      </c>
      <c r="F149" s="4">
        <v>376.56</v>
      </c>
      <c r="G149" s="4">
        <v>181.69</v>
      </c>
      <c r="H149" s="4">
        <v>2274.87</v>
      </c>
      <c r="I149" s="5">
        <v>42</v>
      </c>
    </row>
    <row r="150" spans="1:9" x14ac:dyDescent="0.25">
      <c r="A150" s="3">
        <v>44710</v>
      </c>
      <c r="B150" s="13">
        <f t="shared" si="7"/>
        <v>5</v>
      </c>
      <c r="C150" s="13">
        <f t="shared" si="8"/>
        <v>7</v>
      </c>
      <c r="D150" s="4">
        <v>3963.06</v>
      </c>
      <c r="E150" s="4">
        <v>3963.06</v>
      </c>
      <c r="F150" s="4">
        <v>0</v>
      </c>
      <c r="G150" s="4">
        <v>0</v>
      </c>
      <c r="H150" s="4">
        <v>2283.02</v>
      </c>
      <c r="I150" s="5">
        <v>34</v>
      </c>
    </row>
    <row r="151" spans="1:9" x14ac:dyDescent="0.25">
      <c r="A151" s="3">
        <v>44711</v>
      </c>
      <c r="B151" s="13">
        <f t="shared" si="7"/>
        <v>5</v>
      </c>
      <c r="C151" s="13">
        <f t="shared" si="8"/>
        <v>1</v>
      </c>
      <c r="D151" s="4">
        <v>4594.9449999999997</v>
      </c>
      <c r="E151" s="4">
        <v>3829.46</v>
      </c>
      <c r="F151" s="4">
        <v>765.48500000000001</v>
      </c>
      <c r="G151" s="4">
        <v>0</v>
      </c>
      <c r="H151" s="4">
        <v>2665.0681</v>
      </c>
      <c r="I151" s="5">
        <v>0</v>
      </c>
    </row>
    <row r="152" spans="1:9" x14ac:dyDescent="0.25">
      <c r="A152" s="3">
        <v>44712</v>
      </c>
      <c r="B152" s="13">
        <f t="shared" si="7"/>
        <v>5</v>
      </c>
      <c r="C152" s="13">
        <f t="shared" si="8"/>
        <v>2</v>
      </c>
      <c r="D152" s="4">
        <v>2908.3649999999998</v>
      </c>
      <c r="E152" s="4">
        <v>2672.65</v>
      </c>
      <c r="F152" s="4">
        <v>235.715</v>
      </c>
      <c r="G152" s="4">
        <v>0</v>
      </c>
      <c r="H152" s="4">
        <v>1657.7680499999999</v>
      </c>
      <c r="I152" s="5">
        <v>0</v>
      </c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</sheetData>
  <conditionalFormatting sqref="D2:D152">
    <cfRule type="iconSet" priority="1">
      <iconSet>
        <cfvo type="percent" val="0"/>
        <cfvo type="num" val="2000"/>
        <cfvo type="num" val="3000"/>
      </iconSet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M6"/>
  <sheetViews>
    <sheetView workbookViewId="0">
      <selection activeCell="N32" sqref="N32"/>
    </sheetView>
  </sheetViews>
  <sheetFormatPr baseColWidth="10" defaultColWidth="10.85546875" defaultRowHeight="15" x14ac:dyDescent="0.25"/>
  <cols>
    <col min="1" max="1" width="23" bestFit="1" customWidth="1"/>
    <col min="2" max="2" width="9.85546875" bestFit="1" customWidth="1"/>
    <col min="3" max="3" width="2.85546875" bestFit="1" customWidth="1"/>
    <col min="4" max="4" width="16.140625" bestFit="1" customWidth="1"/>
    <col min="5" max="9" width="11" bestFit="1" customWidth="1"/>
  </cols>
  <sheetData>
    <row r="1" spans="1:13" x14ac:dyDescent="0.25">
      <c r="A1" s="9" t="s">
        <v>0</v>
      </c>
      <c r="B1" s="9" t="s">
        <v>0</v>
      </c>
      <c r="C1" s="9" t="s">
        <v>45</v>
      </c>
      <c r="D1" s="9" t="s">
        <v>46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L1" s="9" t="s">
        <v>45</v>
      </c>
      <c r="M1" s="9" t="s">
        <v>46</v>
      </c>
    </row>
    <row r="2" spans="1:13" x14ac:dyDescent="0.25">
      <c r="A2" t="s">
        <v>19</v>
      </c>
      <c r="B2" t="s">
        <v>39</v>
      </c>
      <c r="C2">
        <v>1</v>
      </c>
      <c r="D2" t="s">
        <v>40</v>
      </c>
      <c r="E2" s="4">
        <v>28333.934600000001</v>
      </c>
      <c r="F2" s="4">
        <v>21584.245800000001</v>
      </c>
      <c r="G2" s="4">
        <v>24285.437999999998</v>
      </c>
      <c r="H2" s="4">
        <v>22525.869900000002</v>
      </c>
      <c r="I2" s="4">
        <v>27973.243200000001</v>
      </c>
      <c r="L2" s="4">
        <v>3</v>
      </c>
      <c r="M2" t="str">
        <f>VLOOKUP(L2,$C$1:$I$6,2,FALSE)</f>
        <v>SandraBlanco</v>
      </c>
    </row>
    <row r="3" spans="1:13" x14ac:dyDescent="0.25">
      <c r="A3" t="s">
        <v>20</v>
      </c>
      <c r="B3" t="s">
        <v>39</v>
      </c>
      <c r="C3">
        <v>2</v>
      </c>
      <c r="D3" t="s">
        <v>41</v>
      </c>
      <c r="E3" s="4">
        <v>14782.922399999999</v>
      </c>
      <c r="F3" s="4">
        <v>19923.9192</v>
      </c>
      <c r="G3" s="4">
        <v>26713.981800000001</v>
      </c>
      <c r="H3" s="4">
        <v>20154.725699999999</v>
      </c>
      <c r="I3" s="4">
        <v>26641.184000000001</v>
      </c>
    </row>
    <row r="4" spans="1:13" x14ac:dyDescent="0.25">
      <c r="A4" t="s">
        <v>21</v>
      </c>
      <c r="B4" t="s">
        <v>39</v>
      </c>
      <c r="C4">
        <v>3</v>
      </c>
      <c r="D4" t="s">
        <v>42</v>
      </c>
      <c r="E4" s="4">
        <v>27102.024399999998</v>
      </c>
      <c r="F4" s="4">
        <v>25458.341199999999</v>
      </c>
      <c r="G4" s="4">
        <v>23071.166099999999</v>
      </c>
      <c r="H4" s="4">
        <v>23711.441999999999</v>
      </c>
      <c r="I4" s="4">
        <v>30637.3616</v>
      </c>
    </row>
    <row r="5" spans="1:13" x14ac:dyDescent="0.25">
      <c r="A5" t="s">
        <v>22</v>
      </c>
      <c r="B5" t="s">
        <v>39</v>
      </c>
      <c r="C5">
        <v>4</v>
      </c>
      <c r="D5" t="s">
        <v>43</v>
      </c>
      <c r="E5" s="4">
        <v>22174.383600000001</v>
      </c>
      <c r="F5" s="4">
        <v>23244.572400000001</v>
      </c>
      <c r="G5" s="4">
        <v>20642.622299999999</v>
      </c>
      <c r="H5" s="4">
        <v>24897.0141</v>
      </c>
      <c r="I5" s="4">
        <v>25309.124800000001</v>
      </c>
    </row>
    <row r="6" spans="1:13" x14ac:dyDescent="0.25">
      <c r="A6" t="s">
        <v>23</v>
      </c>
      <c r="B6" t="s">
        <v>39</v>
      </c>
      <c r="C6">
        <v>5</v>
      </c>
      <c r="D6" t="s">
        <v>44</v>
      </c>
      <c r="E6" s="4">
        <v>30797.755000000001</v>
      </c>
      <c r="F6" s="4">
        <v>20477.361400000002</v>
      </c>
      <c r="G6" s="4">
        <v>26713.981800000001</v>
      </c>
      <c r="H6" s="4">
        <v>27268.158299999999</v>
      </c>
      <c r="I6" s="4">
        <v>22645.006399999998</v>
      </c>
    </row>
  </sheetData>
  <conditionalFormatting sqref="E2:I6 L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activeCell="D1" sqref="D1:F1"/>
    </sheetView>
  </sheetViews>
  <sheetFormatPr baseColWidth="10" defaultColWidth="10.85546875" defaultRowHeight="15" x14ac:dyDescent="0.25"/>
  <cols>
    <col min="3" max="3" width="11.140625" bestFit="1" customWidth="1"/>
    <col min="4" max="4" width="11" customWidth="1"/>
    <col min="5" max="6" width="11" bestFit="1" customWidth="1"/>
  </cols>
  <sheetData>
    <row r="1" spans="1:6" x14ac:dyDescent="0.25">
      <c r="A1" s="9" t="s">
        <v>24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</row>
    <row r="2" spans="1:6" x14ac:dyDescent="0.25">
      <c r="A2">
        <v>1</v>
      </c>
      <c r="B2">
        <v>2022</v>
      </c>
      <c r="C2" s="4">
        <v>123191.02</v>
      </c>
      <c r="D2" s="4">
        <v>45580.68</v>
      </c>
      <c r="E2" s="4">
        <v>34493.49</v>
      </c>
      <c r="F2" s="4">
        <v>43116.86</v>
      </c>
    </row>
    <row r="3" spans="1:6" x14ac:dyDescent="0.25">
      <c r="A3">
        <v>2</v>
      </c>
      <c r="B3">
        <v>2022</v>
      </c>
      <c r="C3" s="4">
        <v>110688.44</v>
      </c>
      <c r="D3" s="4">
        <v>41884.949999999997</v>
      </c>
      <c r="E3" s="4">
        <v>35725.4</v>
      </c>
      <c r="F3" s="4">
        <v>33078.1</v>
      </c>
    </row>
    <row r="4" spans="1:6" x14ac:dyDescent="0.25">
      <c r="A4">
        <v>3</v>
      </c>
      <c r="B4">
        <v>2022</v>
      </c>
      <c r="C4" s="4">
        <v>121427.19</v>
      </c>
      <c r="D4" s="4">
        <v>44348.77</v>
      </c>
      <c r="E4" s="4">
        <v>36957.31</v>
      </c>
      <c r="F4" s="4">
        <v>40121.120000000003</v>
      </c>
    </row>
    <row r="5" spans="1:6" x14ac:dyDescent="0.25">
      <c r="A5">
        <v>4</v>
      </c>
      <c r="B5">
        <v>2022</v>
      </c>
      <c r="C5" s="4">
        <v>118557.21</v>
      </c>
      <c r="D5" s="4">
        <v>43116.86</v>
      </c>
      <c r="E5" s="4">
        <v>36957.31</v>
      </c>
      <c r="F5" s="4">
        <v>38483.050000000003</v>
      </c>
    </row>
    <row r="6" spans="1:6" x14ac:dyDescent="0.25">
      <c r="A6">
        <v>5</v>
      </c>
      <c r="B6">
        <v>2022</v>
      </c>
      <c r="C6" s="4">
        <v>133205.92000000001</v>
      </c>
      <c r="D6" s="4">
        <v>43116.86</v>
      </c>
      <c r="E6" s="4">
        <v>34493.49</v>
      </c>
      <c r="F6" s="4">
        <v>48092.27</v>
      </c>
    </row>
  </sheetData>
  <phoneticPr fontId="2" type="noConversion"/>
  <conditionalFormatting sqref="D2:F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{8F53C2DE-BF80-42E7-ABD3-BD89675330C1}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53C2DE-BF80-42E7-ABD3-BD89675330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D2:F6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10"/>
  <sheetViews>
    <sheetView zoomScaleNormal="100" workbookViewId="0">
      <selection activeCell="E36" sqref="E36"/>
    </sheetView>
  </sheetViews>
  <sheetFormatPr baseColWidth="10" defaultColWidth="8.7109375" defaultRowHeight="15" x14ac:dyDescent="0.25"/>
  <cols>
    <col min="1" max="1" width="14.85546875" bestFit="1" customWidth="1"/>
    <col min="2" max="6" width="10.140625" bestFit="1" customWidth="1"/>
  </cols>
  <sheetData>
    <row r="1" spans="1:6" x14ac:dyDescent="0.2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30</v>
      </c>
      <c r="B2" s="4">
        <v>9280</v>
      </c>
      <c r="C2" s="4">
        <v>9280</v>
      </c>
      <c r="D2" s="4">
        <v>9260</v>
      </c>
      <c r="E2" s="4">
        <v>9280</v>
      </c>
      <c r="F2" s="4">
        <v>9280</v>
      </c>
    </row>
    <row r="3" spans="1:6" x14ac:dyDescent="0.25">
      <c r="A3" t="s">
        <v>31</v>
      </c>
      <c r="B3" s="4">
        <v>2336.08</v>
      </c>
      <c r="C3" s="4">
        <v>0</v>
      </c>
      <c r="D3" s="4">
        <v>2397.6799999999998</v>
      </c>
      <c r="E3" s="4">
        <v>2908.12</v>
      </c>
      <c r="F3" s="4">
        <v>3887.16</v>
      </c>
    </row>
    <row r="4" spans="1:6" x14ac:dyDescent="0.25">
      <c r="A4" t="s">
        <v>32</v>
      </c>
      <c r="B4" s="4">
        <v>550</v>
      </c>
      <c r="C4" s="4">
        <v>550</v>
      </c>
      <c r="D4" s="4">
        <v>550</v>
      </c>
      <c r="E4" s="4">
        <v>550</v>
      </c>
      <c r="F4" s="4">
        <v>550</v>
      </c>
    </row>
    <row r="5" spans="1:6" x14ac:dyDescent="0.25">
      <c r="A5" t="s">
        <v>33</v>
      </c>
      <c r="B5" s="4">
        <v>2433.36</v>
      </c>
      <c r="C5" s="4">
        <v>2684.08</v>
      </c>
      <c r="D5" s="4">
        <v>2240</v>
      </c>
      <c r="E5" s="4">
        <v>2628</v>
      </c>
      <c r="F5" s="4">
        <v>2623.5</v>
      </c>
    </row>
    <row r="6" spans="1:6" x14ac:dyDescent="0.25">
      <c r="A6" t="s">
        <v>34</v>
      </c>
      <c r="B6" s="4">
        <v>0</v>
      </c>
      <c r="C6" s="4">
        <v>2500</v>
      </c>
      <c r="D6" s="4">
        <v>2500</v>
      </c>
      <c r="E6" s="4">
        <v>2500</v>
      </c>
      <c r="F6" s="4">
        <v>2500</v>
      </c>
    </row>
    <row r="7" spans="1:6" x14ac:dyDescent="0.25">
      <c r="A7" t="s">
        <v>35</v>
      </c>
      <c r="B7" s="4">
        <v>0</v>
      </c>
      <c r="C7" s="4">
        <v>0</v>
      </c>
      <c r="D7" s="4">
        <v>660.75</v>
      </c>
      <c r="E7" s="4">
        <v>660.75</v>
      </c>
      <c r="F7" s="4">
        <v>660.75</v>
      </c>
    </row>
    <row r="8" spans="1:6" x14ac:dyDescent="0.25">
      <c r="A8" t="s">
        <v>36</v>
      </c>
      <c r="B8" s="4">
        <v>13100</v>
      </c>
      <c r="C8" s="4">
        <v>13050</v>
      </c>
      <c r="D8" s="4">
        <v>15760</v>
      </c>
      <c r="E8" s="4">
        <v>17432</v>
      </c>
      <c r="F8" s="4">
        <v>15620</v>
      </c>
    </row>
    <row r="9" spans="1:6" x14ac:dyDescent="0.25">
      <c r="A9" t="s">
        <v>37</v>
      </c>
      <c r="B9" s="4">
        <v>305</v>
      </c>
      <c r="C9" s="4">
        <v>381.56</v>
      </c>
      <c r="D9" s="4">
        <v>62.5</v>
      </c>
      <c r="E9" s="4">
        <v>818.5</v>
      </c>
      <c r="F9" s="4">
        <v>700</v>
      </c>
    </row>
    <row r="10" spans="1:6" x14ac:dyDescent="0.25">
      <c r="A10" t="s">
        <v>38</v>
      </c>
      <c r="B10" s="4">
        <v>152</v>
      </c>
      <c r="C10" s="4">
        <v>119.5</v>
      </c>
      <c r="D10" s="4">
        <v>290</v>
      </c>
      <c r="E10" s="4">
        <v>917</v>
      </c>
      <c r="F10" s="4">
        <v>354.5</v>
      </c>
    </row>
  </sheetData>
  <conditionalFormatting sqref="B2:F2">
    <cfRule type="aboveAverage" dxfId="18" priority="9"/>
  </conditionalFormatting>
  <conditionalFormatting sqref="B3:F3">
    <cfRule type="aboveAverage" dxfId="17" priority="8"/>
  </conditionalFormatting>
  <conditionalFormatting sqref="B4:F4">
    <cfRule type="aboveAverage" dxfId="16" priority="7"/>
  </conditionalFormatting>
  <conditionalFormatting sqref="B5:F5">
    <cfRule type="aboveAverage" dxfId="15" priority="6"/>
  </conditionalFormatting>
  <conditionalFormatting sqref="B6:F6">
    <cfRule type="aboveAverage" dxfId="14" priority="5"/>
  </conditionalFormatting>
  <conditionalFormatting sqref="B7:F7">
    <cfRule type="aboveAverage" dxfId="13" priority="4"/>
  </conditionalFormatting>
  <conditionalFormatting sqref="B8:F8">
    <cfRule type="aboveAverage" dxfId="12" priority="3"/>
  </conditionalFormatting>
  <conditionalFormatting sqref="B9:F9">
    <cfRule type="aboveAverage" dxfId="11" priority="2"/>
  </conditionalFormatting>
  <conditionalFormatting sqref="B10:F10">
    <cfRule type="aboveAverage" dxfId="1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A1:L7"/>
  <sheetViews>
    <sheetView workbookViewId="0">
      <selection activeCell="D3" sqref="D3"/>
    </sheetView>
  </sheetViews>
  <sheetFormatPr baseColWidth="10" defaultColWidth="10.85546875" defaultRowHeight="15" x14ac:dyDescent="0.25"/>
  <cols>
    <col min="1" max="1" width="13.7109375" bestFit="1" customWidth="1"/>
    <col min="2" max="3" width="14.42578125" customWidth="1"/>
    <col min="4" max="4" width="16.85546875" bestFit="1" customWidth="1"/>
    <col min="5" max="5" width="17.28515625" bestFit="1" customWidth="1"/>
    <col min="6" max="6" width="14.42578125" customWidth="1"/>
    <col min="7" max="7" width="21.28515625" bestFit="1" customWidth="1"/>
    <col min="8" max="8" width="14.42578125" customWidth="1"/>
  </cols>
  <sheetData>
    <row r="1" spans="1:12" x14ac:dyDescent="0.25">
      <c r="A1" t="s">
        <v>54</v>
      </c>
      <c r="B1" t="s">
        <v>52</v>
      </c>
      <c r="C1" t="s">
        <v>53</v>
      </c>
      <c r="D1" t="s">
        <v>56</v>
      </c>
      <c r="E1" t="s">
        <v>57</v>
      </c>
      <c r="F1" t="s">
        <v>55</v>
      </c>
      <c r="G1" t="s">
        <v>58</v>
      </c>
      <c r="H1" t="s">
        <v>55</v>
      </c>
    </row>
    <row r="2" spans="1:12" x14ac:dyDescent="0.25">
      <c r="B2" s="1" t="s">
        <v>1</v>
      </c>
      <c r="C2" s="1" t="s">
        <v>6</v>
      </c>
      <c r="D2" s="1" t="s">
        <v>3</v>
      </c>
      <c r="E2" s="1" t="s">
        <v>2</v>
      </c>
      <c r="F2" s="1" t="s">
        <v>0</v>
      </c>
      <c r="G2" s="1" t="s">
        <v>4</v>
      </c>
      <c r="H2" s="1" t="s">
        <v>5</v>
      </c>
      <c r="L2" s="9" t="s">
        <v>46</v>
      </c>
    </row>
    <row r="3" spans="1:12" x14ac:dyDescent="0.25">
      <c r="B3" t="s">
        <v>59</v>
      </c>
      <c r="C3">
        <v>1234567890</v>
      </c>
      <c r="D3" s="2"/>
      <c r="E3">
        <v>5</v>
      </c>
      <c r="F3" t="s">
        <v>42</v>
      </c>
      <c r="G3" t="s">
        <v>60</v>
      </c>
      <c r="H3" t="s">
        <v>9</v>
      </c>
      <c r="L3" t="s">
        <v>40</v>
      </c>
    </row>
    <row r="4" spans="1:12" x14ac:dyDescent="0.25">
      <c r="L4" t="s">
        <v>41</v>
      </c>
    </row>
    <row r="5" spans="1:12" x14ac:dyDescent="0.25">
      <c r="L5" t="s">
        <v>42</v>
      </c>
    </row>
    <row r="6" spans="1:12" x14ac:dyDescent="0.25">
      <c r="L6" t="s">
        <v>43</v>
      </c>
    </row>
    <row r="7" spans="1:12" x14ac:dyDescent="0.25">
      <c r="L7" t="s">
        <v>44</v>
      </c>
    </row>
  </sheetData>
  <dataValidations count="6">
    <dataValidation allowBlank="1" showInputMessage="1" showErrorMessage="1" prompt="Ingresa un nombre_x000a_" sqref="B3" xr:uid="{70E5D145-4AD2-4475-BA66-136481C5DF2A}"/>
    <dataValidation type="textLength" operator="equal" allowBlank="1" showInputMessage="1" showErrorMessage="1" error="Deben ser 10 dígitos exactamente. " prompt="Registra 10 dígitos" sqref="C3" xr:uid="{AEBC49D8-F475-4BBD-A681-716DA17B5066}">
      <formula1>10</formula1>
    </dataValidation>
    <dataValidation type="date" operator="lessThan" allowBlank="1" showInputMessage="1" showErrorMessage="1" error="La fecha no corresponde al límite estipulado. " prompt="Ingresa la fecha de hoy o una fecha en el pasado" sqref="D3" xr:uid="{11612C94-0026-4204-9FF1-1250CAEC1DDE}">
      <formula1>TODAY()</formula1>
    </dataValidation>
    <dataValidation type="whole" allowBlank="1" showInputMessage="1" error="Ingresaste una tienda no válida" prompt="Registra el número de la tienda: 1, 2 o 3" sqref="E3" xr:uid="{28B8E68B-2514-4504-9DD9-E050D765258D}">
      <formula1>1</formula1>
      <formula2>3</formula2>
    </dataValidation>
    <dataValidation type="list" allowBlank="1" showInputMessage="1" showErrorMessage="1" sqref="F3" xr:uid="{760B89E8-763F-4FCA-9DAC-1041F93EC203}">
      <formula1>$L$3:$L$7</formula1>
    </dataValidation>
    <dataValidation type="custom" allowBlank="1" showInputMessage="1" showErrorMessage="1" sqref="G3" xr:uid="{B4507805-6223-40B2-9638-3C24B7449825}">
      <formula1>OR(G3="SÍ",G3="NO")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B5F92F-226A-4457-9EF4-D9E18F4D9A38}">
          <x14:formula1>
            <xm:f>Ventas!$E$1:$G$1</xm:f>
          </x14:formula1>
          <xm:sqref>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F4E-1F5D-4966-A97D-B17CA4DCAD02}">
  <dimension ref="A1"/>
  <sheetViews>
    <sheetView showGridLines="0" workbookViewId="0">
      <selection activeCell="S24" sqref="S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Dashboard</vt:lpstr>
      <vt:lpstr>Ventas</vt:lpstr>
      <vt:lpstr>Ventas x vendedor</vt:lpstr>
      <vt:lpstr>Ventas x tienda</vt:lpstr>
      <vt:lpstr>Gastos mensuales</vt:lpstr>
      <vt:lpstr>Registro clientes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Juan David Palacios Machado</cp:lastModifiedBy>
  <dcterms:created xsi:type="dcterms:W3CDTF">2022-06-28T15:47:06Z</dcterms:created>
  <dcterms:modified xsi:type="dcterms:W3CDTF">2022-11-06T22:51:22Z</dcterms:modified>
</cp:coreProperties>
</file>