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8\Desktop\Gitlab Working Folder\Module 01 Challenge - Due 09-21-2023\"/>
    </mc:Choice>
  </mc:AlternateContent>
  <xr:revisionPtr revIDLastSave="0" documentId="13_ncr:1_{131DE845-E5B6-4B33-9C4D-BBEEDB6C3F22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Pivot Parent Category" sheetId="2" r:id="rId1"/>
    <sheet name="Pivot Sub-Category" sheetId="3" r:id="rId2"/>
    <sheet name="Pivot Dates" sheetId="7" r:id="rId3"/>
    <sheet name="Goal Analysis" sheetId="8" r:id="rId4"/>
    <sheet name="Statistical Analysis" sheetId="9" r:id="rId5"/>
    <sheet name="Crowdfunding" sheetId="1" r:id="rId6"/>
  </sheets>
  <definedNames>
    <definedName name="_xlchart.v1.0" hidden="1">'Statistical Analysis'!$B$1</definedName>
    <definedName name="_xlchart.v1.1" hidden="1">'Statistical Analysis'!$B$2:$B$566</definedName>
    <definedName name="_xlchart.v1.2" hidden="1">'Statistical Analysis'!$E$1</definedName>
    <definedName name="_xlchart.v1.3" hidden="1">'Statistical Analysis'!$E$2:$E$566</definedName>
  </definedNames>
  <calcPr calcId="191029"/>
  <pivotCaches>
    <pivotCache cacheId="10" r:id="rId7"/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9" l="1"/>
  <c r="I17" i="9"/>
  <c r="I16" i="9"/>
  <c r="I15" i="9"/>
  <c r="I14" i="9"/>
  <c r="I13" i="9"/>
  <c r="I10" i="9"/>
  <c r="I9" i="9"/>
  <c r="I8" i="9"/>
  <c r="I7" i="9"/>
  <c r="I6" i="9"/>
  <c r="I5" i="9"/>
  <c r="D2" i="9" a="1"/>
  <c r="D2" i="9" s="1"/>
  <c r="A2" i="9" a="1"/>
  <c r="A2" i="9" s="1"/>
  <c r="G2" i="8"/>
  <c r="H2" i="8"/>
  <c r="G3" i="8"/>
  <c r="H3" i="8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<sst xmlns="http://schemas.openxmlformats.org/spreadsheetml/2006/main" count="8136" uniqueCount="2113">
  <si>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</si>
  <si>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</si>
  <si>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</si>
  <si>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</si>
  <si>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</si>
  <si>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</si>
  <si>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</si>
  <si>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</si>
  <si>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</si>
  <si>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</si>
  <si>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</si>
  <si>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</si>
  <si>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</si>
  <si>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</si>
  <si>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</si>
  <si>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</si>
  <si>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</si>
  <si>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</si>
  <si>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</si>
  <si>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</si>
  <si>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</si>
  <si>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</si>
  <si>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</si>
  <si>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</si>
  <si>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</si>
  <si>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</si>
  <si>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</si>
  <si>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</si>
  <si>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</si>
  <si>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</si>
  <si>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</si>
  <si>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</si>
  <si>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</si>
  <si>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</si>
  <si>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</si>
  <si>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</si>
  <si>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</si>
  <si>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</si>
  <si>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</si>
  <si>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</si>
  <si>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</si>
  <si>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</si>
  <si>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</si>
  <si>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</si>
  <si>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</si>
  <si>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</si>
  <si>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</si>
  <si>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</si>
  <si>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</si>
  <si>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</si>
  <si>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</si>
  <si>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</si>
  <si>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</si>
  <si>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</si>
  <si>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</si>
  <si>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</si>
  <si>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</si>
  <si>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</si>
  <si>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</si>
  <si>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</si>
  <si>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</si>
  <si>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</si>
  <si>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</si>
  <si>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</si>
  <si>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</si>
  <si>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</si>
  <si>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</si>
  <si>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</si>
  <si>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</si>
  <si>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</si>
  <si>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</si>
  <si>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</si>
  <si>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</si>
  <si>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</si>
  <si>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</si>
  <si>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</si>
  <si>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</si>
  <si>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</si>
  <si>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</si>
  <si>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</si>
  <si>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</si>
  <si>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</si>
  <si>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</si>
  <si>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</si>
  <si>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</si>
  <si>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</si>
  <si>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</si>
  <si>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</si>
  <si>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</si>
  <si>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</si>
  <si>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</si>
  <si>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</si>
  <si>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</si>
  <si>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</si>
  <si>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</si>
  <si>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</si>
  <si>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</si>
  <si>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</si>
  <si>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</si>
  <si>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</si>
  <si>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</si>
  <si>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</si>
  <si>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</si>
  <si>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</si>
  <si>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</si>
  <si>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</si>
  <si>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</si>
  <si>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</si>
  <si>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</si>
  <si>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</si>
  <si>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</si>
  <si>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</si>
  <si>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</si>
  <si>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</si>
  <si>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</si>
  <si>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</si>
  <si>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</si>
  <si>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</si>
  <si>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</si>
  <si>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</si>
  <si>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</si>
  <si>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</si>
  <si>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</si>
  <si>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</si>
  <si>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</si>
  <si>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</si>
  <si>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</si>
  <si>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</si>
  <si>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</si>
  <si>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</si>
  <si>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</si>
  <si>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</si>
  <si>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</si>
  <si>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</si>
  <si>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</si>
  <si>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</si>
  <si>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</si>
  <si>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</si>
  <si>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</si>
  <si>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</si>
  <si>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</si>
  <si>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</si>
  <si>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</si>
  <si>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</si>
  <si>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</si>
  <si>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</si>
  <si>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</si>
  <si>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</si>
  <si>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</si>
  <si>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</si>
  <si>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</si>
  <si>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</si>
  <si>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</si>
  <si>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</si>
  <si>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</si>
  <si>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</si>
  <si>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</si>
  <si>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</si>
  <si>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</si>
  <si>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</si>
  <si>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</si>
  <si>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</si>
  <si>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</si>
  <si>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</si>
  <si>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</si>
  <si>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</si>
  <si>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</si>
  <si>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</si>
  <si>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</si>
  <si>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</si>
  <si>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</si>
  <si>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</si>
  <si>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</si>
  <si>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</si>
  <si>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</si>
  <si>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</si>
  <si>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</si>
  <si>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</si>
  <si>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</si>
  <si>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</si>
  <si>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</si>
  <si>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</si>
  <si>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</si>
  <si>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</si>
  <si>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</si>
  <si>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</si>
  <si>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</si>
  <si>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</si>
  <si>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</si>
  <si>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</si>
  <si>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</si>
  <si>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</si>
  <si>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</si>
  <si>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</si>
  <si>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</si>
  <si>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</si>
  <si>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</si>
  <si>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</si>
  <si>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</si>
  <si>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</si>
  <si>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</si>
  <si>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</si>
  <si>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</si>
  <si>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</si>
  <si>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</si>
  <si>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</si>
  <si>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</si>
  <si>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</si>
  <si>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</si>
  <si>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</si>
  <si>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</si>
  <si>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</si>
  <si>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</si>
  <si>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</si>
  <si>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</si>
  <si>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</si>
  <si>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</si>
  <si>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</si>
  <si>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</si>
  <si>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</si>
  <si>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</si>
  <si>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</si>
  <si>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</si>
  <si>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</si>
  <si>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</si>
  <si>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</si>
  <si>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</si>
  <si>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</si>
  <si>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</si>
  <si>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</si>
  <si>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</si>
  <si>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</si>
  <si>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</si>
  <si>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</si>
  <si>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</si>
  <si>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</si>
  <si>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</si>
  <si>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</si>
  <si>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</si>
  <si>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</si>
  <si>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</si>
  <si>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</si>
  <si>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</si>
  <si>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</si>
  <si>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</si>
  <si>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</si>
  <si>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</si>
  <si>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</si>
  <si>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</si>
  <si>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</si>
  <si>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</si>
  <si>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</si>
  <si>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</si>
  <si>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</si>
  <si>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</si>
  <si>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</si>
  <si>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</si>
  <si>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</si>
  <si>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</si>
  <si>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</si>
  <si>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</si>
  <si>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</si>
  <si>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</si>
  <si>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</si>
  <si>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</si>
  <si>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</si>
  <si>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</si>
  <si>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</si>
  <si>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</si>
  <si>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</si>
  <si>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</si>
  <si>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</si>
  <si>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</si>
  <si>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</si>
  <si>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</si>
  <si>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</si>
  <si>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</si>
  <si>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</si>
  <si>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</si>
  <si>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</si>
  <si>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</si>
  <si>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</si>
  <si>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</si>
  <si>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</si>
  <si>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</si>
  <si>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</si>
  <si>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</si>
  <si>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</si>
  <si>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</si>
  <si>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</si>
  <si>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</si>
  <si>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</si>
  <si>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</si>
  <si>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</si>
  <si>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</si>
  <si>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</si>
  <si>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</si>
  <si>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</si>
  <si>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</si>
  <si>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</si>
  <si>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</si>
  <si>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</si>
  <si>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</si>
  <si>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</si>
  <si>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</si>
  <si>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</si>
  <si>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</si>
  <si>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</si>
  <si>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</si>
  <si>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</si>
  <si>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</si>
  <si>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</si>
  <si>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</si>
  <si>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</si>
  <si>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</si>
  <si>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</si>
  <si>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</si>
  <si>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</si>
  <si>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</si>
  <si>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</si>
  <si>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</si>
  <si>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</si>
  <si>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</si>
  <si>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</si>
  <si>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</si>
  <si>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</si>
  <si>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</si>
  <si>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</si>
  <si>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</si>
  <si>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</si>
  <si>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</si>
  <si>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</si>
  <si>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</si>
  <si>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</si>
  <si>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</si>
  <si>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</si>
  <si>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</si>
  <si>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</si>
  <si>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</si>
  <si>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</si>
  <si>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</si>
  <si>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</si>
  <si>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</si>
  <si>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</si>
  <si>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</si>
  <si>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</si>
  <si>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</si>
  <si>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</si>
  <si>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</si>
  <si>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</si>
  <si>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</si>
  <si>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</si>
  <si>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</si>
  <si>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</si>
  <si>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</si>
  <si>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</si>
  <si>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</si>
  <si>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</si>
  <si>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</si>
  <si>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</si>
  <si>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</si>
  <si>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</si>
  <si>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</si>
  <si>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</si>
  <si>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</si>
  <si>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</si>
  <si>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</si>
  <si>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</si>
  <si>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</si>
  <si>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</si>
  <si>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</si>
  <si>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</si>
  <si>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</si>
  <si>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</si>
  <si>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</si>
  <si>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</si>
  <si>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</si>
  <si>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</si>
  <si>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</si>
  <si>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</si>
  <si>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</si>
  <si>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</si>
  <si>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</si>
  <si>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</si>
  <si>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</si>
  <si>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</si>
  <si>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</si>
  <si>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</si>
  <si>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</si>
  <si>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</si>
  <si>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</si>
  <si>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</si>
  <si>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</si>
  <si>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</si>
  <si>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</si>
  <si>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</si>
  <si>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</si>
  <si>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</si>
  <si>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</si>
  <si>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</si>
  <si>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</si>
  <si>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</si>
  <si>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</si>
  <si>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</si>
  <si>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</si>
  <si>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</si>
  <si>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</si>
  <si>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</si>
  <si>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</si>
  <si>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</si>
  <si>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</si>
  <si>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</si>
  <si>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</si>
  <si>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</si>
  <si>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</si>
  <si>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</si>
  <si>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</si>
  <si>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</si>
  <si>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</si>
  <si>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</si>
  <si>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</si>
  <si>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</si>
  <si>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</si>
  <si>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</si>
  <si>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</si>
  <si>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</si>
  <si>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</si>
  <si>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</si>
  <si>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</si>
  <si>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</si>
  <si>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</si>
  <si>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</si>
  <si>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</si>
  <si>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</si>
  <si>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</si>
  <si>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</si>
  <si>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</si>
  <si>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</si>
  <si>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</si>
  <si>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</si>
  <si>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</si>
  <si>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</si>
  <si>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</si>
  <si>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</si>
  <si>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</si>
  <si>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</si>
  <si>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</si>
  <si>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</si>
  <si>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</si>
  <si>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</si>
  <si>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</si>
  <si>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</si>
  <si>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</si>
  <si>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</si>
  <si>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</si>
  <si>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</si>
  <si>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</si>
  <si>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</si>
  <si>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</si>
  <si>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</si>
  <si>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</si>
  <si>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</si>
  <si>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</si>
  <si>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</si>
  <si>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</si>
  <si>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</si>
  <si>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</si>
  <si>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</si>
  <si>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</si>
  <si>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</si>
  <si>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</si>
  <si>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</si>
  <si>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</si>
  <si>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</si>
  <si>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</si>
  <si>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</si>
  <si>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</si>
  <si>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</si>
  <si>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</si>
  <si>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</si>
  <si>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</si>
  <si>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</si>
  <si>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</si>
  <si>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</si>
  <si>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</si>
  <si>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</si>
  <si>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</si>
  <si>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</si>
  <si>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</si>
  <si>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</si>
  <si>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</si>
  <si>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</si>
  <si>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</si>
  <si>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</si>
  <si>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</si>
  <si>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</si>
  <si>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</si>
  <si>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</si>
  <si>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</si>
  <si>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</si>
  <si>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</si>
  <si>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</si>
  <si>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</si>
  <si>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</si>
  <si>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</si>
  <si>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</si>
  <si>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</si>
  <si>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</si>
  <si>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</si>
  <si>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</si>
  <si>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</si>
  <si>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</si>
  <si>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</si>
  <si>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</si>
  <si>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</si>
  <si>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</si>
  <si>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</si>
  <si>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</si>
  <si>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</si>
  <si>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</si>
  <si>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</si>
  <si>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</si>
  <si>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</si>
  <si>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</si>
  <si>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</si>
  <si>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</si>
  <si>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</si>
  <si>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</si>
  <si>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</si>
  <si>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</si>
  <si>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</si>
  <si>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</si>
  <si>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</si>
  <si>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</si>
  <si>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</si>
  <si>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</si>
  <si>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</si>
  <si>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</si>
  <si>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</si>
  <si>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</si>
  <si>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</si>
  <si>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</si>
  <si>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</si>
  <si>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</si>
  <si>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</si>
  <si>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</si>
  <si>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</si>
  <si>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</si>
  <si>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</si>
  <si>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</si>
  <si>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</si>
  <si>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</si>
  <si>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</si>
  <si>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</si>
  <si>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</si>
  <si>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</si>
  <si>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</si>
  <si>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</si>
  <si>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</si>
  <si>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</si>
  <si>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</si>
  <si>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</si>
  <si>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</si>
  <si>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</si>
  <si>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</si>
  <si>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</si>
  <si>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</si>
  <si>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</si>
  <si>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</si>
  <si>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</si>
  <si>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</si>
  <si>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</si>
  <si>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</si>
  <si>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</si>
  <si>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</si>
  <si>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</si>
  <si>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</si>
  <si>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</si>
  <si>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</si>
  <si>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</si>
  <si>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</si>
  <si>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</si>
  <si>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</si>
  <si>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</si>
  <si>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</si>
  <si>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</si>
  <si>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</si>
  <si>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</si>
  <si>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</si>
  <si>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</si>
  <si>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</si>
  <si>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</si>
  <si>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</si>
  <si>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</si>
  <si>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</si>
  <si>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</si>
  <si>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</si>
  <si>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</si>
  <si>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</si>
  <si>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</si>
  <si>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</si>
  <si>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</si>
  <si>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</si>
  <si>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</si>
  <si>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</si>
  <si>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</si>
  <si>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</si>
  <si>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</si>
  <si>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</si>
  <si>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</si>
  <si>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</si>
  <si>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</si>
  <si>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</si>
  <si>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</si>
  <si>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</si>
  <si>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</si>
  <si>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</si>
  <si>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</si>
  <si>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</si>
  <si>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</si>
  <si>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</si>
  <si>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</si>
  <si>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</si>
  <si>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</si>
  <si>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</si>
  <si>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</si>
  <si>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</si>
  <si>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</si>
  <si>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</si>
  <si>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</si>
  <si>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</si>
  <si>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</si>
  <si>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</si>
  <si>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</si>
  <si>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</si>
  <si>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</si>
  <si>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</si>
  <si>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</si>
  <si>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</si>
  <si>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</si>
  <si>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</si>
  <si>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</si>
  <si>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</si>
  <si>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</si>
  <si>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</si>
  <si>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</si>
  <si>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</si>
  <si>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</si>
  <si>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</si>
  <si>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</si>
  <si>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</si>
  <si>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</si>
  <si>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</si>
  <si>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</si>
  <si>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</si>
  <si>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</si>
  <si>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</si>
  <si>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</si>
  <si>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</si>
  <si>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</si>
  <si>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</si>
  <si>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</si>
  <si>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</si>
  <si>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</si>
  <si>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</si>
  <si>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</si>
  <si>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</si>
  <si>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</si>
  <si>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</si>
  <si>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</si>
  <si>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</si>
  <si>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</si>
  <si>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</si>
  <si>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</si>
  <si>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</si>
  <si>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</si>
  <si>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</si>
  <si>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</si>
  <si>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</si>
  <si>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</si>
  <si>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</si>
  <si>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</si>
  <si>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</si>
  <si>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</si>
  <si>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</si>
  <si>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</si>
  <si>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</si>
  <si>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</si>
  <si>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</si>
  <si>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</si>
  <si>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</si>
  <si>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</si>
  <si>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</si>
  <si>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</si>
  <si>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</si>
  <si>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</si>
  <si>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</si>
  <si>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</si>
  <si>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</si>
  <si>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</si>
  <si>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</si>
  <si>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</si>
  <si>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</si>
  <si>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</si>
  <si>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</si>
  <si>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</si>
  <si>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</si>
  <si>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</si>
  <si>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</si>
  <si>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</si>
  <si>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</si>
  <si>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</si>
  <si>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</si>
  <si>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</si>
  <si>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</si>
  <si>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</si>
  <si>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</si>
  <si>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</si>
  <si>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</si>
  <si>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</si>
  <si>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</si>
  <si>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</si>
  <si>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</si>
  <si>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</si>
  <si>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</si>
  <si>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</si>
  <si>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</si>
  <si>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</si>
  <si>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</si>
  <si>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</si>
  <si>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</si>
  <si>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</si>
  <si>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</si>
  <si>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</si>
  <si>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</si>
  <si>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</si>
  <si>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</si>
  <si>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</si>
  <si>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</si>
  <si>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</si>
  <si>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</si>
  <si>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</si>
  <si>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</si>
  <si>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</si>
  <si>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</si>
  <si>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</si>
  <si>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</si>
  <si>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</si>
  <si>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</si>
  <si>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</si>
  <si>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</si>
  <si>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</si>
  <si>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</si>
  <si>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</si>
  <si>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</si>
  <si>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</si>
  <si>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</si>
  <si>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</si>
  <si>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</si>
  <si>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</si>
  <si>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</si>
  <si>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</si>
  <si>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</si>
  <si>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</si>
  <si>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</si>
  <si>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</si>
  <si>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</si>
  <si>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</si>
  <si>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</si>
  <si>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</si>
  <si>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</si>
  <si>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</si>
  <si>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</si>
  <si>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</si>
  <si>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</si>
  <si>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</si>
  <si>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</si>
  <si>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</si>
  <si>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</si>
  <si>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</si>
  <si>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</si>
  <si>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</si>
  <si>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</si>
  <si>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</si>
  <si>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</si>
  <si>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</si>
  <si>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</si>
  <si>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</si>
  <si>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</si>
  <si>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</si>
  <si>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</si>
  <si>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</si>
  <si>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</si>
  <si>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</si>
  <si>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</si>
  <si>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</si>
  <si>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</si>
  <si>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</si>
  <si>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</si>
  <si>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</si>
  <si>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</si>
  <si>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</si>
  <si>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</si>
  <si>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</si>
  <si>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</si>
  <si>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</si>
  <si>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</si>
  <si>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</si>
  <si>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</si>
  <si>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</si>
  <si>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</si>
  <si>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</si>
  <si>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</si>
  <si>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</si>
  <si>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</si>
  <si>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</si>
  <si>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</si>
  <si>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</si>
  <si>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</si>
  <si>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</si>
  <si>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</si>
  <si>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</si>
  <si>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</si>
  <si>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</si>
  <si>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</si>
  <si>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</si>
  <si>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</si>
  <si>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</si>
  <si>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</si>
  <si>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</si>
  <si>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</si>
  <si>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</si>
  <si>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</si>
  <si>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</si>
  <si>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</si>
  <si>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</si>
  <si>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</si>
  <si>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</si>
  <si>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</si>
  <si>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</si>
  <si>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</si>
  <si>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</si>
  <si>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</si>
  <si>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</si>
  <si>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</si>
  <si>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</si>
  <si>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</si>
  <si>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</si>
  <si>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</si>
  <si>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</si>
  <si>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</si>
  <si>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</si>
  <si>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</si>
  <si>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</si>
  <si>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</si>
  <si>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</si>
  <si>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</si>
  <si>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</si>
  <si>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</si>
  <si>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</si>
  <si>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</si>
  <si>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</si>
  <si>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</si>
  <si>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</si>
  <si>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</si>
  <si>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</si>
  <si>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</si>
  <si>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</si>
  <si>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</si>
  <si>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</si>
  <si>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</si>
  <si>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</si>
  <si>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</si>
  <si>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</si>
  <si>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</si>
  <si>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</si>
  <si>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</si>
  <si>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</si>
  <si>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</si>
  <si>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</si>
  <si>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</si>
  <si>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</si>
  <si>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</si>
  <si>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</si>
  <si>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</si>
  <si>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</si>
  <si>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</si>
  <si>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</si>
  <si>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</si>
  <si>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</si>
  <si>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</si>
  <si>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</si>
  <si>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</si>
  <si>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</si>
  <si>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</si>
  <si>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</si>
  <si>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</si>
  <si>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</si>
  <si>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</si>
  <si>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</si>
  <si>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</si>
  <si>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</si>
  <si>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</si>
  <si>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</si>
  <si>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</si>
  <si>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</si>
  <si>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</si>
  <si>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</si>
  <si>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</si>
  <si>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</si>
  <si>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</si>
  <si>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</si>
  <si>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</si>
  <si>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</si>
  <si>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</si>
  <si>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</si>
  <si>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</si>
  <si>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</si>
  <si>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</si>
  <si>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</si>
  <si>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</si>
  <si>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</si>
  <si>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</si>
  <si>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</si>
  <si>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</si>
  <si>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</si>
  <si>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</si>
  <si>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</si>
  <si>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</si>
  <si>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</si>
  <si>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</si>
  <si>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</si>
  <si>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</si>
  <si>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</si>
  <si>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</si>
  <si>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</si>
  <si>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</si>
  <si>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</si>
  <si>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</si>
  <si>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</si>
  <si>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</si>
  <si>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</si>
  <si>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</si>
  <si>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</si>
  <si>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</si>
  <si>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</si>
  <si>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</si>
  <si>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</si>
  <si>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</si>
  <si>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</si>
  <si>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</si>
  <si>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</si>
  <si>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</si>
  <si>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</si>
  <si>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</si>
  <si>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</si>
  <si>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</si>
  <si>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</si>
  <si>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</si>
  <si>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</si>
  <si>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</si>
  <si>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</si>
  <si>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</si>
  <si>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</si>
  <si>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</si>
  <si>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</si>
  <si>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</si>
  <si>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</si>
  <si>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</si>
  <si>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</si>
  <si>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</si>
  <si>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</si>
  <si>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</si>
  <si>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</si>
  <si>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</si>
  <si>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</si>
  <si>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</si>
  <si>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</si>
  <si>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</si>
  <si>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</si>
  <si>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</si>
  <si>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</si>
  <si>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</si>
  <si>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</si>
  <si>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</si>
  <si>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</si>
  <si>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</si>
  <si>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</si>
  <si>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</si>
  <si>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</si>
  <si>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</si>
  <si>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</si>
  <si>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</si>
  <si>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</si>
  <si>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</si>
  <si>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</si>
  <si>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</si>
  <si>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</si>
  <si>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</si>
  <si>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</si>
  <si>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</si>
  <si>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</si>
  <si>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</si>
  <si>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</si>
  <si>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</si>
  <si>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</si>
  <si>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</si>
  <si>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</si>
  <si>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</si>
  <si>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</si>
  <si>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</si>
  <si>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</si>
  <si>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</si>
  <si>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</si>
  <si>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</si>
  <si>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</si>
  <si>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</si>
  <si>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</si>
  <si>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</si>
  <si>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</si>
  <si>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</si>
  <si>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</si>
  <si>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</si>
  <si>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</si>
  <si>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</si>
  <si>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</si>
  <si>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</si>
  <si>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</si>
  <si>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</si>
  <si>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</si>
  <si>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</si>
  <si>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</si>
  <si>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</si>
  <si>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</si>
  <si>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</si>
  <si>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</si>
  <si>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</si>
  <si>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</si>
  <si>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</si>
  <si>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</si>
  <si>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</si>
  <si>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</si>
  <si>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</si>
  <si>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</si>
  <si>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</si>
  <si>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</si>
  <si>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</si>
  <si>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</si>
  <si>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</si>
  <si>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</si>
  <si>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</si>
  <si>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</si>
  <si>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</si>
  <si>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</si>
  <si>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</si>
  <si>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</si>
  <si>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</si>
  <si>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</si>
  <si>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</si>
  <si>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</si>
  <si>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</si>
  <si>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</si>
  <si>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</si>
  <si>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</si>
  <si>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</si>
  <si>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</si>
  <si>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</si>
  <si>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</si>
  <si>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</si>
  <si>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</si>
  <si>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</si>
  <si>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</si>
  <si>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</si>
  <si>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</si>
  <si>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</si>
  <si>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</si>
  <si>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</si>
  <si>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</si>
  <si>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</si>
  <si>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</si>
  <si>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</si>
  <si>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</si>
  <si>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</si>
  <si>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</si>
  <si>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</si>
  <si>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</si>
  <si>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</si>
  <si>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</si>
  <si>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</si>
  <si>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</si>
  <si>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</si>
  <si>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</si>
  <si>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</si>
  <si>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</si>
  <si>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</si>
  <si>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</si>
  <si>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</si>
  <si>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</si>
  <si>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</si>
  <si>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</si>
  <si>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</si>
  <si>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</si>
  <si>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</si>
  <si>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</si>
  <si>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</si>
  <si>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</si>
  <si>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</si>
  <si>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</si>
  <si>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</si>
  <si>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</si>
  <si>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</si>
  <si>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</si>
  <si>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</si>
  <si>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</si>
  <si>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</si>
  <si>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</si>
  <si>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</si>
  <si>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</si>
  <si>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</si>
  <si>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</si>
  <si>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</si>
  <si>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</si>
  <si>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</si>
  <si>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</si>
  <si>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</si>
  <si>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</si>
  <si>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</si>
  <si>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</si>
  <si>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</si>
  <si>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</si>
  <si>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</si>
  <si>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</si>
  <si>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</si>
  <si>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</si>
  <si>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</si>
  <si>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</si>
  <si>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</si>
  <si>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</si>
  <si>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</si>
  <si>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</si>
  <si>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</si>
  <si>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</si>
  <si>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</si>
  <si>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</si>
  <si>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</si>
  <si>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</si>
  <si>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</si>
  <si>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</si>
  <si>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</si>
  <si>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</si>
  <si>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</si>
  <si>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</si>
  <si>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</si>
  <si>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</si>
  <si>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</si>
  <si>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</si>
  <si>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</si>
  <si>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</si>
  <si>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</si>
  <si>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</si>
  <si>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</si>
  <si>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</si>
  <si>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</si>
  <si>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</si>
  <si>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</si>
  <si>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</si>
  <si>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</si>
  <si>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</si>
  <si>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</si>
  <si>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</si>
  <si>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</si>
  <si>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</si>
  <si>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</si>
  <si>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</si>
  <si>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</si>
  <si>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</si>
  <si>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</si>
  <si>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</si>
  <si>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</si>
  <si>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</si>
  <si>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</si>
  <si>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</si>
  <si>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</si>
  <si>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</si>
  <si>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</si>
  <si>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</si>
  <si>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</si>
  <si>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</si>
  <si>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</si>
  <si>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</si>
  <si>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</si>
  <si>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</si>
  <si>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</si>
  <si>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</si>
  <si>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</si>
  <si>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</si>
  <si>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</si>
  <si>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</si>
  <si>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</si>
  <si>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</si>
  <si>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</si>
  <si>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</si>
  <si>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</si>
  <si>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</si>
  <si>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</si>
  <si>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</si>
  <si>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</si>
  <si>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</si>
  <si>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</si>
  <si>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</si>
  <si>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</si>
  <si>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</si>
  <si>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</si>
  <si>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</si>
  <si>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</si>
  <si>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</si>
  <si>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</si>
  <si>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</si>
  <si>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</si>
  <si>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</si>
  <si>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</si>
  <si>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</si>
  <si>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</si>
  <si>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</si>
  <si>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</si>
  <si>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</si>
  <si>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</si>
  <si>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</si>
  <si>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</si>
  <si>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</si>
  <si>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</si>
  <si>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</si>
  <si>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</si>
  <si>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</si>
  <si>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</si>
  <si>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</si>
  <si>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</si>
  <si>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</si>
  <si>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</si>
  <si>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</si>
  <si>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</si>
  <si>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</si>
  <si>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</si>
  <si>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</si>
  <si>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</si>
  <si>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</si>
  <si>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</si>
  <si>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</si>
  <si>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</si>
  <si>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</si>
  <si>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</si>
  <si>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</si>
  <si>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</si>
  <si>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</si>
  <si>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</si>
  <si>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</si>
  <si>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</si>
  <si>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</si>
  <si>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</si>
  <si>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</si>
  <si>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</si>
  <si>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</si>
  <si>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</si>
  <si>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</si>
  <si>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</si>
  <si>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</si>
  <si>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</si>
  <si>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</si>
  <si>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</si>
  <si>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</si>
  <si>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</si>
  <si>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</si>
  <si>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</si>
  <si>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</si>
  <si>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</si>
  <si>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</si>
  <si>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</si>
  <si>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</si>
  <si>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</si>
  <si>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</si>
  <si>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</si>
  <si>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</si>
  <si>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</si>
  <si>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</si>
  <si>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</si>
  <si>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</si>
  <si>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</si>
  <si>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</si>
  <si>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</si>
  <si>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</si>
  <si>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</si>
  <si>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</si>
  <si>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</si>
  <si>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</si>
  <si>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</si>
  <si>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</si>
  <si>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</si>
  <si>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</si>
  <si>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</si>
  <si>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</si>
  <si>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</si>
  <si>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</si>
  <si>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</si>
  <si>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</si>
  <si>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</si>
  <si>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</si>
  <si>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</si>
  <si>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</si>
  <si>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</si>
  <si>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</si>
  <si>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</si>
  <si>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</si>
  <si>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</si>
  <si>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</si>
  <si>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</si>
  <si>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</si>
  <si>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</si>
  <si>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</si>
  <si>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</si>
  <si>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</si>
  <si>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</si>
  <si>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</si>
  <si>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</si>
  <si>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</si>
  <si>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</si>
  <si>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</si>
  <si>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</si>
  <si>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</si>
  <si>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</si>
  <si>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</si>
  <si>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</si>
  <si>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</si>
  <si>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</si>
  <si>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</si>
  <si>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</si>
  <si>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</si>
  <si>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</si>
  <si>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</si>
  <si>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</si>
  <si>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</si>
  <si>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</si>
  <si>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</si>
  <si>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</si>
  <si>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</si>
  <si>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</si>
  <si>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</si>
  <si>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</si>
  <si>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</si>
  <si>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</si>
  <si>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</si>
  <si>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</si>
  <si>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</si>
  <si>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</si>
  <si>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</si>
  <si>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</si>
  <si>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</si>
  <si>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</si>
  <si>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</si>
  <si>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</si>
  <si>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</si>
  <si>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</si>
  <si>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</si>
  <si>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</si>
  <si>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</si>
  <si>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</si>
  <si>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</si>
  <si>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</si>
  <si>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</si>
  <si>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</si>
  <si>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</si>
  <si>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</si>
  <si>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</si>
  <si>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</si>
  <si>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</si>
  <si>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</si>
  <si>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</si>
  <si>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</si>
  <si>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</si>
  <si>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</si>
  <si>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</si>
  <si>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</si>
  <si>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</si>
  <si>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</si>
  <si>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</si>
  <si>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</si>
  <si>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</si>
  <si>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</si>
  <si>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</si>
  <si>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</si>
  <si>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</si>
  <si>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</si>
  <si>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</si>
  <si>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</si>
  <si>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</si>
  <si>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</si>
  <si>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</si>
  <si>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</si>
  <si>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</si>
  <si>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</si>
  <si>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</si>
  <si>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</si>
  <si>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</si>
  <si>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</si>
  <si>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</si>
  <si>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</si>
  <si>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</si>
  <si>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</si>
  <si>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</si>
  <si>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</si>
  <si>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</si>
  <si>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</si>
  <si>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</si>
  <si>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</si>
  <si>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</si>
  <si>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</si>
  <si>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</si>
  <si>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</si>
  <si>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</si>
  <si>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</si>
  <si>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</si>
  <si>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</si>
  <si>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</si>
  <si>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</si>
  <si>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</si>
  <si>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</si>
  <si>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</si>
  <si>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</si>
  <si>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</si>
  <si>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</si>
  <si>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</si>
  <si>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</si>
  <si>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</si>
  <si>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</si>
  <si>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</si>
  <si>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</si>
  <si>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</si>
  <si>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</si>
  <si>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</si>
  <si>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</si>
  <si>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</si>
  <si>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</si>
  <si>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</si>
  <si>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</si>
  <si>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</si>
  <si>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</si>
  <si>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</si>
  <si>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</si>
  <si>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</si>
  <si>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</si>
  <si>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</si>
  <si>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</si>
  <si>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</si>
  <si>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</si>
  <si>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</si>
  <si>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</si>
  <si>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</si>
  <si>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</si>
  <si>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</si>
  <si>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</si>
  <si>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</si>
  <si>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</si>
  <si>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</si>
  <si>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</si>
  <si>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</si>
  <si>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</si>
  <si>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</si>
  <si>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</si>
  <si>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</si>
  <si>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</si>
  <si>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</si>
  <si>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</si>
  <si>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</si>
  <si>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</si>
  <si>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</si>
  <si>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</si>
  <si>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</si>
  <si>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</si>
  <si>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</si>
  <si>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</si>
  <si>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</si>
  <si>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</si>
  <si>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</si>
  <si>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</si>
  <si>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</si>
  <si>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</si>
  <si>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</si>
  <si>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</si>
  <si>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</si>
  <si>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</si>
  <si>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</si>
  <si>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</si>
  <si>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</si>
  <si>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</si>
  <si>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</si>
  <si>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</si>
  <si>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</si>
  <si>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</si>
  <si>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</si>
  <si>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</si>
  <si>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</si>
  <si>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</si>
  <si>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</si>
  <si>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</si>
  <si>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</si>
  <si>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</si>
  <si>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</si>
  <si>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</si>
  <si>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</si>
  <si>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</si>
  <si>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</si>
  <si>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</si>
  <si>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</si>
  <si>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</si>
  <si>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</si>
  <si>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</si>
  <si>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</si>
  <si>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</si>
  <si>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</si>
  <si>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</si>
  <si>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</si>
  <si>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</si>
  <si>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</si>
  <si>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</si>
  <si>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</si>
  <si>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</si>
  <si>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</si>
  <si>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</si>
  <si>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</si>
  <si>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</si>
  <si>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</si>
  <si>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</si>
  <si>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</si>
  <si>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</si>
  <si>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</si>
  <si>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</si>
  <si>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</si>
  <si>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</si>
  <si>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</si>
  <si>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</si>
  <si>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</si>
  <si>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</si>
  <si>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</si>
  <si>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</si>
  <si>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</si>
  <si>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</si>
  <si>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</si>
  <si>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</si>
  <si>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</si>
  <si>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</si>
  <si>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</si>
  <si>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</si>
  <si>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</si>
  <si>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</si>
  <si>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</si>
  <si>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</si>
  <si>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</si>
  <si>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</si>
  <si>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</si>
  <si>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</si>
  <si>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</si>
  <si>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</si>
  <si>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</si>
  <si>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</si>
  <si>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</si>
  <si>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</si>
  <si>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</si>
  <si>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</si>
  <si>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</si>
  <si>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</si>
  <si>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</si>
  <si>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</si>
  <si>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</si>
  <si>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</si>
  <si>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</si>
  <si>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</si>
  <si>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</si>
  <si>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</si>
  <si>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</si>
  <si>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</si>
  <si>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</si>
  <si>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</si>
  <si>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</si>
  <si>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</si>
  <si>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</si>
  <si>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</si>
  <si>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</si>
  <si>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</si>
  <si>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</si>
  <si>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</si>
  <si>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</si>
  <si>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</si>
  <si>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</si>
  <si>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</si>
  <si>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</si>
  <si>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</si>
  <si>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</si>
  <si>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</si>
  <si>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</si>
  <si>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</si>
  <si>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</si>
  <si>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</si>
  <si>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</si>
  <si>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</si>
  <si>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</si>
  <si>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</si>
  <si>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</si>
  <si>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</si>
  <si>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</si>
  <si>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</si>
  <si>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</si>
  <si>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</si>
  <si>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</si>
  <si>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</si>
  <si>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</si>
  <si>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</si>
  <si>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</si>
  <si>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</si>
  <si>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</si>
  <si>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</si>
  <si>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</si>
  <si>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</si>
  <si>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</si>
  <si>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</si>
  <si>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</si>
  <si>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</si>
  <si>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</si>
  <si>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</si>
  <si>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</si>
  <si>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</si>
  <si>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</si>
  <si>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</si>
  <si>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</si>
  <si>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</si>
  <si>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</si>
  <si>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</si>
  <si>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</si>
  <si>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</si>
  <si>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</si>
  <si>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</si>
  <si>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</si>
  <si>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</si>
  <si>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</si>
  <si>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</si>
  <si>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</si>
  <si>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</si>
  <si>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</si>
  <si>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</si>
  <si>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</si>
  <si>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</si>
  <si>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</si>
  <si>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</si>
  <si>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</si>
  <si>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</si>
  <si>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</si>
  <si>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</si>
  <si>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</si>
  <si>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</si>
  <si>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</si>
  <si>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</si>
  <si>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</si>
  <si>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</si>
  <si>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</si>
  <si>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</si>
  <si>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</si>
  <si>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</si>
  <si>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</si>
  <si>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</si>
  <si>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</si>
  <si>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</si>
  <si>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</si>
  <si>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</si>
  <si>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</si>
  <si>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</si>
  <si>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</si>
  <si>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</si>
  <si>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</si>
  <si>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</si>
  <si>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</si>
  <si>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</si>
  <si>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</si>
  <si>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</si>
  <si>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</si>
  <si>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</si>
  <si>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</si>
  <si>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</si>
  <si>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</si>
  <si>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</si>
  <si>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</si>
  <si>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</si>
  <si>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</si>
  <si>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</si>
  <si>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</si>
  <si>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</si>
  <si>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</si>
  <si>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</si>
  <si>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</si>
  <si>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</si>
  <si>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</si>
  <si>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</si>
  <si>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</si>
  <si>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</si>
  <si>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</si>
  <si>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</si>
  <si>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</si>
  <si>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</si>
  <si>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</si>
  <si>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</si>
  <si>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</si>
  <si>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</si>
  <si>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</si>
  <si>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</si>
  <si>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</si>
  <si>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</si>
  <si>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</si>
  <si>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</si>
  <si>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</si>
  <si>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</si>
  <si>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</si>
  <si>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</si>
  <si>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</si>
  <si>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</si>
  <si>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</si>
  <si>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</si>
  <si>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</si>
  <si>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</si>
  <si>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</si>
  <si>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</si>
  <si>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</si>
  <si>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</si>
  <si>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</si>
  <si>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</si>
  <si>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</si>
  <si>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</si>
  <si>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</si>
  <si>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</si>
  <si>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</si>
  <si>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</si>
  <si>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</si>
  <si>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</si>
  <si>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</si>
  <si>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</si>
  <si>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</si>
  <si>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</si>
  <si>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</si>
  <si>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</si>
  <si>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</si>
  <si>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</si>
  <si>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</si>
  <si>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</si>
  <si>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</si>
  <si>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</si>
  <si>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</si>
  <si>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</si>
  <si>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</si>
  <si>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</si>
  <si>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</si>
  <si>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</si>
  <si>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</si>
  <si>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</si>
  <si>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</si>
  <si>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</si>
  <si>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</si>
  <si>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</si>
  <si>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</si>
  <si>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</si>
  <si>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</si>
  <si>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</si>
  <si>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</si>
  <si>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</si>
  <si>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</si>
  <si>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</si>
  <si>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</si>
  <si>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</si>
  <si>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</si>
  <si>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</si>
  <si>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</si>
  <si>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</si>
  <si>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</si>
  <si>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</si>
  <si>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</si>
  <si>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</si>
  <si>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</si>
  <si>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</si>
  <si>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</si>
  <si>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</si>
  <si>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</si>
  <si>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</si>
  <si>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</si>
  <si>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</si>
  <si>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</si>
  <si>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</si>
  <si>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</si>
  <si>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</si>
  <si>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</si>
  <si>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</si>
  <si>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</si>
  <si>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</si>
  <si>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</si>
  <si>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</si>
  <si>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</si>
  <si>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</si>
  <si>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</si>
  <si>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</si>
  <si>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</si>
  <si>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</si>
  <si>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</si>
  <si>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</si>
  <si>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</si>
  <si>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</si>
  <si>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</si>
  <si>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</si>
  <si>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</si>
  <si>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</si>
  <si>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</si>
  <si>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</si>
  <si>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</si>
  <si>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</si>
  <si>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</si>
  <si>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</si>
  <si>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</si>
  <si>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</si>
  <si>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</si>
  <si>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</si>
  <si>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</si>
  <si>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</si>
  <si>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</si>
  <si>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</si>
  <si>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</si>
  <si>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</si>
  <si>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</si>
  <si>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</si>
  <si>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</si>
  <si>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</si>
  <si>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</si>
  <si>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</si>
  <si>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</si>
  <si>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</si>
  <si>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</si>
  <si>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</si>
  <si>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</si>
  <si>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</si>
  <si>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</si>
  <si>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</si>
  <si>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</si>
  <si>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</si>
  <si>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</si>
  <si>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</si>
  <si>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</si>
  <si>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</si>
  <si>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</si>
  <si>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</si>
  <si>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</si>
  <si>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</si>
  <si>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</si>
  <si>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</si>
  <si>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</si>
  <si>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</si>
  <si>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</si>
  <si>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</si>
  <si>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</si>
  <si>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</si>
  <si>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</si>
  <si>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</si>
  <si>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</si>
  <si>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</si>
  <si>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</si>
  <si>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</si>
  <si>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</si>
  <si>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</si>
  <si>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</si>
  <si>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</si>
  <si>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</si>
  <si>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</si>
  <si>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</si>
  <si>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</si>
  <si>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</si>
  <si>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</si>
  <si>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</si>
  <si>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</si>
  <si>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</si>
  <si>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</si>
  <si>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</si>
  <si>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</si>
  <si>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</si>
  <si>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</si>
  <si>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</si>
  <si>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</si>
  <si>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</si>
  <si>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</si>
  <si>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</si>
  <si>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</si>
  <si>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</si>
  <si>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</si>
  <si>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</si>
  <si>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</si>
  <si>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</si>
  <si>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</si>
  <si>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</si>
  <si>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</si>
  <si>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</si>
  <si>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</si>
  <si>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</si>
  <si>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</si>
  <si>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</si>
  <si>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</si>
  <si>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</si>
  <si>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</si>
  <si>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</si>
  <si>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</si>
  <si>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</si>
  <si>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</si>
  <si>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</si>
  <si>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</si>
  <si>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</si>
  <si>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</si>
  <si>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</si>
  <si>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</si>
  <si>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</si>
  <si>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</si>
  <si>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</si>
  <si>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</si>
  <si>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</si>
  <si>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</si>
  <si>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</si>
  <si>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</si>
  <si>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</si>
  <si>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</si>
  <si>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</si>
  <si>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</si>
  <si>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</si>
  <si>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</si>
  <si>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</si>
  <si>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</si>
  <si>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</si>
  <si>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</si>
  <si>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</si>
  <si>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</si>
  <si>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</si>
  <si>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</si>
  <si>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</si>
  <si>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</si>
  <si>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</si>
  <si>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</si>
  <si>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</si>
  <si>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</si>
  <si>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</si>
  <si>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</si>
  <si>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</si>
  <si>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</si>
  <si>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</si>
  <si>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</si>
  <si>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</si>
  <si>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</si>
  <si>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</si>
  <si>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</si>
  <si>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</si>
  <si>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</si>
  <si>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</si>
  <si>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</si>
  <si>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</si>
  <si>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</si>
  <si>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</si>
  <si>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</si>
  <si>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</si>
  <si>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</si>
  <si>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</si>
  <si>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</si>
  <si>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</si>
  <si>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</si>
  <si>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</si>
  <si>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</si>
  <si>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</si>
  <si>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</si>
  <si>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</si>
  <si>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</si>
  <si>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</si>
  <si>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</si>
  <si>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</si>
  <si>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</si>
  <si>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</si>
  <si>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</si>
  <si>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</si>
  <si>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</si>
  <si>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</si>
  <si>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</si>
  <si>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</si>
  <si>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</si>
  <si>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</si>
  <si>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</si>
  <si>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</si>
  <si>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</si>
  <si>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</si>
  <si>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</si>
  <si>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</si>
  <si>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</si>
  <si>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</si>
  <si>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</si>
  <si>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</si>
  <si>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</si>
  <si>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</si>
  <si>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</si>
  <si>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</si>
  <si>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</si>
  <si>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</si>
  <si>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</si>
  <si>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</si>
  <si>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</si>
  <si>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</si>
  <si>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</si>
  <si>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</si>
  <si>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</si>
  <si>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</si>
  <si>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</si>
  <si>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</si>
  <si>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</si>
  <si>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</si>
  <si>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</si>
  <si>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</si>
  <si>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</si>
  <si>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</si>
  <si>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</si>
  <si>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</si>
  <si>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</si>
  <si>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</si>
  <si>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</si>
  <si>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</si>
  <si>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</si>
  <si>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</si>
  <si>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</si>
  <si>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</si>
  <si>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</si>
  <si>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 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</si>
  <si>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</si>
  <si>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</si>
  <si>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</si>
  <si>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</si>
  <si>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</si>
  <si>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</si>
  <si>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</si>
  <si>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</si>
  <si>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</si>
  <si>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</si>
  <si>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</si>
  <si>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</si>
  <si>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</si>
  <si>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</si>
  <si>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</si>
  <si>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</si>
  <si>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</si>
  <si>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</si>
  <si>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</si>
  <si>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</si>
  <si>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</si>
  <si>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</si>
  <si>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</si>
  <si>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</si>
  <si>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</si>
  <si>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</si>
  <si>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</si>
  <si>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</si>
  <si>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</si>
  <si>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</si>
  <si>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</si>
  <si>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</si>
  <si>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</si>
  <si>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</si>
  <si>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</si>
  <si>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</si>
  <si>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</si>
  <si>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</si>
  <si>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</si>
  <si>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</si>
  <si>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</si>
  <si>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</si>
  <si>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</si>
  <si>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</si>
  <si>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</si>
  <si>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</si>
  <si>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</si>
  <si>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</si>
  <si>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</si>
  <si>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</si>
  <si>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</si>
  <si>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</si>
  <si>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</si>
  <si>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</si>
  <si>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</si>
  <si>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</si>
  <si>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</si>
  <si>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</si>
  <si>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</si>
  <si>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</si>
  <si>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</si>
  <si>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</si>
  <si>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</si>
  <si>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</si>
  <si>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</si>
  <si>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</si>
  <si>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</si>
  <si>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</si>
  <si>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</si>
  <si>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</si>
  <si>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</si>
  <si>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</si>
  <si>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</si>
  <si>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statistics</t>
  </si>
  <si>
    <t>mean backers</t>
  </si>
  <si>
    <t>median backers</t>
  </si>
  <si>
    <t>minimum backers</t>
  </si>
  <si>
    <t>maximum backers</t>
  </si>
  <si>
    <t>backers variance</t>
  </si>
  <si>
    <t>backers standard deviation</t>
  </si>
  <si>
    <t>failed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</si>
</sst>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6-489D-947E-FA6FA496E529}"/>
            </c:ext>
          </c:extLst>
        </c:ser>
        <c:ser>
          <c:idx val="1"/>
          <c:order val="1"/>
          <c:tx>
            <c:strRef>
              <c:f>'Pivot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6-489D-947E-FA6FA496E529}"/>
            </c:ext>
          </c:extLst>
        </c:ser>
        <c:ser>
          <c:idx val="2"/>
          <c:order val="2"/>
          <c:tx>
            <c:strRef>
              <c:f>'Pivot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6-489D-947E-FA6FA496E529}"/>
            </c:ext>
          </c:extLst>
        </c:ser>
        <c:ser>
          <c:idx val="3"/>
          <c:order val="3"/>
          <c:tx>
            <c:strRef>
              <c:f>'Pivot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36-489D-947E-FA6FA496E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663808"/>
        <c:axId val="2127311056"/>
      </c:barChart>
      <c:catAx>
        <c:axId val="20446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11056"/>
        <c:crosses val="autoZero"/>
        <c:auto val="1"/>
        <c:lblAlgn val="ctr"/>
        <c:lblOffset val="100"/>
        <c:noMultiLvlLbl val="0"/>
      </c:catAx>
      <c:valAx>
        <c:axId val="21273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E-44AB-A80B-FE08AFF56010}"/>
            </c:ext>
          </c:extLst>
        </c:ser>
        <c:ser>
          <c:idx val="1"/>
          <c:order val="1"/>
          <c:tx>
            <c:strRef>
              <c:f>'Pivot 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E-44AB-A80B-FE08AFF56010}"/>
            </c:ext>
          </c:extLst>
        </c:ser>
        <c:ser>
          <c:idx val="2"/>
          <c:order val="2"/>
          <c:tx>
            <c:strRef>
              <c:f>'Pivot 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E-44AB-A80B-FE08AFF56010}"/>
            </c:ext>
          </c:extLst>
        </c:ser>
        <c:ser>
          <c:idx val="3"/>
          <c:order val="3"/>
          <c:tx>
            <c:strRef>
              <c:f>'Pivot 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E-44AB-A80B-FE08AFF56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664288"/>
        <c:axId val="35194224"/>
      </c:barChart>
      <c:catAx>
        <c:axId val="20446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4224"/>
        <c:crosses val="autoZero"/>
        <c:auto val="1"/>
        <c:lblAlgn val="ctr"/>
        <c:lblOffset val="100"/>
        <c:noMultiLvlLbl val="0"/>
      </c:catAx>
      <c:valAx>
        <c:axId val="351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6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Dates!PivotTable7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4-4603-BC65-3A4834DD2FC6}"/>
            </c:ext>
          </c:extLst>
        </c:ser>
        <c:ser>
          <c:idx val="1"/>
          <c:order val="1"/>
          <c:tx>
            <c:strRef>
              <c:f>'Pivot Dates'!$C$4:$C$5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94-4603-BC65-3A4834DD2FC6}"/>
            </c:ext>
          </c:extLst>
        </c:ser>
        <c:ser>
          <c:idx val="2"/>
          <c:order val="2"/>
          <c:tx>
            <c:strRef>
              <c:f>'Pivot Dates'!$D$4:$D$5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94-4603-BC65-3A4834DD2FC6}"/>
            </c:ext>
          </c:extLst>
        </c:ser>
        <c:ser>
          <c:idx val="3"/>
          <c:order val="3"/>
          <c:tx>
            <c:strRef>
              <c:f>'Pivot Dates'!$E$4:$E$5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94-4603-BC65-3A4834DD2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81328"/>
        <c:axId val="95347792"/>
      </c:lineChart>
      <c:catAx>
        <c:axId val="4568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47792"/>
        <c:crosses val="autoZero"/>
        <c:auto val="1"/>
        <c:lblAlgn val="ctr"/>
        <c:lblOffset val="100"/>
        <c:noMultiLvlLbl val="0"/>
      </c:catAx>
      <c:valAx>
        <c:axId val="953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 Goal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D-4DB1-ACBD-2C72D319CF3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D-4DB1-ACBD-2C72D319CF3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D-4DB1-ACBD-2C72D319C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85168"/>
        <c:axId val="48072640"/>
      </c:lineChart>
      <c:catAx>
        <c:axId val="4568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2640"/>
        <c:crosses val="autoZero"/>
        <c:auto val="1"/>
        <c:lblAlgn val="ctr"/>
        <c:lblOffset val="100"/>
        <c:noMultiLvlLbl val="0"/>
      </c:catAx>
      <c:valAx>
        <c:axId val="480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Backer Counts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 Counts</a:t>
          </a:r>
        </a:p>
      </cx:txPr>
    </cx:title>
    <cx:plotArea>
      <cx:plotAreaRegion>
        <cx:series layoutId="boxWhisker" uniqueId="{C7094D69-EC71-454F-B40D-032E2968B065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Backer Counts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 Counts</a:t>
          </a:r>
        </a:p>
      </cx:txPr>
    </cx:title>
    <cx:plotArea>
      <cx:plotAreaRegion>
        <cx:series layoutId="boxWhisker" uniqueId="{F44C7AE2-C451-4E23-98D8-B6C4E0B3FD53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1</xdr:row>
      <xdr:rowOff>133350</xdr:rowOff>
    </xdr:from>
    <xdr:to>
      <xdr:col>12</xdr:col>
      <xdr:colOff>500062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F8D99-0640-4544-060D-2173C9282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2</xdr:row>
      <xdr:rowOff>28574</xdr:rowOff>
    </xdr:from>
    <xdr:to>
      <xdr:col>13</xdr:col>
      <xdr:colOff>219074</xdr:colOff>
      <xdr:row>17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61AB2-FF62-53AA-6E8E-236653A55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3</xdr:row>
      <xdr:rowOff>9525</xdr:rowOff>
    </xdr:from>
    <xdr:to>
      <xdr:col>12</xdr:col>
      <xdr:colOff>547687</xdr:colOff>
      <xdr:row>17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0FB22-ACB6-293B-FF56-41BB5A4A3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1890711</xdr:colOff>
      <xdr:row>13</xdr:row>
      <xdr:rowOff>71437</xdr:rowOff>
    </xdr:from>
    <xdr:to>
      <xdr:col>6</xdr:col>
      <xdr:colOff>866774</xdr:colOff>
      <xdr:row>27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2974A-C3D5-B874-E4B7-59326392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47625</xdr:rowOff>
    </xdr:from>
    <xdr:to>
      <xdr:col>14</xdr:col>
      <xdr:colOff>33336</xdr:colOff>
      <xdr:row>11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C4CFFD-80C3-F188-8B9E-4CDF7AC65F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8625" y="47625"/>
              <a:ext cx="3376611" cy="2162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85725</xdr:colOff>
      <xdr:row>11</xdr:row>
      <xdr:rowOff>9526</xdr:rowOff>
    </xdr:from>
    <xdr:to>
      <xdr:col>14</xdr:col>
      <xdr:colOff>80961</xdr:colOff>
      <xdr:row>22</xdr:row>
      <xdr:rowOff>57151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4F418C-B10F-F53A-AB96-E3CD6C33A6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8625" y="2209801"/>
              <a:ext cx="3424236" cy="224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e Southern" refreshedDate="45189.546815624999" createdVersion="8" refreshedVersion="8" minRefreshableVersion="3" recordCount="1001" xr:uid="{139AA4B2-90AF-49B8-BD29-65676436BB15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 funded" numFmtId="2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e Southern" refreshedDate="45189.570900578707" createdVersion="8" refreshedVersion="8" minRefreshableVersion="3" recordCount="1000" xr:uid="{D134ED4A-5753-447C-A9ED-D6C1D526452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 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x v="0"/>
    <n v="0"/>
    <x v="0"/>
    <n v="0"/>
    <n v="0"/>
    <s v="CA"/>
    <s v="CAD"/>
    <x v="0"/>
    <n v="1450159200"/>
    <b v="0"/>
    <b v="0"/>
    <s v="food/food trucks"/>
    <x v="0"/>
    <x v="0"/>
  </r>
  <r>
    <n v="1"/>
    <s v="Odom Inc"/>
    <s v="Managed bottom-line architecture"/>
    <n v="1400"/>
    <x v="1"/>
    <n v="1040"/>
    <x v="1"/>
    <n v="158"/>
    <n v="92.151898734177209"/>
    <s v="US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x v="2"/>
    <n v="131.47878228782287"/>
    <x v="1"/>
    <n v="1425"/>
    <n v="100.01614035087719"/>
    <s v="AU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x v="3"/>
    <n v="58.976190476190474"/>
    <x v="0"/>
    <n v="24"/>
    <n v="103.20833333333333"/>
    <s v="US"/>
    <s v="USD"/>
    <x v="3"/>
    <n v="1568955600"/>
    <b v="0"/>
    <b v="0"/>
    <s v="music/rock"/>
    <x v="1"/>
    <x v="1"/>
  </r>
  <r>
    <n v="4"/>
    <s v="Larson-Little"/>
    <s v="Proactive foreground core"/>
    <n v="7600"/>
    <x v="4"/>
    <n v="69.276315789473685"/>
    <x v="0"/>
    <n v="53"/>
    <n v="99.339622641509436"/>
    <s v="US"/>
    <s v="USD"/>
    <x v="4"/>
    <n v="1548309600"/>
    <b v="0"/>
    <b v="0"/>
    <s v="theater/plays"/>
    <x v="3"/>
    <x v="3"/>
  </r>
  <r>
    <n v="5"/>
    <s v="Harris Group"/>
    <s v="Open-source optimizing database"/>
    <n v="7600"/>
    <x v="5"/>
    <n v="173.61842105263159"/>
    <x v="1"/>
    <n v="174"/>
    <n v="75.833333333333329"/>
    <s v="DK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x v="6"/>
    <n v="20.96153846153846"/>
    <x v="0"/>
    <n v="18"/>
    <n v="60.555555555555557"/>
    <s v="GB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x v="7"/>
    <n v="327.57777777777778"/>
    <x v="1"/>
    <n v="227"/>
    <n v="64.93832599118943"/>
    <s v="DK"/>
    <s v="DKK"/>
    <x v="7"/>
    <n v="1439614800"/>
    <b v="0"/>
    <b v="0"/>
    <s v="theater/plays"/>
    <x v="3"/>
    <x v="3"/>
  </r>
  <r>
    <n v="8"/>
    <s v="Nunez-Richards"/>
    <s v="Exclusive attitude-oriented intranet"/>
    <n v="110100"/>
    <x v="8"/>
    <n v="19.932788374205266"/>
    <x v="2"/>
    <n v="708"/>
    <n v="30.997175141242938"/>
    <s v="DK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x v="9"/>
    <n v="51.741935483870968"/>
    <x v="0"/>
    <n v="44"/>
    <n v="72.909090909090907"/>
    <s v="US"/>
    <s v="USD"/>
    <x v="9"/>
    <n v="1383804000"/>
    <b v="0"/>
    <b v="0"/>
    <s v="music/electric music"/>
    <x v="1"/>
    <x v="5"/>
  </r>
  <r>
    <n v="10"/>
    <s v="Green Ltd"/>
    <s v="Monitored empowering installation"/>
    <n v="5200"/>
    <x v="10"/>
    <n v="266.11538461538464"/>
    <x v="1"/>
    <n v="220"/>
    <n v="62.9"/>
    <s v="US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x v="11"/>
    <n v="48.095238095238095"/>
    <x v="0"/>
    <n v="27"/>
    <n v="112.22222222222223"/>
    <s v="US"/>
    <s v="USD"/>
    <x v="11"/>
    <n v="1285563600"/>
    <b v="0"/>
    <b v="1"/>
    <s v="theater/plays"/>
    <x v="3"/>
    <x v="3"/>
  </r>
  <r>
    <n v="12"/>
    <s v="Kim Ltd"/>
    <s v="Assimilated hybrid intranet"/>
    <n v="6300"/>
    <x v="12"/>
    <n v="89.349206349206355"/>
    <x v="0"/>
    <n v="55"/>
    <n v="102.34545454545454"/>
    <s v="US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x v="13"/>
    <n v="245.11904761904762"/>
    <x v="1"/>
    <n v="98"/>
    <n v="105.05102040816327"/>
    <s v="US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x v="14"/>
    <n v="66.769503546099287"/>
    <x v="0"/>
    <n v="200"/>
    <n v="94.144999999999996"/>
    <s v="US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x v="15"/>
    <n v="47.307881773399018"/>
    <x v="0"/>
    <n v="452"/>
    <n v="84.986725663716811"/>
    <s v="US"/>
    <s v="USD"/>
    <x v="15"/>
    <n v="1576303200"/>
    <b v="0"/>
    <b v="0"/>
    <s v="technology/wearables"/>
    <x v="2"/>
    <x v="8"/>
  </r>
  <r>
    <n v="16"/>
    <s v="Hines Inc"/>
    <s v="Cross-platform systemic adapter"/>
    <n v="1700"/>
    <x v="16"/>
    <n v="649.47058823529414"/>
    <x v="1"/>
    <n v="100"/>
    <n v="110.41"/>
    <s v="US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x v="17"/>
    <n v="159.39125295508273"/>
    <x v="1"/>
    <n v="1249"/>
    <n v="107.96236989591674"/>
    <s v="US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x v="18"/>
    <n v="66.912087912087912"/>
    <x v="3"/>
    <n v="135"/>
    <n v="45.103703703703701"/>
    <s v="US"/>
    <s v="USD"/>
    <x v="18"/>
    <n v="1537074000"/>
    <b v="0"/>
    <b v="0"/>
    <s v="theater/plays"/>
    <x v="3"/>
    <x v="3"/>
  </r>
  <r>
    <n v="19"/>
    <s v="Perez-Hess"/>
    <s v="Down-sized cohesive archive"/>
    <n v="62500"/>
    <x v="19"/>
    <n v="48.529600000000002"/>
    <x v="0"/>
    <n v="674"/>
    <n v="45.001483679525222"/>
    <s v="US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x v="20"/>
    <n v="112.24279210925646"/>
    <x v="1"/>
    <n v="1396"/>
    <n v="105.97134670487107"/>
    <s v="US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x v="21"/>
    <n v="40.992553191489364"/>
    <x v="0"/>
    <n v="558"/>
    <n v="69.055555555555557"/>
    <s v="US"/>
    <s v="USD"/>
    <x v="21"/>
    <n v="1316322000"/>
    <b v="0"/>
    <b v="0"/>
    <s v="theater/plays"/>
    <x v="3"/>
    <x v="3"/>
  </r>
  <r>
    <n v="22"/>
    <s v="Collier Inc"/>
    <s v="Enhanced dynamic definition"/>
    <n v="59100"/>
    <x v="22"/>
    <n v="128.07106598984771"/>
    <x v="1"/>
    <n v="890"/>
    <n v="85.044943820224717"/>
    <s v="US"/>
    <s v="USD"/>
    <x v="22"/>
    <n v="1524027600"/>
    <b v="0"/>
    <b v="0"/>
    <s v="theater/plays"/>
    <x v="3"/>
    <x v="3"/>
  </r>
  <r>
    <n v="23"/>
    <s v="Gray-Jenkins"/>
    <s v="Devolved next generation adapter"/>
    <n v="4500"/>
    <x v="23"/>
    <n v="332.04444444444442"/>
    <x v="1"/>
    <n v="142"/>
    <n v="105.22535211267606"/>
    <s v="GB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x v="24"/>
    <n v="112.83225108225108"/>
    <x v="1"/>
    <n v="2673"/>
    <n v="39.003741114852225"/>
    <s v="US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x v="25"/>
    <n v="216.43636363636364"/>
    <x v="1"/>
    <n v="163"/>
    <n v="73.030674846625772"/>
    <s v="US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x v="26"/>
    <n v="48.199069767441863"/>
    <x v="3"/>
    <n v="1480"/>
    <n v="35.009459459459457"/>
    <s v="US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x v="27"/>
    <n v="79.95"/>
    <x v="0"/>
    <n v="15"/>
    <n v="106.6"/>
    <s v="US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x v="28"/>
    <n v="105.22553516819572"/>
    <x v="1"/>
    <n v="2220"/>
    <n v="61.997747747747745"/>
    <s v="US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x v="29"/>
    <n v="328.89978213507624"/>
    <x v="1"/>
    <n v="1606"/>
    <n v="94.000622665006233"/>
    <s v="CH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x v="30"/>
    <n v="160.61111111111111"/>
    <x v="1"/>
    <n v="129"/>
    <n v="112.05426356589147"/>
    <s v="US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x v="31"/>
    <n v="310"/>
    <x v="1"/>
    <n v="226"/>
    <n v="48.008849557522126"/>
    <s v="GB"/>
    <s v="GBP"/>
    <x v="31"/>
    <n v="1454392800"/>
    <b v="0"/>
    <b v="0"/>
    <s v="games/video games"/>
    <x v="6"/>
    <x v="11"/>
  </r>
  <r>
    <n v="32"/>
    <s v="Jackson PLC"/>
    <s v="Ergonomic 6thgeneration success"/>
    <n v="101000"/>
    <x v="32"/>
    <n v="86.807920792079202"/>
    <x v="0"/>
    <n v="2307"/>
    <n v="38.004334633723452"/>
    <s v="IT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x v="33"/>
    <n v="377.82071713147411"/>
    <x v="1"/>
    <n v="5419"/>
    <n v="35.000184535892231"/>
    <s v="US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x v="34"/>
    <n v="150.80645161290323"/>
    <x v="1"/>
    <n v="165"/>
    <n v="85"/>
    <s v="US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x v="35"/>
    <n v="150.30119521912351"/>
    <x v="1"/>
    <n v="1965"/>
    <n v="95.993893129770996"/>
    <s v="DK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x v="36"/>
    <n v="157.28571428571428"/>
    <x v="1"/>
    <n v="16"/>
    <n v="68.8125"/>
    <s v="US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x v="37"/>
    <n v="139.98765432098764"/>
    <x v="1"/>
    <n v="107"/>
    <n v="105.97196261682242"/>
    <s v="US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x v="38"/>
    <n v="325.32258064516128"/>
    <x v="1"/>
    <n v="134"/>
    <n v="75.261194029850742"/>
    <s v="US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x v="39"/>
    <n v="50.777777777777779"/>
    <x v="0"/>
    <n v="88"/>
    <n v="57.125"/>
    <s v="DK"/>
    <s v="DKK"/>
    <x v="39"/>
    <n v="1362978000"/>
    <b v="0"/>
    <b v="0"/>
    <s v="theater/plays"/>
    <x v="3"/>
    <x v="3"/>
  </r>
  <r>
    <n v="40"/>
    <s v="Garcia, Garcia and Lopez"/>
    <s v="Reduced stable middleware"/>
    <n v="8800"/>
    <x v="40"/>
    <n v="169.06818181818181"/>
    <x v="1"/>
    <n v="198"/>
    <n v="75.141414141414145"/>
    <s v="US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x v="41"/>
    <n v="212.92857142857142"/>
    <x v="1"/>
    <n v="111"/>
    <n v="107.42342342342343"/>
    <s v="IT"/>
    <s v="EUR"/>
    <x v="41"/>
    <n v="1348981200"/>
    <b v="0"/>
    <b v="1"/>
    <s v="music/rock"/>
    <x v="1"/>
    <x v="1"/>
  </r>
  <r>
    <n v="42"/>
    <s v="Werner-Bryant"/>
    <s v="Virtual uniform frame"/>
    <n v="1800"/>
    <x v="42"/>
    <n v="443.94444444444446"/>
    <x v="1"/>
    <n v="222"/>
    <n v="35.995495495495497"/>
    <s v="US"/>
    <s v="USD"/>
    <x v="42"/>
    <n v="1310533200"/>
    <b v="0"/>
    <b v="0"/>
    <s v="food/food trucks"/>
    <x v="0"/>
    <x v="0"/>
  </r>
  <r>
    <n v="43"/>
    <s v="Schmitt-Mendoza"/>
    <s v="Profound explicit paradigm"/>
    <n v="90200"/>
    <x v="43"/>
    <n v="185.9390243902439"/>
    <x v="1"/>
    <n v="6212"/>
    <n v="26.998873148744366"/>
    <s v="US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x v="44"/>
    <n v="658.8125"/>
    <x v="1"/>
    <n v="98"/>
    <n v="107.56122448979592"/>
    <s v="DK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x v="45"/>
    <n v="47.684210526315788"/>
    <x v="0"/>
    <n v="48"/>
    <n v="94.375"/>
    <s v="US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x v="46"/>
    <n v="114.78378378378379"/>
    <x v="1"/>
    <n v="92"/>
    <n v="46.163043478260867"/>
    <s v="US"/>
    <s v="USD"/>
    <x v="46"/>
    <n v="1280552400"/>
    <b v="0"/>
    <b v="0"/>
    <s v="music/rock"/>
    <x v="1"/>
    <x v="1"/>
  </r>
  <r>
    <n v="47"/>
    <s v="Bennett and Sons"/>
    <s v="Function-based multi-state software"/>
    <n v="1500"/>
    <x v="47"/>
    <n v="475.26666666666665"/>
    <x v="1"/>
    <n v="149"/>
    <n v="47.845637583892618"/>
    <s v="US"/>
    <s v="USD"/>
    <x v="47"/>
    <n v="1398661200"/>
    <b v="0"/>
    <b v="0"/>
    <s v="theater/plays"/>
    <x v="3"/>
    <x v="3"/>
  </r>
  <r>
    <n v="48"/>
    <s v="Lamb Inc"/>
    <s v="Optimized leadingedge concept"/>
    <n v="33300"/>
    <x v="48"/>
    <n v="386.97297297297297"/>
    <x v="1"/>
    <n v="2431"/>
    <n v="53.007815713698065"/>
    <s v="US"/>
    <s v="USD"/>
    <x v="48"/>
    <n v="1436245200"/>
    <b v="0"/>
    <b v="0"/>
    <s v="theater/plays"/>
    <x v="3"/>
    <x v="3"/>
  </r>
  <r>
    <n v="49"/>
    <s v="Casey-Kelly"/>
    <s v="Sharable holistic interface"/>
    <n v="7200"/>
    <x v="49"/>
    <n v="189.625"/>
    <x v="1"/>
    <n v="303"/>
    <n v="45.059405940594061"/>
    <s v="US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x v="50"/>
    <n v="2"/>
    <x v="0"/>
    <n v="1"/>
    <n v="2"/>
    <s v="IT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x v="51"/>
    <n v="91.867805186590772"/>
    <x v="0"/>
    <n v="1467"/>
    <n v="99.006816632583508"/>
    <s v="GB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x v="52"/>
    <n v="34.152777777777779"/>
    <x v="0"/>
    <n v="75"/>
    <n v="32.786666666666669"/>
    <s v="US"/>
    <s v="USD"/>
    <x v="52"/>
    <n v="1284872400"/>
    <b v="0"/>
    <b v="0"/>
    <s v="theater/plays"/>
    <x v="3"/>
    <x v="3"/>
  </r>
  <r>
    <n v="53"/>
    <s v="Smith-Jones"/>
    <s v="Reverse-engineered static concept"/>
    <n v="8800"/>
    <x v="53"/>
    <n v="140.40909090909091"/>
    <x v="1"/>
    <n v="209"/>
    <n v="59.119617224880386"/>
    <s v="US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x v="54"/>
    <n v="89.86666666666666"/>
    <x v="0"/>
    <n v="120"/>
    <n v="44.93333333333333"/>
    <s v="US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x v="55"/>
    <n v="177.96969696969697"/>
    <x v="1"/>
    <n v="131"/>
    <n v="89.664122137404576"/>
    <s v="US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x v="56"/>
    <n v="143.66249999999999"/>
    <x v="1"/>
    <n v="164"/>
    <n v="70.079268292682926"/>
    <s v="US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x v="57"/>
    <n v="215.27586206896552"/>
    <x v="1"/>
    <n v="201"/>
    <n v="31.059701492537314"/>
    <s v="US"/>
    <s v="USD"/>
    <x v="57"/>
    <n v="1505278800"/>
    <b v="0"/>
    <b v="0"/>
    <s v="games/video games"/>
    <x v="6"/>
    <x v="11"/>
  </r>
  <r>
    <n v="58"/>
    <s v="Anderson-Perez"/>
    <s v="Expanded 3rdgeneration strategy"/>
    <n v="2700"/>
    <x v="58"/>
    <n v="227.11111111111111"/>
    <x v="1"/>
    <n v="211"/>
    <n v="29.061611374407583"/>
    <s v="US"/>
    <s v="USD"/>
    <x v="58"/>
    <n v="1443934800"/>
    <b v="0"/>
    <b v="0"/>
    <s v="theater/plays"/>
    <x v="3"/>
    <x v="3"/>
  </r>
  <r>
    <n v="59"/>
    <s v="Wright, Fox and Marks"/>
    <s v="Assimilated real-time support"/>
    <n v="1400"/>
    <x v="59"/>
    <n v="275.07142857142856"/>
    <x v="1"/>
    <n v="128"/>
    <n v="30.0859375"/>
    <s v="US"/>
    <s v="USD"/>
    <x v="59"/>
    <n v="1498539600"/>
    <b v="0"/>
    <b v="1"/>
    <s v="theater/plays"/>
    <x v="3"/>
    <x v="3"/>
  </r>
  <r>
    <n v="60"/>
    <s v="Crawford-Peters"/>
    <s v="User-centric regional database"/>
    <n v="94200"/>
    <x v="60"/>
    <n v="144.37048832271762"/>
    <x v="1"/>
    <n v="1600"/>
    <n v="84.998125000000002"/>
    <s v="CA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x v="61"/>
    <n v="92.74598393574297"/>
    <x v="0"/>
    <n v="2253"/>
    <n v="82.001775410563695"/>
    <s v="CA"/>
    <s v="CAD"/>
    <x v="61"/>
    <n v="1301720400"/>
    <b v="0"/>
    <b v="0"/>
    <s v="theater/plays"/>
    <x v="3"/>
    <x v="3"/>
  </r>
  <r>
    <n v="62"/>
    <s v="Sparks-West"/>
    <s v="Organized incremental standardization"/>
    <n v="2000"/>
    <x v="62"/>
    <n v="722.6"/>
    <x v="1"/>
    <n v="249"/>
    <n v="58.040160642570278"/>
    <s v="US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x v="63"/>
    <n v="11.851063829787234"/>
    <x v="0"/>
    <n v="5"/>
    <n v="111.4"/>
    <s v="US"/>
    <s v="USD"/>
    <x v="63"/>
    <n v="1493874000"/>
    <b v="0"/>
    <b v="0"/>
    <s v="theater/plays"/>
    <x v="3"/>
    <x v="3"/>
  </r>
  <r>
    <n v="64"/>
    <s v="Mosley-Gilbert"/>
    <s v="Vision-oriented logistical intranet"/>
    <n v="2800"/>
    <x v="64"/>
    <n v="97.642857142857139"/>
    <x v="0"/>
    <n v="38"/>
    <n v="71.94736842105263"/>
    <s v="US"/>
    <s v="USD"/>
    <x v="64"/>
    <n v="1531803600"/>
    <b v="0"/>
    <b v="1"/>
    <s v="technology/web"/>
    <x v="2"/>
    <x v="2"/>
  </r>
  <r>
    <n v="65"/>
    <s v="Berry-Boyer"/>
    <s v="Mandatory incremental projection"/>
    <n v="6100"/>
    <x v="65"/>
    <n v="236.14754098360655"/>
    <x v="1"/>
    <n v="236"/>
    <n v="61.038135593220339"/>
    <s v="US"/>
    <s v="USD"/>
    <x v="65"/>
    <n v="1296712800"/>
    <b v="0"/>
    <b v="0"/>
    <s v="theater/plays"/>
    <x v="3"/>
    <x v="3"/>
  </r>
  <r>
    <n v="66"/>
    <s v="Sanders-Allen"/>
    <s v="Grass-roots needs-based encryption"/>
    <n v="2900"/>
    <x v="66"/>
    <n v="45.068965517241381"/>
    <x v="0"/>
    <n v="12"/>
    <n v="108.91666666666667"/>
    <s v="US"/>
    <s v="USD"/>
    <x v="66"/>
    <n v="1428901200"/>
    <b v="0"/>
    <b v="1"/>
    <s v="theater/plays"/>
    <x v="3"/>
    <x v="3"/>
  </r>
  <r>
    <n v="67"/>
    <s v="Lopez Inc"/>
    <s v="Team-oriented 6thgeneration middleware"/>
    <n v="72600"/>
    <x v="67"/>
    <n v="162.38567493112947"/>
    <x v="1"/>
    <n v="4065"/>
    <n v="29.001722017220171"/>
    <s v="GB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x v="68"/>
    <n v="254.52631578947367"/>
    <x v="1"/>
    <n v="246"/>
    <n v="58.975609756097562"/>
    <s v="IT"/>
    <s v="EUR"/>
    <x v="68"/>
    <n v="1505192400"/>
    <b v="0"/>
    <b v="1"/>
    <s v="theater/plays"/>
    <x v="3"/>
    <x v="3"/>
  </r>
  <r>
    <n v="69"/>
    <s v="Jones-Watson"/>
    <s v="Switchable disintermediate moderator"/>
    <n v="7900"/>
    <x v="69"/>
    <n v="24.063291139240505"/>
    <x v="3"/>
    <n v="17"/>
    <n v="111.82352941176471"/>
    <s v="US"/>
    <s v="USD"/>
    <x v="69"/>
    <n v="1295676000"/>
    <b v="0"/>
    <b v="0"/>
    <s v="theater/plays"/>
    <x v="3"/>
    <x v="3"/>
  </r>
  <r>
    <n v="70"/>
    <s v="Barker Inc"/>
    <s v="Re-engineered 24/7 task-force"/>
    <n v="128000"/>
    <x v="70"/>
    <n v="123.74140625"/>
    <x v="1"/>
    <n v="2475"/>
    <n v="63.995555555555555"/>
    <s v="IT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x v="71"/>
    <n v="108.06666666666666"/>
    <x v="1"/>
    <n v="76"/>
    <n v="85.315789473684205"/>
    <s v="US"/>
    <s v="USD"/>
    <x v="71"/>
    <n v="1575439200"/>
    <b v="0"/>
    <b v="0"/>
    <s v="theater/plays"/>
    <x v="3"/>
    <x v="3"/>
  </r>
  <r>
    <n v="72"/>
    <s v="Hampton, Lewis and Ray"/>
    <s v="Seamless coherent parallelism"/>
    <n v="600"/>
    <x v="72"/>
    <n v="670.33333333333337"/>
    <x v="1"/>
    <n v="54"/>
    <n v="74.481481481481481"/>
    <s v="US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x v="73"/>
    <n v="660.92857142857144"/>
    <x v="1"/>
    <n v="88"/>
    <n v="105.14772727272727"/>
    <s v="US"/>
    <s v="USD"/>
    <x v="73"/>
    <n v="1480485600"/>
    <b v="0"/>
    <b v="0"/>
    <s v="music/jazz"/>
    <x v="1"/>
    <x v="17"/>
  </r>
  <r>
    <n v="74"/>
    <s v="Davis-Michael"/>
    <s v="Progressive tertiary framework"/>
    <n v="3900"/>
    <x v="74"/>
    <n v="122.46153846153847"/>
    <x v="1"/>
    <n v="85"/>
    <n v="56.188235294117646"/>
    <s v="GB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x v="75"/>
    <n v="150.57731958762886"/>
    <x v="1"/>
    <n v="170"/>
    <n v="85.917647058823533"/>
    <s v="US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x v="76"/>
    <n v="78.106590724165983"/>
    <x v="0"/>
    <n v="1684"/>
    <n v="57.00296912114014"/>
    <s v="US"/>
    <s v="USD"/>
    <x v="76"/>
    <n v="1426222800"/>
    <b v="1"/>
    <b v="1"/>
    <s v="theater/plays"/>
    <x v="3"/>
    <x v="3"/>
  </r>
  <r>
    <n v="77"/>
    <s v="Acevedo-Huffman"/>
    <s v="Pre-emptive impactful model"/>
    <n v="9500"/>
    <x v="77"/>
    <n v="46.94736842105263"/>
    <x v="0"/>
    <n v="56"/>
    <n v="79.642857142857139"/>
    <s v="US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x v="78"/>
    <n v="300.8"/>
    <x v="1"/>
    <n v="330"/>
    <n v="41.018181818181816"/>
    <s v="US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x v="79"/>
    <n v="69.598615916955012"/>
    <x v="0"/>
    <n v="838"/>
    <n v="48.004773269689736"/>
    <s v="US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x v="80"/>
    <n v="637.4545454545455"/>
    <x v="1"/>
    <n v="127"/>
    <n v="55.212598425196852"/>
    <s v="US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x v="81"/>
    <n v="225.33928571428572"/>
    <x v="1"/>
    <n v="411"/>
    <n v="92.109489051094897"/>
    <s v="US"/>
    <s v="USD"/>
    <x v="81"/>
    <n v="1513576800"/>
    <b v="0"/>
    <b v="0"/>
    <s v="music/rock"/>
    <x v="1"/>
    <x v="1"/>
  </r>
  <r>
    <n v="82"/>
    <s v="Porter-George"/>
    <s v="Reactive content-based framework"/>
    <n v="1000"/>
    <x v="82"/>
    <n v="1497.3"/>
    <x v="1"/>
    <n v="180"/>
    <n v="83.183333333333337"/>
    <s v="GB"/>
    <s v="GBP"/>
    <x v="82"/>
    <n v="1548309600"/>
    <b v="0"/>
    <b v="1"/>
    <s v="games/video games"/>
    <x v="6"/>
    <x v="11"/>
  </r>
  <r>
    <n v="83"/>
    <s v="Fitzgerald PLC"/>
    <s v="Realigned user-facing concept"/>
    <n v="106400"/>
    <x v="83"/>
    <n v="37.590225563909776"/>
    <x v="0"/>
    <n v="1000"/>
    <n v="39.996000000000002"/>
    <s v="US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x v="84"/>
    <n v="132.36942675159236"/>
    <x v="1"/>
    <n v="374"/>
    <n v="111.1336898395722"/>
    <s v="US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x v="85"/>
    <n v="131.22448979591837"/>
    <x v="1"/>
    <n v="71"/>
    <n v="90.563380281690144"/>
    <s v="AU"/>
    <s v="AUD"/>
    <x v="85"/>
    <n v="1316408400"/>
    <b v="0"/>
    <b v="0"/>
    <s v="music/indie rock"/>
    <x v="1"/>
    <x v="7"/>
  </r>
  <r>
    <n v="86"/>
    <s v="Davis-Smith"/>
    <s v="Organic motivating firmware"/>
    <n v="7400"/>
    <x v="86"/>
    <n v="167.63513513513513"/>
    <x v="1"/>
    <n v="203"/>
    <n v="61.108374384236456"/>
    <s v="US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x v="87"/>
    <n v="61.984886649874056"/>
    <x v="0"/>
    <n v="1482"/>
    <n v="83.022941970310384"/>
    <s v="AU"/>
    <s v="AUD"/>
    <x v="87"/>
    <n v="1300510800"/>
    <b v="0"/>
    <b v="1"/>
    <s v="music/rock"/>
    <x v="1"/>
    <x v="1"/>
  </r>
  <r>
    <n v="88"/>
    <s v="Clark Group"/>
    <s v="Grass-roots fault-tolerant policy"/>
    <n v="4800"/>
    <x v="88"/>
    <n v="260.75"/>
    <x v="1"/>
    <n v="113"/>
    <n v="110.76106194690266"/>
    <s v="US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x v="89"/>
    <n v="252.58823529411765"/>
    <x v="1"/>
    <n v="96"/>
    <n v="89.458333333333329"/>
    <s v="US"/>
    <s v="USD"/>
    <x v="89"/>
    <n v="1271480400"/>
    <b v="0"/>
    <b v="0"/>
    <s v="theater/plays"/>
    <x v="3"/>
    <x v="3"/>
  </r>
  <r>
    <n v="90"/>
    <s v="Kramer Group"/>
    <s v="Synergistic explicit parallelism"/>
    <n v="7800"/>
    <x v="58"/>
    <n v="78.615384615384613"/>
    <x v="0"/>
    <n v="106"/>
    <n v="57.849056603773583"/>
    <s v="US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x v="90"/>
    <n v="48.404406999351913"/>
    <x v="0"/>
    <n v="679"/>
    <n v="109.99705449189985"/>
    <s v="IT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x v="91"/>
    <n v="258.875"/>
    <x v="1"/>
    <n v="498"/>
    <n v="103.96586345381526"/>
    <s v="CH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x v="92"/>
    <n v="60.548713235294116"/>
    <x v="3"/>
    <n v="610"/>
    <n v="107.99508196721311"/>
    <s v="US"/>
    <s v="USD"/>
    <x v="93"/>
    <n v="1351054800"/>
    <b v="0"/>
    <b v="1"/>
    <s v="theater/plays"/>
    <x v="3"/>
    <x v="3"/>
  </r>
  <r>
    <n v="94"/>
    <s v="Hanson Inc"/>
    <s v="Grass-roots web-enabled contingency"/>
    <n v="2900"/>
    <x v="93"/>
    <n v="303.68965517241378"/>
    <x v="1"/>
    <n v="180"/>
    <n v="48.927777777777777"/>
    <s v="GB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x v="94"/>
    <n v="113"/>
    <x v="1"/>
    <n v="27"/>
    <n v="37.666666666666664"/>
    <s v="US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x v="95"/>
    <n v="217.37876614060258"/>
    <x v="1"/>
    <n v="2331"/>
    <n v="64.999141999141997"/>
    <s v="US"/>
    <s v="USD"/>
    <x v="96"/>
    <n v="1300856400"/>
    <b v="0"/>
    <b v="0"/>
    <s v="theater/plays"/>
    <x v="3"/>
    <x v="3"/>
  </r>
  <r>
    <n v="97"/>
    <s v="Stewart LLC"/>
    <s v="Cloned bi-directional architecture"/>
    <n v="1300"/>
    <x v="96"/>
    <n v="926.69230769230774"/>
    <x v="1"/>
    <n v="113"/>
    <n v="106.61061946902655"/>
    <s v="US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x v="97"/>
    <n v="33.692229038854805"/>
    <x v="0"/>
    <n v="1220"/>
    <n v="27.009016393442622"/>
    <s v="AU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x v="98"/>
    <n v="196.72368421052633"/>
    <x v="1"/>
    <n v="164"/>
    <n v="91.16463414634147"/>
    <s v="US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x v="99"/>
    <n v="1"/>
    <x v="0"/>
    <n v="1"/>
    <n v="1"/>
    <s v="US"/>
    <s v="USD"/>
    <x v="99"/>
    <n v="1320555600"/>
    <b v="0"/>
    <b v="0"/>
    <s v="theater/plays"/>
    <x v="3"/>
    <x v="3"/>
  </r>
  <r>
    <n v="101"/>
    <s v="Douglas LLC"/>
    <s v="Reduced heuristic moratorium"/>
    <n v="900"/>
    <x v="100"/>
    <n v="1021.4444444444445"/>
    <x v="1"/>
    <n v="164"/>
    <n v="56.054878048780488"/>
    <s v="US"/>
    <s v="USD"/>
    <x v="100"/>
    <n v="1425103200"/>
    <b v="0"/>
    <b v="1"/>
    <s v="music/electric music"/>
    <x v="1"/>
    <x v="5"/>
  </r>
  <r>
    <n v="102"/>
    <s v="Garcia Inc"/>
    <s v="Front-line web-enabled model"/>
    <n v="3700"/>
    <x v="101"/>
    <n v="281.67567567567568"/>
    <x v="1"/>
    <n v="336"/>
    <n v="31.017857142857142"/>
    <s v="US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x v="102"/>
    <n v="24.61"/>
    <x v="0"/>
    <n v="37"/>
    <n v="66.513513513513516"/>
    <s v="IT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x v="103"/>
    <n v="143.14010067114094"/>
    <x v="1"/>
    <n v="1917"/>
    <n v="89.005216484089729"/>
    <s v="US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x v="104"/>
    <n v="144.54411764705881"/>
    <x v="1"/>
    <n v="95"/>
    <n v="103.46315789473684"/>
    <s v="US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x v="105"/>
    <n v="359.12820512820514"/>
    <x v="1"/>
    <n v="147"/>
    <n v="95.278911564625844"/>
    <s v="US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x v="106"/>
    <n v="186.48571428571429"/>
    <x v="1"/>
    <n v="86"/>
    <n v="75.895348837209298"/>
    <s v="US"/>
    <s v="USD"/>
    <x v="106"/>
    <n v="1525928400"/>
    <b v="0"/>
    <b v="1"/>
    <s v="theater/plays"/>
    <x v="3"/>
    <x v="3"/>
  </r>
  <r>
    <n v="108"/>
    <s v="Decker Inc"/>
    <s v="Universal encompassing implementation"/>
    <n v="1500"/>
    <x v="107"/>
    <n v="595.26666666666665"/>
    <x v="1"/>
    <n v="83"/>
    <n v="107.57831325301204"/>
    <s v="US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x v="108"/>
    <n v="59.21153846153846"/>
    <x v="0"/>
    <n v="60"/>
    <n v="51.31666666666667"/>
    <s v="US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x v="109"/>
    <n v="14.962780898876405"/>
    <x v="0"/>
    <n v="296"/>
    <n v="71.983108108108112"/>
    <s v="US"/>
    <s v="USD"/>
    <x v="109"/>
    <n v="1538283600"/>
    <b v="0"/>
    <b v="0"/>
    <s v="food/food trucks"/>
    <x v="0"/>
    <x v="0"/>
  </r>
  <r>
    <n v="111"/>
    <s v="Hart-Briggs"/>
    <s v="Re-engineered user-facing approach"/>
    <n v="61400"/>
    <x v="110"/>
    <n v="119.95602605863192"/>
    <x v="1"/>
    <n v="676"/>
    <n v="108.95414201183432"/>
    <s v="US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x v="111"/>
    <n v="268.82978723404256"/>
    <x v="1"/>
    <n v="361"/>
    <n v="35"/>
    <s v="AU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x v="112"/>
    <n v="376.87878787878788"/>
    <x v="1"/>
    <n v="131"/>
    <n v="94.938931297709928"/>
    <s v="US"/>
    <s v="USD"/>
    <x v="112"/>
    <n v="1505797200"/>
    <b v="0"/>
    <b v="0"/>
    <s v="food/food trucks"/>
    <x v="0"/>
    <x v="0"/>
  </r>
  <r>
    <n v="114"/>
    <s v="Harper-Davis"/>
    <s v="Robust heuristic encoding"/>
    <n v="1900"/>
    <x v="113"/>
    <n v="727.15789473684208"/>
    <x v="1"/>
    <n v="126"/>
    <n v="109.65079365079364"/>
    <s v="US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x v="114"/>
    <n v="87.211757648470311"/>
    <x v="0"/>
    <n v="3304"/>
    <n v="44.001815980629537"/>
    <s v="IT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x v="115"/>
    <n v="88"/>
    <x v="0"/>
    <n v="73"/>
    <n v="86.794520547945211"/>
    <s v="US"/>
    <s v="USD"/>
    <x v="115"/>
    <n v="1442638800"/>
    <b v="0"/>
    <b v="0"/>
    <s v="theater/plays"/>
    <x v="3"/>
    <x v="3"/>
  </r>
  <r>
    <n v="117"/>
    <s v="Chaney-Dennis"/>
    <s v="Business-focused 24hour groupware"/>
    <n v="4900"/>
    <x v="116"/>
    <n v="173.9387755102041"/>
    <x v="1"/>
    <n v="275"/>
    <n v="30.992727272727272"/>
    <s v="US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x v="117"/>
    <n v="117.61111111111111"/>
    <x v="1"/>
    <n v="67"/>
    <n v="94.791044776119406"/>
    <s v="US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x v="118"/>
    <n v="214.96"/>
    <x v="1"/>
    <n v="154"/>
    <n v="69.79220779220779"/>
    <s v="US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x v="119"/>
    <n v="149.49667110519309"/>
    <x v="1"/>
    <n v="1782"/>
    <n v="63.003367003367003"/>
    <s v="US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x v="120"/>
    <n v="219.33995584988963"/>
    <x v="1"/>
    <n v="903"/>
    <n v="110.0343300110742"/>
    <s v="US"/>
    <s v="USD"/>
    <x v="33"/>
    <n v="1413608400"/>
    <b v="0"/>
    <b v="0"/>
    <s v="games/video games"/>
    <x v="6"/>
    <x v="11"/>
  </r>
  <r>
    <n v="122"/>
    <s v="Taylor PLC"/>
    <s v="Seamless zero-defect solution"/>
    <n v="136800"/>
    <x v="121"/>
    <n v="64.367690058479539"/>
    <x v="0"/>
    <n v="3387"/>
    <n v="25.997933274284026"/>
    <s v="US"/>
    <s v="USD"/>
    <x v="120"/>
    <n v="1419400800"/>
    <b v="0"/>
    <b v="0"/>
    <s v="publishing/fiction"/>
    <x v="5"/>
    <x v="13"/>
  </r>
  <r>
    <n v="123"/>
    <s v="Edwards-Lewis"/>
    <s v="Enhanced scalable concept"/>
    <n v="177700"/>
    <x v="122"/>
    <n v="18.622397298818232"/>
    <x v="0"/>
    <n v="662"/>
    <n v="49.987915407854985"/>
    <s v="CA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x v="123"/>
    <n v="367.76923076923077"/>
    <x v="1"/>
    <n v="94"/>
    <n v="101.72340425531915"/>
    <s v="IT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x v="124"/>
    <n v="159.90566037735849"/>
    <x v="1"/>
    <n v="180"/>
    <n v="47.083333333333336"/>
    <s v="US"/>
    <s v="USD"/>
    <x v="123"/>
    <n v="1537678800"/>
    <b v="0"/>
    <b v="0"/>
    <s v="theater/plays"/>
    <x v="3"/>
    <x v="3"/>
  </r>
  <r>
    <n v="126"/>
    <s v="Gross PLC"/>
    <s v="Proactive methodical benchmark"/>
    <n v="180200"/>
    <x v="125"/>
    <n v="38.633185349611544"/>
    <x v="0"/>
    <n v="774"/>
    <n v="89.944444444444443"/>
    <s v="US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x v="126"/>
    <n v="51.421511627906973"/>
    <x v="0"/>
    <n v="672"/>
    <n v="78.96875"/>
    <s v="CA"/>
    <s v="CAD"/>
    <x v="125"/>
    <n v="1273899600"/>
    <b v="0"/>
    <b v="0"/>
    <s v="theater/plays"/>
    <x v="3"/>
    <x v="3"/>
  </r>
  <r>
    <n v="128"/>
    <s v="Allen-Curtis"/>
    <s v="Phased human-resource core"/>
    <n v="70600"/>
    <x v="127"/>
    <n v="60.334277620396598"/>
    <x v="3"/>
    <n v="532"/>
    <n v="80.067669172932327"/>
    <s v="US"/>
    <s v="USD"/>
    <x v="126"/>
    <n v="1284008400"/>
    <b v="0"/>
    <b v="0"/>
    <s v="music/rock"/>
    <x v="1"/>
    <x v="1"/>
  </r>
  <r>
    <n v="129"/>
    <s v="Morgan-Martinez"/>
    <s v="Mandatory tertiary implementation"/>
    <n v="148500"/>
    <x v="128"/>
    <n v="3.2026936026936026"/>
    <x v="3"/>
    <n v="55"/>
    <n v="86.472727272727269"/>
    <s v="AU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x v="129"/>
    <n v="155.46875"/>
    <x v="1"/>
    <n v="533"/>
    <n v="28.001876172607879"/>
    <s v="DK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x v="130"/>
    <n v="100.85974499089254"/>
    <x v="1"/>
    <n v="2443"/>
    <n v="67.996725337699544"/>
    <s v="GB"/>
    <s v="GBP"/>
    <x v="129"/>
    <n v="1386828000"/>
    <b v="0"/>
    <b v="0"/>
    <s v="technology/web"/>
    <x v="2"/>
    <x v="2"/>
  </r>
  <r>
    <n v="132"/>
    <s v="Flowers and Sons"/>
    <s v="Virtual static core"/>
    <n v="3300"/>
    <x v="131"/>
    <n v="116.18181818181819"/>
    <x v="1"/>
    <n v="89"/>
    <n v="43.078651685393261"/>
    <s v="US"/>
    <s v="USD"/>
    <x v="130"/>
    <n v="1517119200"/>
    <b v="0"/>
    <b v="1"/>
    <s v="theater/plays"/>
    <x v="3"/>
    <x v="3"/>
  </r>
  <r>
    <n v="133"/>
    <s v="Gates PLC"/>
    <s v="Secured content-based product"/>
    <n v="4500"/>
    <x v="132"/>
    <n v="310.77777777777777"/>
    <x v="1"/>
    <n v="159"/>
    <n v="87.95597484276729"/>
    <s v="US"/>
    <s v="USD"/>
    <x v="131"/>
    <n v="1315026000"/>
    <b v="0"/>
    <b v="0"/>
    <s v="music/world music"/>
    <x v="1"/>
    <x v="21"/>
  </r>
  <r>
    <n v="134"/>
    <s v="Caldwell LLC"/>
    <s v="Secured executive concept"/>
    <n v="99500"/>
    <x v="133"/>
    <n v="89.73668341708543"/>
    <x v="0"/>
    <n v="940"/>
    <n v="94.987234042553197"/>
    <s v="CH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x v="134"/>
    <n v="71.272727272727266"/>
    <x v="0"/>
    <n v="117"/>
    <n v="46.905982905982903"/>
    <s v="US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x v="135"/>
    <n v="3.2862318840579712"/>
    <x v="3"/>
    <n v="58"/>
    <n v="46.913793103448278"/>
    <s v="US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x v="136"/>
    <n v="261.77777777777777"/>
    <x v="1"/>
    <n v="50"/>
    <n v="94.24"/>
    <s v="US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x v="137"/>
    <n v="96"/>
    <x v="0"/>
    <n v="115"/>
    <n v="80.139130434782615"/>
    <s v="US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x v="138"/>
    <n v="20.896851248642779"/>
    <x v="0"/>
    <n v="326"/>
    <n v="59.036809815950917"/>
    <s v="US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x v="139"/>
    <n v="223.16363636363636"/>
    <x v="1"/>
    <n v="186"/>
    <n v="65.989247311827953"/>
    <s v="US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x v="140"/>
    <n v="101.59097978227061"/>
    <x v="1"/>
    <n v="1071"/>
    <n v="60.992530345471522"/>
    <s v="US"/>
    <s v="USD"/>
    <x v="139"/>
    <n v="1434603600"/>
    <b v="0"/>
    <b v="0"/>
    <s v="technology/web"/>
    <x v="2"/>
    <x v="2"/>
  </r>
  <r>
    <n v="142"/>
    <s v="Figueroa Ltd"/>
    <s v="Expanded solution-oriented benchmark"/>
    <n v="5000"/>
    <x v="141"/>
    <n v="230.04"/>
    <x v="1"/>
    <n v="117"/>
    <n v="98.307692307692307"/>
    <s v="US"/>
    <s v="USD"/>
    <x v="107"/>
    <n v="1337230800"/>
    <b v="0"/>
    <b v="0"/>
    <s v="technology/web"/>
    <x v="2"/>
    <x v="2"/>
  </r>
  <r>
    <n v="143"/>
    <s v="Avila-Jones"/>
    <s v="Implemented discrete secured line"/>
    <n v="5400"/>
    <x v="142"/>
    <n v="135.59259259259258"/>
    <x v="1"/>
    <n v="70"/>
    <n v="104.6"/>
    <s v="US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x v="143"/>
    <n v="129.1"/>
    <x v="1"/>
    <n v="135"/>
    <n v="86.066666666666663"/>
    <s v="US"/>
    <s v="USD"/>
    <x v="141"/>
    <n v="1561438800"/>
    <b v="0"/>
    <b v="0"/>
    <s v="theater/plays"/>
    <x v="3"/>
    <x v="3"/>
  </r>
  <r>
    <n v="145"/>
    <s v="Fields-Moore"/>
    <s v="Secured reciprocal array"/>
    <n v="25000"/>
    <x v="144"/>
    <n v="236.512"/>
    <x v="1"/>
    <n v="768"/>
    <n v="76.989583333333329"/>
    <s v="CH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x v="145"/>
    <n v="17.25"/>
    <x v="3"/>
    <n v="51"/>
    <n v="29.764705882352942"/>
    <s v="US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x v="146"/>
    <n v="112.49397590361446"/>
    <x v="1"/>
    <n v="199"/>
    <n v="46.91959798994975"/>
    <s v="US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x v="147"/>
    <n v="121.02150537634408"/>
    <x v="1"/>
    <n v="107"/>
    <n v="105.18691588785046"/>
    <s v="US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x v="148"/>
    <n v="219.87096774193549"/>
    <x v="1"/>
    <n v="195"/>
    <n v="69.907692307692301"/>
    <s v="US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x v="99"/>
    <n v="1"/>
    <x v="0"/>
    <n v="1"/>
    <n v="1"/>
    <s v="US"/>
    <s v="USD"/>
    <x v="147"/>
    <n v="1545026400"/>
    <b v="0"/>
    <b v="0"/>
    <s v="music/rock"/>
    <x v="1"/>
    <x v="1"/>
  </r>
  <r>
    <n v="151"/>
    <s v="Parker LLC"/>
    <s v="Customizable intermediate extranet"/>
    <n v="137200"/>
    <x v="149"/>
    <n v="64.166909620991248"/>
    <x v="0"/>
    <n v="1467"/>
    <n v="60.011588275391958"/>
    <s v="US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x v="150"/>
    <n v="423.06746987951806"/>
    <x v="1"/>
    <n v="3376"/>
    <n v="52.006220379146917"/>
    <s v="US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x v="151"/>
    <n v="92.984160506863773"/>
    <x v="0"/>
    <n v="5681"/>
    <n v="31.000176025347649"/>
    <s v="US"/>
    <s v="USD"/>
    <x v="150"/>
    <n v="1351141200"/>
    <b v="0"/>
    <b v="0"/>
    <s v="theater/plays"/>
    <x v="3"/>
    <x v="3"/>
  </r>
  <r>
    <n v="154"/>
    <s v="Rodriguez-Brown"/>
    <s v="Devolved foreground benchmark"/>
    <n v="171300"/>
    <x v="152"/>
    <n v="58.75656742556918"/>
    <x v="0"/>
    <n v="1059"/>
    <n v="95.042492917847028"/>
    <s v="US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x v="153"/>
    <n v="65.022222222222226"/>
    <x v="0"/>
    <n v="1194"/>
    <n v="75.968174204355108"/>
    <s v="US"/>
    <s v="USD"/>
    <x v="152"/>
    <n v="1270789200"/>
    <b v="0"/>
    <b v="0"/>
    <s v="theater/plays"/>
    <x v="3"/>
    <x v="3"/>
  </r>
  <r>
    <n v="156"/>
    <s v="Meza-Rogers"/>
    <s v="Streamlined encompassing encryption"/>
    <n v="36400"/>
    <x v="154"/>
    <n v="73.939560439560438"/>
    <x v="3"/>
    <n v="379"/>
    <n v="71.013192612137203"/>
    <s v="AU"/>
    <s v="AUD"/>
    <x v="153"/>
    <n v="1572325200"/>
    <b v="0"/>
    <b v="0"/>
    <s v="music/rock"/>
    <x v="1"/>
    <x v="1"/>
  </r>
  <r>
    <n v="157"/>
    <s v="Curtis-Curtis"/>
    <s v="User-friendly reciprocal initiative"/>
    <n v="4200"/>
    <x v="155"/>
    <n v="52.666666666666664"/>
    <x v="0"/>
    <n v="30"/>
    <n v="73.733333333333334"/>
    <s v="AU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x v="156"/>
    <n v="220.95238095238096"/>
    <x v="1"/>
    <n v="41"/>
    <n v="113.17073170731707"/>
    <s v="US"/>
    <s v="USD"/>
    <x v="155"/>
    <n v="1449640800"/>
    <b v="0"/>
    <b v="0"/>
    <s v="music/rock"/>
    <x v="1"/>
    <x v="1"/>
  </r>
  <r>
    <n v="159"/>
    <s v="Clarke, Anderson and Lee"/>
    <s v="Robust explicit hardware"/>
    <n v="191200"/>
    <x v="157"/>
    <n v="100.01150627615063"/>
    <x v="1"/>
    <n v="1821"/>
    <n v="105.00933552992861"/>
    <s v="US"/>
    <s v="USD"/>
    <x v="156"/>
    <n v="1555218000"/>
    <b v="0"/>
    <b v="1"/>
    <s v="theater/plays"/>
    <x v="3"/>
    <x v="3"/>
  </r>
  <r>
    <n v="160"/>
    <s v="Evans Group"/>
    <s v="Stand-alone actuating support"/>
    <n v="8000"/>
    <x v="158"/>
    <n v="162.3125"/>
    <x v="1"/>
    <n v="164"/>
    <n v="79.176829268292678"/>
    <s v="US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x v="159"/>
    <n v="78.181818181818187"/>
    <x v="0"/>
    <n v="75"/>
    <n v="57.333333333333336"/>
    <s v="US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x v="160"/>
    <n v="149.73770491803279"/>
    <x v="1"/>
    <n v="157"/>
    <n v="58.178343949044589"/>
    <s v="CH"/>
    <s v="CHF"/>
    <x v="159"/>
    <n v="1546840800"/>
    <b v="0"/>
    <b v="0"/>
    <s v="music/rock"/>
    <x v="1"/>
    <x v="1"/>
  </r>
  <r>
    <n v="163"/>
    <s v="Burton-Watkins"/>
    <s v="Extended reciprocal circuit"/>
    <n v="3500"/>
    <x v="161"/>
    <n v="253.25714285714287"/>
    <x v="1"/>
    <n v="246"/>
    <n v="36.032520325203251"/>
    <s v="US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x v="162"/>
    <n v="100.16943521594685"/>
    <x v="1"/>
    <n v="1396"/>
    <n v="107.99068767908309"/>
    <s v="US"/>
    <s v="USD"/>
    <x v="161"/>
    <n v="1507525200"/>
    <b v="0"/>
    <b v="0"/>
    <s v="theater/plays"/>
    <x v="3"/>
    <x v="3"/>
  </r>
  <r>
    <n v="165"/>
    <s v="Cordova Ltd"/>
    <s v="Synergized radical product"/>
    <n v="90400"/>
    <x v="163"/>
    <n v="121.99004424778761"/>
    <x v="1"/>
    <n v="2506"/>
    <n v="44.005985634477256"/>
    <s v="US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x v="164"/>
    <n v="137.13265306122449"/>
    <x v="1"/>
    <n v="244"/>
    <n v="55.077868852459019"/>
    <s v="US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x v="165"/>
    <n v="415.53846153846155"/>
    <x v="1"/>
    <n v="146"/>
    <n v="74"/>
    <s v="AU"/>
    <s v="AUD"/>
    <x v="164"/>
    <n v="1371704400"/>
    <b v="0"/>
    <b v="0"/>
    <s v="theater/plays"/>
    <x v="3"/>
    <x v="3"/>
  </r>
  <r>
    <n v="168"/>
    <s v="Hernandez Group"/>
    <s v="Ergonomic uniform open system"/>
    <n v="128100"/>
    <x v="166"/>
    <n v="31.30913348946136"/>
    <x v="0"/>
    <n v="955"/>
    <n v="41.996858638743454"/>
    <s v="DK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x v="167"/>
    <n v="424.08154506437768"/>
    <x v="1"/>
    <n v="1267"/>
    <n v="77.988161010260455"/>
    <s v="US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x v="168"/>
    <n v="2.93886230728336"/>
    <x v="0"/>
    <n v="67"/>
    <n v="82.507462686567166"/>
    <s v="US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x v="169"/>
    <n v="10.63265306122449"/>
    <x v="0"/>
    <n v="5"/>
    <n v="104.2"/>
    <s v="US"/>
    <s v="USD"/>
    <x v="168"/>
    <n v="1397192400"/>
    <b v="0"/>
    <b v="0"/>
    <s v="publishing/translations"/>
    <x v="5"/>
    <x v="18"/>
  </r>
  <r>
    <n v="172"/>
    <s v="Nixon Inc"/>
    <s v="Centralized national firmware"/>
    <n v="800"/>
    <x v="170"/>
    <n v="82.875"/>
    <x v="0"/>
    <n v="26"/>
    <n v="25.5"/>
    <s v="US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x v="171"/>
    <n v="163.01447776628748"/>
    <x v="1"/>
    <n v="1561"/>
    <n v="100.98334401024984"/>
    <s v="US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x v="172"/>
    <n v="894.66666666666663"/>
    <x v="1"/>
    <n v="48"/>
    <n v="111.83333333333333"/>
    <s v="US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x v="173"/>
    <n v="26.19150110375276"/>
    <x v="0"/>
    <n v="1130"/>
    <n v="41.999115044247787"/>
    <s v="US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x v="174"/>
    <n v="74.834782608695647"/>
    <x v="0"/>
    <n v="782"/>
    <n v="110.05115089514067"/>
    <s v="US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x v="175"/>
    <n v="416.47680412371136"/>
    <x v="1"/>
    <n v="2739"/>
    <n v="58.997079225994888"/>
    <s v="US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x v="176"/>
    <n v="96.208333333333329"/>
    <x v="0"/>
    <n v="210"/>
    <n v="32.985714285714288"/>
    <s v="US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x v="177"/>
    <n v="357.71910112359552"/>
    <x v="1"/>
    <n v="3537"/>
    <n v="45.005654509471306"/>
    <s v="CA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x v="178"/>
    <n v="308.45714285714286"/>
    <x v="1"/>
    <n v="2107"/>
    <n v="81.98196487897485"/>
    <s v="AU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x v="179"/>
    <n v="61.802325581395351"/>
    <x v="0"/>
    <n v="136"/>
    <n v="39.080882352941174"/>
    <s v="US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x v="180"/>
    <n v="722.32472324723244"/>
    <x v="1"/>
    <n v="3318"/>
    <n v="58.996383363471971"/>
    <s v="DK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x v="181"/>
    <n v="69.117647058823536"/>
    <x v="0"/>
    <n v="86"/>
    <n v="40.988372093023258"/>
    <s v="CA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x v="182"/>
    <n v="293.05555555555554"/>
    <x v="1"/>
    <n v="340"/>
    <n v="31.029411764705884"/>
    <s v="US"/>
    <s v="USD"/>
    <x v="181"/>
    <n v="1556946000"/>
    <b v="0"/>
    <b v="0"/>
    <s v="theater/plays"/>
    <x v="3"/>
    <x v="3"/>
  </r>
  <r>
    <n v="185"/>
    <s v="Bailey PLC"/>
    <s v="Innovative actuating conglomeration"/>
    <n v="1000"/>
    <x v="183"/>
    <n v="71.8"/>
    <x v="0"/>
    <n v="19"/>
    <n v="37.789473684210527"/>
    <s v="US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x v="184"/>
    <n v="31.934684684684683"/>
    <x v="0"/>
    <n v="886"/>
    <n v="32.006772009029348"/>
    <s v="US"/>
    <s v="USD"/>
    <x v="183"/>
    <n v="1402117200"/>
    <b v="0"/>
    <b v="0"/>
    <s v="theater/plays"/>
    <x v="3"/>
    <x v="3"/>
  </r>
  <r>
    <n v="187"/>
    <s v="Fox Group"/>
    <s v="Horizontal transitional paradigm"/>
    <n v="60200"/>
    <x v="185"/>
    <n v="229.87375415282392"/>
    <x v="1"/>
    <n v="1442"/>
    <n v="95.966712898751737"/>
    <s v="CA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x v="186"/>
    <n v="32.012195121951223"/>
    <x v="0"/>
    <n v="35"/>
    <n v="75"/>
    <s v="IT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x v="187"/>
    <n v="23.525352848928385"/>
    <x v="3"/>
    <n v="441"/>
    <n v="102.0498866213152"/>
    <s v="US"/>
    <s v="USD"/>
    <x v="186"/>
    <n v="1457071200"/>
    <b v="0"/>
    <b v="0"/>
    <s v="theater/plays"/>
    <x v="3"/>
    <x v="3"/>
  </r>
  <r>
    <n v="190"/>
    <s v="Cook LLC"/>
    <s v="Up-sized dynamic throughput"/>
    <n v="3700"/>
    <x v="188"/>
    <n v="68.594594594594597"/>
    <x v="0"/>
    <n v="24"/>
    <n v="105.75"/>
    <s v="US"/>
    <s v="USD"/>
    <x v="187"/>
    <n v="1370408400"/>
    <b v="0"/>
    <b v="1"/>
    <s v="theater/plays"/>
    <x v="3"/>
    <x v="3"/>
  </r>
  <r>
    <n v="191"/>
    <s v="Sutton PLC"/>
    <s v="Mandatory reciprocal superstructure"/>
    <n v="8400"/>
    <x v="189"/>
    <n v="37.952380952380949"/>
    <x v="0"/>
    <n v="86"/>
    <n v="37.069767441860463"/>
    <s v="IT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x v="190"/>
    <n v="19.992957746478872"/>
    <x v="0"/>
    <n v="243"/>
    <n v="35.049382716049379"/>
    <s v="US"/>
    <s v="USD"/>
    <x v="189"/>
    <n v="1404190800"/>
    <b v="0"/>
    <b v="0"/>
    <s v="music/rock"/>
    <x v="1"/>
    <x v="1"/>
  </r>
  <r>
    <n v="193"/>
    <s v="Calhoun, Rogers and Long"/>
    <s v="Progressive discrete hub"/>
    <n v="6600"/>
    <x v="191"/>
    <n v="45.636363636363633"/>
    <x v="0"/>
    <n v="65"/>
    <n v="46.338461538461537"/>
    <s v="US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x v="192"/>
    <n v="122.7605633802817"/>
    <x v="1"/>
    <n v="126"/>
    <n v="69.174603174603178"/>
    <s v="US"/>
    <s v="USD"/>
    <x v="191"/>
    <n v="1443589200"/>
    <b v="0"/>
    <b v="0"/>
    <s v="music/metal"/>
    <x v="1"/>
    <x v="16"/>
  </r>
  <r>
    <n v="195"/>
    <s v="Smith and Sons"/>
    <s v="Upgradable high-level solution"/>
    <n v="15800"/>
    <x v="193"/>
    <n v="361.75316455696202"/>
    <x v="1"/>
    <n v="524"/>
    <n v="109.07824427480917"/>
    <s v="US"/>
    <s v="USD"/>
    <x v="192"/>
    <n v="1533445200"/>
    <b v="0"/>
    <b v="0"/>
    <s v="music/electric music"/>
    <x v="1"/>
    <x v="5"/>
  </r>
  <r>
    <n v="196"/>
    <s v="King Inc"/>
    <s v="Organic bandwidth-monitored frame"/>
    <n v="8200"/>
    <x v="194"/>
    <n v="63.146341463414636"/>
    <x v="0"/>
    <n v="100"/>
    <n v="51.78"/>
    <s v="DK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x v="195"/>
    <n v="298.20475319926874"/>
    <x v="1"/>
    <n v="1989"/>
    <n v="82.010055304172951"/>
    <s v="US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x v="196"/>
    <n v="9.5585443037974684"/>
    <x v="0"/>
    <n v="168"/>
    <n v="35.958333333333336"/>
    <s v="US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x v="197"/>
    <n v="53.777777777777779"/>
    <x v="0"/>
    <n v="13"/>
    <n v="74.461538461538467"/>
    <s v="US"/>
    <s v="USD"/>
    <x v="195"/>
    <n v="1436590800"/>
    <b v="0"/>
    <b v="0"/>
    <s v="music/rock"/>
    <x v="1"/>
    <x v="1"/>
  </r>
  <r>
    <n v="200"/>
    <s v="Becker, Rice and White"/>
    <s v="Reduced dedicated capability"/>
    <n v="100"/>
    <x v="50"/>
    <n v="2"/>
    <x v="0"/>
    <n v="1"/>
    <n v="2"/>
    <s v="CA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x v="198"/>
    <n v="681.19047619047615"/>
    <x v="1"/>
    <n v="157"/>
    <n v="91.114649681528661"/>
    <s v="US"/>
    <s v="USD"/>
    <x v="196"/>
    <n v="1407819600"/>
    <b v="0"/>
    <b v="0"/>
    <s v="technology/web"/>
    <x v="2"/>
    <x v="2"/>
  </r>
  <r>
    <n v="202"/>
    <s v="Mcknight-Freeman"/>
    <s v="Upgradable scalable methodology"/>
    <n v="8300"/>
    <x v="199"/>
    <n v="78.831325301204814"/>
    <x v="3"/>
    <n v="82"/>
    <n v="79.792682926829272"/>
    <s v="US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x v="200"/>
    <n v="134.40792216817235"/>
    <x v="1"/>
    <n v="4498"/>
    <n v="42.999777678968428"/>
    <s v="AU"/>
    <s v="AUD"/>
    <x v="198"/>
    <n v="1484805600"/>
    <b v="0"/>
    <b v="0"/>
    <s v="theater/plays"/>
    <x v="3"/>
    <x v="3"/>
  </r>
  <r>
    <n v="204"/>
    <s v="Daniel-Luna"/>
    <s v="Mandatory multimedia leverage"/>
    <n v="75000"/>
    <x v="201"/>
    <n v="3.3719999999999999"/>
    <x v="0"/>
    <n v="40"/>
    <n v="63.225000000000001"/>
    <s v="US"/>
    <s v="USD"/>
    <x v="199"/>
    <n v="1302670800"/>
    <b v="0"/>
    <b v="0"/>
    <s v="music/jazz"/>
    <x v="1"/>
    <x v="17"/>
  </r>
  <r>
    <n v="205"/>
    <s v="Weaver-Marquez"/>
    <s v="Focused analyzing circuit"/>
    <n v="1300"/>
    <x v="202"/>
    <n v="431.84615384615387"/>
    <x v="1"/>
    <n v="80"/>
    <n v="70.174999999999997"/>
    <s v="US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x v="203"/>
    <n v="38.844444444444441"/>
    <x v="3"/>
    <n v="57"/>
    <n v="61.333333333333336"/>
    <s v="US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x v="204"/>
    <n v="425.7"/>
    <x v="1"/>
    <n v="43"/>
    <n v="99"/>
    <s v="US"/>
    <s v="USD"/>
    <x v="202"/>
    <n v="1537160400"/>
    <b v="0"/>
    <b v="1"/>
    <s v="music/rock"/>
    <x v="1"/>
    <x v="1"/>
  </r>
  <r>
    <n v="208"/>
    <s v="Jackson Inc"/>
    <s v="Mandatory multi-tasking encryption"/>
    <n v="196900"/>
    <x v="205"/>
    <n v="101.12239715591672"/>
    <x v="1"/>
    <n v="2053"/>
    <n v="96.984900146127615"/>
    <s v="US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x v="206"/>
    <n v="21.188688946015425"/>
    <x v="2"/>
    <n v="808"/>
    <n v="51.004950495049506"/>
    <s v="AU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x v="207"/>
    <n v="67.425531914893611"/>
    <x v="0"/>
    <n v="226"/>
    <n v="28.044247787610619"/>
    <s v="DK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x v="208"/>
    <n v="94.923371647509583"/>
    <x v="0"/>
    <n v="1625"/>
    <n v="60.984615384615381"/>
    <s v="US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x v="209"/>
    <n v="151.85185185185185"/>
    <x v="1"/>
    <n v="168"/>
    <n v="73.214285714285708"/>
    <s v="US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x v="210"/>
    <n v="195.16382252559728"/>
    <x v="1"/>
    <n v="4289"/>
    <n v="39.997435299603637"/>
    <s v="US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x v="211"/>
    <n v="1023.1428571428571"/>
    <x v="1"/>
    <n v="165"/>
    <n v="86.812121212121212"/>
    <s v="US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x v="212"/>
    <n v="3.8418367346938775"/>
    <x v="0"/>
    <n v="143"/>
    <n v="42.125874125874127"/>
    <s v="US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x v="213"/>
    <n v="155.0706655710764"/>
    <x v="1"/>
    <n v="1815"/>
    <n v="103.97851239669421"/>
    <s v="US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x v="214"/>
    <n v="44.753477588871718"/>
    <x v="0"/>
    <n v="934"/>
    <n v="62.003211991434689"/>
    <s v="US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x v="215"/>
    <n v="215.94736842105263"/>
    <x v="1"/>
    <n v="397"/>
    <n v="31.005037783375315"/>
    <s v="GB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x v="216"/>
    <n v="332.12709832134294"/>
    <x v="1"/>
    <n v="1539"/>
    <n v="89.991552956465242"/>
    <s v="US"/>
    <s v="USD"/>
    <x v="214"/>
    <n v="1346130000"/>
    <b v="0"/>
    <b v="0"/>
    <s v="film &amp; video/animation"/>
    <x v="4"/>
    <x v="10"/>
  </r>
  <r>
    <n v="220"/>
    <s v="Owens-Le"/>
    <s v="Focused composite approach"/>
    <n v="7900"/>
    <x v="217"/>
    <n v="8.4430379746835449"/>
    <x v="0"/>
    <n v="17"/>
    <n v="39.235294117647058"/>
    <s v="US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x v="218"/>
    <n v="98.625514403292186"/>
    <x v="0"/>
    <n v="2179"/>
    <n v="54.993116108306566"/>
    <s v="US"/>
    <s v="USD"/>
    <x v="216"/>
    <n v="1340427600"/>
    <b v="1"/>
    <b v="0"/>
    <s v="food/food trucks"/>
    <x v="0"/>
    <x v="0"/>
  </r>
  <r>
    <n v="222"/>
    <s v="Johnson LLC"/>
    <s v="Cross-group cohesive circuit"/>
    <n v="4800"/>
    <x v="219"/>
    <n v="137.97916666666666"/>
    <x v="1"/>
    <n v="138"/>
    <n v="47.992753623188406"/>
    <s v="US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x v="220"/>
    <n v="93.81099656357388"/>
    <x v="0"/>
    <n v="931"/>
    <n v="87.966702470461868"/>
    <s v="US"/>
    <s v="USD"/>
    <x v="218"/>
    <n v="1459314000"/>
    <b v="0"/>
    <b v="0"/>
    <s v="theater/plays"/>
    <x v="3"/>
    <x v="3"/>
  </r>
  <r>
    <n v="224"/>
    <s v="Lester-Moore"/>
    <s v="Diverse analyzing definition"/>
    <n v="46300"/>
    <x v="221"/>
    <n v="403.63930885529157"/>
    <x v="1"/>
    <n v="3594"/>
    <n v="51.999165275459099"/>
    <s v="US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x v="222"/>
    <n v="260.1740412979351"/>
    <x v="1"/>
    <n v="5880"/>
    <n v="29.999659863945578"/>
    <s v="US"/>
    <s v="USD"/>
    <x v="220"/>
    <n v="1399093200"/>
    <b v="1"/>
    <b v="0"/>
    <s v="music/rock"/>
    <x v="1"/>
    <x v="1"/>
  </r>
  <r>
    <n v="226"/>
    <s v="Garcia Inc"/>
    <s v="Progressive neutral middleware"/>
    <n v="3000"/>
    <x v="223"/>
    <n v="366.63333333333333"/>
    <x v="1"/>
    <n v="112"/>
    <n v="98.205357142857139"/>
    <s v="US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x v="224"/>
    <n v="168.72085385878489"/>
    <x v="1"/>
    <n v="943"/>
    <n v="108.96182396606575"/>
    <s v="US"/>
    <s v="USD"/>
    <x v="222"/>
    <n v="1432184400"/>
    <b v="0"/>
    <b v="0"/>
    <s v="games/mobile games"/>
    <x v="6"/>
    <x v="20"/>
  </r>
  <r>
    <n v="228"/>
    <s v="Pineda Group"/>
    <s v="Exclusive real-time protocol"/>
    <n v="137900"/>
    <x v="225"/>
    <n v="119.90717911530095"/>
    <x v="1"/>
    <n v="2468"/>
    <n v="66.998379254457049"/>
    <s v="US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x v="226"/>
    <n v="193.68925233644859"/>
    <x v="1"/>
    <n v="2551"/>
    <n v="64.99333594668758"/>
    <s v="US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x v="227"/>
    <n v="420.16666666666669"/>
    <x v="1"/>
    <n v="101"/>
    <n v="99.841584158415841"/>
    <s v="US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x v="228"/>
    <n v="76.708333333333329"/>
    <x v="3"/>
    <n v="67"/>
    <n v="82.432835820895519"/>
    <s v="US"/>
    <s v="USD"/>
    <x v="225"/>
    <n v="1374123600"/>
    <b v="0"/>
    <b v="0"/>
    <s v="theater/plays"/>
    <x v="3"/>
    <x v="3"/>
  </r>
  <r>
    <n v="232"/>
    <s v="Davis-Rodriguez"/>
    <s v="Progressive secondary portal"/>
    <n v="3400"/>
    <x v="229"/>
    <n v="171.26470588235293"/>
    <x v="1"/>
    <n v="92"/>
    <n v="63.293478260869563"/>
    <s v="US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x v="230"/>
    <n v="157.89473684210526"/>
    <x v="1"/>
    <n v="62"/>
    <n v="96.774193548387103"/>
    <s v="US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x v="231"/>
    <n v="109.08"/>
    <x v="1"/>
    <n v="149"/>
    <n v="54.906040268456373"/>
    <s v="IT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x v="232"/>
    <n v="41.732558139534881"/>
    <x v="0"/>
    <n v="92"/>
    <n v="39.010869565217391"/>
    <s v="US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x v="233"/>
    <n v="10.944303797468354"/>
    <x v="0"/>
    <n v="57"/>
    <n v="75.84210526315789"/>
    <s v="AU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x v="234"/>
    <n v="159.3763440860215"/>
    <x v="1"/>
    <n v="329"/>
    <n v="45.051671732522799"/>
    <s v="US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x v="235"/>
    <n v="422.41666666666669"/>
    <x v="1"/>
    <n v="97"/>
    <n v="104.51546391752578"/>
    <s v="DK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x v="236"/>
    <n v="97.71875"/>
    <x v="0"/>
    <n v="41"/>
    <n v="76.268292682926827"/>
    <s v="US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x v="237"/>
    <n v="418.78911564625849"/>
    <x v="1"/>
    <n v="1784"/>
    <n v="69.015695067264573"/>
    <s v="US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x v="238"/>
    <n v="101.91632047477745"/>
    <x v="1"/>
    <n v="1684"/>
    <n v="101.97684085510689"/>
    <s v="AU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x v="239"/>
    <n v="127.72619047619048"/>
    <x v="1"/>
    <n v="250"/>
    <n v="42.915999999999997"/>
    <s v="US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x v="240"/>
    <n v="445.21739130434781"/>
    <x v="1"/>
    <n v="238"/>
    <n v="43.025210084033617"/>
    <s v="US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x v="241"/>
    <n v="569.71428571428567"/>
    <x v="1"/>
    <n v="53"/>
    <n v="75.245283018867923"/>
    <s v="US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x v="242"/>
    <n v="509.34482758620692"/>
    <x v="1"/>
    <n v="214"/>
    <n v="69.023364485981304"/>
    <s v="US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x v="243"/>
    <n v="325.53333333333336"/>
    <x v="1"/>
    <n v="222"/>
    <n v="65.986486486486484"/>
    <s v="US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x v="244"/>
    <n v="932.61616161616166"/>
    <x v="1"/>
    <n v="1884"/>
    <n v="98.013800424628457"/>
    <s v="US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x v="245"/>
    <n v="211.33870967741936"/>
    <x v="1"/>
    <n v="218"/>
    <n v="60.105504587155963"/>
    <s v="AU"/>
    <s v="AUD"/>
    <x v="241"/>
    <n v="1420437600"/>
    <b v="0"/>
    <b v="0"/>
    <s v="games/mobile games"/>
    <x v="6"/>
    <x v="20"/>
  </r>
  <r>
    <n v="249"/>
    <s v="Avila-Nelson"/>
    <s v="Up-sized intermediate website"/>
    <n v="61500"/>
    <x v="246"/>
    <n v="273.32520325203251"/>
    <x v="1"/>
    <n v="6465"/>
    <n v="26.000773395204948"/>
    <s v="US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x v="247"/>
    <n v="3"/>
    <x v="0"/>
    <n v="1"/>
    <n v="3"/>
    <s v="US"/>
    <s v="USD"/>
    <x v="67"/>
    <n v="1267423200"/>
    <b v="0"/>
    <b v="0"/>
    <s v="music/rock"/>
    <x v="1"/>
    <x v="1"/>
  </r>
  <r>
    <n v="251"/>
    <s v="Singleton Ltd"/>
    <s v="Enhanced user-facing function"/>
    <n v="7100"/>
    <x v="248"/>
    <n v="54.08450704225352"/>
    <x v="0"/>
    <n v="101"/>
    <n v="38.019801980198018"/>
    <s v="US"/>
    <s v="USD"/>
    <x v="243"/>
    <n v="1355205600"/>
    <b v="0"/>
    <b v="0"/>
    <s v="theater/plays"/>
    <x v="3"/>
    <x v="3"/>
  </r>
  <r>
    <n v="252"/>
    <s v="Perez PLC"/>
    <s v="Operative bandwidth-monitored interface"/>
    <n v="1000"/>
    <x v="249"/>
    <n v="626.29999999999995"/>
    <x v="1"/>
    <n v="59"/>
    <n v="106.15254237288136"/>
    <s v="US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x v="250"/>
    <n v="89.021399176954731"/>
    <x v="0"/>
    <n v="1335"/>
    <n v="81.019475655430711"/>
    <s v="CA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x v="251"/>
    <n v="184.89130434782609"/>
    <x v="1"/>
    <n v="88"/>
    <n v="96.647727272727266"/>
    <s v="US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x v="252"/>
    <n v="120.16770186335404"/>
    <x v="1"/>
    <n v="1697"/>
    <n v="57.003535651149086"/>
    <s v="US"/>
    <s v="USD"/>
    <x v="247"/>
    <n v="1298268000"/>
    <b v="0"/>
    <b v="1"/>
    <s v="music/rock"/>
    <x v="1"/>
    <x v="1"/>
  </r>
  <r>
    <n v="256"/>
    <s v="Smith-Reid"/>
    <s v="Optimized actuating toolset"/>
    <n v="4100"/>
    <x v="253"/>
    <n v="23.390243902439025"/>
    <x v="0"/>
    <n v="15"/>
    <n v="63.93333333333333"/>
    <s v="GB"/>
    <s v="GBP"/>
    <x v="248"/>
    <n v="1456812000"/>
    <b v="0"/>
    <b v="0"/>
    <s v="music/rock"/>
    <x v="1"/>
    <x v="1"/>
  </r>
  <r>
    <n v="257"/>
    <s v="Williams Inc"/>
    <s v="Decentralized exuding strategy"/>
    <n v="5700"/>
    <x v="254"/>
    <n v="146"/>
    <x v="1"/>
    <n v="92"/>
    <n v="90.456521739130437"/>
    <s v="US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x v="255"/>
    <n v="268.48"/>
    <x v="1"/>
    <n v="186"/>
    <n v="72.172043010752688"/>
    <s v="US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x v="256"/>
    <n v="597.5"/>
    <x v="1"/>
    <n v="138"/>
    <n v="77.934782608695656"/>
    <s v="US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x v="257"/>
    <n v="157.69841269841271"/>
    <x v="1"/>
    <n v="261"/>
    <n v="38.065134099616856"/>
    <s v="US"/>
    <s v="USD"/>
    <x v="136"/>
    <n v="1349845200"/>
    <b v="0"/>
    <b v="0"/>
    <s v="music/rock"/>
    <x v="1"/>
    <x v="1"/>
  </r>
  <r>
    <n v="261"/>
    <s v="Mason-Smith"/>
    <s v="Reverse-engineered cohesive migration"/>
    <n v="84300"/>
    <x v="258"/>
    <n v="31.201660735468565"/>
    <x v="0"/>
    <n v="454"/>
    <n v="57.936123348017624"/>
    <s v="US"/>
    <s v="USD"/>
    <x v="252"/>
    <n v="1283058000"/>
    <b v="0"/>
    <b v="1"/>
    <s v="music/rock"/>
    <x v="1"/>
    <x v="1"/>
  </r>
  <r>
    <n v="262"/>
    <s v="Lloyd, Kennedy and Davis"/>
    <s v="Compatible multimedia hub"/>
    <n v="1700"/>
    <x v="259"/>
    <n v="313.41176470588238"/>
    <x v="1"/>
    <n v="107"/>
    <n v="49.794392523364486"/>
    <s v="US"/>
    <s v="USD"/>
    <x v="253"/>
    <n v="1304226000"/>
    <b v="0"/>
    <b v="1"/>
    <s v="music/indie rock"/>
    <x v="1"/>
    <x v="7"/>
  </r>
  <r>
    <n v="263"/>
    <s v="Walker Ltd"/>
    <s v="Organic eco-centric success"/>
    <n v="2900"/>
    <x v="260"/>
    <n v="370.89655172413791"/>
    <x v="1"/>
    <n v="199"/>
    <n v="54.050251256281406"/>
    <s v="US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x v="261"/>
    <n v="362.66447368421052"/>
    <x v="1"/>
    <n v="5512"/>
    <n v="30.002721335268504"/>
    <s v="US"/>
    <s v="USD"/>
    <x v="255"/>
    <n v="1362031200"/>
    <b v="0"/>
    <b v="0"/>
    <s v="theater/plays"/>
    <x v="3"/>
    <x v="3"/>
  </r>
  <r>
    <n v="265"/>
    <s v="Lee and Sons"/>
    <s v="Persevering interactive emulation"/>
    <n v="4900"/>
    <x v="262"/>
    <n v="123.08163265306122"/>
    <x v="1"/>
    <n v="86"/>
    <n v="70.127906976744185"/>
    <s v="US"/>
    <s v="USD"/>
    <x v="256"/>
    <n v="1455602400"/>
    <b v="0"/>
    <b v="0"/>
    <s v="theater/plays"/>
    <x v="3"/>
    <x v="3"/>
  </r>
  <r>
    <n v="266"/>
    <s v="Cole LLC"/>
    <s v="Proactive responsive emulation"/>
    <n v="111900"/>
    <x v="263"/>
    <n v="76.766756032171585"/>
    <x v="0"/>
    <n v="3182"/>
    <n v="26.996228786926462"/>
    <s v="IT"/>
    <s v="EUR"/>
    <x v="257"/>
    <n v="1418191200"/>
    <b v="0"/>
    <b v="1"/>
    <s v="music/jazz"/>
    <x v="1"/>
    <x v="17"/>
  </r>
  <r>
    <n v="267"/>
    <s v="Acosta PLC"/>
    <s v="Extended eco-centric function"/>
    <n v="61600"/>
    <x v="264"/>
    <n v="233.62012987012986"/>
    <x v="1"/>
    <n v="2768"/>
    <n v="51.990606936416185"/>
    <s v="AU"/>
    <s v="AUD"/>
    <x v="258"/>
    <n v="1352440800"/>
    <b v="0"/>
    <b v="0"/>
    <s v="theater/plays"/>
    <x v="3"/>
    <x v="3"/>
  </r>
  <r>
    <n v="268"/>
    <s v="Brown-Mckee"/>
    <s v="Networked optimal productivity"/>
    <n v="1500"/>
    <x v="265"/>
    <n v="180.53333333333333"/>
    <x v="1"/>
    <n v="48"/>
    <n v="56.416666666666664"/>
    <s v="US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x v="266"/>
    <n v="252.62857142857143"/>
    <x v="1"/>
    <n v="87"/>
    <n v="101.63218390804597"/>
    <s v="US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x v="267"/>
    <n v="27.176538240368028"/>
    <x v="3"/>
    <n v="1890"/>
    <n v="25.005291005291006"/>
    <s v="US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x v="268"/>
    <n v="1.2706571242680547"/>
    <x v="2"/>
    <n v="61"/>
    <n v="32.016393442622949"/>
    <s v="US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x v="269"/>
    <n v="304.00978473581216"/>
    <x v="1"/>
    <n v="1894"/>
    <n v="82.021647307286173"/>
    <s v="US"/>
    <s v="USD"/>
    <x v="263"/>
    <n v="1564894800"/>
    <b v="0"/>
    <b v="1"/>
    <s v="theater/plays"/>
    <x v="3"/>
    <x v="3"/>
  </r>
  <r>
    <n v="273"/>
    <s v="Thomas and Sons"/>
    <s v="Re-engineered heuristic forecast"/>
    <n v="7800"/>
    <x v="270"/>
    <n v="137.23076923076923"/>
    <x v="1"/>
    <n v="282"/>
    <n v="37.957446808510639"/>
    <s v="CA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x v="271"/>
    <n v="32.208333333333336"/>
    <x v="0"/>
    <n v="15"/>
    <n v="51.533333333333331"/>
    <s v="US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x v="272"/>
    <n v="241.51282051282053"/>
    <x v="1"/>
    <n v="116"/>
    <n v="81.198275862068968"/>
    <s v="US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x v="273"/>
    <n v="96.8"/>
    <x v="0"/>
    <n v="133"/>
    <n v="40.030075187969928"/>
    <s v="US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x v="274"/>
    <n v="1066.4285714285713"/>
    <x v="1"/>
    <n v="83"/>
    <n v="89.939759036144579"/>
    <s v="US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x v="275"/>
    <n v="325.88888888888891"/>
    <x v="1"/>
    <n v="91"/>
    <n v="96.692307692307693"/>
    <s v="US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x v="276"/>
    <n v="170.7"/>
    <x v="1"/>
    <n v="546"/>
    <n v="25.010989010989011"/>
    <s v="US"/>
    <s v="USD"/>
    <x v="270"/>
    <n v="1536210000"/>
    <b v="0"/>
    <b v="0"/>
    <s v="theater/plays"/>
    <x v="3"/>
    <x v="3"/>
  </r>
  <r>
    <n v="280"/>
    <s v="Braun PLC"/>
    <s v="Function-based high-level infrastructure"/>
    <n v="2500"/>
    <x v="277"/>
    <n v="581.44000000000005"/>
    <x v="1"/>
    <n v="393"/>
    <n v="36.987277353689571"/>
    <s v="US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x v="278"/>
    <n v="91.520972644376897"/>
    <x v="0"/>
    <n v="2062"/>
    <n v="73.012609117361791"/>
    <s v="US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x v="279"/>
    <n v="108.04761904761905"/>
    <x v="1"/>
    <n v="133"/>
    <n v="68.240601503759393"/>
    <s v="US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x v="280"/>
    <n v="18.728395061728396"/>
    <x v="0"/>
    <n v="29"/>
    <n v="52.310344827586206"/>
    <s v="DK"/>
    <s v="DKK"/>
    <x v="273"/>
    <n v="1465016400"/>
    <b v="0"/>
    <b v="0"/>
    <s v="music/rock"/>
    <x v="1"/>
    <x v="1"/>
  </r>
  <r>
    <n v="284"/>
    <s v="Tran LLC"/>
    <s v="Ameliorated fresh-thinking protocol"/>
    <n v="9800"/>
    <x v="281"/>
    <n v="83.193877551020407"/>
    <x v="0"/>
    <n v="132"/>
    <n v="61.765151515151516"/>
    <s v="US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x v="282"/>
    <n v="706.33333333333337"/>
    <x v="1"/>
    <n v="254"/>
    <n v="25.027559055118111"/>
    <s v="US"/>
    <s v="USD"/>
    <x v="275"/>
    <n v="1476766800"/>
    <b v="0"/>
    <b v="0"/>
    <s v="theater/plays"/>
    <x v="3"/>
    <x v="3"/>
  </r>
  <r>
    <n v="286"/>
    <s v="Obrien-Aguirre"/>
    <s v="Devolved uniform complexity"/>
    <n v="112100"/>
    <x v="283"/>
    <n v="17.446030330062445"/>
    <x v="3"/>
    <n v="184"/>
    <n v="106.28804347826087"/>
    <s v="US"/>
    <s v="USD"/>
    <x v="276"/>
    <n v="1480485600"/>
    <b v="0"/>
    <b v="0"/>
    <s v="theater/plays"/>
    <x v="3"/>
    <x v="3"/>
  </r>
  <r>
    <n v="287"/>
    <s v="Ferguson PLC"/>
    <s v="Public-key intangible superstructure"/>
    <n v="6300"/>
    <x v="284"/>
    <n v="209.73015873015873"/>
    <x v="1"/>
    <n v="176"/>
    <n v="75.07386363636364"/>
    <s v="US"/>
    <s v="USD"/>
    <x v="277"/>
    <n v="1430197200"/>
    <b v="0"/>
    <b v="0"/>
    <s v="music/electric music"/>
    <x v="1"/>
    <x v="5"/>
  </r>
  <r>
    <n v="288"/>
    <s v="Garcia Ltd"/>
    <s v="Secured global success"/>
    <n v="5600"/>
    <x v="285"/>
    <n v="97.785714285714292"/>
    <x v="0"/>
    <n v="137"/>
    <n v="39.970802919708028"/>
    <s v="DK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x v="286"/>
    <n v="1684.25"/>
    <x v="1"/>
    <n v="337"/>
    <n v="39.982195845697326"/>
    <s v="CA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x v="287"/>
    <n v="54.402135231316727"/>
    <x v="0"/>
    <n v="908"/>
    <n v="101.01541850220265"/>
    <s v="US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x v="288"/>
    <n v="456.61111111111109"/>
    <x v="1"/>
    <n v="107"/>
    <n v="76.813084112149539"/>
    <s v="US"/>
    <s v="USD"/>
    <x v="281"/>
    <n v="1319000400"/>
    <b v="1"/>
    <b v="0"/>
    <s v="technology/web"/>
    <x v="2"/>
    <x v="2"/>
  </r>
  <r>
    <n v="292"/>
    <s v="Ho-Harris"/>
    <s v="Versatile cohesive encoding"/>
    <n v="7300"/>
    <x v="289"/>
    <n v="9.8219178082191778"/>
    <x v="0"/>
    <n v="10"/>
    <n v="71.7"/>
    <s v="US"/>
    <s v="USD"/>
    <x v="282"/>
    <n v="1333429200"/>
    <b v="0"/>
    <b v="0"/>
    <s v="food/food trucks"/>
    <x v="0"/>
    <x v="0"/>
  </r>
  <r>
    <n v="293"/>
    <s v="Ross Group"/>
    <s v="Organized executive solution"/>
    <n v="6500"/>
    <x v="290"/>
    <n v="16.384615384615383"/>
    <x v="3"/>
    <n v="32"/>
    <n v="33.28125"/>
    <s v="IT"/>
    <s v="EUR"/>
    <x v="283"/>
    <n v="1287032400"/>
    <b v="0"/>
    <b v="0"/>
    <s v="theater/plays"/>
    <x v="3"/>
    <x v="3"/>
  </r>
  <r>
    <n v="294"/>
    <s v="Turner-Davis"/>
    <s v="Automated local emulation"/>
    <n v="600"/>
    <x v="291"/>
    <n v="1339.6666666666667"/>
    <x v="1"/>
    <n v="183"/>
    <n v="43.923497267759565"/>
    <s v="US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x v="292"/>
    <n v="35.650077760497666"/>
    <x v="0"/>
    <n v="1910"/>
    <n v="36.004712041884815"/>
    <s v="CH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x v="293"/>
    <n v="54.950819672131146"/>
    <x v="0"/>
    <n v="38"/>
    <n v="88.21052631578948"/>
    <s v="AU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x v="294"/>
    <n v="94.236111111111114"/>
    <x v="0"/>
    <n v="104"/>
    <n v="65.240384615384613"/>
    <s v="AU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x v="295"/>
    <n v="143.91428571428571"/>
    <x v="1"/>
    <n v="72"/>
    <n v="69.958333333333329"/>
    <s v="US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x v="296"/>
    <n v="51.421052631578945"/>
    <x v="0"/>
    <n v="49"/>
    <n v="39.877551020408163"/>
    <s v="US"/>
    <s v="USD"/>
    <x v="289"/>
    <n v="1461819600"/>
    <b v="0"/>
    <b v="0"/>
    <s v="food/food trucks"/>
    <x v="0"/>
    <x v="0"/>
  </r>
  <r>
    <n v="300"/>
    <s v="Cooke PLC"/>
    <s v="Focused executive core"/>
    <n v="100"/>
    <x v="297"/>
    <n v="5"/>
    <x v="0"/>
    <n v="1"/>
    <n v="5"/>
    <s v="DK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x v="298"/>
    <n v="1344.6666666666667"/>
    <x v="1"/>
    <n v="295"/>
    <n v="41.023728813559323"/>
    <s v="US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x v="299"/>
    <n v="31.844940867279895"/>
    <x v="0"/>
    <n v="245"/>
    <n v="98.914285714285711"/>
    <s v="US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x v="300"/>
    <n v="82.617647058823536"/>
    <x v="0"/>
    <n v="32"/>
    <n v="87.78125"/>
    <s v="US"/>
    <s v="USD"/>
    <x v="293"/>
    <n v="1452578400"/>
    <b v="0"/>
    <b v="0"/>
    <s v="music/indie rock"/>
    <x v="1"/>
    <x v="7"/>
  </r>
  <r>
    <n v="304"/>
    <s v="Peterson PLC"/>
    <s v="User-friendly discrete benchmark"/>
    <n v="2100"/>
    <x v="301"/>
    <n v="546.14285714285711"/>
    <x v="1"/>
    <n v="142"/>
    <n v="80.767605633802816"/>
    <s v="US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x v="302"/>
    <n v="286.21428571428572"/>
    <x v="1"/>
    <n v="85"/>
    <n v="94.28235294117647"/>
    <s v="US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x v="303"/>
    <n v="7.907692307692308"/>
    <x v="0"/>
    <n v="7"/>
    <n v="73.428571428571431"/>
    <s v="US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x v="304"/>
    <n v="132.13677811550153"/>
    <x v="1"/>
    <n v="659"/>
    <n v="65.968133535660087"/>
    <s v="DK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x v="305"/>
    <n v="74.077834179357026"/>
    <x v="0"/>
    <n v="803"/>
    <n v="109.04109589041096"/>
    <s v="US"/>
    <s v="USD"/>
    <x v="298"/>
    <n v="1303189200"/>
    <b v="0"/>
    <b v="0"/>
    <s v="theater/plays"/>
    <x v="3"/>
    <x v="3"/>
  </r>
  <r>
    <n v="309"/>
    <s v="Harris-Perry"/>
    <s v="User-centric 6thgeneration attitude"/>
    <n v="4100"/>
    <x v="306"/>
    <n v="75.292682926829272"/>
    <x v="3"/>
    <n v="75"/>
    <n v="41.16"/>
    <s v="US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x v="307"/>
    <n v="20.333333333333332"/>
    <x v="0"/>
    <n v="16"/>
    <n v="99.125"/>
    <s v="US"/>
    <s v="USD"/>
    <x v="300"/>
    <n v="1272171600"/>
    <b v="0"/>
    <b v="0"/>
    <s v="games/video games"/>
    <x v="6"/>
    <x v="11"/>
  </r>
  <r>
    <n v="311"/>
    <s v="Flores PLC"/>
    <s v="Focused real-time help-desk"/>
    <n v="6300"/>
    <x v="308"/>
    <n v="203.36507936507937"/>
    <x v="1"/>
    <n v="121"/>
    <n v="105.88429752066116"/>
    <s v="US"/>
    <s v="USD"/>
    <x v="247"/>
    <n v="1298872800"/>
    <b v="0"/>
    <b v="0"/>
    <s v="theater/plays"/>
    <x v="3"/>
    <x v="3"/>
  </r>
  <r>
    <n v="312"/>
    <s v="Martinez LLC"/>
    <s v="Robust impactful approach"/>
    <n v="59100"/>
    <x v="309"/>
    <n v="310.2284263959391"/>
    <x v="1"/>
    <n v="3742"/>
    <n v="48.996525921966864"/>
    <s v="US"/>
    <s v="USD"/>
    <x v="244"/>
    <n v="1383282000"/>
    <b v="0"/>
    <b v="0"/>
    <s v="theater/plays"/>
    <x v="3"/>
    <x v="3"/>
  </r>
  <r>
    <n v="313"/>
    <s v="Miller-Irwin"/>
    <s v="Secured maximized policy"/>
    <n v="2200"/>
    <x v="310"/>
    <n v="395.31818181818181"/>
    <x v="1"/>
    <n v="223"/>
    <n v="39"/>
    <s v="US"/>
    <s v="USD"/>
    <x v="301"/>
    <n v="1330495200"/>
    <b v="0"/>
    <b v="0"/>
    <s v="music/rock"/>
    <x v="1"/>
    <x v="1"/>
  </r>
  <r>
    <n v="314"/>
    <s v="Sanchez-Morgan"/>
    <s v="Realigned upward-trending strategy"/>
    <n v="1400"/>
    <x v="311"/>
    <n v="294.71428571428572"/>
    <x v="1"/>
    <n v="133"/>
    <n v="31.022556390977442"/>
    <s v="US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x v="312"/>
    <n v="33.89473684210526"/>
    <x v="0"/>
    <n v="31"/>
    <n v="103.87096774193549"/>
    <s v="US"/>
    <s v="USD"/>
    <x v="302"/>
    <n v="1403413200"/>
    <b v="0"/>
    <b v="0"/>
    <s v="theater/plays"/>
    <x v="3"/>
    <x v="3"/>
  </r>
  <r>
    <n v="316"/>
    <s v="Martin-Marshall"/>
    <s v="Configurable demand-driven matrix"/>
    <n v="9600"/>
    <x v="313"/>
    <n v="66.677083333333329"/>
    <x v="0"/>
    <n v="108"/>
    <n v="59.268518518518519"/>
    <s v="IT"/>
    <s v="EUR"/>
    <x v="303"/>
    <n v="1574229600"/>
    <b v="0"/>
    <b v="1"/>
    <s v="food/food trucks"/>
    <x v="0"/>
    <x v="0"/>
  </r>
  <r>
    <n v="317"/>
    <s v="Summers PLC"/>
    <s v="Cross-group coherent hierarchy"/>
    <n v="6600"/>
    <x v="314"/>
    <n v="19.227272727272727"/>
    <x v="0"/>
    <n v="30"/>
    <n v="42.3"/>
    <s v="US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x v="315"/>
    <n v="15.842105263157896"/>
    <x v="0"/>
    <n v="17"/>
    <n v="53.117647058823529"/>
    <s v="US"/>
    <s v="USD"/>
    <x v="305"/>
    <n v="1392530400"/>
    <b v="0"/>
    <b v="0"/>
    <s v="music/rock"/>
    <x v="1"/>
    <x v="1"/>
  </r>
  <r>
    <n v="319"/>
    <s v="Mills Group"/>
    <s v="Advanced empowering matrix"/>
    <n v="8400"/>
    <x v="316"/>
    <n v="38.702380952380949"/>
    <x v="3"/>
    <n v="64"/>
    <n v="50.796875"/>
    <s v="US"/>
    <s v="USD"/>
    <x v="306"/>
    <n v="1283662800"/>
    <b v="0"/>
    <b v="0"/>
    <s v="technology/web"/>
    <x v="2"/>
    <x v="2"/>
  </r>
  <r>
    <n v="320"/>
    <s v="Sandoval-Powell"/>
    <s v="Phased holistic implementation"/>
    <n v="84400"/>
    <x v="317"/>
    <n v="9.5876777251184837"/>
    <x v="0"/>
    <n v="80"/>
    <n v="101.15"/>
    <s v="US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x v="318"/>
    <n v="94.144366197183103"/>
    <x v="0"/>
    <n v="2468"/>
    <n v="65.000810372771468"/>
    <s v="US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x v="319"/>
    <n v="166.56234096692111"/>
    <x v="1"/>
    <n v="5168"/>
    <n v="37.998645510835914"/>
    <s v="US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x v="320"/>
    <n v="24.134831460674157"/>
    <x v="0"/>
    <n v="26"/>
    <n v="82.615384615384613"/>
    <s v="GB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x v="321"/>
    <n v="164.05633802816902"/>
    <x v="1"/>
    <n v="307"/>
    <n v="37.941368078175898"/>
    <s v="US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x v="322"/>
    <n v="90.723076923076917"/>
    <x v="0"/>
    <n v="73"/>
    <n v="80.780821917808225"/>
    <s v="US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x v="323"/>
    <n v="46.194444444444443"/>
    <x v="0"/>
    <n v="128"/>
    <n v="25.984375"/>
    <s v="US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x v="324"/>
    <n v="38.53846153846154"/>
    <x v="0"/>
    <n v="33"/>
    <n v="30.363636363636363"/>
    <s v="US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x v="325"/>
    <n v="133.56231003039514"/>
    <x v="1"/>
    <n v="2441"/>
    <n v="54.004916018025398"/>
    <s v="US"/>
    <s v="USD"/>
    <x v="314"/>
    <n v="1544508000"/>
    <b v="0"/>
    <b v="0"/>
    <s v="music/rock"/>
    <x v="1"/>
    <x v="1"/>
  </r>
  <r>
    <n v="329"/>
    <s v="Willis and Sons"/>
    <s v="Fundamental incremental database"/>
    <n v="93800"/>
    <x v="326"/>
    <n v="22.896588486140725"/>
    <x v="2"/>
    <n v="211"/>
    <n v="101.78672985781991"/>
    <s v="US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x v="327"/>
    <n v="184.95548961424333"/>
    <x v="1"/>
    <n v="1385"/>
    <n v="45.003610108303249"/>
    <s v="GB"/>
    <s v="GBP"/>
    <x v="316"/>
    <n v="1512799200"/>
    <b v="0"/>
    <b v="0"/>
    <s v="film &amp; video/documentary"/>
    <x v="4"/>
    <x v="4"/>
  </r>
  <r>
    <n v="331"/>
    <s v="Rose-Silva"/>
    <s v="Intuitive static portal"/>
    <n v="3300"/>
    <x v="328"/>
    <n v="443.72727272727275"/>
    <x v="1"/>
    <n v="190"/>
    <n v="77.068421052631578"/>
    <s v="US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x v="329"/>
    <n v="199.98067632850243"/>
    <x v="1"/>
    <n v="470"/>
    <n v="88.076595744680844"/>
    <s v="US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x v="330"/>
    <n v="123.95833333333333"/>
    <x v="1"/>
    <n v="253"/>
    <n v="47.035573122529641"/>
    <s v="US"/>
    <s v="USD"/>
    <x v="319"/>
    <n v="1545112800"/>
    <b v="0"/>
    <b v="0"/>
    <s v="theater/plays"/>
    <x v="3"/>
    <x v="3"/>
  </r>
  <r>
    <n v="334"/>
    <s v="Mcgee Group"/>
    <s v="Assimilated discrete algorithm"/>
    <n v="66200"/>
    <x v="331"/>
    <n v="186.61329305135951"/>
    <x v="1"/>
    <n v="1113"/>
    <n v="110.99550763701707"/>
    <s v="US"/>
    <s v="USD"/>
    <x v="32"/>
    <n v="1516168800"/>
    <b v="0"/>
    <b v="0"/>
    <s v="music/rock"/>
    <x v="1"/>
    <x v="1"/>
  </r>
  <r>
    <n v="335"/>
    <s v="Jordan-Acosta"/>
    <s v="Operative uniform hub"/>
    <n v="173800"/>
    <x v="332"/>
    <n v="114.28538550057537"/>
    <x v="1"/>
    <n v="2283"/>
    <n v="87.003066141042481"/>
    <s v="US"/>
    <s v="USD"/>
    <x v="320"/>
    <n v="1574920800"/>
    <b v="0"/>
    <b v="0"/>
    <s v="music/rock"/>
    <x v="1"/>
    <x v="1"/>
  </r>
  <r>
    <n v="336"/>
    <s v="Nunez Inc"/>
    <s v="Customizable intangible capability"/>
    <n v="70700"/>
    <x v="333"/>
    <n v="97.032531824611027"/>
    <x v="0"/>
    <n v="1072"/>
    <n v="63.994402985074629"/>
    <s v="US"/>
    <s v="USD"/>
    <x v="321"/>
    <n v="1292479200"/>
    <b v="0"/>
    <b v="1"/>
    <s v="music/rock"/>
    <x v="1"/>
    <x v="1"/>
  </r>
  <r>
    <n v="337"/>
    <s v="Hayden Ltd"/>
    <s v="Innovative didactic analyzer"/>
    <n v="94500"/>
    <x v="334"/>
    <n v="122.81904761904762"/>
    <x v="1"/>
    <n v="1095"/>
    <n v="105.9945205479452"/>
    <s v="US"/>
    <s v="USD"/>
    <x v="322"/>
    <n v="1573538400"/>
    <b v="0"/>
    <b v="0"/>
    <s v="theater/plays"/>
    <x v="3"/>
    <x v="3"/>
  </r>
  <r>
    <n v="338"/>
    <s v="Gonzalez-Burton"/>
    <s v="Decentralized intangible encoding"/>
    <n v="69800"/>
    <x v="335"/>
    <n v="179.14326647564471"/>
    <x v="1"/>
    <n v="1690"/>
    <n v="73.989349112426041"/>
    <s v="US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x v="336"/>
    <n v="79.951577402787962"/>
    <x v="3"/>
    <n v="1297"/>
    <n v="84.02004626060139"/>
    <s v="CA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x v="337"/>
    <n v="94.242587601078171"/>
    <x v="0"/>
    <n v="393"/>
    <n v="88.966921119592882"/>
    <s v="US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x v="338"/>
    <n v="84.669291338582681"/>
    <x v="0"/>
    <n v="1257"/>
    <n v="76.990453460620529"/>
    <s v="US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x v="339"/>
    <n v="66.521920668058456"/>
    <x v="0"/>
    <n v="328"/>
    <n v="97.146341463414629"/>
    <s v="US"/>
    <s v="USD"/>
    <x v="327"/>
    <n v="1375333200"/>
    <b v="0"/>
    <b v="0"/>
    <s v="theater/plays"/>
    <x v="3"/>
    <x v="3"/>
  </r>
  <r>
    <n v="343"/>
    <s v="Spencer-Weber"/>
    <s v="Optional zero-defect task-force"/>
    <n v="9000"/>
    <x v="340"/>
    <n v="53.922222222222224"/>
    <x v="0"/>
    <n v="147"/>
    <n v="33.013605442176868"/>
    <s v="US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x v="341"/>
    <n v="41.983299595141702"/>
    <x v="0"/>
    <n v="830"/>
    <n v="99.950602409638549"/>
    <s v="US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x v="342"/>
    <n v="14.694796954314722"/>
    <x v="0"/>
    <n v="331"/>
    <n v="69.966767371601208"/>
    <s v="GB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x v="343"/>
    <n v="34.475000000000001"/>
    <x v="0"/>
    <n v="25"/>
    <n v="110.32"/>
    <s v="US"/>
    <s v="USD"/>
    <x v="331"/>
    <n v="1508302800"/>
    <b v="0"/>
    <b v="1"/>
    <s v="music/indie rock"/>
    <x v="1"/>
    <x v="7"/>
  </r>
  <r>
    <n v="347"/>
    <s v="Petersen and Sons"/>
    <s v="Open-source full-range portal"/>
    <n v="900"/>
    <x v="344"/>
    <n v="1400.7777777777778"/>
    <x v="1"/>
    <n v="191"/>
    <n v="66.005235602094245"/>
    <s v="US"/>
    <s v="USD"/>
    <x v="332"/>
    <n v="1425708000"/>
    <b v="0"/>
    <b v="0"/>
    <s v="technology/web"/>
    <x v="2"/>
    <x v="2"/>
  </r>
  <r>
    <n v="348"/>
    <s v="Hensley Ltd"/>
    <s v="Versatile cohesive open system"/>
    <n v="199000"/>
    <x v="345"/>
    <n v="71.770351758793964"/>
    <x v="0"/>
    <n v="3483"/>
    <n v="41.005742176284812"/>
    <s v="US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x v="346"/>
    <n v="53.07411504424779"/>
    <x v="0"/>
    <n v="923"/>
    <n v="103.96316359696641"/>
    <s v="US"/>
    <s v="USD"/>
    <x v="296"/>
    <n v="1502600400"/>
    <b v="0"/>
    <b v="0"/>
    <s v="theater/plays"/>
    <x v="3"/>
    <x v="3"/>
  </r>
  <r>
    <n v="350"/>
    <s v="Shannon Ltd"/>
    <s v="Pre-emptive neutral capacity"/>
    <n v="100"/>
    <x v="297"/>
    <n v="5"/>
    <x v="0"/>
    <n v="1"/>
    <n v="5"/>
    <s v="US"/>
    <s v="USD"/>
    <x v="334"/>
    <n v="1433653200"/>
    <b v="0"/>
    <b v="1"/>
    <s v="music/jazz"/>
    <x v="1"/>
    <x v="17"/>
  </r>
  <r>
    <n v="351"/>
    <s v="Young LLC"/>
    <s v="Universal maximized methodology"/>
    <n v="74100"/>
    <x v="347"/>
    <n v="127.70715249662618"/>
    <x v="1"/>
    <n v="2013"/>
    <n v="47.009935419771487"/>
    <s v="US"/>
    <s v="USD"/>
    <x v="335"/>
    <n v="1441602000"/>
    <b v="0"/>
    <b v="0"/>
    <s v="music/rock"/>
    <x v="1"/>
    <x v="1"/>
  </r>
  <r>
    <n v="352"/>
    <s v="Adams, Willis and Sanchez"/>
    <s v="Expanded hybrid hardware"/>
    <n v="2800"/>
    <x v="348"/>
    <n v="34.892857142857146"/>
    <x v="0"/>
    <n v="33"/>
    <n v="29.606060606060606"/>
    <s v="CA"/>
    <s v="CAD"/>
    <x v="336"/>
    <n v="1447567200"/>
    <b v="0"/>
    <b v="0"/>
    <s v="theater/plays"/>
    <x v="3"/>
    <x v="3"/>
  </r>
  <r>
    <n v="353"/>
    <s v="Mills-Roy"/>
    <s v="Profit-focused multi-tasking access"/>
    <n v="33600"/>
    <x v="349"/>
    <n v="410.59821428571428"/>
    <x v="1"/>
    <n v="1703"/>
    <n v="81.010569583088667"/>
    <s v="US"/>
    <s v="USD"/>
    <x v="337"/>
    <n v="1562389200"/>
    <b v="0"/>
    <b v="0"/>
    <s v="theater/plays"/>
    <x v="3"/>
    <x v="3"/>
  </r>
  <r>
    <n v="354"/>
    <s v="Brown Group"/>
    <s v="Profit-focused transitional capability"/>
    <n v="6100"/>
    <x v="350"/>
    <n v="123.73770491803279"/>
    <x v="1"/>
    <n v="80"/>
    <n v="94.35"/>
    <s v="DK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x v="351"/>
    <n v="58.973684210526315"/>
    <x v="2"/>
    <n v="86"/>
    <n v="26.058139534883722"/>
    <s v="US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x v="352"/>
    <n v="36.892473118279568"/>
    <x v="0"/>
    <n v="40"/>
    <n v="85.775000000000006"/>
    <s v="IT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x v="353"/>
    <n v="184.91304347826087"/>
    <x v="1"/>
    <n v="41"/>
    <n v="103.73170731707317"/>
    <s v="US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x v="354"/>
    <n v="11.814432989690722"/>
    <x v="0"/>
    <n v="23"/>
    <n v="49.826086956521742"/>
    <s v="CA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x v="355"/>
    <n v="298.7"/>
    <x v="1"/>
    <n v="187"/>
    <n v="63.893048128342244"/>
    <s v="US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x v="356"/>
    <n v="226.35175879396985"/>
    <x v="1"/>
    <n v="2875"/>
    <n v="47.002434782608695"/>
    <s v="GB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x v="357"/>
    <n v="173.56363636363636"/>
    <x v="1"/>
    <n v="88"/>
    <n v="108.47727272727273"/>
    <s v="US"/>
    <s v="USD"/>
    <x v="345"/>
    <n v="1509426000"/>
    <b v="0"/>
    <b v="0"/>
    <s v="theater/plays"/>
    <x v="3"/>
    <x v="3"/>
  </r>
  <r>
    <n v="362"/>
    <s v="Lawrence Group"/>
    <s v="Automated actuating conglomeration"/>
    <n v="3700"/>
    <x v="358"/>
    <n v="371.75675675675677"/>
    <x v="1"/>
    <n v="191"/>
    <n v="72.015706806282722"/>
    <s v="US"/>
    <s v="USD"/>
    <x v="65"/>
    <n v="1299391200"/>
    <b v="0"/>
    <b v="0"/>
    <s v="music/rock"/>
    <x v="1"/>
    <x v="1"/>
  </r>
  <r>
    <n v="363"/>
    <s v="Gray-Davis"/>
    <s v="Re-contextualized local initiative"/>
    <n v="5200"/>
    <x v="359"/>
    <n v="160.19230769230768"/>
    <x v="1"/>
    <n v="139"/>
    <n v="59.928057553956833"/>
    <s v="US"/>
    <s v="USD"/>
    <x v="346"/>
    <n v="1325052000"/>
    <b v="0"/>
    <b v="0"/>
    <s v="music/rock"/>
    <x v="1"/>
    <x v="1"/>
  </r>
  <r>
    <n v="364"/>
    <s v="Ramirez-Myers"/>
    <s v="Switchable intangible definition"/>
    <n v="900"/>
    <x v="360"/>
    <n v="1616.3333333333333"/>
    <x v="1"/>
    <n v="186"/>
    <n v="78.209677419354833"/>
    <s v="US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x v="361"/>
    <n v="733.4375"/>
    <x v="1"/>
    <n v="112"/>
    <n v="104.77678571428571"/>
    <s v="AU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x v="362"/>
    <n v="592.11111111111109"/>
    <x v="1"/>
    <n v="101"/>
    <n v="105.52475247524752"/>
    <s v="US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x v="363"/>
    <n v="18.888888888888889"/>
    <x v="0"/>
    <n v="75"/>
    <n v="24.933333333333334"/>
    <s v="US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x v="364"/>
    <n v="276.80769230769232"/>
    <x v="1"/>
    <n v="206"/>
    <n v="69.873786407766985"/>
    <s v="GB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x v="365"/>
    <n v="273.01851851851853"/>
    <x v="1"/>
    <n v="154"/>
    <n v="95.733766233766232"/>
    <s v="US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x v="366"/>
    <n v="159.36331255565449"/>
    <x v="1"/>
    <n v="5966"/>
    <n v="29.997485752598056"/>
    <s v="US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x v="367"/>
    <n v="67.869978858350947"/>
    <x v="0"/>
    <n v="2176"/>
    <n v="59.011948529411768"/>
    <s v="US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x v="211"/>
    <n v="1591.5555555555557"/>
    <x v="1"/>
    <n v="169"/>
    <n v="84.757396449704146"/>
    <s v="US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x v="368"/>
    <n v="730.18222222222221"/>
    <x v="1"/>
    <n v="2106"/>
    <n v="78.010921177587846"/>
    <s v="US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x v="369"/>
    <n v="13.185782556750299"/>
    <x v="0"/>
    <n v="441"/>
    <n v="50.05215419501134"/>
    <s v="US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x v="370"/>
    <n v="54.777777777777779"/>
    <x v="0"/>
    <n v="25"/>
    <n v="59.16"/>
    <s v="US"/>
    <s v="USD"/>
    <x v="358"/>
    <n v="1449900000"/>
    <b v="0"/>
    <b v="0"/>
    <s v="music/indie rock"/>
    <x v="1"/>
    <x v="7"/>
  </r>
  <r>
    <n v="376"/>
    <s v="Perry PLC"/>
    <s v="Mandatory uniform matrix"/>
    <n v="3400"/>
    <x v="371"/>
    <n v="361.02941176470586"/>
    <x v="1"/>
    <n v="131"/>
    <n v="93.702290076335885"/>
    <s v="US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x v="372"/>
    <n v="10.257545271629779"/>
    <x v="0"/>
    <n v="127"/>
    <n v="40.14173228346457"/>
    <s v="US"/>
    <s v="USD"/>
    <x v="12"/>
    <n v="1572933600"/>
    <b v="0"/>
    <b v="0"/>
    <s v="theater/plays"/>
    <x v="3"/>
    <x v="3"/>
  </r>
  <r>
    <n v="378"/>
    <s v="Fleming-Oliver"/>
    <s v="Managed stable function"/>
    <n v="178200"/>
    <x v="373"/>
    <n v="13.962962962962964"/>
    <x v="0"/>
    <n v="355"/>
    <n v="70.090140845070422"/>
    <s v="US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x v="374"/>
    <n v="40.444444444444443"/>
    <x v="0"/>
    <n v="44"/>
    <n v="66.181818181818187"/>
    <s v="GB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x v="375"/>
    <n v="160.32"/>
    <x v="1"/>
    <n v="84"/>
    <n v="47.714285714285715"/>
    <s v="US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x v="376"/>
    <n v="183.9433962264151"/>
    <x v="1"/>
    <n v="155"/>
    <n v="62.896774193548389"/>
    <s v="US"/>
    <s v="USD"/>
    <x v="363"/>
    <n v="1437714000"/>
    <b v="0"/>
    <b v="0"/>
    <s v="theater/plays"/>
    <x v="3"/>
    <x v="3"/>
  </r>
  <r>
    <n v="382"/>
    <s v="King Ltd"/>
    <s v="Visionary systemic process improvement"/>
    <n v="9100"/>
    <x v="377"/>
    <n v="63.769230769230766"/>
    <x v="0"/>
    <n v="67"/>
    <n v="86.611940298507463"/>
    <s v="US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x v="378"/>
    <n v="225.38095238095238"/>
    <x v="1"/>
    <n v="189"/>
    <n v="75.126984126984127"/>
    <s v="US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x v="379"/>
    <n v="172.00961538461539"/>
    <x v="1"/>
    <n v="4799"/>
    <n v="41.004167534903104"/>
    <s v="US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x v="380"/>
    <n v="146.16709511568124"/>
    <x v="1"/>
    <n v="1137"/>
    <n v="50.007915567282325"/>
    <s v="US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x v="381"/>
    <n v="76.42361623616236"/>
    <x v="0"/>
    <n v="1068"/>
    <n v="96.960674157303373"/>
    <s v="US"/>
    <s v="USD"/>
    <x v="367"/>
    <n v="1278565200"/>
    <b v="0"/>
    <b v="0"/>
    <s v="theater/plays"/>
    <x v="3"/>
    <x v="3"/>
  </r>
  <r>
    <n v="387"/>
    <s v="Flores-Lambert"/>
    <s v="Triple-buffered logistical frame"/>
    <n v="109000"/>
    <x v="382"/>
    <n v="39.261467889908253"/>
    <x v="0"/>
    <n v="424"/>
    <n v="100.93160377358491"/>
    <s v="US"/>
    <s v="USD"/>
    <x v="368"/>
    <n v="1339909200"/>
    <b v="0"/>
    <b v="0"/>
    <s v="technology/wearables"/>
    <x v="2"/>
    <x v="8"/>
  </r>
  <r>
    <n v="388"/>
    <s v="Cruz Ltd"/>
    <s v="Exclusive dynamic adapter"/>
    <n v="114800"/>
    <x v="383"/>
    <n v="11.270034843205575"/>
    <x v="3"/>
    <n v="145"/>
    <n v="89.227586206896547"/>
    <s v="CH"/>
    <s v="CHF"/>
    <x v="369"/>
    <n v="1325829600"/>
    <b v="0"/>
    <b v="0"/>
    <s v="music/indie rock"/>
    <x v="1"/>
    <x v="7"/>
  </r>
  <r>
    <n v="389"/>
    <s v="Knox-Garner"/>
    <s v="Automated systemic hierarchy"/>
    <n v="83000"/>
    <x v="384"/>
    <n v="122.11084337349398"/>
    <x v="1"/>
    <n v="1152"/>
    <n v="87.979166666666671"/>
    <s v="US"/>
    <s v="USD"/>
    <x v="370"/>
    <n v="1290578400"/>
    <b v="0"/>
    <b v="0"/>
    <s v="theater/plays"/>
    <x v="3"/>
    <x v="3"/>
  </r>
  <r>
    <n v="390"/>
    <s v="Davis-Allen"/>
    <s v="Digitized eco-centric core"/>
    <n v="2400"/>
    <x v="385"/>
    <n v="186.54166666666666"/>
    <x v="1"/>
    <n v="50"/>
    <n v="89.54"/>
    <s v="US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x v="386"/>
    <n v="7.2731788079470201"/>
    <x v="0"/>
    <n v="151"/>
    <n v="29.09271523178808"/>
    <s v="US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x v="387"/>
    <n v="65.642371234207971"/>
    <x v="0"/>
    <n v="1608"/>
    <n v="42.006218905472636"/>
    <s v="US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x v="388"/>
    <n v="228.96178343949043"/>
    <x v="1"/>
    <n v="3059"/>
    <n v="47.004903563255965"/>
    <s v="CA"/>
    <s v="CAD"/>
    <x v="373"/>
    <n v="1500354000"/>
    <b v="0"/>
    <b v="0"/>
    <s v="music/jazz"/>
    <x v="1"/>
    <x v="17"/>
  </r>
  <r>
    <n v="394"/>
    <s v="Noble-Bailey"/>
    <s v="Customizable dynamic info-mediaries"/>
    <n v="800"/>
    <x v="389"/>
    <n v="469.375"/>
    <x v="1"/>
    <n v="34"/>
    <n v="110.44117647058823"/>
    <s v="US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x v="390"/>
    <n v="130.11267605633802"/>
    <x v="1"/>
    <n v="220"/>
    <n v="41.990909090909092"/>
    <s v="US"/>
    <s v="USD"/>
    <x v="375"/>
    <n v="1323410400"/>
    <b v="1"/>
    <b v="0"/>
    <s v="theater/plays"/>
    <x v="3"/>
    <x v="3"/>
  </r>
  <r>
    <n v="396"/>
    <s v="Holmes PLC"/>
    <s v="Digitized local info-mediaries"/>
    <n v="46100"/>
    <x v="391"/>
    <n v="167.05422993492408"/>
    <x v="1"/>
    <n v="1604"/>
    <n v="48.012468827930178"/>
    <s v="AU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x v="392"/>
    <n v="173.8641975308642"/>
    <x v="1"/>
    <n v="454"/>
    <n v="31.019823788546255"/>
    <s v="US"/>
    <s v="USD"/>
    <x v="377"/>
    <n v="1369803600"/>
    <b v="0"/>
    <b v="0"/>
    <s v="music/rock"/>
    <x v="1"/>
    <x v="1"/>
  </r>
  <r>
    <n v="398"/>
    <s v="Myers LLC"/>
    <s v="Reactive bottom-line open architecture"/>
    <n v="1700"/>
    <x v="393"/>
    <n v="717.76470588235293"/>
    <x v="1"/>
    <n v="123"/>
    <n v="99.203252032520325"/>
    <s v="IT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x v="394"/>
    <n v="63.850976361767728"/>
    <x v="0"/>
    <n v="941"/>
    <n v="66.022316684378325"/>
    <s v="US"/>
    <s v="USD"/>
    <x v="379"/>
    <n v="1297231200"/>
    <b v="0"/>
    <b v="0"/>
    <s v="music/indie rock"/>
    <x v="1"/>
    <x v="7"/>
  </r>
  <r>
    <n v="400"/>
    <s v="Bell PLC"/>
    <s v="Ergonomic eco-centric open architecture"/>
    <n v="100"/>
    <x v="50"/>
    <n v="2"/>
    <x v="0"/>
    <n v="1"/>
    <n v="2"/>
    <s v="US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x v="395"/>
    <n v="1530.2222222222222"/>
    <x v="1"/>
    <n v="299"/>
    <n v="46.060200668896321"/>
    <s v="US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x v="396"/>
    <n v="40.356164383561641"/>
    <x v="0"/>
    <n v="40"/>
    <n v="73.650000000000006"/>
    <s v="US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x v="397"/>
    <n v="86.220633299284984"/>
    <x v="0"/>
    <n v="3015"/>
    <n v="55.99336650082919"/>
    <s v="CA"/>
    <s v="CAD"/>
    <x v="125"/>
    <n v="1276750800"/>
    <b v="0"/>
    <b v="1"/>
    <s v="theater/plays"/>
    <x v="3"/>
    <x v="3"/>
  </r>
  <r>
    <n v="404"/>
    <s v="Bailey-Boyer"/>
    <s v="Visionary exuding Internet solution"/>
    <n v="48900"/>
    <x v="398"/>
    <n v="315.58486707566465"/>
    <x v="1"/>
    <n v="2237"/>
    <n v="68.985695127402778"/>
    <s v="US"/>
    <s v="USD"/>
    <x v="383"/>
    <n v="1510898400"/>
    <b v="0"/>
    <b v="0"/>
    <s v="theater/plays"/>
    <x v="3"/>
    <x v="3"/>
  </r>
  <r>
    <n v="405"/>
    <s v="Lee LLC"/>
    <s v="Synchronized secondary analyzer"/>
    <n v="29600"/>
    <x v="399"/>
    <n v="89.618243243243242"/>
    <x v="0"/>
    <n v="435"/>
    <n v="60.981609195402299"/>
    <s v="US"/>
    <s v="USD"/>
    <x v="384"/>
    <n v="1532408400"/>
    <b v="0"/>
    <b v="0"/>
    <s v="theater/plays"/>
    <x v="3"/>
    <x v="3"/>
  </r>
  <r>
    <n v="406"/>
    <s v="Lyons Inc"/>
    <s v="Balanced attitude-oriented parallelism"/>
    <n v="39300"/>
    <x v="400"/>
    <n v="182.14503816793894"/>
    <x v="1"/>
    <n v="645"/>
    <n v="110.98139534883721"/>
    <s v="US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x v="401"/>
    <n v="355.88235294117646"/>
    <x v="1"/>
    <n v="484"/>
    <n v="25"/>
    <s v="DK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x v="402"/>
    <n v="131.83695652173913"/>
    <x v="1"/>
    <n v="154"/>
    <n v="78.759740259740255"/>
    <s v="CA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x v="403"/>
    <n v="46.315634218289084"/>
    <x v="0"/>
    <n v="714"/>
    <n v="87.960784313725483"/>
    <s v="US"/>
    <s v="USD"/>
    <x v="388"/>
    <n v="1492837200"/>
    <b v="0"/>
    <b v="0"/>
    <s v="music/rock"/>
    <x v="1"/>
    <x v="1"/>
  </r>
  <r>
    <n v="410"/>
    <s v="Mcmillan Group"/>
    <s v="Advanced cohesive Graphic Interface"/>
    <n v="153700"/>
    <x v="404"/>
    <n v="36.132726089785294"/>
    <x v="2"/>
    <n v="1111"/>
    <n v="49.987398739873989"/>
    <s v="US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x v="405"/>
    <n v="104.62820512820512"/>
    <x v="1"/>
    <n v="82"/>
    <n v="99.524390243902445"/>
    <s v="US"/>
    <s v="USD"/>
    <x v="389"/>
    <n v="1496206800"/>
    <b v="0"/>
    <b v="0"/>
    <s v="theater/plays"/>
    <x v="3"/>
    <x v="3"/>
  </r>
  <r>
    <n v="412"/>
    <s v="Rodriguez-Scott"/>
    <s v="Realigned zero tolerance software"/>
    <n v="2100"/>
    <x v="406"/>
    <n v="668.85714285714289"/>
    <x v="1"/>
    <n v="134"/>
    <n v="104.82089552238806"/>
    <s v="US"/>
    <s v="USD"/>
    <x v="390"/>
    <n v="1389592800"/>
    <b v="0"/>
    <b v="0"/>
    <s v="publishing/fiction"/>
    <x v="5"/>
    <x v="13"/>
  </r>
  <r>
    <n v="413"/>
    <s v="Rush-Bowers"/>
    <s v="Persevering analyzing extranet"/>
    <n v="189500"/>
    <x v="407"/>
    <n v="62.072823218997364"/>
    <x v="2"/>
    <n v="1089"/>
    <n v="108.01469237832875"/>
    <s v="US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x v="408"/>
    <n v="84.699787460148784"/>
    <x v="0"/>
    <n v="5497"/>
    <n v="28.998544660724033"/>
    <s v="US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x v="409"/>
    <n v="11.059030837004405"/>
    <x v="0"/>
    <n v="418"/>
    <n v="30.028708133971293"/>
    <s v="US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x v="410"/>
    <n v="43.838781575037146"/>
    <x v="0"/>
    <n v="1439"/>
    <n v="41.005559416261292"/>
    <s v="US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x v="411"/>
    <n v="55.470588235294116"/>
    <x v="0"/>
    <n v="15"/>
    <n v="62.866666666666667"/>
    <s v="US"/>
    <s v="USD"/>
    <x v="395"/>
    <n v="1543298400"/>
    <b v="0"/>
    <b v="0"/>
    <s v="theater/plays"/>
    <x v="3"/>
    <x v="3"/>
  </r>
  <r>
    <n v="418"/>
    <s v="Jackson PLC"/>
    <s v="Quality-focused client-server core"/>
    <n v="163700"/>
    <x v="412"/>
    <n v="57.399511301160658"/>
    <x v="0"/>
    <n v="1999"/>
    <n v="47.005002501250623"/>
    <s v="CA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x v="413"/>
    <n v="123.43497363796133"/>
    <x v="1"/>
    <n v="5203"/>
    <n v="26.997693638285604"/>
    <s v="US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x v="414"/>
    <n v="128.46"/>
    <x v="1"/>
    <n v="94"/>
    <n v="68.329787234042556"/>
    <s v="US"/>
    <s v="USD"/>
    <x v="398"/>
    <n v="1499576400"/>
    <b v="0"/>
    <b v="0"/>
    <s v="theater/plays"/>
    <x v="3"/>
    <x v="3"/>
  </r>
  <r>
    <n v="421"/>
    <s v="Thomas-Lopez"/>
    <s v="User-centric fault-tolerant archive"/>
    <n v="9400"/>
    <x v="415"/>
    <n v="63.98936170212766"/>
    <x v="0"/>
    <n v="118"/>
    <n v="50.974576271186443"/>
    <s v="US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x v="416"/>
    <n v="127.29885057471265"/>
    <x v="1"/>
    <n v="205"/>
    <n v="54.024390243902438"/>
    <s v="US"/>
    <s v="USD"/>
    <x v="400"/>
    <n v="1273208400"/>
    <b v="0"/>
    <b v="1"/>
    <s v="theater/plays"/>
    <x v="3"/>
    <x v="3"/>
  </r>
  <r>
    <n v="423"/>
    <s v="Jones-Riddle"/>
    <s v="Self-enabling real-time definition"/>
    <n v="147800"/>
    <x v="417"/>
    <n v="10.638024357239512"/>
    <x v="0"/>
    <n v="162"/>
    <n v="97.055555555555557"/>
    <s v="US"/>
    <s v="USD"/>
    <x v="116"/>
    <n v="1316840400"/>
    <b v="0"/>
    <b v="1"/>
    <s v="food/food trucks"/>
    <x v="0"/>
    <x v="0"/>
  </r>
  <r>
    <n v="424"/>
    <s v="Schmidt-Gomez"/>
    <s v="User-centric impactful projection"/>
    <n v="5100"/>
    <x v="418"/>
    <n v="40.470588235294116"/>
    <x v="0"/>
    <n v="83"/>
    <n v="24.867469879518072"/>
    <s v="US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x v="419"/>
    <n v="287.66666666666669"/>
    <x v="1"/>
    <n v="92"/>
    <n v="84.423913043478265"/>
    <s v="US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x v="420"/>
    <n v="572.94444444444446"/>
    <x v="1"/>
    <n v="219"/>
    <n v="47.091324200913242"/>
    <s v="US"/>
    <s v="USD"/>
    <x v="403"/>
    <n v="1362549600"/>
    <b v="0"/>
    <b v="0"/>
    <s v="theater/plays"/>
    <x v="3"/>
    <x v="3"/>
  </r>
  <r>
    <n v="427"/>
    <s v="Hicks, Wall and Webb"/>
    <s v="Managed discrete framework"/>
    <n v="174500"/>
    <x v="421"/>
    <n v="112.90429799426934"/>
    <x v="1"/>
    <n v="2526"/>
    <n v="77.996041171813147"/>
    <s v="US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x v="422"/>
    <n v="46.387573964497044"/>
    <x v="0"/>
    <n v="747"/>
    <n v="62.967871485943775"/>
    <s v="US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x v="423"/>
    <n v="90.675916230366497"/>
    <x v="3"/>
    <n v="2138"/>
    <n v="81.006080449017773"/>
    <s v="US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x v="424"/>
    <n v="67.740740740740748"/>
    <x v="0"/>
    <n v="84"/>
    <n v="65.321428571428569"/>
    <s v="US"/>
    <s v="USD"/>
    <x v="407"/>
    <n v="1572670800"/>
    <b v="0"/>
    <b v="0"/>
    <s v="theater/plays"/>
    <x v="3"/>
    <x v="3"/>
  </r>
  <r>
    <n v="431"/>
    <s v="Rosales LLC"/>
    <s v="Compatible multimedia utilization"/>
    <n v="5100"/>
    <x v="425"/>
    <n v="192.49019607843138"/>
    <x v="1"/>
    <n v="94"/>
    <n v="104.43617021276596"/>
    <s v="US"/>
    <s v="USD"/>
    <x v="408"/>
    <n v="1531112400"/>
    <b v="1"/>
    <b v="0"/>
    <s v="theater/plays"/>
    <x v="3"/>
    <x v="3"/>
  </r>
  <r>
    <n v="432"/>
    <s v="Harper-Bryan"/>
    <s v="Re-contextualized dedicated hardware"/>
    <n v="7700"/>
    <x v="426"/>
    <n v="82.714285714285708"/>
    <x v="0"/>
    <n v="91"/>
    <n v="69.989010989010993"/>
    <s v="US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x v="427"/>
    <n v="54.163920922570014"/>
    <x v="0"/>
    <n v="792"/>
    <n v="83.023989898989896"/>
    <s v="US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x v="315"/>
    <n v="16.722222222222221"/>
    <x v="3"/>
    <n v="10"/>
    <n v="90.3"/>
    <s v="CA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x v="428"/>
    <n v="116.87664041994751"/>
    <x v="1"/>
    <n v="1713"/>
    <n v="103.98131932282546"/>
    <s v="IT"/>
    <s v="EUR"/>
    <x v="412"/>
    <n v="1419660000"/>
    <b v="0"/>
    <b v="1"/>
    <s v="theater/plays"/>
    <x v="3"/>
    <x v="3"/>
  </r>
  <r>
    <n v="436"/>
    <s v="King-Nguyen"/>
    <s v="Open-source incremental throughput"/>
    <n v="1300"/>
    <x v="429"/>
    <n v="1052.1538461538462"/>
    <x v="1"/>
    <n v="249"/>
    <n v="54.931726907630519"/>
    <s v="US"/>
    <s v="USD"/>
    <x v="413"/>
    <n v="1555822800"/>
    <b v="0"/>
    <b v="0"/>
    <s v="music/jazz"/>
    <x v="1"/>
    <x v="17"/>
  </r>
  <r>
    <n v="437"/>
    <s v="Hansen Group"/>
    <s v="Centralized regional interface"/>
    <n v="8100"/>
    <x v="430"/>
    <n v="123.07407407407408"/>
    <x v="1"/>
    <n v="192"/>
    <n v="51.921875"/>
    <s v="US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x v="431"/>
    <n v="178.63855421686748"/>
    <x v="1"/>
    <n v="247"/>
    <n v="60.02834008097166"/>
    <s v="US"/>
    <s v="USD"/>
    <x v="415"/>
    <n v="1364965200"/>
    <b v="0"/>
    <b v="0"/>
    <s v="theater/plays"/>
    <x v="3"/>
    <x v="3"/>
  </r>
  <r>
    <n v="439"/>
    <s v="Cummings Inc"/>
    <s v="Digitized transitional monitoring"/>
    <n v="28400"/>
    <x v="432"/>
    <n v="355.28169014084506"/>
    <x v="1"/>
    <n v="2293"/>
    <n v="44.003488879197555"/>
    <s v="US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x v="433"/>
    <n v="161.90634146341463"/>
    <x v="1"/>
    <n v="3131"/>
    <n v="53.003513254551258"/>
    <s v="US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x v="434"/>
    <n v="24.914285714285715"/>
    <x v="0"/>
    <n v="32"/>
    <n v="54.5"/>
    <s v="US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x v="435"/>
    <n v="198.72222222222223"/>
    <x v="1"/>
    <n v="143"/>
    <n v="75.04195804195804"/>
    <s v="IT"/>
    <s v="EUR"/>
    <x v="419"/>
    <n v="1505710800"/>
    <b v="0"/>
    <b v="0"/>
    <s v="theater/plays"/>
    <x v="3"/>
    <x v="3"/>
  </r>
  <r>
    <n v="443"/>
    <s v="Clark-Bowman"/>
    <s v="Stand-alone user-facing service-desk"/>
    <n v="9300"/>
    <x v="436"/>
    <n v="34.752688172043008"/>
    <x v="3"/>
    <n v="90"/>
    <n v="35.911111111111111"/>
    <s v="US"/>
    <s v="USD"/>
    <x v="420"/>
    <n v="1287464400"/>
    <b v="0"/>
    <b v="0"/>
    <s v="theater/plays"/>
    <x v="3"/>
    <x v="3"/>
  </r>
  <r>
    <n v="444"/>
    <s v="Hensley Ltd"/>
    <s v="Versatile global attitude"/>
    <n v="6200"/>
    <x v="437"/>
    <n v="176.41935483870967"/>
    <x v="1"/>
    <n v="296"/>
    <n v="36.952702702702702"/>
    <s v="US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x v="438"/>
    <n v="511.38095238095241"/>
    <x v="1"/>
    <n v="170"/>
    <n v="63.170588235294119"/>
    <s v="US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x v="439"/>
    <n v="82.044117647058826"/>
    <x v="0"/>
    <n v="186"/>
    <n v="29.99462365591398"/>
    <s v="US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x v="440"/>
    <n v="24.326030927835053"/>
    <x v="3"/>
    <n v="439"/>
    <n v="86"/>
    <s v="GB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x v="441"/>
    <n v="50.482758620689658"/>
    <x v="0"/>
    <n v="605"/>
    <n v="75.014876033057845"/>
    <s v="US"/>
    <s v="USD"/>
    <x v="425"/>
    <n v="1366088400"/>
    <b v="0"/>
    <b v="1"/>
    <s v="games/video games"/>
    <x v="6"/>
    <x v="11"/>
  </r>
  <r>
    <n v="449"/>
    <s v="Cuevas-Morales"/>
    <s v="Public-key coherent ability"/>
    <n v="900"/>
    <x v="442"/>
    <n v="967"/>
    <x v="1"/>
    <n v="86"/>
    <n v="101.19767441860465"/>
    <s v="DK"/>
    <s v="DKK"/>
    <x v="426"/>
    <n v="1553317200"/>
    <b v="0"/>
    <b v="0"/>
    <s v="games/video games"/>
    <x v="6"/>
    <x v="11"/>
  </r>
  <r>
    <n v="450"/>
    <s v="Delgado-Hatfield"/>
    <s v="Up-sized composite success"/>
    <n v="100"/>
    <x v="443"/>
    <n v="4"/>
    <x v="0"/>
    <n v="1"/>
    <n v="4"/>
    <s v="CA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x v="444"/>
    <n v="122.84501347708895"/>
    <x v="1"/>
    <n v="6286"/>
    <n v="29.001272669424118"/>
    <s v="US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x v="445"/>
    <n v="63.4375"/>
    <x v="0"/>
    <n v="31"/>
    <n v="98.225806451612897"/>
    <s v="US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x v="446"/>
    <n v="56.331688596491226"/>
    <x v="0"/>
    <n v="1181"/>
    <n v="87.001693480101608"/>
    <s v="US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x v="447"/>
    <n v="44.075000000000003"/>
    <x v="0"/>
    <n v="39"/>
    <n v="45.205128205128204"/>
    <s v="US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x v="448"/>
    <n v="118.37253218884121"/>
    <x v="1"/>
    <n v="3727"/>
    <n v="37.001341561577675"/>
    <s v="US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x v="449"/>
    <n v="104.1243169398907"/>
    <x v="1"/>
    <n v="1605"/>
    <n v="94.976947040498445"/>
    <s v="US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x v="450"/>
    <n v="26.64"/>
    <x v="0"/>
    <n v="46"/>
    <n v="28.956521739130434"/>
    <s v="US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x v="451"/>
    <n v="351.20118343195264"/>
    <x v="1"/>
    <n v="2120"/>
    <n v="55.993396226415094"/>
    <s v="US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x v="452"/>
    <n v="90.063492063492063"/>
    <x v="0"/>
    <n v="105"/>
    <n v="54.038095238095238"/>
    <s v="US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x v="453"/>
    <n v="171.625"/>
    <x v="1"/>
    <n v="50"/>
    <n v="82.38"/>
    <s v="US"/>
    <s v="USD"/>
    <x v="8"/>
    <n v="1281589200"/>
    <b v="0"/>
    <b v="0"/>
    <s v="theater/plays"/>
    <x v="3"/>
    <x v="3"/>
  </r>
  <r>
    <n v="461"/>
    <s v="Terry-Salinas"/>
    <s v="Networked secondary structure"/>
    <n v="98800"/>
    <x v="454"/>
    <n v="141.04655870445345"/>
    <x v="1"/>
    <n v="2080"/>
    <n v="66.997115384615384"/>
    <s v="US"/>
    <s v="USD"/>
    <x v="436"/>
    <n v="1400389200"/>
    <b v="0"/>
    <b v="0"/>
    <s v="film &amp; video/drama"/>
    <x v="4"/>
    <x v="6"/>
  </r>
  <r>
    <n v="462"/>
    <s v="Wang-Rodriguez"/>
    <s v="Total multimedia website"/>
    <n v="188800"/>
    <x v="455"/>
    <n v="30.579449152542374"/>
    <x v="0"/>
    <n v="535"/>
    <n v="107.91401869158878"/>
    <s v="US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x v="456"/>
    <n v="108.16455696202532"/>
    <x v="1"/>
    <n v="2105"/>
    <n v="69.009501187648453"/>
    <s v="US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x v="457"/>
    <n v="133.45505617977528"/>
    <x v="1"/>
    <n v="2436"/>
    <n v="39.006568144499177"/>
    <s v="US"/>
    <s v="USD"/>
    <x v="438"/>
    <n v="1519538400"/>
    <b v="0"/>
    <b v="0"/>
    <s v="theater/plays"/>
    <x v="3"/>
    <x v="3"/>
  </r>
  <r>
    <n v="465"/>
    <s v="Gonzalez-Robbins"/>
    <s v="Up-sized responsive protocol"/>
    <n v="4700"/>
    <x v="458"/>
    <n v="187.85106382978722"/>
    <x v="1"/>
    <n v="80"/>
    <n v="110.3625"/>
    <s v="US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x v="459"/>
    <n v="332"/>
    <x v="1"/>
    <n v="42"/>
    <n v="94.857142857142861"/>
    <s v="US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x v="460"/>
    <n v="575.21428571428567"/>
    <x v="1"/>
    <n v="139"/>
    <n v="57.935251798561154"/>
    <s v="CA"/>
    <s v="CAD"/>
    <x v="441"/>
    <n v="1448863200"/>
    <b v="0"/>
    <b v="1"/>
    <s v="technology/web"/>
    <x v="2"/>
    <x v="2"/>
  </r>
  <r>
    <n v="468"/>
    <s v="Hughes Inc"/>
    <s v="Streamlined neutral analyzer"/>
    <n v="4000"/>
    <x v="461"/>
    <n v="40.5"/>
    <x v="0"/>
    <n v="16"/>
    <n v="101.25"/>
    <s v="US"/>
    <s v="USD"/>
    <x v="442"/>
    <n v="1556600400"/>
    <b v="0"/>
    <b v="0"/>
    <s v="theater/plays"/>
    <x v="3"/>
    <x v="3"/>
  </r>
  <r>
    <n v="469"/>
    <s v="Olsen-Ryan"/>
    <s v="Assimilated neutral utilization"/>
    <n v="5600"/>
    <x v="462"/>
    <n v="184.42857142857142"/>
    <x v="1"/>
    <n v="159"/>
    <n v="64.95597484276729"/>
    <s v="US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x v="463"/>
    <n v="285.80555555555554"/>
    <x v="1"/>
    <n v="381"/>
    <n v="27.00524934383202"/>
    <s v="US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x v="464"/>
    <n v="319"/>
    <x v="1"/>
    <n v="194"/>
    <n v="50.97422680412371"/>
    <s v="GB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x v="465"/>
    <n v="39.234070221066318"/>
    <x v="0"/>
    <n v="575"/>
    <n v="104.94260869565217"/>
    <s v="US"/>
    <s v="USD"/>
    <x v="445"/>
    <n v="1556946000"/>
    <b v="0"/>
    <b v="0"/>
    <s v="music/rock"/>
    <x v="1"/>
    <x v="1"/>
  </r>
  <r>
    <n v="473"/>
    <s v="Richardson Inc"/>
    <s v="Assimilated fault-tolerant capacity"/>
    <n v="5000"/>
    <x v="466"/>
    <n v="178.14"/>
    <x v="1"/>
    <n v="106"/>
    <n v="84.028301886792448"/>
    <s v="US"/>
    <s v="USD"/>
    <x v="446"/>
    <n v="1530075600"/>
    <b v="0"/>
    <b v="0"/>
    <s v="music/electric music"/>
    <x v="1"/>
    <x v="5"/>
  </r>
  <r>
    <n v="474"/>
    <s v="Santos-Young"/>
    <s v="Enhanced neutral ability"/>
    <n v="4000"/>
    <x v="75"/>
    <n v="365.15"/>
    <x v="1"/>
    <n v="142"/>
    <n v="102.85915492957747"/>
    <s v="US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x v="467"/>
    <n v="113.94594594594595"/>
    <x v="1"/>
    <n v="211"/>
    <n v="39.962085308056871"/>
    <s v="US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x v="468"/>
    <n v="29.828720626631853"/>
    <x v="0"/>
    <n v="1120"/>
    <n v="51.001785714285717"/>
    <s v="US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x v="469"/>
    <n v="54.27058823529412"/>
    <x v="0"/>
    <n v="113"/>
    <n v="40.823008849557525"/>
    <s v="US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x v="470"/>
    <n v="236.34156976744185"/>
    <x v="1"/>
    <n v="2756"/>
    <n v="58.999637155297535"/>
    <s v="US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x v="471"/>
    <n v="512.91666666666663"/>
    <x v="1"/>
    <n v="173"/>
    <n v="71.156069364161851"/>
    <s v="GB"/>
    <s v="GBP"/>
    <x v="451"/>
    <n v="1501477200"/>
    <b v="0"/>
    <b v="0"/>
    <s v="food/food trucks"/>
    <x v="0"/>
    <x v="0"/>
  </r>
  <r>
    <n v="480"/>
    <s v="Robles-Hudson"/>
    <s v="Balanced bifurcated leverage"/>
    <n v="8600"/>
    <x v="472"/>
    <n v="100.65116279069767"/>
    <x v="1"/>
    <n v="87"/>
    <n v="99.494252873563212"/>
    <s v="US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x v="473"/>
    <n v="81.348423194303152"/>
    <x v="0"/>
    <n v="1538"/>
    <n v="103.98634590377114"/>
    <s v="US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x v="474"/>
    <n v="16.404761904761905"/>
    <x v="0"/>
    <n v="9"/>
    <n v="76.555555555555557"/>
    <s v="US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x v="475"/>
    <n v="52.774617067833695"/>
    <x v="0"/>
    <n v="554"/>
    <n v="87.068592057761734"/>
    <s v="US"/>
    <s v="USD"/>
    <x v="455"/>
    <n v="1576735200"/>
    <b v="0"/>
    <b v="0"/>
    <s v="theater/plays"/>
    <x v="3"/>
    <x v="3"/>
  </r>
  <r>
    <n v="484"/>
    <s v="Landry Inc"/>
    <s v="Synergistic cohesive adapter"/>
    <n v="29600"/>
    <x v="476"/>
    <n v="260.20608108108109"/>
    <x v="1"/>
    <n v="1572"/>
    <n v="48.99554707379135"/>
    <s v="GB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x v="477"/>
    <n v="30.73289183222958"/>
    <x v="0"/>
    <n v="648"/>
    <n v="42.969135802469133"/>
    <s v="GB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x v="478"/>
    <n v="13.5"/>
    <x v="0"/>
    <n v="21"/>
    <n v="33.428571428571431"/>
    <s v="GB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x v="479"/>
    <n v="178.62556663644605"/>
    <x v="1"/>
    <n v="2346"/>
    <n v="83.982949701619773"/>
    <s v="US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x v="480"/>
    <n v="220.0566037735849"/>
    <x v="1"/>
    <n v="115"/>
    <n v="101.41739130434783"/>
    <s v="US"/>
    <s v="USD"/>
    <x v="460"/>
    <n v="1455948000"/>
    <b v="0"/>
    <b v="0"/>
    <s v="theater/plays"/>
    <x v="3"/>
    <x v="3"/>
  </r>
  <r>
    <n v="489"/>
    <s v="Clark Inc"/>
    <s v="Down-sized mobile time-frame"/>
    <n v="9200"/>
    <x v="481"/>
    <n v="101.51086956521739"/>
    <x v="1"/>
    <n v="85"/>
    <n v="109.87058823529412"/>
    <s v="IT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x v="482"/>
    <n v="191.5"/>
    <x v="1"/>
    <n v="144"/>
    <n v="31.916666666666668"/>
    <s v="US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x v="483"/>
    <n v="305.34683098591552"/>
    <x v="1"/>
    <n v="2443"/>
    <n v="70.993450675399103"/>
    <s v="US"/>
    <s v="USD"/>
    <x v="463"/>
    <n v="1374901200"/>
    <b v="0"/>
    <b v="1"/>
    <s v="food/food trucks"/>
    <x v="0"/>
    <x v="0"/>
  </r>
  <r>
    <n v="492"/>
    <s v="Garcia Group"/>
    <s v="Persevering interactive matrix"/>
    <n v="191000"/>
    <x v="484"/>
    <n v="23.995287958115185"/>
    <x v="3"/>
    <n v="595"/>
    <n v="77.026890756302521"/>
    <s v="US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x v="485"/>
    <n v="723.77777777777783"/>
    <x v="1"/>
    <n v="64"/>
    <n v="101.78125"/>
    <s v="US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x v="486"/>
    <n v="547.36"/>
    <x v="1"/>
    <n v="268"/>
    <n v="51.059701492537314"/>
    <s v="US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x v="487"/>
    <n v="414.5"/>
    <x v="1"/>
    <n v="195"/>
    <n v="68.02051282051282"/>
    <s v="DK"/>
    <s v="DKK"/>
    <x v="467"/>
    <n v="1402722000"/>
    <b v="0"/>
    <b v="0"/>
    <s v="theater/plays"/>
    <x v="3"/>
    <x v="3"/>
  </r>
  <r>
    <n v="496"/>
    <s v="Morales Group"/>
    <s v="Optimized bi-directional extranet"/>
    <n v="183800"/>
    <x v="488"/>
    <n v="0.90696409140369971"/>
    <x v="0"/>
    <n v="54"/>
    <n v="30.87037037037037"/>
    <s v="US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x v="489"/>
    <n v="34.173469387755105"/>
    <x v="0"/>
    <n v="120"/>
    <n v="27.908333333333335"/>
    <s v="US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x v="490"/>
    <n v="23.948810754912099"/>
    <x v="0"/>
    <n v="579"/>
    <n v="79.994818652849744"/>
    <s v="DK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x v="491"/>
    <n v="48.072649572649574"/>
    <x v="0"/>
    <n v="2072"/>
    <n v="38.003378378378379"/>
    <s v="US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x v="0"/>
    <n v="0"/>
    <x v="0"/>
    <n v="0"/>
    <n v="0"/>
    <s v="US"/>
    <s v="USD"/>
    <x v="472"/>
    <n v="1369803600"/>
    <b v="0"/>
    <b v="1"/>
    <s v="theater/plays"/>
    <x v="3"/>
    <x v="3"/>
  </r>
  <r>
    <n v="501"/>
    <s v="Mccann-Le"/>
    <s v="Focused coherent methodology"/>
    <n v="153600"/>
    <x v="492"/>
    <n v="70.145182291666671"/>
    <x v="0"/>
    <n v="1796"/>
    <n v="59.990534521158132"/>
    <s v="US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x v="493"/>
    <n v="529.92307692307691"/>
    <x v="1"/>
    <n v="186"/>
    <n v="37.037634408602152"/>
    <s v="AU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x v="494"/>
    <n v="180.32549019607842"/>
    <x v="1"/>
    <n v="460"/>
    <n v="99.963043478260872"/>
    <s v="US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x v="495"/>
    <n v="92.32"/>
    <x v="0"/>
    <n v="62"/>
    <n v="111.6774193548387"/>
    <s v="IT"/>
    <s v="EUR"/>
    <x v="443"/>
    <n v="1432011600"/>
    <b v="0"/>
    <b v="0"/>
    <s v="music/rock"/>
    <x v="1"/>
    <x v="1"/>
  </r>
  <r>
    <n v="505"/>
    <s v="Jensen-Vargas"/>
    <s v="Ameliorated explicit parallelism"/>
    <n v="89900"/>
    <x v="496"/>
    <n v="13.901001112347052"/>
    <x v="0"/>
    <n v="347"/>
    <n v="36.014409221902014"/>
    <s v="US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x v="497"/>
    <n v="927.07777777777778"/>
    <x v="1"/>
    <n v="2528"/>
    <n v="66.010284810126578"/>
    <s v="US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x v="498"/>
    <n v="39.857142857142854"/>
    <x v="0"/>
    <n v="19"/>
    <n v="44.05263157894737"/>
    <s v="US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x v="499"/>
    <n v="112.22929936305732"/>
    <x v="1"/>
    <n v="3657"/>
    <n v="52.999726551818434"/>
    <s v="US"/>
    <s v="USD"/>
    <x v="192"/>
    <n v="1534654800"/>
    <b v="0"/>
    <b v="0"/>
    <s v="theater/plays"/>
    <x v="3"/>
    <x v="3"/>
  </r>
  <r>
    <n v="509"/>
    <s v="White LLC"/>
    <s v="Robust zero-defect project"/>
    <n v="168500"/>
    <x v="500"/>
    <n v="70.925816023738875"/>
    <x v="0"/>
    <n v="1258"/>
    <n v="95"/>
    <s v="US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x v="501"/>
    <n v="119.08974358974359"/>
    <x v="1"/>
    <n v="131"/>
    <n v="70.908396946564892"/>
    <s v="AU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x v="502"/>
    <n v="24.017591339648174"/>
    <x v="0"/>
    <n v="362"/>
    <n v="98.060773480662988"/>
    <s v="US"/>
    <s v="USD"/>
    <x v="479"/>
    <n v="1564894800"/>
    <b v="0"/>
    <b v="0"/>
    <s v="theater/plays"/>
    <x v="3"/>
    <x v="3"/>
  </r>
  <r>
    <n v="512"/>
    <s v="Williams-Walsh"/>
    <s v="Organized explicit core"/>
    <n v="9100"/>
    <x v="503"/>
    <n v="139.31868131868131"/>
    <x v="1"/>
    <n v="239"/>
    <n v="53.046025104602514"/>
    <s v="US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x v="504"/>
    <n v="39.277108433734938"/>
    <x v="3"/>
    <n v="35"/>
    <n v="93.142857142857139"/>
    <s v="US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x v="505"/>
    <n v="22.439077144917086"/>
    <x v="3"/>
    <n v="528"/>
    <n v="58.945075757575758"/>
    <s v="CH"/>
    <s v="CHF"/>
    <x v="481"/>
    <n v="1386741600"/>
    <b v="0"/>
    <b v="1"/>
    <s v="music/rock"/>
    <x v="1"/>
    <x v="1"/>
  </r>
  <r>
    <n v="515"/>
    <s v="Cox LLC"/>
    <s v="Phased 24hour flexibility"/>
    <n v="8600"/>
    <x v="506"/>
    <n v="55.779069767441861"/>
    <x v="0"/>
    <n v="133"/>
    <n v="36.067669172932334"/>
    <s v="CA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x v="507"/>
    <n v="42.523125996810208"/>
    <x v="0"/>
    <n v="846"/>
    <n v="63.030732860520096"/>
    <s v="US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x v="508"/>
    <n v="112"/>
    <x v="1"/>
    <n v="78"/>
    <n v="84.717948717948715"/>
    <s v="US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x v="509"/>
    <n v="7.0681818181818183"/>
    <x v="0"/>
    <n v="10"/>
    <n v="62.2"/>
    <s v="US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x v="510"/>
    <n v="101.74563871693866"/>
    <x v="1"/>
    <n v="1773"/>
    <n v="101.97518330513255"/>
    <s v="US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x v="511"/>
    <n v="425.75"/>
    <x v="1"/>
    <n v="32"/>
    <n v="106.4375"/>
    <s v="US"/>
    <s v="USD"/>
    <x v="485"/>
    <n v="1555909200"/>
    <b v="0"/>
    <b v="0"/>
    <s v="theater/plays"/>
    <x v="3"/>
    <x v="3"/>
  </r>
  <r>
    <n v="521"/>
    <s v="Wilson Ltd"/>
    <s v="Function-based multi-state software"/>
    <n v="7600"/>
    <x v="512"/>
    <n v="145.53947368421052"/>
    <x v="1"/>
    <n v="369"/>
    <n v="29.975609756097562"/>
    <s v="US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x v="513"/>
    <n v="32.453465346534657"/>
    <x v="0"/>
    <n v="191"/>
    <n v="85.806282722513089"/>
    <s v="US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x v="514"/>
    <n v="700.33333333333337"/>
    <x v="1"/>
    <n v="89"/>
    <n v="70.82022471910112"/>
    <s v="US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x v="515"/>
    <n v="83.904860392967947"/>
    <x v="0"/>
    <n v="1979"/>
    <n v="40.998484082870135"/>
    <s v="US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x v="516"/>
    <n v="84.19047619047619"/>
    <x v="0"/>
    <n v="63"/>
    <n v="28.063492063492063"/>
    <s v="US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x v="517"/>
    <n v="155.95180722891567"/>
    <x v="1"/>
    <n v="147"/>
    <n v="88.054421768707485"/>
    <s v="US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x v="518"/>
    <n v="99.619450317124731"/>
    <x v="0"/>
    <n v="6080"/>
    <n v="31"/>
    <s v="CA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x v="519"/>
    <n v="80.3"/>
    <x v="0"/>
    <n v="80"/>
    <n v="90.337500000000006"/>
    <s v="GB"/>
    <s v="GBP"/>
    <x v="492"/>
    <n v="1389074400"/>
    <b v="0"/>
    <b v="0"/>
    <s v="music/indie rock"/>
    <x v="1"/>
    <x v="7"/>
  </r>
  <r>
    <n v="529"/>
    <s v="Gallegos Inc"/>
    <s v="Seamless logistical encryption"/>
    <n v="5100"/>
    <x v="520"/>
    <n v="11.254901960784315"/>
    <x v="0"/>
    <n v="9"/>
    <n v="63.777777777777779"/>
    <s v="US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x v="521"/>
    <n v="91.740952380952379"/>
    <x v="0"/>
    <n v="1784"/>
    <n v="53.995515695067262"/>
    <s v="US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x v="522"/>
    <n v="95.521156936261377"/>
    <x v="2"/>
    <n v="3640"/>
    <n v="48.993956043956047"/>
    <s v="CH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x v="523"/>
    <n v="502.875"/>
    <x v="1"/>
    <n v="126"/>
    <n v="63.857142857142854"/>
    <s v="CA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x v="524"/>
    <n v="159.24394463667821"/>
    <x v="1"/>
    <n v="2218"/>
    <n v="82.996393146979258"/>
    <s v="GB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x v="525"/>
    <n v="15.022446689113355"/>
    <x v="0"/>
    <n v="243"/>
    <n v="55.08230452674897"/>
    <s v="US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x v="526"/>
    <n v="482.03846153846155"/>
    <x v="1"/>
    <n v="202"/>
    <n v="62.044554455445542"/>
    <s v="IT"/>
    <s v="EUR"/>
    <x v="499"/>
    <n v="1528606800"/>
    <b v="0"/>
    <b v="1"/>
    <s v="theater/plays"/>
    <x v="3"/>
    <x v="3"/>
  </r>
  <r>
    <n v="536"/>
    <s v="Shannon-Olson"/>
    <s v="Enhanced methodical middleware"/>
    <n v="9800"/>
    <x v="527"/>
    <n v="149.96938775510205"/>
    <x v="1"/>
    <n v="140"/>
    <n v="104.97857142857143"/>
    <s v="IT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x v="528"/>
    <n v="117.22156398104265"/>
    <x v="1"/>
    <n v="1052"/>
    <n v="94.044676806083643"/>
    <s v="DK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x v="529"/>
    <n v="37.695968274950431"/>
    <x v="0"/>
    <n v="1296"/>
    <n v="44.007716049382715"/>
    <s v="US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x v="530"/>
    <n v="72.65306122448979"/>
    <x v="0"/>
    <n v="77"/>
    <n v="92.467532467532465"/>
    <s v="US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x v="531"/>
    <n v="265.98113207547169"/>
    <x v="1"/>
    <n v="247"/>
    <n v="57.072874493927124"/>
    <s v="US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x v="532"/>
    <n v="24.205617977528089"/>
    <x v="0"/>
    <n v="395"/>
    <n v="109.07848101265823"/>
    <s v="IT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x v="533"/>
    <n v="2.5064935064935066"/>
    <x v="0"/>
    <n v="49"/>
    <n v="39.387755102040813"/>
    <s v="GB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x v="534"/>
    <n v="16.329799764428738"/>
    <x v="0"/>
    <n v="180"/>
    <n v="77.022222222222226"/>
    <s v="US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x v="535"/>
    <n v="276.5"/>
    <x v="1"/>
    <n v="84"/>
    <n v="92.166666666666671"/>
    <s v="US"/>
    <s v="USD"/>
    <x v="508"/>
    <n v="1453356000"/>
    <b v="0"/>
    <b v="0"/>
    <s v="music/rock"/>
    <x v="1"/>
    <x v="1"/>
  </r>
  <r>
    <n v="545"/>
    <s v="Deleon and Sons"/>
    <s v="Organized value-added access"/>
    <n v="184800"/>
    <x v="536"/>
    <n v="88.803571428571431"/>
    <x v="0"/>
    <n v="2690"/>
    <n v="61.007063197026021"/>
    <s v="US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x v="537"/>
    <n v="163.57142857142858"/>
    <x v="1"/>
    <n v="88"/>
    <n v="78.068181818181813"/>
    <s v="US"/>
    <s v="USD"/>
    <x v="510"/>
    <n v="1537419600"/>
    <b v="0"/>
    <b v="1"/>
    <s v="theater/plays"/>
    <x v="3"/>
    <x v="3"/>
  </r>
  <r>
    <n v="547"/>
    <s v="Hardin-Dixon"/>
    <s v="Focused solution-oriented matrix"/>
    <n v="1300"/>
    <x v="538"/>
    <n v="969"/>
    <x v="1"/>
    <n v="156"/>
    <n v="80.75"/>
    <s v="US"/>
    <s v="USD"/>
    <x v="511"/>
    <n v="1423202400"/>
    <b v="0"/>
    <b v="0"/>
    <s v="film &amp; video/drama"/>
    <x v="4"/>
    <x v="6"/>
  </r>
  <r>
    <n v="548"/>
    <s v="York-Pitts"/>
    <s v="Monitored discrete toolset"/>
    <n v="66100"/>
    <x v="539"/>
    <n v="270.91376701966715"/>
    <x v="1"/>
    <n v="2985"/>
    <n v="59.991289782244557"/>
    <s v="US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x v="540"/>
    <n v="284.21355932203392"/>
    <x v="1"/>
    <n v="762"/>
    <n v="110.03018372703411"/>
    <s v="US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x v="443"/>
    <n v="4"/>
    <x v="3"/>
    <n v="1"/>
    <n v="4"/>
    <s v="CH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x v="541"/>
    <n v="58.6329816768462"/>
    <x v="0"/>
    <n v="2779"/>
    <n v="37.99856063332134"/>
    <s v="AU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x v="542"/>
    <n v="98.511111111111106"/>
    <x v="0"/>
    <n v="92"/>
    <n v="96.369565217391298"/>
    <s v="US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x v="543"/>
    <n v="43.975381008206334"/>
    <x v="0"/>
    <n v="1028"/>
    <n v="72.978599221789878"/>
    <s v="US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x v="544"/>
    <n v="151.66315789473686"/>
    <x v="1"/>
    <n v="554"/>
    <n v="26.007220216606498"/>
    <s v="CA"/>
    <s v="CAD"/>
    <x v="518"/>
    <n v="1482645600"/>
    <b v="0"/>
    <b v="0"/>
    <s v="music/indie rock"/>
    <x v="1"/>
    <x v="7"/>
  </r>
  <r>
    <n v="555"/>
    <s v="Anderson Group"/>
    <s v="Organic maximized database"/>
    <n v="6300"/>
    <x v="545"/>
    <n v="223.63492063492063"/>
    <x v="1"/>
    <n v="135"/>
    <n v="104.36296296296297"/>
    <s v="DK"/>
    <s v="DKK"/>
    <x v="519"/>
    <n v="1399093200"/>
    <b v="0"/>
    <b v="0"/>
    <s v="music/rock"/>
    <x v="1"/>
    <x v="1"/>
  </r>
  <r>
    <n v="556"/>
    <s v="Smith and Sons"/>
    <s v="Grass-roots 24/7 attitude"/>
    <n v="5200"/>
    <x v="546"/>
    <n v="239.75"/>
    <x v="1"/>
    <n v="122"/>
    <n v="102.18852459016394"/>
    <s v="US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x v="547"/>
    <n v="199.33333333333334"/>
    <x v="1"/>
    <n v="221"/>
    <n v="54.117647058823529"/>
    <s v="US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x v="548"/>
    <n v="137.34482758620689"/>
    <x v="1"/>
    <n v="126"/>
    <n v="63.222222222222221"/>
    <s v="US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x v="549"/>
    <n v="100.96961063627731"/>
    <x v="1"/>
    <n v="1022"/>
    <n v="104.03228962818004"/>
    <s v="US"/>
    <s v="USD"/>
    <x v="523"/>
    <n v="1470718800"/>
    <b v="0"/>
    <b v="0"/>
    <s v="theater/plays"/>
    <x v="3"/>
    <x v="3"/>
  </r>
  <r>
    <n v="560"/>
    <s v="Hunt LLC"/>
    <s v="Re-engineered radical policy"/>
    <n v="20000"/>
    <x v="550"/>
    <n v="794.16"/>
    <x v="1"/>
    <n v="3177"/>
    <n v="49.994334277620396"/>
    <s v="US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x v="551"/>
    <n v="369.7"/>
    <x v="1"/>
    <n v="198"/>
    <n v="56.015151515151516"/>
    <s v="CH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x v="314"/>
    <n v="12.818181818181818"/>
    <x v="0"/>
    <n v="26"/>
    <n v="48.807692307692307"/>
    <s v="CH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x v="552"/>
    <n v="138.02702702702703"/>
    <x v="1"/>
    <n v="85"/>
    <n v="60.082352941176474"/>
    <s v="AU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x v="553"/>
    <n v="83.813278008298752"/>
    <x v="0"/>
    <n v="1790"/>
    <n v="78.990502793296088"/>
    <s v="US"/>
    <s v="USD"/>
    <x v="527"/>
    <n v="1427086800"/>
    <b v="0"/>
    <b v="0"/>
    <s v="theater/plays"/>
    <x v="3"/>
    <x v="3"/>
  </r>
  <r>
    <n v="565"/>
    <s v="Joseph LLC"/>
    <s v="Decentralized logistical collaboration"/>
    <n v="94900"/>
    <x v="554"/>
    <n v="204.60063224446787"/>
    <x v="1"/>
    <n v="3596"/>
    <n v="53.99499443826474"/>
    <s v="US"/>
    <s v="USD"/>
    <x v="528"/>
    <n v="1323064800"/>
    <b v="0"/>
    <b v="0"/>
    <s v="theater/plays"/>
    <x v="3"/>
    <x v="3"/>
  </r>
  <r>
    <n v="566"/>
    <s v="Webb-Smith"/>
    <s v="Advanced content-based installation"/>
    <n v="9300"/>
    <x v="555"/>
    <n v="44.344086021505376"/>
    <x v="0"/>
    <n v="37"/>
    <n v="111.45945945945945"/>
    <s v="US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x v="556"/>
    <n v="218.60294117647058"/>
    <x v="1"/>
    <n v="244"/>
    <n v="60.922131147540981"/>
    <s v="US"/>
    <s v="USD"/>
    <x v="529"/>
    <n v="1405141200"/>
    <b v="0"/>
    <b v="0"/>
    <s v="music/rock"/>
    <x v="1"/>
    <x v="1"/>
  </r>
  <r>
    <n v="568"/>
    <s v="Hardin-Foley"/>
    <s v="Synergized zero tolerance help-desk"/>
    <n v="72400"/>
    <x v="557"/>
    <n v="186.03314917127071"/>
    <x v="1"/>
    <n v="5180"/>
    <n v="26.0015444015444"/>
    <s v="US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x v="558"/>
    <n v="237.33830845771143"/>
    <x v="1"/>
    <n v="589"/>
    <n v="80.993208828522924"/>
    <s v="IT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x v="559"/>
    <n v="305.65384615384613"/>
    <x v="1"/>
    <n v="2725"/>
    <n v="34.995963302752294"/>
    <s v="US"/>
    <s v="USD"/>
    <x v="515"/>
    <n v="1419573600"/>
    <b v="0"/>
    <b v="1"/>
    <s v="music/rock"/>
    <x v="1"/>
    <x v="1"/>
  </r>
  <r>
    <n v="571"/>
    <s v="Wilson and Sons"/>
    <s v="Monitored grid-enabled model"/>
    <n v="3500"/>
    <x v="560"/>
    <n v="94.142857142857139"/>
    <x v="0"/>
    <n v="35"/>
    <n v="94.142857142857139"/>
    <s v="IT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x v="561"/>
    <n v="54.4"/>
    <x v="3"/>
    <n v="94"/>
    <n v="52.085106382978722"/>
    <s v="US"/>
    <s v="USD"/>
    <x v="533"/>
    <n v="1444798800"/>
    <b v="0"/>
    <b v="1"/>
    <s v="music/rock"/>
    <x v="1"/>
    <x v="1"/>
  </r>
  <r>
    <n v="573"/>
    <s v="Valenzuela-Cook"/>
    <s v="Total incremental productivity"/>
    <n v="6700"/>
    <x v="562"/>
    <n v="111.88059701492537"/>
    <x v="1"/>
    <n v="300"/>
    <n v="24.986666666666668"/>
    <s v="US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x v="563"/>
    <n v="369.14814814814815"/>
    <x v="1"/>
    <n v="144"/>
    <n v="69.215277777777771"/>
    <s v="US"/>
    <s v="USD"/>
    <x v="534"/>
    <n v="1576562400"/>
    <b v="0"/>
    <b v="1"/>
    <s v="food/food trucks"/>
    <x v="0"/>
    <x v="0"/>
  </r>
  <r>
    <n v="575"/>
    <s v="Fuentes LLC"/>
    <s v="Universal zero-defect concept"/>
    <n v="83300"/>
    <x v="564"/>
    <n v="62.930372148859547"/>
    <x v="0"/>
    <n v="558"/>
    <n v="93.944444444444443"/>
    <s v="US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x v="565"/>
    <n v="64.927835051546396"/>
    <x v="0"/>
    <n v="64"/>
    <n v="98.40625"/>
    <s v="US"/>
    <s v="USD"/>
    <x v="535"/>
    <n v="1510984800"/>
    <b v="0"/>
    <b v="0"/>
    <s v="theater/plays"/>
    <x v="3"/>
    <x v="3"/>
  </r>
  <r>
    <n v="577"/>
    <s v="Stevens Inc"/>
    <s v="Adaptive 24hour projection"/>
    <n v="8200"/>
    <x v="566"/>
    <n v="18.853658536585368"/>
    <x v="3"/>
    <n v="37"/>
    <n v="41.783783783783782"/>
    <s v="US"/>
    <s v="USD"/>
    <x v="536"/>
    <n v="1302066000"/>
    <b v="0"/>
    <b v="0"/>
    <s v="music/jazz"/>
    <x v="1"/>
    <x v="17"/>
  </r>
  <r>
    <n v="578"/>
    <s v="Martinez-Johnson"/>
    <s v="Sharable radical toolset"/>
    <n v="96500"/>
    <x v="567"/>
    <n v="16.754404145077721"/>
    <x v="0"/>
    <n v="245"/>
    <n v="65.991836734693877"/>
    <s v="US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x v="568"/>
    <n v="101.11290322580645"/>
    <x v="1"/>
    <n v="87"/>
    <n v="72.05747126436782"/>
    <s v="US"/>
    <s v="USD"/>
    <x v="538"/>
    <n v="1313730000"/>
    <b v="0"/>
    <b v="0"/>
    <s v="music/jazz"/>
    <x v="1"/>
    <x v="17"/>
  </r>
  <r>
    <n v="580"/>
    <s v="Perez PLC"/>
    <s v="Seamless 6thgeneration extranet"/>
    <n v="43800"/>
    <x v="569"/>
    <n v="341.50228310502285"/>
    <x v="1"/>
    <n v="3116"/>
    <n v="48.003209242618745"/>
    <s v="US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x v="570"/>
    <n v="64.016666666666666"/>
    <x v="0"/>
    <n v="71"/>
    <n v="54.098591549295776"/>
    <s v="US"/>
    <s v="USD"/>
    <x v="540"/>
    <n v="1305349200"/>
    <b v="0"/>
    <b v="0"/>
    <s v="technology/web"/>
    <x v="2"/>
    <x v="2"/>
  </r>
  <r>
    <n v="582"/>
    <s v="Pineda Ltd"/>
    <s v="Cross-group global system engine"/>
    <n v="8700"/>
    <x v="571"/>
    <n v="52.080459770114942"/>
    <x v="0"/>
    <n v="42"/>
    <n v="107.88095238095238"/>
    <s v="US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x v="572"/>
    <n v="322.40211640211641"/>
    <x v="1"/>
    <n v="909"/>
    <n v="67.034103410341032"/>
    <s v="US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x v="573"/>
    <n v="119.50810185185185"/>
    <x v="1"/>
    <n v="1613"/>
    <n v="64.01425914445133"/>
    <s v="US"/>
    <s v="USD"/>
    <x v="542"/>
    <n v="1336539600"/>
    <b v="0"/>
    <b v="0"/>
    <s v="technology/web"/>
    <x v="2"/>
    <x v="2"/>
  </r>
  <r>
    <n v="585"/>
    <s v="Pugh LLC"/>
    <s v="Reactive analyzing function"/>
    <n v="8900"/>
    <x v="574"/>
    <n v="146.79775280898878"/>
    <x v="1"/>
    <n v="136"/>
    <n v="96.066176470588232"/>
    <s v="US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x v="575"/>
    <n v="950.57142857142856"/>
    <x v="1"/>
    <n v="130"/>
    <n v="51.184615384615384"/>
    <s v="US"/>
    <s v="USD"/>
    <x v="544"/>
    <n v="1291615200"/>
    <b v="0"/>
    <b v="0"/>
    <s v="music/rock"/>
    <x v="1"/>
    <x v="1"/>
  </r>
  <r>
    <n v="587"/>
    <s v="Williams-Santos"/>
    <s v="Open-source analyzing monitoring"/>
    <n v="9400"/>
    <x v="576"/>
    <n v="72.893617021276597"/>
    <x v="0"/>
    <n v="156"/>
    <n v="43.92307692307692"/>
    <s v="CA"/>
    <s v="CAD"/>
    <x v="35"/>
    <n v="1552366800"/>
    <b v="0"/>
    <b v="1"/>
    <s v="food/food trucks"/>
    <x v="0"/>
    <x v="0"/>
  </r>
  <r>
    <n v="588"/>
    <s v="Weber Inc"/>
    <s v="Up-sized discrete firmware"/>
    <n v="157600"/>
    <x v="577"/>
    <n v="79.008248730964468"/>
    <x v="0"/>
    <n v="1368"/>
    <n v="91.021198830409361"/>
    <s v="GB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x v="578"/>
    <n v="64.721518987341767"/>
    <x v="0"/>
    <n v="102"/>
    <n v="50.127450980392155"/>
    <s v="US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x v="579"/>
    <n v="82.028169014084511"/>
    <x v="0"/>
    <n v="86"/>
    <n v="67.720930232558146"/>
    <s v="AU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x v="580"/>
    <n v="1037.6666666666667"/>
    <x v="1"/>
    <n v="102"/>
    <n v="61.03921568627451"/>
    <s v="US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x v="581"/>
    <n v="12.910076530612244"/>
    <x v="0"/>
    <n v="253"/>
    <n v="80.011857707509876"/>
    <s v="US"/>
    <s v="USD"/>
    <x v="548"/>
    <n v="1402203600"/>
    <b v="0"/>
    <b v="0"/>
    <s v="theater/plays"/>
    <x v="3"/>
    <x v="3"/>
  </r>
  <r>
    <n v="593"/>
    <s v="Hale-Hayes"/>
    <s v="Ameliorated client-driven open system"/>
    <n v="121600"/>
    <x v="582"/>
    <n v="154.84210526315789"/>
    <x v="1"/>
    <n v="4006"/>
    <n v="47.001497753369947"/>
    <s v="US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x v="583"/>
    <n v="7.0991735537190079"/>
    <x v="0"/>
    <n v="157"/>
    <n v="71.127388535031841"/>
    <s v="US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x v="584"/>
    <n v="208.52773826458036"/>
    <x v="1"/>
    <n v="1629"/>
    <n v="89.99079189686924"/>
    <s v="US"/>
    <s v="USD"/>
    <x v="551"/>
    <n v="1270530000"/>
    <b v="0"/>
    <b v="1"/>
    <s v="theater/plays"/>
    <x v="3"/>
    <x v="3"/>
  </r>
  <r>
    <n v="596"/>
    <s v="Becker-Scott"/>
    <s v="Managed optimizing archive"/>
    <n v="7900"/>
    <x v="585"/>
    <n v="99.683544303797461"/>
    <x v="0"/>
    <n v="183"/>
    <n v="43.032786885245905"/>
    <s v="US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x v="586"/>
    <n v="201.59756097560975"/>
    <x v="1"/>
    <n v="2188"/>
    <n v="67.997714808043881"/>
    <s v="US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x v="587"/>
    <n v="162.09032258064516"/>
    <x v="1"/>
    <n v="2409"/>
    <n v="73.004566210045667"/>
    <s v="IT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x v="588"/>
    <n v="3.6436208125445475"/>
    <x v="0"/>
    <n v="82"/>
    <n v="62.341463414634148"/>
    <s v="DK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x v="297"/>
    <n v="5"/>
    <x v="0"/>
    <n v="1"/>
    <n v="5"/>
    <s v="GB"/>
    <s v="GBP"/>
    <x v="555"/>
    <n v="1376197200"/>
    <b v="0"/>
    <b v="0"/>
    <s v="food/food trucks"/>
    <x v="0"/>
    <x v="0"/>
  </r>
  <r>
    <n v="601"/>
    <s v="Waters and Sons"/>
    <s v="Inverse neutral structure"/>
    <n v="6300"/>
    <x v="589"/>
    <n v="206.63492063492063"/>
    <x v="1"/>
    <n v="194"/>
    <n v="67.103092783505161"/>
    <s v="US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x v="590"/>
    <n v="128.23628691983123"/>
    <x v="1"/>
    <n v="1140"/>
    <n v="79.978947368421046"/>
    <s v="US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x v="591"/>
    <n v="119.66037735849056"/>
    <x v="1"/>
    <n v="102"/>
    <n v="62.176470588235297"/>
    <s v="US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x v="592"/>
    <n v="170.73055242390078"/>
    <x v="1"/>
    <n v="2857"/>
    <n v="53.005950297514879"/>
    <s v="US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x v="593"/>
    <n v="187.21212121212122"/>
    <x v="1"/>
    <n v="107"/>
    <n v="57.738317757009348"/>
    <s v="US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x v="594"/>
    <n v="188.38235294117646"/>
    <x v="1"/>
    <n v="160"/>
    <n v="40.03125"/>
    <s v="GB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x v="595"/>
    <n v="131.29869186046511"/>
    <x v="1"/>
    <n v="2230"/>
    <n v="81.016591928251117"/>
    <s v="US"/>
    <s v="USD"/>
    <x v="559"/>
    <n v="1395723600"/>
    <b v="0"/>
    <b v="0"/>
    <s v="food/food trucks"/>
    <x v="0"/>
    <x v="0"/>
  </r>
  <r>
    <n v="608"/>
    <s v="Johnson Group"/>
    <s v="Compatible full-range leverage"/>
    <n v="3900"/>
    <x v="416"/>
    <n v="283.97435897435895"/>
    <x v="1"/>
    <n v="316"/>
    <n v="35.047468354430379"/>
    <s v="US"/>
    <s v="USD"/>
    <x v="426"/>
    <n v="1552197600"/>
    <b v="0"/>
    <b v="1"/>
    <s v="music/jazz"/>
    <x v="1"/>
    <x v="17"/>
  </r>
  <r>
    <n v="609"/>
    <s v="Rose-Fuller"/>
    <s v="Upgradable holistic system engine"/>
    <n v="10000"/>
    <x v="596"/>
    <n v="120.42"/>
    <x v="1"/>
    <n v="117"/>
    <n v="102.92307692307692"/>
    <s v="US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x v="597"/>
    <n v="419.05607476635515"/>
    <x v="1"/>
    <n v="6406"/>
    <n v="27.998126756166094"/>
    <s v="US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x v="598"/>
    <n v="13.853658536585366"/>
    <x v="3"/>
    <n v="15"/>
    <n v="75.733333333333334"/>
    <s v="US"/>
    <s v="USD"/>
    <x v="562"/>
    <n v="1375765200"/>
    <b v="0"/>
    <b v="0"/>
    <s v="theater/plays"/>
    <x v="3"/>
    <x v="3"/>
  </r>
  <r>
    <n v="612"/>
    <s v="Wang, Nguyen and Horton"/>
    <s v="Innovative holistic hub"/>
    <n v="6200"/>
    <x v="599"/>
    <n v="139.43548387096774"/>
    <x v="1"/>
    <n v="192"/>
    <n v="45.026041666666664"/>
    <s v="US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x v="600"/>
    <n v="174"/>
    <x v="1"/>
    <n v="26"/>
    <n v="73.615384615384613"/>
    <s v="CA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x v="601"/>
    <n v="155.49056603773585"/>
    <x v="1"/>
    <n v="723"/>
    <n v="56.991701244813278"/>
    <s v="US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x v="602"/>
    <n v="170.4470588235294"/>
    <x v="1"/>
    <n v="170"/>
    <n v="85.223529411764702"/>
    <s v="IT"/>
    <s v="EUR"/>
    <x v="566"/>
    <n v="1462770000"/>
    <b v="0"/>
    <b v="0"/>
    <s v="theater/plays"/>
    <x v="3"/>
    <x v="3"/>
  </r>
  <r>
    <n v="616"/>
    <s v="Burnett-Mora"/>
    <s v="Quality-focused 24/7 superstructure"/>
    <n v="6400"/>
    <x v="402"/>
    <n v="189.515625"/>
    <x v="1"/>
    <n v="238"/>
    <n v="50.962184873949582"/>
    <s v="GB"/>
    <s v="GBP"/>
    <x v="567"/>
    <n v="1379739600"/>
    <b v="0"/>
    <b v="1"/>
    <s v="music/indie rock"/>
    <x v="1"/>
    <x v="7"/>
  </r>
  <r>
    <n v="617"/>
    <s v="King LLC"/>
    <s v="Multi-channeled local intranet"/>
    <n v="1400"/>
    <x v="203"/>
    <n v="249.71428571428572"/>
    <x v="1"/>
    <n v="55"/>
    <n v="63.563636363636363"/>
    <s v="US"/>
    <s v="USD"/>
    <x v="568"/>
    <n v="1402722000"/>
    <b v="0"/>
    <b v="0"/>
    <s v="theater/plays"/>
    <x v="3"/>
    <x v="3"/>
  </r>
  <r>
    <n v="618"/>
    <s v="Miller Ltd"/>
    <s v="Open-architected mobile emulation"/>
    <n v="198600"/>
    <x v="603"/>
    <n v="48.86052366565962"/>
    <x v="0"/>
    <n v="1198"/>
    <n v="80.999165275459092"/>
    <s v="US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x v="604"/>
    <n v="28.461970393057683"/>
    <x v="0"/>
    <n v="648"/>
    <n v="86.044753086419746"/>
    <s v="US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x v="605"/>
    <n v="268.02325581395348"/>
    <x v="1"/>
    <n v="128"/>
    <n v="90.0390625"/>
    <s v="AU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x v="606"/>
    <n v="619.80078125"/>
    <x v="1"/>
    <n v="2144"/>
    <n v="74.006063432835816"/>
    <s v="US"/>
    <s v="USD"/>
    <x v="572"/>
    <n v="1474174800"/>
    <b v="0"/>
    <b v="0"/>
    <s v="theater/plays"/>
    <x v="3"/>
    <x v="3"/>
  </r>
  <r>
    <n v="622"/>
    <s v="Smith-Smith"/>
    <s v="Total leadingedge neural-net"/>
    <n v="189000"/>
    <x v="607"/>
    <n v="3.1301587301587301"/>
    <x v="0"/>
    <n v="64"/>
    <n v="92.4375"/>
    <s v="US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x v="608"/>
    <n v="159.92152704135736"/>
    <x v="1"/>
    <n v="2693"/>
    <n v="55.999257333828446"/>
    <s v="GB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x v="609"/>
    <n v="279.39215686274508"/>
    <x v="1"/>
    <n v="432"/>
    <n v="32.983796296296298"/>
    <s v="US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x v="377"/>
    <n v="77.373333333333335"/>
    <x v="0"/>
    <n v="62"/>
    <n v="93.596774193548384"/>
    <s v="US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x v="610"/>
    <n v="206.328125"/>
    <x v="1"/>
    <n v="189"/>
    <n v="69.867724867724874"/>
    <s v="US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x v="611"/>
    <n v="694.25"/>
    <x v="1"/>
    <n v="154"/>
    <n v="72.129870129870127"/>
    <s v="GB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x v="612"/>
    <n v="151.78947368421052"/>
    <x v="1"/>
    <n v="96"/>
    <n v="30.041666666666668"/>
    <s v="US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x v="613"/>
    <n v="64.582072176949936"/>
    <x v="0"/>
    <n v="750"/>
    <n v="73.968000000000004"/>
    <s v="US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x v="614"/>
    <n v="62.873684210526314"/>
    <x v="3"/>
    <n v="87"/>
    <n v="68.65517241379311"/>
    <s v="US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x v="615"/>
    <n v="310.39864864864865"/>
    <x v="1"/>
    <n v="3063"/>
    <n v="59.992164544564154"/>
    <s v="US"/>
    <s v="USD"/>
    <x v="581"/>
    <n v="1553922000"/>
    <b v="0"/>
    <b v="0"/>
    <s v="theater/plays"/>
    <x v="3"/>
    <x v="3"/>
  </r>
  <r>
    <n v="632"/>
    <s v="Parker PLC"/>
    <s v="Reduced interactive matrix"/>
    <n v="72100"/>
    <x v="616"/>
    <n v="42.859916782246877"/>
    <x v="2"/>
    <n v="278"/>
    <n v="111.15827338129496"/>
    <s v="US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x v="617"/>
    <n v="83.119402985074629"/>
    <x v="0"/>
    <n v="105"/>
    <n v="53.038095238095238"/>
    <s v="US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x v="618"/>
    <n v="78.531302876480538"/>
    <x v="3"/>
    <n v="1658"/>
    <n v="55.985524728588658"/>
    <s v="US"/>
    <s v="USD"/>
    <x v="583"/>
    <n v="1491627600"/>
    <b v="0"/>
    <b v="0"/>
    <s v="film &amp; video/television"/>
    <x v="4"/>
    <x v="19"/>
  </r>
  <r>
    <n v="635"/>
    <s v="Mack Ltd"/>
    <s v="Reactive regional access"/>
    <n v="139000"/>
    <x v="619"/>
    <n v="114.09352517985612"/>
    <x v="1"/>
    <n v="2266"/>
    <n v="69.986760812003524"/>
    <s v="US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x v="620"/>
    <n v="64.537683358624179"/>
    <x v="0"/>
    <n v="2604"/>
    <n v="48.998079877112133"/>
    <s v="DK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x v="621"/>
    <n v="79.411764705882348"/>
    <x v="0"/>
    <n v="65"/>
    <n v="103.84615384615384"/>
    <s v="US"/>
    <s v="USD"/>
    <x v="586"/>
    <n v="1479794400"/>
    <b v="0"/>
    <b v="0"/>
    <s v="theater/plays"/>
    <x v="3"/>
    <x v="3"/>
  </r>
  <r>
    <n v="638"/>
    <s v="Weaver Ltd"/>
    <s v="Monitored 24/7 approach"/>
    <n v="81600"/>
    <x v="622"/>
    <n v="11.419117647058824"/>
    <x v="0"/>
    <n v="94"/>
    <n v="99.127659574468083"/>
    <s v="US"/>
    <s v="USD"/>
    <x v="587"/>
    <n v="1281243600"/>
    <b v="0"/>
    <b v="1"/>
    <s v="theater/plays"/>
    <x v="3"/>
    <x v="3"/>
  </r>
  <r>
    <n v="639"/>
    <s v="Barnes-Williams"/>
    <s v="Upgradable explicit forecast"/>
    <n v="8600"/>
    <x v="623"/>
    <n v="56.186046511627907"/>
    <x v="2"/>
    <n v="45"/>
    <n v="107.37777777777778"/>
    <s v="US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x v="624"/>
    <n v="16.501669449081803"/>
    <x v="0"/>
    <n v="257"/>
    <n v="76.922178988326849"/>
    <s v="US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x v="625"/>
    <n v="119.96808510638297"/>
    <x v="1"/>
    <n v="194"/>
    <n v="58.128865979381445"/>
    <s v="CH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x v="626"/>
    <n v="145.45652173913044"/>
    <x v="1"/>
    <n v="129"/>
    <n v="103.73643410852713"/>
    <s v="CA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x v="627"/>
    <n v="221.38255033557047"/>
    <x v="1"/>
    <n v="375"/>
    <n v="87.962666666666664"/>
    <s v="US"/>
    <s v="USD"/>
    <x v="592"/>
    <n v="1489899600"/>
    <b v="0"/>
    <b v="0"/>
    <s v="theater/plays"/>
    <x v="3"/>
    <x v="3"/>
  </r>
  <r>
    <n v="644"/>
    <s v="Peters-Nelson"/>
    <s v="Distributed real-time algorithm"/>
    <n v="169400"/>
    <x v="628"/>
    <n v="48.396694214876035"/>
    <x v="0"/>
    <n v="2928"/>
    <n v="28"/>
    <s v="CA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x v="629"/>
    <n v="92.911504424778755"/>
    <x v="0"/>
    <n v="4697"/>
    <n v="37.999361294443261"/>
    <s v="US"/>
    <s v="USD"/>
    <x v="594"/>
    <n v="1539752400"/>
    <b v="0"/>
    <b v="1"/>
    <s v="music/rock"/>
    <x v="1"/>
    <x v="1"/>
  </r>
  <r>
    <n v="646"/>
    <s v="Robinson Group"/>
    <s v="Switchable reciprocal middleware"/>
    <n v="98700"/>
    <x v="630"/>
    <n v="88.59979736575481"/>
    <x v="0"/>
    <n v="2915"/>
    <n v="29.999313893653515"/>
    <s v="US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x v="631"/>
    <n v="41.4"/>
    <x v="0"/>
    <n v="18"/>
    <n v="103.5"/>
    <s v="US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x v="632"/>
    <n v="63.056795131845838"/>
    <x v="3"/>
    <n v="723"/>
    <n v="85.994467496542185"/>
    <s v="US"/>
    <s v="USD"/>
    <x v="597"/>
    <n v="1500872400"/>
    <b v="1"/>
    <b v="0"/>
    <s v="food/food trucks"/>
    <x v="0"/>
    <x v="0"/>
  </r>
  <r>
    <n v="649"/>
    <s v="Yang and Sons"/>
    <s v="Reactive 6thgeneration hub"/>
    <n v="121700"/>
    <x v="633"/>
    <n v="48.482333607230899"/>
    <x v="0"/>
    <n v="602"/>
    <n v="98.011627906976742"/>
    <s v="CH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x v="50"/>
    <n v="2"/>
    <x v="0"/>
    <n v="1"/>
    <n v="2"/>
    <s v="US"/>
    <s v="USD"/>
    <x v="599"/>
    <n v="1407128400"/>
    <b v="0"/>
    <b v="0"/>
    <s v="music/jazz"/>
    <x v="1"/>
    <x v="17"/>
  </r>
  <r>
    <n v="651"/>
    <s v="Wang, Koch and Weaver"/>
    <s v="Digitized analyzing capacity"/>
    <n v="196700"/>
    <x v="634"/>
    <n v="88.47941026944585"/>
    <x v="0"/>
    <n v="3868"/>
    <n v="44.994570837642193"/>
    <s v="IT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x v="635"/>
    <n v="126.84"/>
    <x v="1"/>
    <n v="409"/>
    <n v="31.012224938875306"/>
    <s v="US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x v="636"/>
    <n v="2338.8333333333335"/>
    <x v="1"/>
    <n v="234"/>
    <n v="59.970085470085472"/>
    <s v="US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x v="637"/>
    <n v="508.38857142857142"/>
    <x v="1"/>
    <n v="3016"/>
    <n v="58.9973474801061"/>
    <s v="US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x v="638"/>
    <n v="191.47826086956522"/>
    <x v="1"/>
    <n v="264"/>
    <n v="50.045454545454547"/>
    <s v="US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x v="639"/>
    <n v="42.127533783783782"/>
    <x v="0"/>
    <n v="504"/>
    <n v="98.966269841269835"/>
    <s v="AU"/>
    <s v="AUD"/>
    <x v="604"/>
    <n v="1514872800"/>
    <b v="0"/>
    <b v="0"/>
    <s v="food/food trucks"/>
    <x v="0"/>
    <x v="0"/>
  </r>
  <r>
    <n v="657"/>
    <s v="Russo, Kim and Mccoy"/>
    <s v="Balanced optimal hardware"/>
    <n v="10000"/>
    <x v="640"/>
    <n v="8.24"/>
    <x v="0"/>
    <n v="14"/>
    <n v="58.857142857142854"/>
    <s v="US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x v="641"/>
    <n v="60.064638783269963"/>
    <x v="3"/>
    <n v="390"/>
    <n v="81.010256410256417"/>
    <s v="US"/>
    <s v="USD"/>
    <x v="606"/>
    <n v="1442898000"/>
    <b v="0"/>
    <b v="0"/>
    <s v="music/rock"/>
    <x v="1"/>
    <x v="1"/>
  </r>
  <r>
    <n v="659"/>
    <s v="Bailey and Sons"/>
    <s v="Grass-roots dynamic emulation"/>
    <n v="120700"/>
    <x v="642"/>
    <n v="47.232808616404306"/>
    <x v="0"/>
    <n v="750"/>
    <n v="76.013333333333335"/>
    <s v="GB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x v="643"/>
    <n v="81.736263736263737"/>
    <x v="0"/>
    <n v="77"/>
    <n v="96.597402597402592"/>
    <s v="US"/>
    <s v="USD"/>
    <x v="607"/>
    <n v="1440910800"/>
    <b v="1"/>
    <b v="0"/>
    <s v="theater/plays"/>
    <x v="3"/>
    <x v="3"/>
  </r>
  <r>
    <n v="661"/>
    <s v="Smith Group"/>
    <s v="Right-sized secondary challenge"/>
    <n v="106800"/>
    <x v="644"/>
    <n v="54.187265917602993"/>
    <x v="0"/>
    <n v="752"/>
    <n v="76.957446808510639"/>
    <s v="DK"/>
    <s v="DKK"/>
    <x v="608"/>
    <n v="1335502800"/>
    <b v="0"/>
    <b v="0"/>
    <s v="music/jazz"/>
    <x v="1"/>
    <x v="17"/>
  </r>
  <r>
    <n v="662"/>
    <s v="Murphy-Farrell"/>
    <s v="Implemented exuding software"/>
    <n v="9100"/>
    <x v="645"/>
    <n v="97.868131868131869"/>
    <x v="0"/>
    <n v="131"/>
    <n v="67.984732824427482"/>
    <s v="US"/>
    <s v="USD"/>
    <x v="609"/>
    <n v="1544680800"/>
    <b v="0"/>
    <b v="0"/>
    <s v="theater/plays"/>
    <x v="3"/>
    <x v="3"/>
  </r>
  <r>
    <n v="663"/>
    <s v="Everett-Wolfe"/>
    <s v="Total optimizing software"/>
    <n v="10000"/>
    <x v="646"/>
    <n v="77.239999999999995"/>
    <x v="0"/>
    <n v="87"/>
    <n v="88.781609195402297"/>
    <s v="US"/>
    <s v="USD"/>
    <x v="610"/>
    <n v="1288414800"/>
    <b v="0"/>
    <b v="0"/>
    <s v="theater/plays"/>
    <x v="3"/>
    <x v="3"/>
  </r>
  <r>
    <n v="664"/>
    <s v="Young PLC"/>
    <s v="Optional maximized attitude"/>
    <n v="79400"/>
    <x v="647"/>
    <n v="33.464735516372798"/>
    <x v="0"/>
    <n v="1063"/>
    <n v="24.99623706491063"/>
    <s v="US"/>
    <s v="USD"/>
    <x v="541"/>
    <n v="1330581600"/>
    <b v="0"/>
    <b v="0"/>
    <s v="music/jazz"/>
    <x v="1"/>
    <x v="17"/>
  </r>
  <r>
    <n v="665"/>
    <s v="Park-Goodman"/>
    <s v="Customer-focused impactful extranet"/>
    <n v="5100"/>
    <x v="648"/>
    <n v="239.58823529411765"/>
    <x v="1"/>
    <n v="272"/>
    <n v="44.922794117647058"/>
    <s v="US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x v="649"/>
    <n v="64.032258064516128"/>
    <x v="3"/>
    <n v="25"/>
    <n v="79.400000000000006"/>
    <s v="US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x v="650"/>
    <n v="176.15942028985506"/>
    <x v="1"/>
    <n v="419"/>
    <n v="29.009546539379475"/>
    <s v="US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x v="651"/>
    <n v="20.33818181818182"/>
    <x v="0"/>
    <n v="76"/>
    <n v="73.59210526315789"/>
    <s v="US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x v="652"/>
    <n v="358.64754098360658"/>
    <x v="1"/>
    <n v="1621"/>
    <n v="107.97038864898211"/>
    <s v="IT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x v="653"/>
    <n v="468.85802469135803"/>
    <x v="1"/>
    <n v="1101"/>
    <n v="68.987284287011803"/>
    <s v="US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x v="654"/>
    <n v="122.0563524590164"/>
    <x v="1"/>
    <n v="1073"/>
    <n v="111.02236719478098"/>
    <s v="US"/>
    <s v="USD"/>
    <x v="616"/>
    <n v="1280898000"/>
    <b v="0"/>
    <b v="1"/>
    <s v="theater/plays"/>
    <x v="3"/>
    <x v="3"/>
  </r>
  <r>
    <n v="672"/>
    <s v="Kelly-Colon"/>
    <s v="Stand-alone grid-enabled leverage"/>
    <n v="197900"/>
    <x v="655"/>
    <n v="55.931783729156137"/>
    <x v="0"/>
    <n v="4428"/>
    <n v="24.997515808491418"/>
    <s v="AU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x v="656"/>
    <n v="43.660714285714285"/>
    <x v="0"/>
    <n v="58"/>
    <n v="42.155172413793103"/>
    <s v="IT"/>
    <s v="EUR"/>
    <x v="618"/>
    <n v="1462510800"/>
    <b v="0"/>
    <b v="0"/>
    <s v="music/indie rock"/>
    <x v="1"/>
    <x v="7"/>
  </r>
  <r>
    <n v="674"/>
    <s v="Sanchez Ltd"/>
    <s v="Up-sized 24hour instruction set"/>
    <n v="170700"/>
    <x v="657"/>
    <n v="33.538371411833623"/>
    <x v="3"/>
    <n v="1218"/>
    <n v="47.003284072249592"/>
    <s v="US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x v="658"/>
    <n v="122.97938144329896"/>
    <x v="1"/>
    <n v="331"/>
    <n v="36.0392749244713"/>
    <s v="US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x v="659"/>
    <n v="189.74959871589084"/>
    <x v="1"/>
    <n v="1170"/>
    <n v="101.03760683760684"/>
    <s v="US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x v="660"/>
    <n v="83.622641509433961"/>
    <x v="0"/>
    <n v="111"/>
    <n v="39.927927927927925"/>
    <s v="US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x v="661"/>
    <n v="17.968844221105527"/>
    <x v="3"/>
    <n v="215"/>
    <n v="83.158139534883716"/>
    <s v="US"/>
    <s v="USD"/>
    <x v="35"/>
    <n v="1548050400"/>
    <b v="0"/>
    <b v="0"/>
    <s v="film &amp; video/drama"/>
    <x v="4"/>
    <x v="6"/>
  </r>
  <r>
    <n v="679"/>
    <s v="Davis Ltd"/>
    <s v="Synchronized motivating solution"/>
    <n v="1400"/>
    <x v="662"/>
    <n v="1036.5"/>
    <x v="1"/>
    <n v="363"/>
    <n v="39.97520661157025"/>
    <s v="US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x v="663"/>
    <n v="97.405219780219781"/>
    <x v="0"/>
    <n v="2955"/>
    <n v="47.993908629441627"/>
    <s v="US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x v="664"/>
    <n v="86.386203150461711"/>
    <x v="0"/>
    <n v="1657"/>
    <n v="95.978877489438744"/>
    <s v="US"/>
    <s v="USD"/>
    <x v="625"/>
    <n v="1324965600"/>
    <b v="0"/>
    <b v="0"/>
    <s v="theater/plays"/>
    <x v="3"/>
    <x v="3"/>
  </r>
  <r>
    <n v="682"/>
    <s v="Nguyen and Sons"/>
    <s v="Compatible 5thgeneration concept"/>
    <n v="5400"/>
    <x v="665"/>
    <n v="150.16666666666666"/>
    <x v="1"/>
    <n v="103"/>
    <n v="78.728155339805824"/>
    <s v="US"/>
    <s v="USD"/>
    <x v="626"/>
    <n v="1387519200"/>
    <b v="0"/>
    <b v="0"/>
    <s v="theater/plays"/>
    <x v="3"/>
    <x v="3"/>
  </r>
  <r>
    <n v="683"/>
    <s v="Jones PLC"/>
    <s v="Virtual systemic intranet"/>
    <n v="2300"/>
    <x v="666"/>
    <n v="358.43478260869563"/>
    <x v="1"/>
    <n v="147"/>
    <n v="56.081632653061227"/>
    <s v="US"/>
    <s v="USD"/>
    <x v="627"/>
    <n v="1537246800"/>
    <b v="0"/>
    <b v="0"/>
    <s v="theater/plays"/>
    <x v="3"/>
    <x v="3"/>
  </r>
  <r>
    <n v="684"/>
    <s v="Gilmore LLC"/>
    <s v="Optimized systemic algorithm"/>
    <n v="1400"/>
    <x v="667"/>
    <n v="542.85714285714289"/>
    <x v="1"/>
    <n v="110"/>
    <n v="69.090909090909093"/>
    <s v="CA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x v="668"/>
    <n v="67.500714285714281"/>
    <x v="0"/>
    <n v="926"/>
    <n v="102.05291576673866"/>
    <s v="CA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x v="669"/>
    <n v="191.74666666666667"/>
    <x v="1"/>
    <n v="134"/>
    <n v="107.32089552238806"/>
    <s v="US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x v="670"/>
    <n v="932"/>
    <x v="1"/>
    <n v="269"/>
    <n v="51.970260223048328"/>
    <s v="US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x v="671"/>
    <n v="429.27586206896552"/>
    <x v="1"/>
    <n v="175"/>
    <n v="71.137142857142862"/>
    <s v="US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x v="672"/>
    <n v="100.65753424657534"/>
    <x v="1"/>
    <n v="69"/>
    <n v="106.49275362318841"/>
    <s v="US"/>
    <s v="USD"/>
    <x v="633"/>
    <n v="1384063200"/>
    <b v="0"/>
    <b v="0"/>
    <s v="technology/web"/>
    <x v="2"/>
    <x v="2"/>
  </r>
  <r>
    <n v="690"/>
    <s v="Walsh-Watts"/>
    <s v="Polarized actuating implementation"/>
    <n v="3600"/>
    <x v="673"/>
    <n v="226.61111111111111"/>
    <x v="1"/>
    <n v="190"/>
    <n v="42.93684210526316"/>
    <s v="US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x v="674"/>
    <n v="142.38"/>
    <x v="1"/>
    <n v="237"/>
    <n v="30.037974683544302"/>
    <s v="US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x v="675"/>
    <n v="90.63333333333334"/>
    <x v="0"/>
    <n v="77"/>
    <n v="70.623376623376629"/>
    <s v="GB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x v="676"/>
    <n v="63.966740576496676"/>
    <x v="0"/>
    <n v="1748"/>
    <n v="66.016018306636155"/>
    <s v="US"/>
    <s v="USD"/>
    <x v="637"/>
    <n v="1509685200"/>
    <b v="0"/>
    <b v="0"/>
    <s v="theater/plays"/>
    <x v="3"/>
    <x v="3"/>
  </r>
  <r>
    <n v="694"/>
    <s v="Mora-Bradley"/>
    <s v="Programmable tangible ability"/>
    <n v="9100"/>
    <x v="677"/>
    <n v="84.131868131868131"/>
    <x v="0"/>
    <n v="79"/>
    <n v="96.911392405063296"/>
    <s v="US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x v="678"/>
    <n v="133.93478260869566"/>
    <x v="1"/>
    <n v="196"/>
    <n v="62.867346938775512"/>
    <s v="IT"/>
    <s v="EUR"/>
    <x v="639"/>
    <n v="1448863200"/>
    <b v="1"/>
    <b v="0"/>
    <s v="music/rock"/>
    <x v="1"/>
    <x v="1"/>
  </r>
  <r>
    <n v="696"/>
    <s v="Lopez, Reid and Johnson"/>
    <s v="Total real-time hardware"/>
    <n v="164100"/>
    <x v="679"/>
    <n v="59.042047531992687"/>
    <x v="0"/>
    <n v="889"/>
    <n v="108.98537682789652"/>
    <s v="US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x v="680"/>
    <n v="152.80062063615205"/>
    <x v="1"/>
    <n v="7295"/>
    <n v="26.999314599040439"/>
    <s v="US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x v="681"/>
    <n v="446.69121140142516"/>
    <x v="1"/>
    <n v="2893"/>
    <n v="65.004147943311438"/>
    <s v="CA"/>
    <s v="CAD"/>
    <x v="642"/>
    <n v="1323324000"/>
    <b v="0"/>
    <b v="0"/>
    <s v="technology/wearables"/>
    <x v="2"/>
    <x v="8"/>
  </r>
  <r>
    <n v="699"/>
    <s v="King Inc"/>
    <s v="Ergonomic dedicated focus group"/>
    <n v="7400"/>
    <x v="682"/>
    <n v="84.391891891891888"/>
    <x v="0"/>
    <n v="56"/>
    <n v="111.51785714285714"/>
    <s v="US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x v="247"/>
    <n v="3"/>
    <x v="0"/>
    <n v="1"/>
    <n v="3"/>
    <s v="US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x v="683"/>
    <n v="175.02692307692308"/>
    <x v="1"/>
    <n v="820"/>
    <n v="110.99268292682927"/>
    <s v="US"/>
    <s v="USD"/>
    <x v="643"/>
    <n v="1301806800"/>
    <b v="1"/>
    <b v="0"/>
    <s v="theater/plays"/>
    <x v="3"/>
    <x v="3"/>
  </r>
  <r>
    <n v="702"/>
    <s v="Sims-Gross"/>
    <s v="Object-based attitude-oriented analyzer"/>
    <n v="8700"/>
    <x v="684"/>
    <n v="54.137931034482762"/>
    <x v="0"/>
    <n v="83"/>
    <n v="56.746987951807228"/>
    <s v="US"/>
    <s v="USD"/>
    <x v="644"/>
    <n v="1374901200"/>
    <b v="0"/>
    <b v="0"/>
    <s v="technology/wearables"/>
    <x v="2"/>
    <x v="8"/>
  </r>
  <r>
    <n v="703"/>
    <s v="Perez Group"/>
    <s v="Cross-platform tertiary hub"/>
    <n v="63400"/>
    <x v="685"/>
    <n v="311.87381703470032"/>
    <x v="1"/>
    <n v="2038"/>
    <n v="97.020608439646708"/>
    <s v="US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x v="686"/>
    <n v="122.7816091954023"/>
    <x v="1"/>
    <n v="116"/>
    <n v="92.08620689655173"/>
    <s v="US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x v="687"/>
    <n v="99.026517383618156"/>
    <x v="0"/>
    <n v="2025"/>
    <n v="82.986666666666665"/>
    <s v="GB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x v="688"/>
    <n v="127.84686346863468"/>
    <x v="1"/>
    <n v="1345"/>
    <n v="103.03791821561339"/>
    <s v="AU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x v="689"/>
    <n v="158.61643835616439"/>
    <x v="1"/>
    <n v="168"/>
    <n v="68.922619047619051"/>
    <s v="US"/>
    <s v="USD"/>
    <x v="159"/>
    <n v="1547359200"/>
    <b v="0"/>
    <b v="0"/>
    <s v="film &amp; video/drama"/>
    <x v="4"/>
    <x v="6"/>
  </r>
  <r>
    <n v="708"/>
    <s v="Ortega LLC"/>
    <s v="Secured bifurcated intranet"/>
    <n v="1700"/>
    <x v="690"/>
    <n v="707.05882352941171"/>
    <x v="1"/>
    <n v="137"/>
    <n v="87.737226277372258"/>
    <s v="CH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x v="691"/>
    <n v="142.38775510204081"/>
    <x v="1"/>
    <n v="186"/>
    <n v="75.021505376344081"/>
    <s v="IT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x v="692"/>
    <n v="147.86046511627907"/>
    <x v="1"/>
    <n v="125"/>
    <n v="50.863999999999997"/>
    <s v="US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x v="693"/>
    <n v="20.322580645161292"/>
    <x v="0"/>
    <n v="14"/>
    <n v="90"/>
    <s v="IT"/>
    <s v="EUR"/>
    <x v="248"/>
    <n v="1453788000"/>
    <b v="1"/>
    <b v="1"/>
    <s v="theater/plays"/>
    <x v="3"/>
    <x v="3"/>
  </r>
  <r>
    <n v="712"/>
    <s v="Garza-Bryant"/>
    <s v="Programmable leadingedge contingency"/>
    <n v="800"/>
    <x v="694"/>
    <n v="1840.625"/>
    <x v="1"/>
    <n v="202"/>
    <n v="72.896039603960389"/>
    <s v="US"/>
    <s v="USD"/>
    <x v="571"/>
    <n v="1471496400"/>
    <b v="0"/>
    <b v="0"/>
    <s v="theater/plays"/>
    <x v="3"/>
    <x v="3"/>
  </r>
  <r>
    <n v="713"/>
    <s v="Mays LLC"/>
    <s v="Multi-layered global groupware"/>
    <n v="6900"/>
    <x v="695"/>
    <n v="161.94202898550725"/>
    <x v="1"/>
    <n v="103"/>
    <n v="108.48543689320388"/>
    <s v="US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x v="696"/>
    <n v="472.82077922077923"/>
    <x v="1"/>
    <n v="1785"/>
    <n v="101.98095238095237"/>
    <s v="US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x v="697"/>
    <n v="24.466101694915253"/>
    <x v="0"/>
    <n v="656"/>
    <n v="44.009146341463413"/>
    <s v="US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x v="698"/>
    <n v="517.65"/>
    <x v="1"/>
    <n v="157"/>
    <n v="65.942675159235662"/>
    <s v="US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x v="699"/>
    <n v="247.64285714285714"/>
    <x v="1"/>
    <n v="555"/>
    <n v="24.987387387387386"/>
    <s v="US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x v="700"/>
    <n v="100.20481927710843"/>
    <x v="1"/>
    <n v="297"/>
    <n v="28.003367003367003"/>
    <s v="US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x v="701"/>
    <n v="153"/>
    <x v="1"/>
    <n v="123"/>
    <n v="85.829268292682926"/>
    <s v="US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x v="702"/>
    <n v="37.091954022988503"/>
    <x v="3"/>
    <n v="38"/>
    <n v="84.921052631578945"/>
    <s v="DK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x v="703"/>
    <n v="4.3923948220064721"/>
    <x v="3"/>
    <n v="60"/>
    <n v="90.483333333333334"/>
    <s v="US"/>
    <s v="USD"/>
    <x v="657"/>
    <n v="1523336400"/>
    <b v="0"/>
    <b v="0"/>
    <s v="music/rock"/>
    <x v="1"/>
    <x v="1"/>
  </r>
  <r>
    <n v="722"/>
    <s v="Thomas-Simmons"/>
    <s v="Proactive 24hour frame"/>
    <n v="48500"/>
    <x v="704"/>
    <n v="156.50721649484535"/>
    <x v="1"/>
    <n v="3036"/>
    <n v="25.00197628458498"/>
    <s v="US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x v="705"/>
    <n v="270.40816326530614"/>
    <x v="1"/>
    <n v="144"/>
    <n v="92.013888888888886"/>
    <s v="AU"/>
    <s v="AUD"/>
    <x v="658"/>
    <n v="1458709200"/>
    <b v="0"/>
    <b v="0"/>
    <s v="theater/plays"/>
    <x v="3"/>
    <x v="3"/>
  </r>
  <r>
    <n v="724"/>
    <s v="Mccoy Ltd"/>
    <s v="Business-focused encompassing intranet"/>
    <n v="8400"/>
    <x v="706"/>
    <n v="134.0595238095238"/>
    <x v="1"/>
    <n v="121"/>
    <n v="93.066115702479337"/>
    <s v="GB"/>
    <s v="GBP"/>
    <x v="659"/>
    <n v="1414126800"/>
    <b v="0"/>
    <b v="1"/>
    <s v="theater/plays"/>
    <x v="3"/>
    <x v="3"/>
  </r>
  <r>
    <n v="725"/>
    <s v="Dawson-Tyler"/>
    <s v="Optional 6thgeneration access"/>
    <n v="193200"/>
    <x v="707"/>
    <n v="50.398033126293996"/>
    <x v="0"/>
    <n v="1596"/>
    <n v="61.008145363408524"/>
    <s v="US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x v="708"/>
    <n v="88.815837937384899"/>
    <x v="3"/>
    <n v="524"/>
    <n v="92.036259541984734"/>
    <s v="US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x v="709"/>
    <n v="165"/>
    <x v="1"/>
    <n v="181"/>
    <n v="81.132596685082873"/>
    <s v="US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x v="710"/>
    <n v="17.5"/>
    <x v="0"/>
    <n v="10"/>
    <n v="73.5"/>
    <s v="US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x v="711"/>
    <n v="185.66071428571428"/>
    <x v="1"/>
    <n v="122"/>
    <n v="85.221311475409834"/>
    <s v="US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x v="712"/>
    <n v="412.66319444444446"/>
    <x v="1"/>
    <n v="1071"/>
    <n v="110.96825396825396"/>
    <s v="CA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x v="713"/>
    <n v="90.25"/>
    <x v="3"/>
    <n v="219"/>
    <n v="32.968036529680369"/>
    <s v="US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x v="714"/>
    <n v="91.984615384615381"/>
    <x v="0"/>
    <n v="1121"/>
    <n v="96.005352363960753"/>
    <s v="US"/>
    <s v="USD"/>
    <x v="666"/>
    <n v="1492146000"/>
    <b v="0"/>
    <b v="1"/>
    <s v="music/rock"/>
    <x v="1"/>
    <x v="1"/>
  </r>
  <r>
    <n v="733"/>
    <s v="Marquez-Kerr"/>
    <s v="Automated hybrid orchestration"/>
    <n v="15800"/>
    <x v="715"/>
    <n v="527.00632911392404"/>
    <x v="1"/>
    <n v="980"/>
    <n v="84.96632653061225"/>
    <s v="US"/>
    <s v="USD"/>
    <x v="43"/>
    <n v="1407301200"/>
    <b v="0"/>
    <b v="0"/>
    <s v="music/metal"/>
    <x v="1"/>
    <x v="16"/>
  </r>
  <r>
    <n v="734"/>
    <s v="Stone PLC"/>
    <s v="Exclusive 5thgeneration leverage"/>
    <n v="4200"/>
    <x v="716"/>
    <n v="319.14285714285717"/>
    <x v="1"/>
    <n v="536"/>
    <n v="25.007462686567163"/>
    <s v="US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x v="717"/>
    <n v="354.18867924528303"/>
    <x v="1"/>
    <n v="1991"/>
    <n v="65.998995479658461"/>
    <s v="US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x v="718"/>
    <n v="32.896103896103895"/>
    <x v="3"/>
    <n v="29"/>
    <n v="87.34482758620689"/>
    <s v="US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x v="719"/>
    <n v="135.8918918918919"/>
    <x v="1"/>
    <n v="180"/>
    <n v="27.933333333333334"/>
    <s v="US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x v="720"/>
    <n v="2.0843373493975905"/>
    <x v="0"/>
    <n v="15"/>
    <n v="103.8"/>
    <s v="US"/>
    <s v="USD"/>
    <x v="671"/>
    <n v="1418018400"/>
    <b v="0"/>
    <b v="1"/>
    <s v="theater/plays"/>
    <x v="3"/>
    <x v="3"/>
  </r>
  <r>
    <n v="739"/>
    <s v="Meyer-Avila"/>
    <s v="Multi-tiered discrete support"/>
    <n v="10000"/>
    <x v="721"/>
    <n v="61"/>
    <x v="0"/>
    <n v="191"/>
    <n v="31.937172774869111"/>
    <s v="US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x v="722"/>
    <n v="30.037735849056602"/>
    <x v="0"/>
    <n v="16"/>
    <n v="99.5"/>
    <s v="US"/>
    <s v="USD"/>
    <x v="673"/>
    <n v="1486360800"/>
    <b v="0"/>
    <b v="0"/>
    <s v="theater/plays"/>
    <x v="3"/>
    <x v="3"/>
  </r>
  <r>
    <n v="741"/>
    <s v="Garcia Ltd"/>
    <s v="Balanced mobile alliance"/>
    <n v="1200"/>
    <x v="723"/>
    <n v="1179.1666666666667"/>
    <x v="1"/>
    <n v="130"/>
    <n v="108.84615384615384"/>
    <s v="US"/>
    <s v="USD"/>
    <x v="674"/>
    <n v="1274677200"/>
    <b v="0"/>
    <b v="0"/>
    <s v="theater/plays"/>
    <x v="3"/>
    <x v="3"/>
  </r>
  <r>
    <n v="742"/>
    <s v="West-Stevens"/>
    <s v="Reactive solution-oriented groupware"/>
    <n v="1200"/>
    <x v="724"/>
    <n v="1126.0833333333333"/>
    <x v="1"/>
    <n v="122"/>
    <n v="110.76229508196721"/>
    <s v="US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x v="725"/>
    <n v="12.923076923076923"/>
    <x v="0"/>
    <n v="17"/>
    <n v="29.647058823529413"/>
    <s v="US"/>
    <s v="USD"/>
    <x v="676"/>
    <n v="1445922000"/>
    <b v="0"/>
    <b v="1"/>
    <s v="theater/plays"/>
    <x v="3"/>
    <x v="3"/>
  </r>
  <r>
    <n v="744"/>
    <s v="Fitzgerald Group"/>
    <s v="Intuitive exuding initiative"/>
    <n v="2000"/>
    <x v="726"/>
    <n v="712"/>
    <x v="1"/>
    <n v="140"/>
    <n v="101.71428571428571"/>
    <s v="US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x v="727"/>
    <n v="30.304347826086957"/>
    <x v="0"/>
    <n v="34"/>
    <n v="61.5"/>
    <s v="US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x v="728"/>
    <n v="212.50896057347671"/>
    <x v="1"/>
    <n v="3388"/>
    <n v="35"/>
    <s v="US"/>
    <s v="USD"/>
    <x v="678"/>
    <n v="1318568400"/>
    <b v="0"/>
    <b v="0"/>
    <s v="technology/web"/>
    <x v="2"/>
    <x v="2"/>
  </r>
  <r>
    <n v="747"/>
    <s v="Greer and Sons"/>
    <s v="Secured clear-thinking intranet"/>
    <n v="4900"/>
    <x v="729"/>
    <n v="228.85714285714286"/>
    <x v="1"/>
    <n v="280"/>
    <n v="40.049999999999997"/>
    <s v="US"/>
    <s v="USD"/>
    <x v="679"/>
    <n v="1284354000"/>
    <b v="0"/>
    <b v="0"/>
    <s v="theater/plays"/>
    <x v="3"/>
    <x v="3"/>
  </r>
  <r>
    <n v="748"/>
    <s v="Martinez PLC"/>
    <s v="Cloned actuating architecture"/>
    <n v="194900"/>
    <x v="730"/>
    <n v="34.959979476654695"/>
    <x v="3"/>
    <n v="614"/>
    <n v="110.97231270358306"/>
    <s v="US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x v="731"/>
    <n v="157.2906976744186"/>
    <x v="1"/>
    <n v="366"/>
    <n v="36.959016393442624"/>
    <s v="IT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x v="99"/>
    <n v="1"/>
    <x v="0"/>
    <n v="1"/>
    <n v="1"/>
    <s v="GB"/>
    <s v="GBP"/>
    <x v="682"/>
    <n v="1280120400"/>
    <b v="0"/>
    <b v="0"/>
    <s v="music/electric music"/>
    <x v="1"/>
    <x v="5"/>
  </r>
  <r>
    <n v="751"/>
    <s v="Lane-Barber"/>
    <s v="Universal value-added moderator"/>
    <n v="3600"/>
    <x v="732"/>
    <n v="232.30555555555554"/>
    <x v="1"/>
    <n v="270"/>
    <n v="30.974074074074075"/>
    <s v="US"/>
    <s v="USD"/>
    <x v="683"/>
    <n v="1459486800"/>
    <b v="1"/>
    <b v="1"/>
    <s v="publishing/nonfiction"/>
    <x v="5"/>
    <x v="9"/>
  </r>
  <r>
    <n v="752"/>
    <s v="Lowery Group"/>
    <s v="Sharable motivating emulation"/>
    <n v="5800"/>
    <x v="733"/>
    <n v="92.448275862068968"/>
    <x v="3"/>
    <n v="114"/>
    <n v="47.035087719298247"/>
    <s v="US"/>
    <s v="USD"/>
    <x v="684"/>
    <n v="1282539600"/>
    <b v="0"/>
    <b v="1"/>
    <s v="theater/plays"/>
    <x v="3"/>
    <x v="3"/>
  </r>
  <r>
    <n v="753"/>
    <s v="Guerrero-Griffin"/>
    <s v="Networked web-enabled product"/>
    <n v="4700"/>
    <x v="734"/>
    <n v="256.70212765957444"/>
    <x v="1"/>
    <n v="137"/>
    <n v="88.065693430656935"/>
    <s v="US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x v="735"/>
    <n v="168.47017045454547"/>
    <x v="1"/>
    <n v="3205"/>
    <n v="37.005616224648989"/>
    <s v="US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x v="562"/>
    <n v="166.57777777777778"/>
    <x v="1"/>
    <n v="288"/>
    <n v="26.027777777777779"/>
    <s v="DK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x v="736"/>
    <n v="772.07692307692309"/>
    <x v="1"/>
    <n v="148"/>
    <n v="67.817567567567565"/>
    <s v="US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x v="737"/>
    <n v="406.85714285714283"/>
    <x v="1"/>
    <n v="114"/>
    <n v="49.964912280701753"/>
    <s v="US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x v="738"/>
    <n v="564.20608108108104"/>
    <x v="1"/>
    <n v="1518"/>
    <n v="110.01646903820817"/>
    <s v="CA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x v="739"/>
    <n v="68.426865671641792"/>
    <x v="0"/>
    <n v="1274"/>
    <n v="89.964678178963894"/>
    <s v="US"/>
    <s v="USD"/>
    <x v="689"/>
    <n v="1520402400"/>
    <b v="0"/>
    <b v="0"/>
    <s v="music/electric music"/>
    <x v="1"/>
    <x v="5"/>
  </r>
  <r>
    <n v="760"/>
    <s v="Smith-Kennedy"/>
    <s v="Virtual heuristic hub"/>
    <n v="48300"/>
    <x v="740"/>
    <n v="34.351966873706004"/>
    <x v="0"/>
    <n v="210"/>
    <n v="79.009523809523813"/>
    <s v="IT"/>
    <s v="EUR"/>
    <x v="690"/>
    <n v="1567141200"/>
    <b v="0"/>
    <b v="1"/>
    <s v="games/video games"/>
    <x v="6"/>
    <x v="11"/>
  </r>
  <r>
    <n v="761"/>
    <s v="Mitchell-Lee"/>
    <s v="Customizable leadingedge model"/>
    <n v="2200"/>
    <x v="741"/>
    <n v="655.4545454545455"/>
    <x v="1"/>
    <n v="166"/>
    <n v="86.867469879518069"/>
    <s v="US"/>
    <s v="USD"/>
    <x v="691"/>
    <n v="1501131600"/>
    <b v="0"/>
    <b v="0"/>
    <s v="music/rock"/>
    <x v="1"/>
    <x v="1"/>
  </r>
  <r>
    <n v="762"/>
    <s v="Davis Ltd"/>
    <s v="Upgradable uniform service-desk"/>
    <n v="3500"/>
    <x v="742"/>
    <n v="177.25714285714287"/>
    <x v="1"/>
    <n v="100"/>
    <n v="62.04"/>
    <s v="AU"/>
    <s v="AUD"/>
    <x v="692"/>
    <n v="1355032800"/>
    <b v="0"/>
    <b v="0"/>
    <s v="music/jazz"/>
    <x v="1"/>
    <x v="17"/>
  </r>
  <r>
    <n v="763"/>
    <s v="Rowland PLC"/>
    <s v="Inverse client-driven product"/>
    <n v="5600"/>
    <x v="207"/>
    <n v="113.17857142857143"/>
    <x v="1"/>
    <n v="235"/>
    <n v="26.970212765957445"/>
    <s v="US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x v="743"/>
    <n v="728.18181818181813"/>
    <x v="1"/>
    <n v="148"/>
    <n v="54.121621621621621"/>
    <s v="US"/>
    <s v="USD"/>
    <x v="694"/>
    <n v="1305954000"/>
    <b v="0"/>
    <b v="0"/>
    <s v="music/rock"/>
    <x v="1"/>
    <x v="1"/>
  </r>
  <r>
    <n v="765"/>
    <s v="Matthews LLC"/>
    <s v="Advanced transitional help-desk"/>
    <n v="3900"/>
    <x v="744"/>
    <n v="208.33333333333334"/>
    <x v="1"/>
    <n v="198"/>
    <n v="41.035353535353536"/>
    <s v="US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x v="49"/>
    <n v="31.171232876712327"/>
    <x v="0"/>
    <n v="248"/>
    <n v="55.052419354838712"/>
    <s v="AU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x v="745"/>
    <n v="56.967078189300409"/>
    <x v="0"/>
    <n v="513"/>
    <n v="107.93762183235867"/>
    <s v="US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x v="746"/>
    <n v="231"/>
    <x v="1"/>
    <n v="150"/>
    <n v="73.92"/>
    <s v="US"/>
    <s v="USD"/>
    <x v="626"/>
    <n v="1388037600"/>
    <b v="0"/>
    <b v="0"/>
    <s v="theater/plays"/>
    <x v="3"/>
    <x v="3"/>
  </r>
  <r>
    <n v="769"/>
    <s v="Johnson-Morales"/>
    <s v="Devolved 24hour forecast"/>
    <n v="125600"/>
    <x v="747"/>
    <n v="86.867834394904463"/>
    <x v="0"/>
    <n v="3410"/>
    <n v="31.995894428152493"/>
    <s v="US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x v="748"/>
    <n v="270.74418604651163"/>
    <x v="1"/>
    <n v="216"/>
    <n v="53.898148148148145"/>
    <s v="IT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x v="749"/>
    <n v="49.446428571428569"/>
    <x v="3"/>
    <n v="26"/>
    <n v="106.5"/>
    <s v="US"/>
    <s v="USD"/>
    <x v="699"/>
    <n v="1550815200"/>
    <b v="0"/>
    <b v="0"/>
    <s v="theater/plays"/>
    <x v="3"/>
    <x v="3"/>
  </r>
  <r>
    <n v="772"/>
    <s v="Johnson-Pace"/>
    <s v="Persistent 3rdgeneration moratorium"/>
    <n v="149600"/>
    <x v="750"/>
    <n v="113.3596256684492"/>
    <x v="1"/>
    <n v="5139"/>
    <n v="32.999805409612762"/>
    <s v="US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x v="751"/>
    <n v="190.55555555555554"/>
    <x v="1"/>
    <n v="2353"/>
    <n v="43.00254993625159"/>
    <s v="US"/>
    <s v="USD"/>
    <x v="701"/>
    <n v="1492923600"/>
    <b v="0"/>
    <b v="0"/>
    <s v="theater/plays"/>
    <x v="3"/>
    <x v="3"/>
  </r>
  <r>
    <n v="774"/>
    <s v="Gonzalez-Snow"/>
    <s v="Polarized user-facing interface"/>
    <n v="5000"/>
    <x v="752"/>
    <n v="135.5"/>
    <x v="1"/>
    <n v="78"/>
    <n v="86.858974358974365"/>
    <s v="IT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x v="197"/>
    <n v="10.297872340425531"/>
    <x v="0"/>
    <n v="10"/>
    <n v="96.8"/>
    <s v="US"/>
    <s v="USD"/>
    <x v="703"/>
    <n v="1416117600"/>
    <b v="0"/>
    <b v="0"/>
    <s v="music/rock"/>
    <x v="1"/>
    <x v="1"/>
  </r>
  <r>
    <n v="776"/>
    <s v="Taylor-Rowe"/>
    <s v="Synchronized multimedia frame"/>
    <n v="110800"/>
    <x v="753"/>
    <n v="65.544223826714799"/>
    <x v="0"/>
    <n v="2201"/>
    <n v="32.995456610631528"/>
    <s v="US"/>
    <s v="USD"/>
    <x v="704"/>
    <n v="1563771600"/>
    <b v="0"/>
    <b v="0"/>
    <s v="theater/plays"/>
    <x v="3"/>
    <x v="3"/>
  </r>
  <r>
    <n v="777"/>
    <s v="Henderson Ltd"/>
    <s v="Open-architected stable algorithm"/>
    <n v="93800"/>
    <x v="754"/>
    <n v="49.026652452025587"/>
    <x v="0"/>
    <n v="676"/>
    <n v="68.028106508875737"/>
    <s v="US"/>
    <s v="USD"/>
    <x v="431"/>
    <n v="1319259600"/>
    <b v="0"/>
    <b v="0"/>
    <s v="theater/plays"/>
    <x v="3"/>
    <x v="3"/>
  </r>
  <r>
    <n v="778"/>
    <s v="Moss-Guzman"/>
    <s v="Cross-platform optimizing website"/>
    <n v="1300"/>
    <x v="755"/>
    <n v="787.92307692307691"/>
    <x v="1"/>
    <n v="174"/>
    <n v="58.867816091954026"/>
    <s v="CH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x v="756"/>
    <n v="80.306347746090154"/>
    <x v="0"/>
    <n v="831"/>
    <n v="105.04572803850782"/>
    <s v="US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x v="757"/>
    <n v="106.29411764705883"/>
    <x v="1"/>
    <n v="164"/>
    <n v="33.054878048780488"/>
    <s v="US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x v="758"/>
    <n v="50.735632183908045"/>
    <x v="3"/>
    <n v="56"/>
    <n v="78.821428571428569"/>
    <s v="CH"/>
    <s v="CHF"/>
    <x v="708"/>
    <n v="1292911200"/>
    <b v="0"/>
    <b v="0"/>
    <s v="theater/plays"/>
    <x v="3"/>
    <x v="3"/>
  </r>
  <r>
    <n v="782"/>
    <s v="Williams and Sons"/>
    <s v="Centralized asymmetric framework"/>
    <n v="5100"/>
    <x v="759"/>
    <n v="215.31372549019608"/>
    <x v="1"/>
    <n v="161"/>
    <n v="68.204968944099377"/>
    <s v="US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x v="760"/>
    <n v="141.22972972972974"/>
    <x v="1"/>
    <n v="138"/>
    <n v="75.731884057971016"/>
    <s v="US"/>
    <s v="USD"/>
    <x v="710"/>
    <n v="1387864800"/>
    <b v="0"/>
    <b v="0"/>
    <s v="music/rock"/>
    <x v="1"/>
    <x v="1"/>
  </r>
  <r>
    <n v="784"/>
    <s v="Byrd Group"/>
    <s v="Profound fault-tolerant model"/>
    <n v="88900"/>
    <x v="761"/>
    <n v="115.33745781777277"/>
    <x v="1"/>
    <n v="3308"/>
    <n v="30.996070133010882"/>
    <s v="US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x v="762"/>
    <n v="193.11940298507463"/>
    <x v="1"/>
    <n v="127"/>
    <n v="101.88188976377953"/>
    <s v="AU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x v="763"/>
    <n v="729.73333333333335"/>
    <x v="1"/>
    <n v="207"/>
    <n v="52.879227053140099"/>
    <s v="IT"/>
    <s v="EUR"/>
    <x v="630"/>
    <n v="1522731600"/>
    <b v="0"/>
    <b v="1"/>
    <s v="music/jazz"/>
    <x v="1"/>
    <x v="17"/>
  </r>
  <r>
    <n v="787"/>
    <s v="Vance-Glover"/>
    <s v="Progressive coherent secured line"/>
    <n v="61200"/>
    <x v="764"/>
    <n v="99.66339869281046"/>
    <x v="0"/>
    <n v="859"/>
    <n v="71.005820721769496"/>
    <s v="CA"/>
    <s v="CAD"/>
    <x v="712"/>
    <n v="1306731600"/>
    <b v="0"/>
    <b v="0"/>
    <s v="music/rock"/>
    <x v="1"/>
    <x v="1"/>
  </r>
  <r>
    <n v="788"/>
    <s v="Joyce PLC"/>
    <s v="Synchronized directional capability"/>
    <n v="3600"/>
    <x v="765"/>
    <n v="88.166666666666671"/>
    <x v="2"/>
    <n v="31"/>
    <n v="102.38709677419355"/>
    <s v="US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x v="766"/>
    <n v="37.233333333333334"/>
    <x v="0"/>
    <n v="45"/>
    <n v="74.466666666666669"/>
    <s v="US"/>
    <s v="USD"/>
    <x v="713"/>
    <n v="1404363600"/>
    <b v="0"/>
    <b v="0"/>
    <s v="theater/plays"/>
    <x v="3"/>
    <x v="3"/>
  </r>
  <r>
    <n v="790"/>
    <s v="White-Obrien"/>
    <s v="Operative local pricing structure"/>
    <n v="185900"/>
    <x v="767"/>
    <n v="30.540075309306079"/>
    <x v="3"/>
    <n v="1113"/>
    <n v="51.009883198562441"/>
    <s v="US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x v="768"/>
    <n v="25.714285714285715"/>
    <x v="0"/>
    <n v="6"/>
    <n v="90"/>
    <s v="US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x v="769"/>
    <n v="34"/>
    <x v="0"/>
    <n v="7"/>
    <n v="97.142857142857139"/>
    <s v="US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x v="770"/>
    <n v="1185.909090909091"/>
    <x v="1"/>
    <n v="181"/>
    <n v="72.071823204419886"/>
    <s v="CH"/>
    <s v="CHF"/>
    <x v="448"/>
    <n v="1372482000"/>
    <b v="0"/>
    <b v="0"/>
    <s v="publishing/nonfiction"/>
    <x v="5"/>
    <x v="9"/>
  </r>
  <r>
    <n v="794"/>
    <s v="Welch Inc"/>
    <s v="Optional optimal website"/>
    <n v="6600"/>
    <x v="771"/>
    <n v="125.39393939393939"/>
    <x v="1"/>
    <n v="110"/>
    <n v="75.236363636363635"/>
    <s v="US"/>
    <s v="USD"/>
    <x v="717"/>
    <n v="1514959200"/>
    <b v="0"/>
    <b v="0"/>
    <s v="music/rock"/>
    <x v="1"/>
    <x v="1"/>
  </r>
  <r>
    <n v="795"/>
    <s v="Vasquez Inc"/>
    <s v="Stand-alone asynchronous functionalities"/>
    <n v="7100"/>
    <x v="772"/>
    <n v="14.394366197183098"/>
    <x v="0"/>
    <n v="31"/>
    <n v="32.967741935483872"/>
    <s v="US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x v="773"/>
    <n v="54.807692307692307"/>
    <x v="0"/>
    <n v="78"/>
    <n v="54.807692307692307"/>
    <s v="US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x v="774"/>
    <n v="109.63157894736842"/>
    <x v="1"/>
    <n v="185"/>
    <n v="45.037837837837834"/>
    <s v="US"/>
    <s v="USD"/>
    <x v="720"/>
    <n v="1548136800"/>
    <b v="0"/>
    <b v="0"/>
    <s v="technology/web"/>
    <x v="2"/>
    <x v="2"/>
  </r>
  <r>
    <n v="798"/>
    <s v="Small-Fuentes"/>
    <s v="Seamless maximized product"/>
    <n v="3400"/>
    <x v="775"/>
    <n v="188.47058823529412"/>
    <x v="1"/>
    <n v="121"/>
    <n v="52.958677685950413"/>
    <s v="US"/>
    <s v="USD"/>
    <x v="721"/>
    <n v="1340859600"/>
    <b v="0"/>
    <b v="1"/>
    <s v="theater/plays"/>
    <x v="3"/>
    <x v="3"/>
  </r>
  <r>
    <n v="799"/>
    <s v="Reid-Day"/>
    <s v="Devolved tertiary time-frame"/>
    <n v="84500"/>
    <x v="776"/>
    <n v="87.008284023668637"/>
    <x v="0"/>
    <n v="1225"/>
    <n v="60.017959183673469"/>
    <s v="GB"/>
    <s v="GBP"/>
    <x v="722"/>
    <n v="1454479200"/>
    <b v="0"/>
    <b v="0"/>
    <s v="theater/plays"/>
    <x v="3"/>
    <x v="3"/>
  </r>
  <r>
    <n v="800"/>
    <s v="Wallace LLC"/>
    <s v="Centralized regional function"/>
    <n v="100"/>
    <x v="99"/>
    <n v="1"/>
    <x v="0"/>
    <n v="1"/>
    <n v="1"/>
    <s v="CH"/>
    <s v="CHF"/>
    <x v="139"/>
    <n v="1434430800"/>
    <b v="0"/>
    <b v="0"/>
    <s v="music/rock"/>
    <x v="1"/>
    <x v="1"/>
  </r>
  <r>
    <n v="801"/>
    <s v="Olson-Bishop"/>
    <s v="User-friendly high-level initiative"/>
    <n v="2300"/>
    <x v="777"/>
    <n v="202.91304347826087"/>
    <x v="1"/>
    <n v="106"/>
    <n v="44.028301886792455"/>
    <s v="US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x v="778"/>
    <n v="197.03225806451613"/>
    <x v="1"/>
    <n v="142"/>
    <n v="86.028169014084511"/>
    <s v="US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x v="106"/>
    <n v="107"/>
    <x v="1"/>
    <n v="233"/>
    <n v="28.012875536480685"/>
    <s v="US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x v="779"/>
    <n v="268.73076923076923"/>
    <x v="1"/>
    <n v="218"/>
    <n v="32.050458715596328"/>
    <s v="US"/>
    <s v="USD"/>
    <x v="725"/>
    <n v="1516600800"/>
    <b v="0"/>
    <b v="0"/>
    <s v="music/rock"/>
    <x v="1"/>
    <x v="1"/>
  </r>
  <r>
    <n v="805"/>
    <s v="Smith-Nguyen"/>
    <s v="Advanced intermediate Graphic Interface"/>
    <n v="9700"/>
    <x v="780"/>
    <n v="50.845360824742265"/>
    <x v="0"/>
    <n v="67"/>
    <n v="73.611940298507463"/>
    <s v="AU"/>
    <s v="AUD"/>
    <x v="660"/>
    <n v="1420437600"/>
    <b v="0"/>
    <b v="0"/>
    <s v="film &amp; video/documentary"/>
    <x v="4"/>
    <x v="4"/>
  </r>
  <r>
    <n v="806"/>
    <s v="Harmon-Madden"/>
    <s v="Adaptive holistic hub"/>
    <n v="700"/>
    <x v="781"/>
    <n v="1180.2857142857142"/>
    <x v="1"/>
    <n v="76"/>
    <n v="108.71052631578948"/>
    <s v="US"/>
    <s v="USD"/>
    <x v="726"/>
    <n v="1332997200"/>
    <b v="0"/>
    <b v="1"/>
    <s v="film &amp; video/drama"/>
    <x v="4"/>
    <x v="6"/>
  </r>
  <r>
    <n v="807"/>
    <s v="Walker-Taylor"/>
    <s v="Automated uniform concept"/>
    <n v="700"/>
    <x v="782"/>
    <n v="264"/>
    <x v="1"/>
    <n v="43"/>
    <n v="42.97674418604651"/>
    <s v="US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x v="783"/>
    <n v="30.442307692307693"/>
    <x v="0"/>
    <n v="19"/>
    <n v="83.315789473684205"/>
    <s v="US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x v="784"/>
    <n v="62.88068181818182"/>
    <x v="0"/>
    <n v="2108"/>
    <n v="42"/>
    <s v="CH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x v="785"/>
    <n v="193.125"/>
    <x v="1"/>
    <n v="221"/>
    <n v="55.927601809954751"/>
    <s v="US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x v="786"/>
    <n v="77.1027027027027"/>
    <x v="0"/>
    <n v="679"/>
    <n v="105.03681885125184"/>
    <s v="US"/>
    <s v="USD"/>
    <x v="731"/>
    <n v="1452492000"/>
    <b v="0"/>
    <b v="1"/>
    <s v="games/video games"/>
    <x v="6"/>
    <x v="11"/>
  </r>
  <r>
    <n v="812"/>
    <s v="Landry Group"/>
    <s v="Expanded value-added hardware"/>
    <n v="59700"/>
    <x v="787"/>
    <n v="225.52763819095478"/>
    <x v="1"/>
    <n v="2805"/>
    <n v="48"/>
    <s v="CA"/>
    <s v="CAD"/>
    <x v="78"/>
    <n v="1524286800"/>
    <b v="0"/>
    <b v="0"/>
    <s v="publishing/nonfiction"/>
    <x v="5"/>
    <x v="9"/>
  </r>
  <r>
    <n v="813"/>
    <s v="Buckley Group"/>
    <s v="Diverse high-level attitude"/>
    <n v="3200"/>
    <x v="788"/>
    <n v="239.40625"/>
    <x v="1"/>
    <n v="68"/>
    <n v="112.66176470588235"/>
    <s v="US"/>
    <s v="USD"/>
    <x v="732"/>
    <n v="1346907600"/>
    <b v="0"/>
    <b v="0"/>
    <s v="games/video games"/>
    <x v="6"/>
    <x v="11"/>
  </r>
  <r>
    <n v="814"/>
    <s v="Vincent PLC"/>
    <s v="Visionary 24hour analyzer"/>
    <n v="3200"/>
    <x v="789"/>
    <n v="92.1875"/>
    <x v="0"/>
    <n v="36"/>
    <n v="81.944444444444443"/>
    <s v="DK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x v="790"/>
    <n v="130.23333333333332"/>
    <x v="1"/>
    <n v="183"/>
    <n v="64.049180327868854"/>
    <s v="CA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x v="723"/>
    <n v="615.21739130434787"/>
    <x v="1"/>
    <n v="133"/>
    <n v="106.39097744360902"/>
    <s v="US"/>
    <s v="USD"/>
    <x v="406"/>
    <n v="1392184800"/>
    <b v="1"/>
    <b v="1"/>
    <s v="theater/plays"/>
    <x v="3"/>
    <x v="3"/>
  </r>
  <r>
    <n v="817"/>
    <s v="Alvarez-Bauer"/>
    <s v="Front-line intermediate moderator"/>
    <n v="51300"/>
    <x v="791"/>
    <n v="368.79532163742692"/>
    <x v="1"/>
    <n v="2489"/>
    <n v="76.011249497790274"/>
    <s v="IT"/>
    <s v="EUR"/>
    <x v="735"/>
    <n v="1559365200"/>
    <b v="0"/>
    <b v="1"/>
    <s v="publishing/nonfiction"/>
    <x v="5"/>
    <x v="9"/>
  </r>
  <r>
    <n v="818"/>
    <s v="Martinez LLC"/>
    <s v="Automated local secured line"/>
    <n v="700"/>
    <x v="792"/>
    <n v="1094.8571428571429"/>
    <x v="1"/>
    <n v="69"/>
    <n v="111.07246376811594"/>
    <s v="US"/>
    <s v="USD"/>
    <x v="736"/>
    <n v="1549173600"/>
    <b v="0"/>
    <b v="1"/>
    <s v="theater/plays"/>
    <x v="3"/>
    <x v="3"/>
  </r>
  <r>
    <n v="819"/>
    <s v="Buck-Khan"/>
    <s v="Integrated bandwidth-monitored alliance"/>
    <n v="8900"/>
    <x v="793"/>
    <n v="50.662921348314605"/>
    <x v="0"/>
    <n v="47"/>
    <n v="95.936170212765958"/>
    <s v="US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x v="794"/>
    <n v="800.6"/>
    <x v="1"/>
    <n v="279"/>
    <n v="43.043010752688176"/>
    <s v="GB"/>
    <s v="GBP"/>
    <x v="192"/>
    <n v="1533963600"/>
    <b v="0"/>
    <b v="1"/>
    <s v="music/rock"/>
    <x v="1"/>
    <x v="1"/>
  </r>
  <r>
    <n v="821"/>
    <s v="Alvarez-Andrews"/>
    <s v="Extended impactful secured line"/>
    <n v="4900"/>
    <x v="795"/>
    <n v="291.28571428571428"/>
    <x v="1"/>
    <n v="210"/>
    <n v="67.966666666666669"/>
    <s v="US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x v="796"/>
    <n v="349.96666666666664"/>
    <x v="1"/>
    <n v="2100"/>
    <n v="89.991428571428571"/>
    <s v="US"/>
    <s v="USD"/>
    <x v="739"/>
    <n v="1395032400"/>
    <b v="0"/>
    <b v="0"/>
    <s v="music/rock"/>
    <x v="1"/>
    <x v="1"/>
  </r>
  <r>
    <n v="823"/>
    <s v="Dyer Inc"/>
    <s v="Secured well-modulated system engine"/>
    <n v="4100"/>
    <x v="797"/>
    <n v="357.07317073170731"/>
    <x v="1"/>
    <n v="252"/>
    <n v="58.095238095238095"/>
    <s v="US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x v="798"/>
    <n v="126.48941176470588"/>
    <x v="1"/>
    <n v="1280"/>
    <n v="83.996875000000003"/>
    <s v="US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x v="799"/>
    <n v="387.5"/>
    <x v="1"/>
    <n v="157"/>
    <n v="88.853503184713375"/>
    <s v="GB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x v="800"/>
    <n v="457.03571428571428"/>
    <x v="1"/>
    <n v="194"/>
    <n v="65.963917525773198"/>
    <s v="US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x v="801"/>
    <n v="266.69565217391306"/>
    <x v="1"/>
    <n v="82"/>
    <n v="74.804878048780495"/>
    <s v="AU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x v="802"/>
    <n v="69"/>
    <x v="0"/>
    <n v="70"/>
    <n v="69.98571428571428"/>
    <s v="US"/>
    <s v="USD"/>
    <x v="202"/>
    <n v="1537592400"/>
    <b v="0"/>
    <b v="0"/>
    <s v="theater/plays"/>
    <x v="3"/>
    <x v="3"/>
  </r>
  <r>
    <n v="829"/>
    <s v="Baker-Higgins"/>
    <s v="Vision-oriented scalable portal"/>
    <n v="9600"/>
    <x v="803"/>
    <n v="51.34375"/>
    <x v="0"/>
    <n v="154"/>
    <n v="32.006493506493506"/>
    <s v="US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x v="804"/>
    <n v="1.1710526315789473"/>
    <x v="0"/>
    <n v="22"/>
    <n v="64.727272727272734"/>
    <s v="US"/>
    <s v="USD"/>
    <x v="744"/>
    <n v="1520056800"/>
    <b v="0"/>
    <b v="0"/>
    <s v="theater/plays"/>
    <x v="3"/>
    <x v="3"/>
  </r>
  <r>
    <n v="831"/>
    <s v="Ward PLC"/>
    <s v="Front-line bottom-line Graphic Interface"/>
    <n v="97100"/>
    <x v="805"/>
    <n v="108.97734294541709"/>
    <x v="1"/>
    <n v="4233"/>
    <n v="24.998110087408456"/>
    <s v="US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x v="806"/>
    <n v="315.17592592592592"/>
    <x v="1"/>
    <n v="1297"/>
    <n v="104.97764070932922"/>
    <s v="DK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x v="807"/>
    <n v="157.69117647058823"/>
    <x v="1"/>
    <n v="165"/>
    <n v="64.987878787878785"/>
    <s v="DK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x v="808"/>
    <n v="153.8082191780822"/>
    <x v="1"/>
    <n v="119"/>
    <n v="94.352941176470594"/>
    <s v="US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x v="809"/>
    <n v="89.738979118329468"/>
    <x v="0"/>
    <n v="1758"/>
    <n v="44.001706484641637"/>
    <s v="US"/>
    <s v="USD"/>
    <x v="748"/>
    <n v="1425621600"/>
    <b v="0"/>
    <b v="0"/>
    <s v="technology/web"/>
    <x v="2"/>
    <x v="2"/>
  </r>
  <r>
    <n v="836"/>
    <s v="Macias Inc"/>
    <s v="Optimized didactic intranet"/>
    <n v="8100"/>
    <x v="810"/>
    <n v="75.135802469135797"/>
    <x v="0"/>
    <n v="94"/>
    <n v="64.744680851063833"/>
    <s v="US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x v="811"/>
    <n v="852.88135593220341"/>
    <x v="1"/>
    <n v="1797"/>
    <n v="84.00667779632721"/>
    <s v="US"/>
    <s v="USD"/>
    <x v="643"/>
    <n v="1305867600"/>
    <b v="0"/>
    <b v="0"/>
    <s v="music/jazz"/>
    <x v="1"/>
    <x v="17"/>
  </r>
  <r>
    <n v="838"/>
    <s v="Jordan-Fischer"/>
    <s v="Vision-oriented high-level extranet"/>
    <n v="6400"/>
    <x v="812"/>
    <n v="138.90625"/>
    <x v="1"/>
    <n v="261"/>
    <n v="34.061302681992338"/>
    <s v="US"/>
    <s v="USD"/>
    <x v="750"/>
    <n v="1538802000"/>
    <b v="0"/>
    <b v="0"/>
    <s v="theater/plays"/>
    <x v="3"/>
    <x v="3"/>
  </r>
  <r>
    <n v="839"/>
    <s v="Pierce-Ramirez"/>
    <s v="Organized scalable initiative"/>
    <n v="7700"/>
    <x v="813"/>
    <n v="190.18181818181819"/>
    <x v="1"/>
    <n v="157"/>
    <n v="93.273885350318466"/>
    <s v="US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x v="814"/>
    <n v="100.24333619948409"/>
    <x v="1"/>
    <n v="3533"/>
    <n v="32.998301726577978"/>
    <s v="US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x v="815"/>
    <n v="142.75824175824175"/>
    <x v="1"/>
    <n v="155"/>
    <n v="83.812903225806451"/>
    <s v="US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x v="816"/>
    <n v="563.13333333333333"/>
    <x v="1"/>
    <n v="132"/>
    <n v="63.992424242424242"/>
    <s v="IT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x v="817"/>
    <n v="30.71590909090909"/>
    <x v="0"/>
    <n v="33"/>
    <n v="81.909090909090907"/>
    <s v="US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x v="818"/>
    <n v="99.397727272727266"/>
    <x v="3"/>
    <n v="94"/>
    <n v="93.053191489361708"/>
    <s v="US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x v="819"/>
    <n v="197.54935622317598"/>
    <x v="1"/>
    <n v="1354"/>
    <n v="101.98449039881831"/>
    <s v="GB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x v="820"/>
    <n v="508.5"/>
    <x v="1"/>
    <n v="48"/>
    <n v="105.9375"/>
    <s v="US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x v="695"/>
    <n v="237.74468085106383"/>
    <x v="1"/>
    <n v="110"/>
    <n v="101.58181818181818"/>
    <s v="US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x v="821"/>
    <n v="338.46875"/>
    <x v="1"/>
    <n v="172"/>
    <n v="62.970930232558139"/>
    <s v="US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x v="822"/>
    <n v="133.08955223880596"/>
    <x v="1"/>
    <n v="307"/>
    <n v="29.045602605863191"/>
    <s v="US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x v="99"/>
    <n v="1"/>
    <x v="0"/>
    <n v="1"/>
    <n v="1"/>
    <s v="US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x v="823"/>
    <n v="207.8"/>
    <x v="1"/>
    <n v="160"/>
    <n v="77.924999999999997"/>
    <s v="US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x v="824"/>
    <n v="51.122448979591837"/>
    <x v="0"/>
    <n v="31"/>
    <n v="80.806451612903231"/>
    <s v="US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x v="825"/>
    <n v="652.05847953216369"/>
    <x v="1"/>
    <n v="1467"/>
    <n v="76.006816632583508"/>
    <s v="CA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x v="826"/>
    <n v="113.63099415204678"/>
    <x v="1"/>
    <n v="2662"/>
    <n v="72.993613824192337"/>
    <s v="CA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x v="827"/>
    <n v="102.37606837606837"/>
    <x v="1"/>
    <n v="452"/>
    <n v="53"/>
    <s v="AU"/>
    <s v="AUD"/>
    <x v="766"/>
    <n v="1311051600"/>
    <b v="0"/>
    <b v="0"/>
    <s v="theater/plays"/>
    <x v="3"/>
    <x v="3"/>
  </r>
  <r>
    <n v="856"/>
    <s v="Williams and Sons"/>
    <s v="Profound composite core"/>
    <n v="2400"/>
    <x v="828"/>
    <n v="356.58333333333331"/>
    <x v="1"/>
    <n v="158"/>
    <n v="54.164556962025316"/>
    <s v="US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x v="829"/>
    <n v="139.8679245283019"/>
    <x v="1"/>
    <n v="225"/>
    <n v="32.946666666666665"/>
    <s v="CH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x v="830"/>
    <n v="69.45"/>
    <x v="0"/>
    <n v="35"/>
    <n v="79.371428571428567"/>
    <s v="US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x v="831"/>
    <n v="35.534246575342465"/>
    <x v="0"/>
    <n v="63"/>
    <n v="41.174603174603178"/>
    <s v="US"/>
    <s v="USD"/>
    <x v="770"/>
    <n v="1363669200"/>
    <b v="0"/>
    <b v="1"/>
    <s v="theater/plays"/>
    <x v="3"/>
    <x v="3"/>
  </r>
  <r>
    <n v="860"/>
    <s v="Lee PLC"/>
    <s v="Re-contextualized leadingedge firmware"/>
    <n v="2000"/>
    <x v="832"/>
    <n v="251.65"/>
    <x v="1"/>
    <n v="65"/>
    <n v="77.430769230769229"/>
    <s v="US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x v="833"/>
    <n v="105.875"/>
    <x v="1"/>
    <n v="163"/>
    <n v="57.159509202453989"/>
    <s v="US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x v="834"/>
    <n v="187.42857142857142"/>
    <x v="1"/>
    <n v="85"/>
    <n v="77.17647058823529"/>
    <s v="US"/>
    <s v="USD"/>
    <x v="773"/>
    <n v="1312520400"/>
    <b v="0"/>
    <b v="0"/>
    <s v="theater/plays"/>
    <x v="3"/>
    <x v="3"/>
  </r>
  <r>
    <n v="863"/>
    <s v="Davis-Johnson"/>
    <s v="Automated reciprocal protocol"/>
    <n v="1400"/>
    <x v="835"/>
    <n v="386.78571428571428"/>
    <x v="1"/>
    <n v="217"/>
    <n v="24.953917050691246"/>
    <s v="US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x v="836"/>
    <n v="347.07142857142856"/>
    <x v="1"/>
    <n v="150"/>
    <n v="97.18"/>
    <s v="US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x v="837"/>
    <n v="185.82098765432099"/>
    <x v="1"/>
    <n v="3272"/>
    <n v="46.000916870415651"/>
    <s v="US"/>
    <s v="USD"/>
    <x v="776"/>
    <n v="1411534800"/>
    <b v="0"/>
    <b v="0"/>
    <s v="theater/plays"/>
    <x v="3"/>
    <x v="3"/>
  </r>
  <r>
    <n v="866"/>
    <s v="Jackson-Brown"/>
    <s v="Versatile 5thgeneration matrices"/>
    <n v="182800"/>
    <x v="838"/>
    <n v="43.241247264770237"/>
    <x v="3"/>
    <n v="898"/>
    <n v="88.023385300668153"/>
    <s v="US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x v="839"/>
    <n v="162.4375"/>
    <x v="1"/>
    <n v="300"/>
    <n v="25.99"/>
    <s v="US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x v="762"/>
    <n v="184.84285714285716"/>
    <x v="1"/>
    <n v="126"/>
    <n v="102.69047619047619"/>
    <s v="US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x v="840"/>
    <n v="23.703520691785052"/>
    <x v="0"/>
    <n v="526"/>
    <n v="72.958174904942965"/>
    <s v="US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x v="841"/>
    <n v="89.870129870129873"/>
    <x v="0"/>
    <n v="121"/>
    <n v="57.190082644628099"/>
    <s v="US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x v="842"/>
    <n v="272.6041958041958"/>
    <x v="1"/>
    <n v="2320"/>
    <n v="84.013793103448279"/>
    <s v="US"/>
    <s v="USD"/>
    <x v="535"/>
    <n v="1511071200"/>
    <b v="0"/>
    <b v="1"/>
    <s v="theater/plays"/>
    <x v="3"/>
    <x v="3"/>
  </r>
  <r>
    <n v="872"/>
    <s v="Davis LLC"/>
    <s v="Compatible logistical paradigm"/>
    <n v="4700"/>
    <x v="843"/>
    <n v="170.04255319148936"/>
    <x v="1"/>
    <n v="81"/>
    <n v="98.666666666666671"/>
    <s v="AU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x v="844"/>
    <n v="188.28503562945369"/>
    <x v="1"/>
    <n v="1887"/>
    <n v="42.007419183889773"/>
    <s v="US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x v="845"/>
    <n v="346.93532338308455"/>
    <x v="1"/>
    <n v="4358"/>
    <n v="32.002753556677376"/>
    <s v="US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x v="846"/>
    <n v="69.177215189873422"/>
    <x v="0"/>
    <n v="67"/>
    <n v="81.567164179104481"/>
    <s v="US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x v="847"/>
    <n v="25.433734939759034"/>
    <x v="0"/>
    <n v="57"/>
    <n v="37.035087719298247"/>
    <s v="CA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x v="848"/>
    <n v="77.400977995110026"/>
    <x v="0"/>
    <n v="1229"/>
    <n v="103.033360455655"/>
    <s v="US"/>
    <s v="USD"/>
    <x v="785"/>
    <n v="1469595600"/>
    <b v="0"/>
    <b v="0"/>
    <s v="food/food trucks"/>
    <x v="0"/>
    <x v="0"/>
  </r>
  <r>
    <n v="878"/>
    <s v="Lutz Group"/>
    <s v="Enterprise-wide foreground paradigm"/>
    <n v="2700"/>
    <x v="849"/>
    <n v="37.481481481481481"/>
    <x v="0"/>
    <n v="12"/>
    <n v="84.333333333333329"/>
    <s v="IT"/>
    <s v="EUR"/>
    <x v="786"/>
    <n v="1581141600"/>
    <b v="0"/>
    <b v="0"/>
    <s v="music/metal"/>
    <x v="1"/>
    <x v="16"/>
  </r>
  <r>
    <n v="879"/>
    <s v="Ortiz Inc"/>
    <s v="Stand-alone incremental parallelism"/>
    <n v="1000"/>
    <x v="675"/>
    <n v="543.79999999999995"/>
    <x v="1"/>
    <n v="53"/>
    <n v="102.60377358490567"/>
    <s v="US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x v="850"/>
    <n v="228.52189349112427"/>
    <x v="1"/>
    <n v="2414"/>
    <n v="79.992129246064621"/>
    <s v="US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x v="851"/>
    <n v="38.948339483394832"/>
    <x v="0"/>
    <n v="452"/>
    <n v="70.055309734513273"/>
    <s v="US"/>
    <s v="USD"/>
    <x v="330"/>
    <n v="1438923600"/>
    <b v="0"/>
    <b v="1"/>
    <s v="theater/plays"/>
    <x v="3"/>
    <x v="3"/>
  </r>
  <r>
    <n v="882"/>
    <s v="White-Rosario"/>
    <s v="Balanced demand-driven definition"/>
    <n v="800"/>
    <x v="852"/>
    <n v="370"/>
    <x v="1"/>
    <n v="80"/>
    <n v="37"/>
    <s v="US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x v="853"/>
    <n v="237.91176470588235"/>
    <x v="1"/>
    <n v="193"/>
    <n v="41.911917098445599"/>
    <s v="US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x v="854"/>
    <n v="64.036299765807968"/>
    <x v="0"/>
    <n v="1886"/>
    <n v="57.992576882290564"/>
    <s v="US"/>
    <s v="USD"/>
    <x v="791"/>
    <n v="1399352400"/>
    <b v="0"/>
    <b v="1"/>
    <s v="theater/plays"/>
    <x v="3"/>
    <x v="3"/>
  </r>
  <r>
    <n v="885"/>
    <s v="Lynch Ltd"/>
    <s v="Virtual analyzing collaboration"/>
    <n v="1800"/>
    <x v="855"/>
    <n v="118.27777777777777"/>
    <x v="1"/>
    <n v="52"/>
    <n v="40.942307692307693"/>
    <s v="US"/>
    <s v="USD"/>
    <x v="792"/>
    <n v="1279083600"/>
    <b v="0"/>
    <b v="0"/>
    <s v="theater/plays"/>
    <x v="3"/>
    <x v="3"/>
  </r>
  <r>
    <n v="886"/>
    <s v="Sanders LLC"/>
    <s v="Multi-tiered explicit focus group"/>
    <n v="150600"/>
    <x v="856"/>
    <n v="84.824037184594957"/>
    <x v="0"/>
    <n v="1825"/>
    <n v="69.9972602739726"/>
    <s v="US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x v="857"/>
    <n v="29.346153846153847"/>
    <x v="0"/>
    <n v="31"/>
    <n v="73.838709677419359"/>
    <s v="US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x v="858"/>
    <n v="209.89655172413794"/>
    <x v="1"/>
    <n v="290"/>
    <n v="41.979310344827589"/>
    <s v="US"/>
    <s v="USD"/>
    <x v="795"/>
    <n v="1493528400"/>
    <b v="0"/>
    <b v="0"/>
    <s v="theater/plays"/>
    <x v="3"/>
    <x v="3"/>
  </r>
  <r>
    <n v="889"/>
    <s v="Santos Group"/>
    <s v="Secured dynamic capacity"/>
    <n v="5600"/>
    <x v="859"/>
    <n v="169.78571428571428"/>
    <x v="1"/>
    <n v="122"/>
    <n v="77.93442622950819"/>
    <s v="US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x v="860"/>
    <n v="115.95907738095238"/>
    <x v="1"/>
    <n v="1470"/>
    <n v="106.01972789115646"/>
    <s v="US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x v="861"/>
    <n v="258.60000000000002"/>
    <x v="1"/>
    <n v="165"/>
    <n v="47.018181818181816"/>
    <s v="CA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x v="862"/>
    <n v="230.58333333333334"/>
    <x v="1"/>
    <n v="182"/>
    <n v="76.016483516483518"/>
    <s v="US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x v="863"/>
    <n v="128.21428571428572"/>
    <x v="1"/>
    <n v="199"/>
    <n v="54.120603015075375"/>
    <s v="IT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x v="9"/>
    <n v="188.70588235294119"/>
    <x v="1"/>
    <n v="56"/>
    <n v="57.285714285714285"/>
    <s v="GB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x v="611"/>
    <n v="6.9511889862327907"/>
    <x v="0"/>
    <n v="107"/>
    <n v="103.81308411214954"/>
    <s v="US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x v="864"/>
    <n v="774.43434343434342"/>
    <x v="1"/>
    <n v="1460"/>
    <n v="105.02602739726028"/>
    <s v="AU"/>
    <s v="AUD"/>
    <x v="803"/>
    <n v="1310878800"/>
    <b v="0"/>
    <b v="1"/>
    <s v="food/food trucks"/>
    <x v="0"/>
    <x v="0"/>
  </r>
  <r>
    <n v="897"/>
    <s v="Berry-Cannon"/>
    <s v="Organized discrete encoding"/>
    <n v="8800"/>
    <x v="865"/>
    <n v="27.693181818181817"/>
    <x v="0"/>
    <n v="27"/>
    <n v="90.259259259259252"/>
    <s v="US"/>
    <s v="USD"/>
    <x v="212"/>
    <n v="1556600400"/>
    <b v="0"/>
    <b v="0"/>
    <s v="theater/plays"/>
    <x v="3"/>
    <x v="3"/>
  </r>
  <r>
    <n v="898"/>
    <s v="Davis-Gonzalez"/>
    <s v="Balanced regional flexibility"/>
    <n v="179100"/>
    <x v="866"/>
    <n v="52.479620323841431"/>
    <x v="0"/>
    <n v="1221"/>
    <n v="76.978705978705975"/>
    <s v="US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x v="867"/>
    <n v="407.09677419354841"/>
    <x v="1"/>
    <n v="123"/>
    <n v="102.60162601626017"/>
    <s v="CH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x v="50"/>
    <n v="2"/>
    <x v="0"/>
    <n v="1"/>
    <n v="2"/>
    <s v="US"/>
    <s v="USD"/>
    <x v="806"/>
    <n v="1411189200"/>
    <b v="0"/>
    <b v="1"/>
    <s v="technology/web"/>
    <x v="2"/>
    <x v="2"/>
  </r>
  <r>
    <n v="901"/>
    <s v="Hogan Group"/>
    <s v="Versatile bottom-line definition"/>
    <n v="5600"/>
    <x v="868"/>
    <n v="156.17857142857142"/>
    <x v="1"/>
    <n v="159"/>
    <n v="55.0062893081761"/>
    <s v="US"/>
    <s v="USD"/>
    <x v="807"/>
    <n v="1534654800"/>
    <b v="0"/>
    <b v="1"/>
    <s v="music/rock"/>
    <x v="1"/>
    <x v="1"/>
  </r>
  <r>
    <n v="902"/>
    <s v="Wang, Silva and Byrd"/>
    <s v="Integrated bifurcated software"/>
    <n v="1400"/>
    <x v="869"/>
    <n v="252.42857142857142"/>
    <x v="1"/>
    <n v="110"/>
    <n v="32.127272727272725"/>
    <s v="US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x v="870"/>
    <n v="1.7292682926829268"/>
    <x v="2"/>
    <n v="14"/>
    <n v="50.642857142857146"/>
    <s v="US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x v="871"/>
    <n v="12.23076923076923"/>
    <x v="0"/>
    <n v="16"/>
    <n v="49.6875"/>
    <s v="US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x v="872"/>
    <n v="163.98734177215189"/>
    <x v="1"/>
    <n v="236"/>
    <n v="54.894067796610166"/>
    <s v="US"/>
    <s v="USD"/>
    <x v="9"/>
    <n v="1379826000"/>
    <b v="0"/>
    <b v="0"/>
    <s v="theater/plays"/>
    <x v="3"/>
    <x v="3"/>
  </r>
  <r>
    <n v="906"/>
    <s v="Hayes Group"/>
    <s v="Implemented even-keeled standardization"/>
    <n v="5500"/>
    <x v="873"/>
    <n v="162.98181818181817"/>
    <x v="1"/>
    <n v="191"/>
    <n v="46.931937172774866"/>
    <s v="US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x v="874"/>
    <n v="20.252747252747252"/>
    <x v="0"/>
    <n v="41"/>
    <n v="44.951219512195124"/>
    <s v="US"/>
    <s v="USD"/>
    <x v="809"/>
    <n v="1304485200"/>
    <b v="0"/>
    <b v="0"/>
    <s v="theater/plays"/>
    <x v="3"/>
    <x v="3"/>
  </r>
  <r>
    <n v="908"/>
    <s v="Bryant-Pope"/>
    <s v="Networked intangible help-desk"/>
    <n v="38200"/>
    <x v="875"/>
    <n v="319.24083769633506"/>
    <x v="1"/>
    <n v="3934"/>
    <n v="30.99898322318251"/>
    <s v="US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x v="876"/>
    <n v="478.94444444444446"/>
    <x v="1"/>
    <n v="80"/>
    <n v="107.7625"/>
    <s v="CA"/>
    <s v="CAD"/>
    <x v="384"/>
    <n v="1530421200"/>
    <b v="0"/>
    <b v="1"/>
    <s v="theater/plays"/>
    <x v="3"/>
    <x v="3"/>
  </r>
  <r>
    <n v="910"/>
    <s v="King-Morris"/>
    <s v="Proactive incremental architecture"/>
    <n v="154500"/>
    <x v="877"/>
    <n v="19.556634304207119"/>
    <x v="3"/>
    <n v="296"/>
    <n v="102.07770270270271"/>
    <s v="US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x v="878"/>
    <n v="198.94827586206895"/>
    <x v="1"/>
    <n v="462"/>
    <n v="24.976190476190474"/>
    <s v="US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x v="879"/>
    <n v="795"/>
    <x v="1"/>
    <n v="179"/>
    <n v="79.944134078212286"/>
    <s v="US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x v="880"/>
    <n v="50.621082621082621"/>
    <x v="0"/>
    <n v="523"/>
    <n v="67.946462715105156"/>
    <s v="AU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x v="881"/>
    <n v="57.4375"/>
    <x v="0"/>
    <n v="141"/>
    <n v="26.070921985815602"/>
    <s v="GB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x v="882"/>
    <n v="155.62827640984909"/>
    <x v="1"/>
    <n v="1866"/>
    <n v="105.0032154340836"/>
    <s v="GB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x v="883"/>
    <n v="36.297297297297298"/>
    <x v="0"/>
    <n v="52"/>
    <n v="25.826923076923077"/>
    <s v="US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x v="884"/>
    <n v="58.25"/>
    <x v="2"/>
    <n v="27"/>
    <n v="77.666666666666671"/>
    <s v="GB"/>
    <s v="GBP"/>
    <x v="816"/>
    <n v="1311310800"/>
    <b v="0"/>
    <b v="1"/>
    <s v="film &amp; video/shorts"/>
    <x v="4"/>
    <x v="12"/>
  </r>
  <r>
    <n v="918"/>
    <s v="Jones-Gonzalez"/>
    <s v="Seamless dynamic website"/>
    <n v="3800"/>
    <x v="885"/>
    <n v="237.39473684210526"/>
    <x v="1"/>
    <n v="156"/>
    <n v="57.82692307692308"/>
    <s v="CH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x v="886"/>
    <n v="58.75"/>
    <x v="0"/>
    <n v="225"/>
    <n v="92.955555555555549"/>
    <s v="AU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x v="887"/>
    <n v="182.56603773584905"/>
    <x v="1"/>
    <n v="255"/>
    <n v="37.945098039215686"/>
    <s v="US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x v="888"/>
    <n v="0.75436408977556113"/>
    <x v="0"/>
    <n v="38"/>
    <n v="31.842105263157894"/>
    <s v="US"/>
    <s v="USD"/>
    <x v="819"/>
    <n v="1330236000"/>
    <b v="0"/>
    <b v="0"/>
    <s v="technology/web"/>
    <x v="2"/>
    <x v="2"/>
  </r>
  <r>
    <n v="922"/>
    <s v="Soto-Anthony"/>
    <s v="Ameliorated logistical capability"/>
    <n v="51400"/>
    <x v="889"/>
    <n v="175.95330739299609"/>
    <x v="1"/>
    <n v="2261"/>
    <n v="40"/>
    <s v="US"/>
    <s v="USD"/>
    <x v="609"/>
    <n v="1545112800"/>
    <b v="0"/>
    <b v="1"/>
    <s v="music/world music"/>
    <x v="1"/>
    <x v="21"/>
  </r>
  <r>
    <n v="923"/>
    <s v="Wise and Sons"/>
    <s v="Sharable discrete definition"/>
    <n v="1700"/>
    <x v="890"/>
    <n v="237.88235294117646"/>
    <x v="1"/>
    <n v="40"/>
    <n v="101.1"/>
    <s v="US"/>
    <s v="USD"/>
    <x v="547"/>
    <n v="1279170000"/>
    <b v="0"/>
    <b v="0"/>
    <s v="theater/plays"/>
    <x v="3"/>
    <x v="3"/>
  </r>
  <r>
    <n v="924"/>
    <s v="Butler-Barr"/>
    <s v="User-friendly next generation core"/>
    <n v="39400"/>
    <x v="891"/>
    <n v="488.05076142131981"/>
    <x v="1"/>
    <n v="2289"/>
    <n v="84.006989951944078"/>
    <s v="IT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x v="892"/>
    <n v="224.06666666666666"/>
    <x v="1"/>
    <n v="65"/>
    <n v="103.41538461538461"/>
    <s v="US"/>
    <s v="USD"/>
    <x v="821"/>
    <n v="1507093200"/>
    <b v="0"/>
    <b v="0"/>
    <s v="theater/plays"/>
    <x v="3"/>
    <x v="3"/>
  </r>
  <r>
    <n v="926"/>
    <s v="Brown-Oliver"/>
    <s v="Synchronized cohesive encoding"/>
    <n v="8700"/>
    <x v="893"/>
    <n v="18.126436781609197"/>
    <x v="0"/>
    <n v="15"/>
    <n v="105.13333333333334"/>
    <s v="US"/>
    <s v="USD"/>
    <x v="151"/>
    <n v="1463374800"/>
    <b v="0"/>
    <b v="0"/>
    <s v="food/food trucks"/>
    <x v="0"/>
    <x v="0"/>
  </r>
  <r>
    <n v="927"/>
    <s v="Davis-Gardner"/>
    <s v="Synergistic dynamic utilization"/>
    <n v="7200"/>
    <x v="894"/>
    <n v="45.847222222222221"/>
    <x v="0"/>
    <n v="37"/>
    <n v="89.21621621621621"/>
    <s v="US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x v="895"/>
    <n v="117.31541218637993"/>
    <x v="1"/>
    <n v="3777"/>
    <n v="51.995234312946785"/>
    <s v="IT"/>
    <s v="EUR"/>
    <x v="823"/>
    <n v="1389074400"/>
    <b v="0"/>
    <b v="0"/>
    <s v="technology/web"/>
    <x v="2"/>
    <x v="2"/>
  </r>
  <r>
    <n v="929"/>
    <s v="Turner-Terrell"/>
    <s v="Polarized tertiary function"/>
    <n v="5500"/>
    <x v="896"/>
    <n v="217.30909090909091"/>
    <x v="1"/>
    <n v="184"/>
    <n v="64.956521739130437"/>
    <s v="GB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x v="897"/>
    <n v="112.28571428571429"/>
    <x v="1"/>
    <n v="85"/>
    <n v="46.235294117647058"/>
    <s v="US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x v="898"/>
    <n v="72.518987341772146"/>
    <x v="0"/>
    <n v="112"/>
    <n v="51.151785714285715"/>
    <s v="US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x v="899"/>
    <n v="212.30434782608697"/>
    <x v="1"/>
    <n v="144"/>
    <n v="33.909722222222221"/>
    <s v="US"/>
    <s v="USD"/>
    <x v="827"/>
    <n v="1394773200"/>
    <b v="0"/>
    <b v="0"/>
    <s v="music/rock"/>
    <x v="1"/>
    <x v="1"/>
  </r>
  <r>
    <n v="933"/>
    <s v="Espinoza Group"/>
    <s v="Implemented tangible support"/>
    <n v="73000"/>
    <x v="900"/>
    <n v="239.74657534246575"/>
    <x v="1"/>
    <n v="1902"/>
    <n v="92.016298633017882"/>
    <s v="US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x v="901"/>
    <n v="181.93548387096774"/>
    <x v="1"/>
    <n v="105"/>
    <n v="107.42857142857143"/>
    <s v="US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x v="902"/>
    <n v="164.13114754098362"/>
    <x v="1"/>
    <n v="132"/>
    <n v="75.848484848484844"/>
    <s v="US"/>
    <s v="USD"/>
    <x v="830"/>
    <n v="1438318800"/>
    <b v="0"/>
    <b v="0"/>
    <s v="theater/plays"/>
    <x v="3"/>
    <x v="3"/>
  </r>
  <r>
    <n v="936"/>
    <s v="Brown Ltd"/>
    <s v="Enhanced composite contingency"/>
    <n v="103200"/>
    <x v="903"/>
    <n v="1.6375968992248062"/>
    <x v="0"/>
    <n v="21"/>
    <n v="80.476190476190482"/>
    <s v="US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x v="904"/>
    <n v="49.64385964912281"/>
    <x v="3"/>
    <n v="976"/>
    <n v="86.978483606557376"/>
    <s v="US"/>
    <s v="USD"/>
    <x v="832"/>
    <n v="1449295200"/>
    <b v="0"/>
    <b v="0"/>
    <s v="film &amp; video/documentary"/>
    <x v="4"/>
    <x v="4"/>
  </r>
  <r>
    <n v="938"/>
    <s v="Allen Inc"/>
    <s v="Total dedicated benchmark"/>
    <n v="9200"/>
    <x v="905"/>
    <n v="109.70652173913044"/>
    <x v="1"/>
    <n v="96"/>
    <n v="105.13541666666667"/>
    <s v="US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x v="906"/>
    <n v="49.217948717948715"/>
    <x v="0"/>
    <n v="67"/>
    <n v="57.298507462686565"/>
    <s v="US"/>
    <s v="USD"/>
    <x v="834"/>
    <n v="1306213200"/>
    <b v="0"/>
    <b v="1"/>
    <s v="games/video games"/>
    <x v="6"/>
    <x v="11"/>
  </r>
  <r>
    <n v="940"/>
    <s v="Wiggins Ltd"/>
    <s v="Upgradable analyzing core"/>
    <n v="9900"/>
    <x v="907"/>
    <n v="62.232323232323232"/>
    <x v="2"/>
    <n v="66"/>
    <n v="93.348484848484844"/>
    <s v="CA"/>
    <s v="CAD"/>
    <x v="835"/>
    <n v="1356242400"/>
    <b v="0"/>
    <b v="0"/>
    <s v="technology/web"/>
    <x v="2"/>
    <x v="2"/>
  </r>
  <r>
    <n v="941"/>
    <s v="Luna-Horne"/>
    <s v="Profound exuding pricing structure"/>
    <n v="43000"/>
    <x v="908"/>
    <n v="13.05813953488372"/>
    <x v="0"/>
    <n v="78"/>
    <n v="71.987179487179489"/>
    <s v="US"/>
    <s v="USD"/>
    <x v="836"/>
    <n v="1297576800"/>
    <b v="1"/>
    <b v="0"/>
    <s v="theater/plays"/>
    <x v="3"/>
    <x v="3"/>
  </r>
  <r>
    <n v="942"/>
    <s v="Allen Inc"/>
    <s v="Horizontal optimizing model"/>
    <n v="9600"/>
    <x v="909"/>
    <n v="64.635416666666671"/>
    <x v="0"/>
    <n v="67"/>
    <n v="92.611940298507463"/>
    <s v="AU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x v="910"/>
    <n v="159.58666666666667"/>
    <x v="1"/>
    <n v="114"/>
    <n v="104.99122807017544"/>
    <s v="US"/>
    <s v="USD"/>
    <x v="219"/>
    <n v="1414558800"/>
    <b v="0"/>
    <b v="0"/>
    <s v="food/food trucks"/>
    <x v="0"/>
    <x v="0"/>
  </r>
  <r>
    <n v="944"/>
    <s v="Walter Inc"/>
    <s v="Streamlined 5thgeneration intranet"/>
    <n v="10000"/>
    <x v="911"/>
    <n v="81.42"/>
    <x v="0"/>
    <n v="263"/>
    <n v="30.958174904942965"/>
    <s v="AU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x v="912"/>
    <n v="32.444767441860463"/>
    <x v="0"/>
    <n v="1691"/>
    <n v="33.001182732111175"/>
    <s v="US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x v="913"/>
    <n v="9.9141184124918666"/>
    <x v="0"/>
    <n v="181"/>
    <n v="84.187845303867405"/>
    <s v="US"/>
    <s v="USD"/>
    <x v="839"/>
    <n v="1308373200"/>
    <b v="0"/>
    <b v="0"/>
    <s v="theater/plays"/>
    <x v="3"/>
    <x v="3"/>
  </r>
  <r>
    <n v="947"/>
    <s v="Smith-Powell"/>
    <s v="Upgradable clear-thinking hardware"/>
    <n v="3600"/>
    <x v="914"/>
    <n v="26.694444444444443"/>
    <x v="0"/>
    <n v="13"/>
    <n v="73.92307692307692"/>
    <s v="US"/>
    <s v="USD"/>
    <x v="840"/>
    <n v="1412312400"/>
    <b v="0"/>
    <b v="0"/>
    <s v="theater/plays"/>
    <x v="3"/>
    <x v="3"/>
  </r>
  <r>
    <n v="948"/>
    <s v="Smith-Hill"/>
    <s v="Integrated holistic paradigm"/>
    <n v="9400"/>
    <x v="915"/>
    <n v="62.957446808510639"/>
    <x v="3"/>
    <n v="160"/>
    <n v="36.987499999999997"/>
    <s v="US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x v="916"/>
    <n v="161.35593220338984"/>
    <x v="1"/>
    <n v="203"/>
    <n v="46.896551724137929"/>
    <s v="US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x v="297"/>
    <n v="5"/>
    <x v="0"/>
    <n v="1"/>
    <n v="5"/>
    <s v="US"/>
    <s v="USD"/>
    <x v="843"/>
    <n v="1555822800"/>
    <b v="0"/>
    <b v="1"/>
    <s v="theater/plays"/>
    <x v="3"/>
    <x v="3"/>
  </r>
  <r>
    <n v="951"/>
    <s v="Peterson Ltd"/>
    <s v="Re-engineered 24hour matrix"/>
    <n v="14500"/>
    <x v="917"/>
    <n v="1096.9379310344827"/>
    <x v="1"/>
    <n v="1559"/>
    <n v="102.02437459910199"/>
    <s v="US"/>
    <s v="USD"/>
    <x v="844"/>
    <n v="1482818400"/>
    <b v="0"/>
    <b v="1"/>
    <s v="music/rock"/>
    <x v="1"/>
    <x v="1"/>
  </r>
  <r>
    <n v="952"/>
    <s v="Cummings-Hayes"/>
    <s v="Virtual multi-tasking core"/>
    <n v="145500"/>
    <x v="918"/>
    <n v="70.094158075601371"/>
    <x v="3"/>
    <n v="2266"/>
    <n v="45.007502206531335"/>
    <s v="US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x v="919"/>
    <n v="60"/>
    <x v="0"/>
    <n v="21"/>
    <n v="94.285714285714292"/>
    <s v="US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x v="920"/>
    <n v="367.09859154929575"/>
    <x v="1"/>
    <n v="1548"/>
    <n v="101.02325581395348"/>
    <s v="AU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x v="921"/>
    <n v="1109"/>
    <x v="1"/>
    <n v="80"/>
    <n v="97.037499999999994"/>
    <s v="US"/>
    <s v="USD"/>
    <x v="847"/>
    <n v="1353996000"/>
    <b v="0"/>
    <b v="0"/>
    <s v="theater/plays"/>
    <x v="3"/>
    <x v="3"/>
  </r>
  <r>
    <n v="956"/>
    <s v="Wood Inc"/>
    <s v="Re-engineered composite focus group"/>
    <n v="187600"/>
    <x v="922"/>
    <n v="19.028784648187631"/>
    <x v="0"/>
    <n v="830"/>
    <n v="43.00963855421687"/>
    <s v="US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x v="923"/>
    <n v="126.87755102040816"/>
    <x v="1"/>
    <n v="131"/>
    <n v="94.916030534351151"/>
    <s v="US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x v="924"/>
    <n v="734.63636363636363"/>
    <x v="1"/>
    <n v="112"/>
    <n v="72.151785714285708"/>
    <s v="US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x v="925"/>
    <n v="4.5731034482758623"/>
    <x v="0"/>
    <n v="130"/>
    <n v="51.007692307692309"/>
    <s v="US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x v="926"/>
    <n v="85.054545454545448"/>
    <x v="0"/>
    <n v="55"/>
    <n v="85.054545454545448"/>
    <s v="US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x v="927"/>
    <n v="119.29824561403508"/>
    <x v="1"/>
    <n v="155"/>
    <n v="43.87096774193548"/>
    <s v="US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x v="928"/>
    <n v="296.02777777777777"/>
    <x v="1"/>
    <n v="266"/>
    <n v="40.063909774436091"/>
    <s v="US"/>
    <s v="USD"/>
    <x v="852"/>
    <n v="1386223200"/>
    <b v="0"/>
    <b v="0"/>
    <s v="food/food trucks"/>
    <x v="0"/>
    <x v="0"/>
  </r>
  <r>
    <n v="963"/>
    <s v="Rodriguez-Robinson"/>
    <s v="Ergonomic methodical hub"/>
    <n v="5900"/>
    <x v="929"/>
    <n v="84.694915254237287"/>
    <x v="0"/>
    <n v="114"/>
    <n v="43.833333333333336"/>
    <s v="IT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x v="930"/>
    <n v="355.7837837837838"/>
    <x v="1"/>
    <n v="155"/>
    <n v="84.92903225806451"/>
    <s v="US"/>
    <s v="USD"/>
    <x v="854"/>
    <n v="1431752400"/>
    <b v="0"/>
    <b v="0"/>
    <s v="theater/plays"/>
    <x v="3"/>
    <x v="3"/>
  </r>
  <r>
    <n v="965"/>
    <s v="Nunez-King"/>
    <s v="Phased clear-thinking policy"/>
    <n v="2200"/>
    <x v="931"/>
    <n v="386.40909090909093"/>
    <x v="1"/>
    <n v="207"/>
    <n v="41.067632850241544"/>
    <s v="GB"/>
    <s v="GBP"/>
    <x v="67"/>
    <n v="1267855200"/>
    <b v="0"/>
    <b v="0"/>
    <s v="music/rock"/>
    <x v="1"/>
    <x v="1"/>
  </r>
  <r>
    <n v="966"/>
    <s v="Davis and Sons"/>
    <s v="Seamless solution-oriented capacity"/>
    <n v="1700"/>
    <x v="932"/>
    <n v="792.23529411764707"/>
    <x v="1"/>
    <n v="245"/>
    <n v="54.971428571428568"/>
    <s v="US"/>
    <s v="USD"/>
    <x v="855"/>
    <n v="1497675600"/>
    <b v="0"/>
    <b v="0"/>
    <s v="theater/plays"/>
    <x v="3"/>
    <x v="3"/>
  </r>
  <r>
    <n v="967"/>
    <s v="Howard-Douglas"/>
    <s v="Organized human-resource attitude"/>
    <n v="88400"/>
    <x v="933"/>
    <n v="137.0339366515837"/>
    <x v="1"/>
    <n v="1573"/>
    <n v="77.010807374443743"/>
    <s v="US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x v="934"/>
    <n v="338.20833333333331"/>
    <x v="1"/>
    <n v="114"/>
    <n v="71.201754385964918"/>
    <s v="US"/>
    <s v="USD"/>
    <x v="344"/>
    <n v="1295157600"/>
    <b v="0"/>
    <b v="0"/>
    <s v="food/food trucks"/>
    <x v="0"/>
    <x v="0"/>
  </r>
  <r>
    <n v="969"/>
    <s v="Lopez-King"/>
    <s v="Multi-lateral radical solution"/>
    <n v="7900"/>
    <x v="935"/>
    <n v="108.22784810126582"/>
    <x v="1"/>
    <n v="93"/>
    <n v="91.935483870967744"/>
    <s v="US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x v="936"/>
    <n v="60.757639620653322"/>
    <x v="0"/>
    <n v="594"/>
    <n v="97.069023569023571"/>
    <s v="US"/>
    <s v="USD"/>
    <x v="857"/>
    <n v="1305003600"/>
    <b v="0"/>
    <b v="0"/>
    <s v="theater/plays"/>
    <x v="3"/>
    <x v="3"/>
  </r>
  <r>
    <n v="971"/>
    <s v="Garner and Sons"/>
    <s v="Versatile neutral workforce"/>
    <n v="5100"/>
    <x v="937"/>
    <n v="27.725490196078432"/>
    <x v="0"/>
    <n v="24"/>
    <n v="58.916666666666664"/>
    <s v="US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x v="938"/>
    <n v="228.39344262295083"/>
    <x v="1"/>
    <n v="1681"/>
    <n v="58.015466983938133"/>
    <s v="US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x v="939"/>
    <n v="21.615194054500414"/>
    <x v="0"/>
    <n v="252"/>
    <n v="103.87301587301587"/>
    <s v="US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x v="940"/>
    <n v="373.875"/>
    <x v="1"/>
    <n v="32"/>
    <n v="93.46875"/>
    <s v="US"/>
    <s v="USD"/>
    <x v="170"/>
    <n v="1368939600"/>
    <b v="0"/>
    <b v="0"/>
    <s v="music/indie rock"/>
    <x v="1"/>
    <x v="7"/>
  </r>
  <r>
    <n v="975"/>
    <s v="Ayala Group"/>
    <s v="Right-sized maximized migration"/>
    <n v="5400"/>
    <x v="941"/>
    <n v="154.92592592592592"/>
    <x v="1"/>
    <n v="135"/>
    <n v="61.970370370370368"/>
    <s v="US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x v="942"/>
    <n v="322.14999999999998"/>
    <x v="1"/>
    <n v="140"/>
    <n v="92.042857142857144"/>
    <s v="US"/>
    <s v="USD"/>
    <x v="862"/>
    <n v="1296712800"/>
    <b v="0"/>
    <b v="1"/>
    <s v="theater/plays"/>
    <x v="3"/>
    <x v="3"/>
  </r>
  <r>
    <n v="977"/>
    <s v="Johnson Group"/>
    <s v="Vision-oriented interactive solution"/>
    <n v="7000"/>
    <x v="943"/>
    <n v="73.957142857142856"/>
    <x v="0"/>
    <n v="67"/>
    <n v="77.268656716417908"/>
    <s v="US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x v="944"/>
    <n v="864.1"/>
    <x v="1"/>
    <n v="92"/>
    <n v="93.923913043478265"/>
    <s v="US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x v="945"/>
    <n v="143.26245847176079"/>
    <x v="1"/>
    <n v="1015"/>
    <n v="84.969458128078813"/>
    <s v="GB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x v="946"/>
    <n v="40.281762295081968"/>
    <x v="0"/>
    <n v="742"/>
    <n v="105.97035040431267"/>
    <s v="US"/>
    <s v="USD"/>
    <x v="865"/>
    <n v="1446616800"/>
    <b v="1"/>
    <b v="0"/>
    <s v="publishing/nonfiction"/>
    <x v="5"/>
    <x v="9"/>
  </r>
  <r>
    <n v="981"/>
    <s v="Diaz-Little"/>
    <s v="Grass-roots executive synergy"/>
    <n v="6700"/>
    <x v="947"/>
    <n v="178.22388059701493"/>
    <x v="1"/>
    <n v="323"/>
    <n v="36.969040247678016"/>
    <s v="US"/>
    <s v="USD"/>
    <x v="866"/>
    <n v="1517032800"/>
    <b v="0"/>
    <b v="0"/>
    <s v="technology/web"/>
    <x v="2"/>
    <x v="2"/>
  </r>
  <r>
    <n v="982"/>
    <s v="Freeman-French"/>
    <s v="Multi-layered optimal application"/>
    <n v="7200"/>
    <x v="948"/>
    <n v="84.930555555555557"/>
    <x v="0"/>
    <n v="75"/>
    <n v="81.533333333333331"/>
    <s v="US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x v="949"/>
    <n v="145.93648334624322"/>
    <x v="1"/>
    <n v="2326"/>
    <n v="80.999140154772135"/>
    <s v="US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x v="950"/>
    <n v="152.46153846153845"/>
    <x v="1"/>
    <n v="381"/>
    <n v="26.010498687664043"/>
    <s v="US"/>
    <s v="USD"/>
    <x v="105"/>
    <n v="1570165200"/>
    <b v="0"/>
    <b v="0"/>
    <s v="theater/plays"/>
    <x v="3"/>
    <x v="3"/>
  </r>
  <r>
    <n v="985"/>
    <s v="Logan-Curtis"/>
    <s v="Enhanced optimal ability"/>
    <n v="170600"/>
    <x v="951"/>
    <n v="67.129542790152399"/>
    <x v="0"/>
    <n v="4405"/>
    <n v="25.998410896708286"/>
    <s v="US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x v="952"/>
    <n v="40.307692307692307"/>
    <x v="0"/>
    <n v="92"/>
    <n v="34.173913043478258"/>
    <s v="US"/>
    <s v="USD"/>
    <x v="253"/>
    <n v="1303189200"/>
    <b v="0"/>
    <b v="0"/>
    <s v="music/rock"/>
    <x v="1"/>
    <x v="1"/>
  </r>
  <r>
    <n v="987"/>
    <s v="Wilson Group"/>
    <s v="Ameliorated foreground focus group"/>
    <n v="6200"/>
    <x v="953"/>
    <n v="216.79032258064515"/>
    <x v="1"/>
    <n v="480"/>
    <n v="28.002083333333335"/>
    <s v="US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x v="802"/>
    <n v="52.117021276595743"/>
    <x v="0"/>
    <n v="64"/>
    <n v="76.546875"/>
    <s v="US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x v="954"/>
    <n v="499.58333333333331"/>
    <x v="1"/>
    <n v="226"/>
    <n v="53.053097345132741"/>
    <s v="US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x v="955"/>
    <n v="87.679487179487182"/>
    <x v="0"/>
    <n v="64"/>
    <n v="106.859375"/>
    <s v="US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x v="551"/>
    <n v="113.17346938775511"/>
    <x v="1"/>
    <n v="241"/>
    <n v="46.020746887966808"/>
    <s v="US"/>
    <s v="USD"/>
    <x v="870"/>
    <n v="1411966800"/>
    <b v="0"/>
    <b v="1"/>
    <s v="music/rock"/>
    <x v="1"/>
    <x v="1"/>
  </r>
  <r>
    <n v="992"/>
    <s v="Morrow Inc"/>
    <s v="Networked global migration"/>
    <n v="3100"/>
    <x v="956"/>
    <n v="426.54838709677421"/>
    <x v="1"/>
    <n v="132"/>
    <n v="100.17424242424242"/>
    <s v="US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x v="957"/>
    <n v="77.632653061224488"/>
    <x v="3"/>
    <n v="75"/>
    <n v="101.44"/>
    <s v="IT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x v="958"/>
    <n v="52.496810772501775"/>
    <x v="0"/>
    <n v="842"/>
    <n v="87.972684085510693"/>
    <s v="US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x v="959"/>
    <n v="157.46762589928056"/>
    <x v="1"/>
    <n v="2043"/>
    <n v="74.995594713656388"/>
    <s v="US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x v="960"/>
    <n v="72.939393939393938"/>
    <x v="0"/>
    <n v="112"/>
    <n v="42.982142857142854"/>
    <s v="US"/>
    <s v="USD"/>
    <x v="875"/>
    <n v="1359698400"/>
    <b v="0"/>
    <b v="0"/>
    <s v="theater/plays"/>
    <x v="3"/>
    <x v="3"/>
  </r>
  <r>
    <n v="997"/>
    <s v="Ball LLC"/>
    <s v="Right-sized full-range throughput"/>
    <n v="7600"/>
    <x v="961"/>
    <n v="60.565789473684212"/>
    <x v="3"/>
    <n v="139"/>
    <n v="33.115107913669064"/>
    <s v="IT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x v="962"/>
    <n v="56.791291291291294"/>
    <x v="0"/>
    <n v="374"/>
    <n v="101.13101604278074"/>
    <s v="US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x v="963"/>
    <n v="56.542754275427541"/>
    <x v="3"/>
    <n v="1122"/>
    <n v="55.98841354723708"/>
    <s v="US"/>
    <s v="USD"/>
    <x v="878"/>
    <n v="1467781200"/>
    <b v="0"/>
    <b v="0"/>
    <s v="food/food trucks"/>
    <x v="0"/>
    <x v="0"/>
  </r>
  <r>
    <m/>
    <m/>
    <m/>
    <m/>
    <x v="964"/>
    <m/>
    <x v="4"/>
    <m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87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74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5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2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287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8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2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2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4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28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2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9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1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56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37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83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1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72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5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74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1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9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31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9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39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73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598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6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6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4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58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8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7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5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5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63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52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51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36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49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1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11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5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94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6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5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8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67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92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6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6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2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71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5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6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8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6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3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5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5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11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8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6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49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103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1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17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3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7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27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71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9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46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9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68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3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53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7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9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86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53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5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6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71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3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5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3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9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4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8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0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14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51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41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5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5000000000003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4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67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2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5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3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2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7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39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52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5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83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5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105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71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2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2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78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54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9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38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6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6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37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47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5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7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5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21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5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5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79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8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0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6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1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8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5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5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5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67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79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5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5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895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2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5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6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2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6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36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77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38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1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38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9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5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2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06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299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2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4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4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87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16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62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8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92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1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14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6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7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7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3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04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3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13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27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09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45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08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7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5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07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2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87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65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3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2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2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64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9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6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7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9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2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5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6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7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28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8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60000000000002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4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9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31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2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2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68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19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6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91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9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4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5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4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32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75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1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22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3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5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399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5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1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75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6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12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94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0375E-221A-4A0E-A696-AE08057BCF1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0471D-394F-4405-8719-B2937D7ADF82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1F897-9889-4473-B3AD-7E641A980E78}" name="PivotTable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F87C-E103-473D-B951-135D12656A54}">
  <dimension ref="A3:F14"/>
  <sheetViews>
    <sheetView workbookViewId="0">
      <selection activeCell="H21" sqref="H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6" t="s">
        <v>2069</v>
      </c>
      <c r="B3" s="6" t="s">
        <v>2068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2040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2032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2049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2063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2034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2053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2046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2036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2038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2067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1750-FD64-4B4F-A1D4-1ED262024295}">
  <dimension ref="A1:F29"/>
  <sheetViews>
    <sheetView topLeftCell="A4" workbookViewId="0">
      <selection activeCell="H22" sqref="H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2065</v>
      </c>
      <c r="B1" t="s">
        <v>2070</v>
      </c>
    </row>
    <row r="3" spans="1:6" x14ac:dyDescent="0.25">
      <c r="A3" s="6" t="s">
        <v>2069</v>
      </c>
      <c r="B3" s="6" t="s">
        <v>2068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2048</v>
      </c>
      <c r="B5" s="8">
        <v>1</v>
      </c>
      <c r="C5" s="8">
        <v>10</v>
      </c>
      <c r="D5" s="8">
        <v>2</v>
      </c>
      <c r="E5" s="8">
        <v>21</v>
      </c>
      <c r="F5" s="8">
        <v>34</v>
      </c>
    </row>
    <row r="6" spans="1:6" x14ac:dyDescent="0.25">
      <c r="A6" s="7" t="s">
        <v>2064</v>
      </c>
      <c r="B6" s="8"/>
      <c r="C6" s="8"/>
      <c r="D6" s="8"/>
      <c r="E6" s="8">
        <v>4</v>
      </c>
      <c r="F6" s="8">
        <v>4</v>
      </c>
    </row>
    <row r="7" spans="1:6" x14ac:dyDescent="0.25">
      <c r="A7" s="7" t="s">
        <v>2041</v>
      </c>
      <c r="B7" s="8">
        <v>4</v>
      </c>
      <c r="C7" s="8">
        <v>21</v>
      </c>
      <c r="D7" s="8">
        <v>1</v>
      </c>
      <c r="E7" s="8">
        <v>34</v>
      </c>
      <c r="F7" s="8">
        <v>60</v>
      </c>
    </row>
    <row r="8" spans="1:6" x14ac:dyDescent="0.25">
      <c r="A8" s="7" t="s">
        <v>2043</v>
      </c>
      <c r="B8" s="8">
        <v>2</v>
      </c>
      <c r="C8" s="8">
        <v>12</v>
      </c>
      <c r="D8" s="8">
        <v>1</v>
      </c>
      <c r="E8" s="8">
        <v>22</v>
      </c>
      <c r="F8" s="8">
        <v>37</v>
      </c>
    </row>
    <row r="9" spans="1:6" x14ac:dyDescent="0.25">
      <c r="A9" s="7" t="s">
        <v>2042</v>
      </c>
      <c r="B9" s="8"/>
      <c r="C9" s="8">
        <v>8</v>
      </c>
      <c r="D9" s="8"/>
      <c r="E9" s="8">
        <v>10</v>
      </c>
      <c r="F9" s="8">
        <v>18</v>
      </c>
    </row>
    <row r="10" spans="1:6" x14ac:dyDescent="0.25">
      <c r="A10" s="7" t="s">
        <v>2052</v>
      </c>
      <c r="B10" s="8">
        <v>1</v>
      </c>
      <c r="C10" s="8">
        <v>7</v>
      </c>
      <c r="D10" s="8"/>
      <c r="E10" s="8">
        <v>9</v>
      </c>
      <c r="F10" s="8">
        <v>17</v>
      </c>
    </row>
    <row r="11" spans="1:6" x14ac:dyDescent="0.25">
      <c r="A11" s="7" t="s">
        <v>2033</v>
      </c>
      <c r="B11" s="8">
        <v>4</v>
      </c>
      <c r="C11" s="8">
        <v>20</v>
      </c>
      <c r="D11" s="8"/>
      <c r="E11" s="8">
        <v>22</v>
      </c>
      <c r="F11" s="8">
        <v>46</v>
      </c>
    </row>
    <row r="12" spans="1:6" x14ac:dyDescent="0.25">
      <c r="A12" s="7" t="s">
        <v>2044</v>
      </c>
      <c r="B12" s="8">
        <v>3</v>
      </c>
      <c r="C12" s="8">
        <v>19</v>
      </c>
      <c r="D12" s="8"/>
      <c r="E12" s="8">
        <v>23</v>
      </c>
      <c r="F12" s="8">
        <v>45</v>
      </c>
    </row>
    <row r="13" spans="1:6" x14ac:dyDescent="0.25">
      <c r="A13" s="7" t="s">
        <v>2057</v>
      </c>
      <c r="B13" s="8">
        <v>1</v>
      </c>
      <c r="C13" s="8">
        <v>6</v>
      </c>
      <c r="D13" s="8"/>
      <c r="E13" s="8">
        <v>10</v>
      </c>
      <c r="F13" s="8">
        <v>17</v>
      </c>
    </row>
    <row r="14" spans="1:6" x14ac:dyDescent="0.25">
      <c r="A14" s="7" t="s">
        <v>2056</v>
      </c>
      <c r="B14" s="8"/>
      <c r="C14" s="8">
        <v>3</v>
      </c>
      <c r="D14" s="8"/>
      <c r="E14" s="8">
        <v>4</v>
      </c>
      <c r="F14" s="8">
        <v>7</v>
      </c>
    </row>
    <row r="15" spans="1:6" x14ac:dyDescent="0.25">
      <c r="A15" s="7" t="s">
        <v>2060</v>
      </c>
      <c r="B15" s="8"/>
      <c r="C15" s="8">
        <v>8</v>
      </c>
      <c r="D15" s="8">
        <v>1</v>
      </c>
      <c r="E15" s="8">
        <v>4</v>
      </c>
      <c r="F15" s="8">
        <v>13</v>
      </c>
    </row>
    <row r="16" spans="1:6" x14ac:dyDescent="0.25">
      <c r="A16" s="7" t="s">
        <v>2047</v>
      </c>
      <c r="B16" s="8">
        <v>1</v>
      </c>
      <c r="C16" s="8">
        <v>6</v>
      </c>
      <c r="D16" s="8">
        <v>1</v>
      </c>
      <c r="E16" s="8">
        <v>13</v>
      </c>
      <c r="F16" s="8">
        <v>21</v>
      </c>
    </row>
    <row r="17" spans="1:6" x14ac:dyDescent="0.25">
      <c r="A17" s="7" t="s">
        <v>2054</v>
      </c>
      <c r="B17" s="8">
        <v>4</v>
      </c>
      <c r="C17" s="8">
        <v>11</v>
      </c>
      <c r="D17" s="8">
        <v>1</v>
      </c>
      <c r="E17" s="8">
        <v>26</v>
      </c>
      <c r="F17" s="8">
        <v>42</v>
      </c>
    </row>
    <row r="18" spans="1:6" x14ac:dyDescent="0.25">
      <c r="A18" s="7" t="s">
        <v>2039</v>
      </c>
      <c r="B18" s="8">
        <v>23</v>
      </c>
      <c r="C18" s="8">
        <v>132</v>
      </c>
      <c r="D18" s="8">
        <v>2</v>
      </c>
      <c r="E18" s="8">
        <v>187</v>
      </c>
      <c r="F18" s="8">
        <v>344</v>
      </c>
    </row>
    <row r="19" spans="1:6" x14ac:dyDescent="0.25">
      <c r="A19" s="7" t="s">
        <v>2055</v>
      </c>
      <c r="B19" s="8"/>
      <c r="C19" s="8">
        <v>4</v>
      </c>
      <c r="D19" s="8"/>
      <c r="E19" s="8">
        <v>4</v>
      </c>
      <c r="F19" s="8">
        <v>8</v>
      </c>
    </row>
    <row r="20" spans="1:6" x14ac:dyDescent="0.25">
      <c r="A20" s="7" t="s">
        <v>2035</v>
      </c>
      <c r="B20" s="8">
        <v>6</v>
      </c>
      <c r="C20" s="8">
        <v>30</v>
      </c>
      <c r="D20" s="8"/>
      <c r="E20" s="8">
        <v>49</v>
      </c>
      <c r="F20" s="8">
        <v>85</v>
      </c>
    </row>
    <row r="21" spans="1:6" x14ac:dyDescent="0.25">
      <c r="A21" s="7" t="s">
        <v>2062</v>
      </c>
      <c r="B21" s="8"/>
      <c r="C21" s="8">
        <v>9</v>
      </c>
      <c r="D21" s="8"/>
      <c r="E21" s="8">
        <v>5</v>
      </c>
      <c r="F21" s="8">
        <v>14</v>
      </c>
    </row>
    <row r="22" spans="1:6" x14ac:dyDescent="0.25">
      <c r="A22" s="7" t="s">
        <v>2051</v>
      </c>
      <c r="B22" s="8">
        <v>1</v>
      </c>
      <c r="C22" s="8">
        <v>5</v>
      </c>
      <c r="D22" s="8">
        <v>1</v>
      </c>
      <c r="E22" s="8">
        <v>9</v>
      </c>
      <c r="F22" s="8">
        <v>16</v>
      </c>
    </row>
    <row r="23" spans="1:6" x14ac:dyDescent="0.25">
      <c r="A23" s="7" t="s">
        <v>2059</v>
      </c>
      <c r="B23" s="8">
        <v>3</v>
      </c>
      <c r="C23" s="8">
        <v>3</v>
      </c>
      <c r="D23" s="8"/>
      <c r="E23" s="8">
        <v>11</v>
      </c>
      <c r="F23" s="8">
        <v>17</v>
      </c>
    </row>
    <row r="24" spans="1:6" x14ac:dyDescent="0.25">
      <c r="A24" s="7" t="s">
        <v>2058</v>
      </c>
      <c r="B24" s="8"/>
      <c r="C24" s="8">
        <v>7</v>
      </c>
      <c r="D24" s="8"/>
      <c r="E24" s="8">
        <v>14</v>
      </c>
      <c r="F24" s="8">
        <v>21</v>
      </c>
    </row>
    <row r="25" spans="1:6" x14ac:dyDescent="0.25">
      <c r="A25" s="7" t="s">
        <v>2050</v>
      </c>
      <c r="B25" s="8">
        <v>1</v>
      </c>
      <c r="C25" s="8">
        <v>15</v>
      </c>
      <c r="D25" s="8">
        <v>2</v>
      </c>
      <c r="E25" s="8">
        <v>17</v>
      </c>
      <c r="F25" s="8">
        <v>35</v>
      </c>
    </row>
    <row r="26" spans="1:6" x14ac:dyDescent="0.25">
      <c r="A26" s="7" t="s">
        <v>2045</v>
      </c>
      <c r="B26" s="8"/>
      <c r="C26" s="8">
        <v>16</v>
      </c>
      <c r="D26" s="8">
        <v>1</v>
      </c>
      <c r="E26" s="8">
        <v>28</v>
      </c>
      <c r="F26" s="8">
        <v>45</v>
      </c>
    </row>
    <row r="27" spans="1:6" x14ac:dyDescent="0.25">
      <c r="A27" s="7" t="s">
        <v>2037</v>
      </c>
      <c r="B27" s="8">
        <v>2</v>
      </c>
      <c r="C27" s="8">
        <v>12</v>
      </c>
      <c r="D27" s="8">
        <v>1</v>
      </c>
      <c r="E27" s="8">
        <v>36</v>
      </c>
      <c r="F27" s="8">
        <v>51</v>
      </c>
    </row>
    <row r="28" spans="1:6" x14ac:dyDescent="0.25">
      <c r="A28" s="7" t="s">
        <v>2061</v>
      </c>
      <c r="B28" s="8"/>
      <c r="C28" s="8"/>
      <c r="D28" s="8"/>
      <c r="E28" s="8">
        <v>3</v>
      </c>
      <c r="F28" s="8">
        <v>3</v>
      </c>
    </row>
    <row r="29" spans="1:6" x14ac:dyDescent="0.25">
      <c r="A29" s="7" t="s">
        <v>2067</v>
      </c>
      <c r="B29" s="8">
        <v>57</v>
      </c>
      <c r="C29" s="8">
        <v>364</v>
      </c>
      <c r="D29" s="8">
        <v>14</v>
      </c>
      <c r="E29" s="8">
        <v>565</v>
      </c>
      <c r="F29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78DF-E2EB-4F3D-951E-C2CDA694A99A}">
  <dimension ref="A1:F18"/>
  <sheetViews>
    <sheetView workbookViewId="0">
      <selection activeCell="B13" sqref="B13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2065</v>
      </c>
      <c r="B1" t="s">
        <v>2070</v>
      </c>
    </row>
    <row r="2" spans="1:6" x14ac:dyDescent="0.25">
      <c r="A2" s="6" t="s">
        <v>2085</v>
      </c>
      <c r="B2" t="s">
        <v>2070</v>
      </c>
    </row>
    <row r="4" spans="1:6" x14ac:dyDescent="0.25">
      <c r="A4" s="6" t="s">
        <v>2069</v>
      </c>
      <c r="B4" s="6" t="s">
        <v>2068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2073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5">
      <c r="A7" s="7" t="s">
        <v>2074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5">
      <c r="A8" s="7" t="s">
        <v>2075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5">
      <c r="A9" s="7" t="s">
        <v>2076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5">
      <c r="A10" s="7" t="s">
        <v>2077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5">
      <c r="A11" s="7" t="s">
        <v>2078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5">
      <c r="A12" s="7" t="s">
        <v>2079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5">
      <c r="A13" s="7" t="s">
        <v>2080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5">
      <c r="A14" s="7" t="s">
        <v>2081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5">
      <c r="A15" s="7" t="s">
        <v>2082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5">
      <c r="A16" s="7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5">
      <c r="A17" s="7" t="s">
        <v>2084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5">
      <c r="A18" s="7" t="s">
        <v>2067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C5C1-561E-4D6B-B948-289C53990077}">
  <dimension ref="A1:H13"/>
  <sheetViews>
    <sheetView topLeftCell="A4" workbookViewId="0">
      <selection activeCell="B2" sqref="B2"/>
    </sheetView>
  </sheetViews>
  <sheetFormatPr defaultRowHeight="15.75" x14ac:dyDescent="0.25"/>
  <cols>
    <col min="1" max="1" width="26.375" bestFit="1" customWidth="1"/>
    <col min="2" max="2" width="16.625" bestFit="1" customWidth="1"/>
    <col min="3" max="3" width="13" bestFit="1" customWidth="1"/>
    <col min="4" max="4" width="15.75" bestFit="1" customWidth="1"/>
    <col min="5" max="5" width="12.375" bestFit="1" customWidth="1"/>
    <col min="6" max="6" width="19.625" bestFit="1" customWidth="1"/>
    <col min="7" max="7" width="15.875" bestFit="1" customWidth="1"/>
    <col min="8" max="8" width="18.75" bestFit="1" customWidth="1"/>
  </cols>
  <sheetData>
    <row r="1" spans="1:8" s="10" customFormat="1" x14ac:dyDescent="0.25">
      <c r="A1" s="10" t="s">
        <v>2</v>
      </c>
      <c r="B1" s="10" t="s">
        <v>2086</v>
      </c>
      <c r="C1" s="10" t="s">
        <v>2087</v>
      </c>
      <c r="D1" s="10" t="s">
        <v>2088</v>
      </c>
      <c r="E1" s="10" t="s">
        <v>2089</v>
      </c>
      <c r="F1" s="10" t="s">
        <v>2090</v>
      </c>
      <c r="G1" s="10" t="s">
        <v>2091</v>
      </c>
      <c r="H1" s="10" t="s">
        <v>2092</v>
      </c>
    </row>
    <row r="2" spans="1:8" x14ac:dyDescent="0.25">
      <c r="A2" t="s">
        <v>2093</v>
      </c>
      <c r="B2">
        <f>COUNTIFS(Crowdfunding!$D:$D, "&lt;1000", Crowdfunding!$G:$G, "=successful")</f>
        <v>30</v>
      </c>
      <c r="C2">
        <f>COUNTIFS(Crowdfunding!$D:$D, "&lt;1000", Crowdfunding!$G:$G, "=failed")</f>
        <v>20</v>
      </c>
      <c r="D2">
        <f>COUNTIFS(Crowdfunding!$D:$D, "&lt;1000", Crowdfunding!$G:$G, "=canceled")</f>
        <v>1</v>
      </c>
      <c r="E2">
        <f>B2+C2+D2</f>
        <v>51</v>
      </c>
      <c r="F2" s="11">
        <f>B2/$E2</f>
        <v>0.58823529411764708</v>
      </c>
      <c r="G2" s="11">
        <f t="shared" ref="G2:H13" si="0">C2/$E2</f>
        <v>0.39215686274509803</v>
      </c>
      <c r="H2" s="11">
        <f t="shared" si="0"/>
        <v>1.9607843137254902E-2</v>
      </c>
    </row>
    <row r="3" spans="1:8" x14ac:dyDescent="0.25">
      <c r="A3" t="s">
        <v>2094</v>
      </c>
      <c r="B3">
        <f>COUNTIFS(Crowdfunding!$D:$D, "&gt;=1000", Crowdfunding!$D:$D, "&lt;5000", Crowdfunding!$G:$G, "=successful")</f>
        <v>191</v>
      </c>
      <c r="C3">
        <f>COUNTIFS(Crowdfunding!$D:$D, "&gt;=1000", Crowdfunding!$D:$D, "&lt;5000", Crowdfunding!$G:$G, "=failed")</f>
        <v>38</v>
      </c>
      <c r="D3">
        <f>COUNTIFS(Crowdfunding!$D:$D, "&gt;=1000", Crowdfunding!$D:$D, "&lt;5000", Crowdfunding!$G:$G, "=canceled")</f>
        <v>2</v>
      </c>
      <c r="E3">
        <f t="shared" ref="E3:E13" si="1">B3+C3+D3</f>
        <v>231</v>
      </c>
      <c r="F3" s="11">
        <f t="shared" ref="F3:F13" si="2">B3/$E3</f>
        <v>0.82683982683982682</v>
      </c>
      <c r="G3" s="11">
        <f t="shared" si="0"/>
        <v>0.16450216450216451</v>
      </c>
      <c r="H3" s="11">
        <f t="shared" si="0"/>
        <v>8.658008658008658E-3</v>
      </c>
    </row>
    <row r="4" spans="1:8" x14ac:dyDescent="0.25">
      <c r="A4" t="s">
        <v>2095</v>
      </c>
      <c r="B4">
        <f>COUNTIFS(Crowdfunding!$D:$D, "&gt;=5000", Crowdfunding!$D:$D, "&lt;10000", Crowdfunding!$G:$G, "=successful")</f>
        <v>164</v>
      </c>
      <c r="C4">
        <f>COUNTIFS(Crowdfunding!$D:$D, "&gt;=5000", Crowdfunding!$D:$D, "&lt;10000", Crowdfunding!$G:$G, "=failed")</f>
        <v>126</v>
      </c>
      <c r="D4">
        <f>COUNTIFS(Crowdfunding!$D:$D, "&gt;=5000", Crowdfunding!$D:$D, "&lt;10000", Crowdfunding!$G:$G, "=canceled")</f>
        <v>25</v>
      </c>
      <c r="E4">
        <f t="shared" si="1"/>
        <v>315</v>
      </c>
      <c r="F4" s="11">
        <f t="shared" si="2"/>
        <v>0.52063492063492067</v>
      </c>
      <c r="G4" s="11">
        <f t="shared" si="0"/>
        <v>0.4</v>
      </c>
      <c r="H4" s="11">
        <f t="shared" si="0"/>
        <v>7.9365079365079361E-2</v>
      </c>
    </row>
    <row r="5" spans="1:8" x14ac:dyDescent="0.25">
      <c r="A5" t="s">
        <v>2096</v>
      </c>
      <c r="B5">
        <f>COUNTIFS(Crowdfunding!$D:$D, "&gt;=10000", Crowdfunding!$D:$D, "&lt;15000", Crowdfunding!$G:$G, "=successful")</f>
        <v>4</v>
      </c>
      <c r="C5">
        <f>COUNTIFS(Crowdfunding!$D:$D, "&gt;=10000", Crowdfunding!$D:$D, "&lt;15000", Crowdfunding!$G:$G, "=failed")</f>
        <v>5</v>
      </c>
      <c r="D5">
        <f>COUNTIFS(Crowdfunding!$D:$D, "&gt;=10000", Crowdfunding!$D:$D, "&lt;15000", Crowdfunding!$G:$G, "=canceled")</f>
        <v>0</v>
      </c>
      <c r="E5">
        <f t="shared" si="1"/>
        <v>9</v>
      </c>
      <c r="F5" s="11">
        <f t="shared" si="2"/>
        <v>0.44444444444444442</v>
      </c>
      <c r="G5" s="11">
        <f t="shared" si="0"/>
        <v>0.55555555555555558</v>
      </c>
      <c r="H5" s="11">
        <f t="shared" si="0"/>
        <v>0</v>
      </c>
    </row>
    <row r="6" spans="1:8" x14ac:dyDescent="0.25">
      <c r="A6" t="s">
        <v>2097</v>
      </c>
      <c r="B6">
        <f>COUNTIFS(Crowdfunding!$D:$D, "&gt;=15000", Crowdfunding!$D:$D, "&lt;20000", Crowdfunding!$G:$G, "=successful")</f>
        <v>10</v>
      </c>
      <c r="C6">
        <f>COUNTIFS(Crowdfunding!$D:$D, "&gt;=15000", Crowdfunding!$D:$D, "&lt;20000", Crowdfunding!$G:$G, "=failed")</f>
        <v>0</v>
      </c>
      <c r="D6">
        <f>COUNTIFS(Crowdfunding!$D:$D, "&gt;=15000", Crowdfunding!$D:$D, "&lt;20000", Crowdfunding!$G:$G, "=canceled")</f>
        <v>0</v>
      </c>
      <c r="E6">
        <f t="shared" si="1"/>
        <v>10</v>
      </c>
      <c r="F6" s="11">
        <f t="shared" si="2"/>
        <v>1</v>
      </c>
      <c r="G6" s="11">
        <f t="shared" si="0"/>
        <v>0</v>
      </c>
      <c r="H6" s="11">
        <f t="shared" si="0"/>
        <v>0</v>
      </c>
    </row>
    <row r="7" spans="1:8" x14ac:dyDescent="0.25">
      <c r="A7" t="s">
        <v>2098</v>
      </c>
      <c r="B7">
        <f>COUNTIFS(Crowdfunding!$D:$D, "&gt;=20000", Crowdfunding!$D:$D, "&lt;25000", Crowdfunding!$G:$G, "=successful")</f>
        <v>7</v>
      </c>
      <c r="C7">
        <f>COUNTIFS(Crowdfunding!$D:$D, "&gt;=20000", Crowdfunding!$D:$D, "&lt;25000", Crowdfunding!$G:$G, "=failed")</f>
        <v>0</v>
      </c>
      <c r="D7">
        <f>COUNTIFS(Crowdfunding!$D:$D, "&gt;=20000", Crowdfunding!$D:$D, "&lt;25000", Crowdfunding!$G:$G, "=canceled")</f>
        <v>0</v>
      </c>
      <c r="E7">
        <f t="shared" si="1"/>
        <v>7</v>
      </c>
      <c r="F7" s="11">
        <f t="shared" si="2"/>
        <v>1</v>
      </c>
      <c r="G7" s="11">
        <f t="shared" si="0"/>
        <v>0</v>
      </c>
      <c r="H7" s="11">
        <f t="shared" si="0"/>
        <v>0</v>
      </c>
    </row>
    <row r="8" spans="1:8" x14ac:dyDescent="0.25">
      <c r="A8" t="s">
        <v>2099</v>
      </c>
      <c r="B8">
        <f>COUNTIFS(Crowdfunding!$D:$D, "&gt;=25000", Crowdfunding!$D:$D, "&lt;30000", Crowdfunding!$G:$G, "=successful")</f>
        <v>11</v>
      </c>
      <c r="C8">
        <f>COUNTIFS(Crowdfunding!$D:$D, "&gt;=25000", Crowdfunding!$D:$D, "&lt;30000", Crowdfunding!$G:$G, "=failed")</f>
        <v>3</v>
      </c>
      <c r="D8">
        <f>COUNTIFS(Crowdfunding!$D:$D, "&gt;=25000", Crowdfunding!$D:$D, "&lt;30000", Crowdfunding!$G:$G, "=canceled")</f>
        <v>0</v>
      </c>
      <c r="E8">
        <f t="shared" si="1"/>
        <v>14</v>
      </c>
      <c r="F8" s="11">
        <f t="shared" si="2"/>
        <v>0.7857142857142857</v>
      </c>
      <c r="G8" s="11">
        <f t="shared" si="0"/>
        <v>0.21428571428571427</v>
      </c>
      <c r="H8" s="11">
        <f t="shared" si="0"/>
        <v>0</v>
      </c>
    </row>
    <row r="9" spans="1:8" x14ac:dyDescent="0.25">
      <c r="A9" t="s">
        <v>2100</v>
      </c>
      <c r="B9">
        <f>COUNTIFS(Crowdfunding!$D:$D, "&gt;=30000", Crowdfunding!$D:$D, "&lt;35000", Crowdfunding!$G:$G, "=successful")</f>
        <v>7</v>
      </c>
      <c r="C9">
        <f>COUNTIFS(Crowdfunding!$D:$D, "&gt;=30000", Crowdfunding!$D:$D, "&lt;35000", Crowdfunding!$G:$G, "=failed")</f>
        <v>0</v>
      </c>
      <c r="D9">
        <f>COUNTIFS(Crowdfunding!$D:$D, "&gt;=30000", Crowdfunding!$D:$D, "&lt;35000", Crowdfunding!$G:$G, "=canceled")</f>
        <v>0</v>
      </c>
      <c r="E9">
        <f t="shared" si="1"/>
        <v>7</v>
      </c>
      <c r="F9" s="11">
        <f t="shared" si="2"/>
        <v>1</v>
      </c>
      <c r="G9" s="11">
        <f t="shared" si="0"/>
        <v>0</v>
      </c>
      <c r="H9" s="11">
        <f t="shared" si="0"/>
        <v>0</v>
      </c>
    </row>
    <row r="10" spans="1:8" x14ac:dyDescent="0.25">
      <c r="A10" t="s">
        <v>2101</v>
      </c>
      <c r="B10">
        <f>COUNTIFS(Crowdfunding!$D:$D, "&gt;=35000", Crowdfunding!$D:$D, "&lt;40000", Crowdfunding!$G:$G, "=successful")</f>
        <v>8</v>
      </c>
      <c r="C10">
        <f>COUNTIFS(Crowdfunding!$D:$D, "&gt;=35000", Crowdfunding!$D:$D, "&lt;40000", Crowdfunding!$G:$G, "=failed")</f>
        <v>3</v>
      </c>
      <c r="D10">
        <f>COUNTIFS(Crowdfunding!$D:$D, "&gt;=35000", Crowdfunding!$D:$D, "&lt;40000", Crowdfunding!$G:$G, "=canceled")</f>
        <v>1</v>
      </c>
      <c r="E10">
        <f t="shared" si="1"/>
        <v>12</v>
      </c>
      <c r="F10" s="11">
        <f t="shared" si="2"/>
        <v>0.66666666666666663</v>
      </c>
      <c r="G10" s="11">
        <f t="shared" si="0"/>
        <v>0.25</v>
      </c>
      <c r="H10" s="11">
        <f t="shared" si="0"/>
        <v>8.3333333333333329E-2</v>
      </c>
    </row>
    <row r="11" spans="1:8" x14ac:dyDescent="0.25">
      <c r="A11" t="s">
        <v>2102</v>
      </c>
      <c r="B11">
        <f>COUNTIFS(Crowdfunding!$D:$D, "&gt;=40000", Crowdfunding!$D:$D, "&lt;45000", Crowdfunding!$G:$G, "=successful")</f>
        <v>11</v>
      </c>
      <c r="C11">
        <f>COUNTIFS(Crowdfunding!$D:$D, "&gt;=40000", Crowdfunding!$D:$D, "&lt;45000", Crowdfunding!$G:$G, "=failed")</f>
        <v>3</v>
      </c>
      <c r="D11">
        <f>COUNTIFS(Crowdfunding!$D:$D, "&gt;=40000", Crowdfunding!$D:$D, "&lt;45000", Crowdfunding!$G:$G, "=canceled")</f>
        <v>0</v>
      </c>
      <c r="E11">
        <f t="shared" si="1"/>
        <v>14</v>
      </c>
      <c r="F11" s="11">
        <f t="shared" si="2"/>
        <v>0.7857142857142857</v>
      </c>
      <c r="G11" s="11">
        <f t="shared" si="0"/>
        <v>0.21428571428571427</v>
      </c>
      <c r="H11" s="11">
        <f t="shared" si="0"/>
        <v>0</v>
      </c>
    </row>
    <row r="12" spans="1:8" x14ac:dyDescent="0.25">
      <c r="A12" t="s">
        <v>2103</v>
      </c>
      <c r="B12">
        <f>COUNTIFS(Crowdfunding!$D:$D, "&gt;=45000", Crowdfunding!$D:$D, "&lt;50000", Crowdfunding!$G:$G, "=successful")</f>
        <v>8</v>
      </c>
      <c r="C12">
        <f>COUNTIFS(Crowdfunding!$D:$D, "&gt;=45000", Crowdfunding!$D:$D, "&lt;50000", Crowdfunding!$G:$G, "=failed")</f>
        <v>3</v>
      </c>
      <c r="D12">
        <f>COUNTIFS(Crowdfunding!$D:$D, "&gt;=45000", Crowdfunding!$D:$D, "&lt;50000", Crowdfunding!$G:$G, "=canceled")</f>
        <v>0</v>
      </c>
      <c r="E12">
        <f t="shared" si="1"/>
        <v>11</v>
      </c>
      <c r="F12" s="11">
        <f t="shared" si="2"/>
        <v>0.72727272727272729</v>
      </c>
      <c r="G12" s="11">
        <f t="shared" si="0"/>
        <v>0.27272727272727271</v>
      </c>
      <c r="H12" s="11">
        <f t="shared" si="0"/>
        <v>0</v>
      </c>
    </row>
    <row r="13" spans="1:8" x14ac:dyDescent="0.25">
      <c r="A13" t="s">
        <v>2104</v>
      </c>
      <c r="B13">
        <f>COUNTIFS(Crowdfunding!$D:$D, "&gt;=50000", Crowdfunding!$G:$G, "=successful")</f>
        <v>114</v>
      </c>
      <c r="C13">
        <f>COUNTIFS(Crowdfunding!$D:$D, "&gt;=50000", Crowdfunding!$G:$G, "=failed")</f>
        <v>163</v>
      </c>
      <c r="D13">
        <f>COUNTIFS(Crowdfunding!$D:$D, "&gt;=50000", Crowdfunding!$G:$G, "=canceled")</f>
        <v>28</v>
      </c>
      <c r="E13">
        <f t="shared" si="1"/>
        <v>305</v>
      </c>
      <c r="F13" s="11">
        <f t="shared" si="2"/>
        <v>0.3737704918032787</v>
      </c>
      <c r="G13" s="11">
        <f t="shared" si="0"/>
        <v>0.53442622950819674</v>
      </c>
      <c r="H13" s="11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03ED-1C02-41BE-A5F6-BB066A98021A}">
  <dimension ref="A1:I566"/>
  <sheetViews>
    <sheetView workbookViewId="0">
      <selection activeCell="H20" sqref="H20"/>
    </sheetView>
  </sheetViews>
  <sheetFormatPr defaultRowHeight="15.75" x14ac:dyDescent="0.25"/>
  <cols>
    <col min="1" max="1" width="9.375" bestFit="1" customWidth="1"/>
    <col min="2" max="2" width="13.5" bestFit="1" customWidth="1"/>
    <col min="5" max="5" width="13.5" bestFit="1" customWidth="1"/>
    <col min="8" max="8" width="23.125" bestFit="1" customWidth="1"/>
  </cols>
  <sheetData>
    <row r="1" spans="1:9" s="10" customFormat="1" x14ac:dyDescent="0.25">
      <c r="A1" s="10" t="s">
        <v>4</v>
      </c>
      <c r="B1" s="10" t="s">
        <v>5</v>
      </c>
      <c r="D1" s="10" t="s">
        <v>4</v>
      </c>
      <c r="E1" s="10" t="s">
        <v>5</v>
      </c>
    </row>
    <row r="2" spans="1:9" x14ac:dyDescent="0.25">
      <c r="A2" t="str" cm="1">
        <f t="array" ref="A2:B566">_xlfn._xlws.FILTER(Crowdfunding!$G:$H, Crowdfunding!$G:$G = "successful")</f>
        <v>successful</v>
      </c>
      <c r="B2">
        <v>158</v>
      </c>
      <c r="D2" t="str" cm="1">
        <f t="array" ref="D2:E365">_xlfn._xlws.FILTER(Crowdfunding!$G:$H, Crowdfunding!$G:$G = "failed")</f>
        <v>failed</v>
      </c>
      <c r="E2">
        <v>0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H4" s="12" t="s">
        <v>2105</v>
      </c>
      <c r="I4" s="13"/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H5" s="14" t="s">
        <v>2106</v>
      </c>
      <c r="I5" s="15">
        <f>AVERAGE(B:B)</f>
        <v>851.14690265486729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H6" s="14" t="s">
        <v>2107</v>
      </c>
      <c r="I6" s="15">
        <f>MEDIAN(B:B)</f>
        <v>201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H7" s="14" t="s">
        <v>2108</v>
      </c>
      <c r="I7" s="15">
        <f>MIN(B:B)</f>
        <v>16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  <c r="H8" s="14" t="s">
        <v>2109</v>
      </c>
      <c r="I8" s="15">
        <f>MAX(B:B)</f>
        <v>7295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  <c r="H9" s="14" t="s">
        <v>2110</v>
      </c>
      <c r="I9" s="15">
        <f>_xlfn.VAR.P(B:B)</f>
        <v>1603373.7324019109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  <c r="H10" s="16" t="s">
        <v>2111</v>
      </c>
      <c r="I10" s="17">
        <f>_xlfn.STDEV.P(B:B)</f>
        <v>1266.2439466397898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  <c r="H12" s="12" t="s">
        <v>2112</v>
      </c>
      <c r="I12" s="13"/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  <c r="H13" s="14" t="s">
        <v>2106</v>
      </c>
      <c r="I13" s="15">
        <f>AVERAGE(E:E)</f>
        <v>585.61538461538464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  <c r="H14" s="14" t="s">
        <v>2107</v>
      </c>
      <c r="I14" s="15">
        <f>MEDIAN(E:E)</f>
        <v>114.5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  <c r="H15" s="14" t="s">
        <v>2108</v>
      </c>
      <c r="I15" s="15">
        <f>MIN(E:E)</f>
        <v>0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  <c r="H16" s="14" t="s">
        <v>2109</v>
      </c>
      <c r="I16" s="15">
        <f>MAX(E:E)</f>
        <v>6080</v>
      </c>
    </row>
    <row r="17" spans="1:9" x14ac:dyDescent="0.25">
      <c r="A17" t="str">
        <v>successful</v>
      </c>
      <c r="B17">
        <v>129</v>
      </c>
      <c r="D17" t="str">
        <v>failed</v>
      </c>
      <c r="E17">
        <v>1</v>
      </c>
      <c r="H17" s="14" t="s">
        <v>2110</v>
      </c>
      <c r="I17" s="15">
        <f>_xlfn.VAR.P(E:E)</f>
        <v>921574.68174133555</v>
      </c>
    </row>
    <row r="18" spans="1:9" x14ac:dyDescent="0.25">
      <c r="A18" t="str">
        <v>successful</v>
      </c>
      <c r="B18">
        <v>226</v>
      </c>
      <c r="D18" t="str">
        <v>failed</v>
      </c>
      <c r="E18">
        <v>1467</v>
      </c>
      <c r="H18" s="16" t="s">
        <v>2111</v>
      </c>
      <c r="I18" s="17">
        <f>_xlfn.STDEV.P(E:E)</f>
        <v>959.98681331637863</v>
      </c>
    </row>
    <row r="19" spans="1:9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9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9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9" x14ac:dyDescent="0.25">
      <c r="A22" t="str">
        <v>successful</v>
      </c>
      <c r="B22">
        <v>16</v>
      </c>
      <c r="D22" t="str">
        <v>failed</v>
      </c>
      <c r="E22">
        <v>5</v>
      </c>
    </row>
    <row r="23" spans="1:9" x14ac:dyDescent="0.25">
      <c r="A23" t="str">
        <v>successful</v>
      </c>
      <c r="B23">
        <v>107</v>
      </c>
      <c r="D23" t="str">
        <v>failed</v>
      </c>
      <c r="E23">
        <v>38</v>
      </c>
    </row>
    <row r="24" spans="1:9" x14ac:dyDescent="0.25">
      <c r="A24" t="str">
        <v>successful</v>
      </c>
      <c r="B24">
        <v>134</v>
      </c>
      <c r="D24" t="str">
        <v>failed</v>
      </c>
      <c r="E24">
        <v>12</v>
      </c>
    </row>
    <row r="25" spans="1:9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9" x14ac:dyDescent="0.25">
      <c r="A26" t="str">
        <v>successful</v>
      </c>
      <c r="B26">
        <v>111</v>
      </c>
      <c r="D26" t="str">
        <v>failed</v>
      </c>
      <c r="E26">
        <v>56</v>
      </c>
    </row>
    <row r="27" spans="1:9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9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9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9" x14ac:dyDescent="0.25">
      <c r="A30" t="str">
        <v>successful</v>
      </c>
      <c r="B30">
        <v>92</v>
      </c>
      <c r="D30" t="str">
        <v>failed</v>
      </c>
      <c r="E30">
        <v>106</v>
      </c>
    </row>
    <row r="31" spans="1:9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9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H2" sqref="H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style="5" bestFit="1" customWidth="1"/>
    <col min="8" max="8" width="13" bestFit="1" customWidth="1"/>
    <col min="9" max="9" width="16.125" bestFit="1" customWidth="1"/>
    <col min="12" max="13" width="11.125" bestFit="1" customWidth="1"/>
    <col min="14" max="14" width="22" bestFit="1" customWidth="1"/>
    <col min="15" max="15" width="20.75" bestFit="1" customWidth="1"/>
    <col min="18" max="18" width="28" bestFit="1" customWidth="1"/>
    <col min="19" max="19" width="15.2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IF(E2 = 0, 0, 100*E2/D2)</f>
        <v>0</v>
      </c>
      <c r="G2" t="s">
        <v>14</v>
      </c>
      <c r="H2">
        <v>0</v>
      </c>
      <c r="I2" s="5">
        <f>IF(H2 = 0, 0, 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IF(E3 = 0, 0, 100*E3/D3)</f>
        <v>1040</v>
      </c>
      <c r="G3" t="s">
        <v>20</v>
      </c>
      <c r="H3">
        <v>158</v>
      </c>
      <c r="I3" s="5">
        <f t="shared" ref="I3:I66" si="1">IF(H3 = 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131.47878228782287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58.976190476190474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89.349206349206355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245.11904761904762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66.769503546099287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47.307881773399018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332.04444444444442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105.22553516819572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328.89978213507624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157.28571428571428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212.92857142857142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114.78378378378379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227.11111111111111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275.07142857142856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IF(E67 = 0, 0, 100*E67/D67)</f>
        <v>236.14754098360655</v>
      </c>
      <c r="G67" t="s">
        <v>20</v>
      </c>
      <c r="H67">
        <v>236</v>
      </c>
      <c r="I67" s="5">
        <f t="shared" ref="I67:I130" si="5">IF(H67 = 0, 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670.33333333333337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78.106590724165983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69.598615916955012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225.33928571428572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61.984886649874056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926.69230769230774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144.54411764705881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186.48571428571429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87.211757648470311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149.49667110519309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64.367690058479539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51.421511627906973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60.334277620396598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IF(E131 = 0, 0, 100*E131/D131)</f>
        <v>3.2026936026936026</v>
      </c>
      <c r="G131" t="s">
        <v>74</v>
      </c>
      <c r="H131">
        <v>55</v>
      </c>
      <c r="I131" s="5">
        <f t="shared" ref="I131:I194" si="9">IF(H131 = 0, 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71.272727272727266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230.04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135.59259259259258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58.75656742556918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253.25714285714287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100.16943521594685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415.53846153846155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894.66666666666663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357.71910112359552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61.802325581395351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69.117647058823536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37.952380952380949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IF(E195 = 0, 0, 100*E195/D195)</f>
        <v>45.636363636363633</v>
      </c>
      <c r="G195" t="s">
        <v>14</v>
      </c>
      <c r="H195">
        <v>65</v>
      </c>
      <c r="I195" s="5">
        <f t="shared" ref="I195:I258" si="13">IF(H195 = 0, 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78.831325301204814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67.425531914893611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3.8418367346938775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332.12709832134294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137.97916666666666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119.90717911530095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127.72619047619048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569.71428571428567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509.34482758620692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325.53333333333336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211.33870967741936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54.08450704225352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IF(E259 = 0, 0, 100*E259/D259)</f>
        <v>146</v>
      </c>
      <c r="G259" t="s">
        <v>20</v>
      </c>
      <c r="H259">
        <v>92</v>
      </c>
      <c r="I259" s="5">
        <f t="shared" ref="I259:I322" si="17">IF(H259 = 0, 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157.69841269841271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31.201660735468565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233.62012987012986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27.176538240368028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304.00978473581216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1066.4285714285713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108.04761904761905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31.844940867279895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546.14285714285711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7.907692307692308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15.842105263157896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38.702380952380949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IF(E323 = 0, 0, 100*E323/D323)</f>
        <v>94.144366197183103</v>
      </c>
      <c r="G323" t="s">
        <v>14</v>
      </c>
      <c r="H323">
        <v>2468</v>
      </c>
      <c r="I323" s="5">
        <f t="shared" ref="I323:I386" si="21">IF(H323 = 0, 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166.56234096692111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90.723076923076917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199.98067632850243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114.28538550057537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97.032531824611027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179.14326647564471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53.07411504424779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34.892857142857146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123.73770491803279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160.19230769230768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1616.3333333333333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273.01851851851853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1591.5555555555557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13.185782556750299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361.02941176470586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IF(E387 = 0, 0, 100*E387/D387)</f>
        <v>146.16709511568124</v>
      </c>
      <c r="G387" t="s">
        <v>20</v>
      </c>
      <c r="H387">
        <v>1137</v>
      </c>
      <c r="I387" s="5">
        <f t="shared" ref="I387:I450" si="25">IF(H387 = 0, 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39.261467889908253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11.270034843205575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186.54166666666666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65.642371234207971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228.96178343949043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469.375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123.43497363796133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287.66666666666669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112.90429799426934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192.49019607843138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82.714285714285708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54.163920922570014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116.87664041994751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511.38095238095241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IF(E451 = 0, 0, 100*E451/D451)</f>
        <v>967</v>
      </c>
      <c r="G451" t="s">
        <v>20</v>
      </c>
      <c r="H451">
        <v>86</v>
      </c>
      <c r="I451" s="5">
        <f t="shared" ref="I451:I514" si="29">IF(H451 = 0, 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122.84501347708895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44.075000000000003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30.579449152542374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575.21428571428567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184.42857142857142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113.94594594594595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29.828720626631853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54.27058823529412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100.65116279069767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101.51086956521739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305.34683098591552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23.995287958115185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723.77777777777783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414.5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34.173469387755105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70.145182291666671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180.32549019607842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13.901001112347052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927.07777777777778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39.857142857142854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119.08974358974359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IF(E515 = 0, 0, 100*E515/D515)</f>
        <v>39.277108433734938</v>
      </c>
      <c r="G515" t="s">
        <v>74</v>
      </c>
      <c r="H515">
        <v>35</v>
      </c>
      <c r="I515" s="5">
        <f t="shared" ref="I515:I578" si="33">IF(H515 = 0, 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22.439077144917086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101.74563871693866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700.33333333333337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83.904860392967947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11.254901960784315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95.521156936261377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502.875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159.24394463667821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482.03846153846155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117.22156398104265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72.65306122448979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163.57142857142858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98.511111111111106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151.66315789473686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100.96961063627731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12.818181818181818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IF(E579 = 0, 0, 100*E579/D579)</f>
        <v>18.853658536585368</v>
      </c>
      <c r="G579" t="s">
        <v>74</v>
      </c>
      <c r="H579">
        <v>37</v>
      </c>
      <c r="I579" s="5">
        <f t="shared" ref="I579:I642" si="37">IF(H579 = 0, 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101.11290322580645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341.50228310502285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119.50810185185185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64.721518987341767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7.0991735537190079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201.59756097560975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3.6436208125445475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283.97435897435895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120.42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419.05607476635515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13.853658536585366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48.86052366565962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159.92152704135736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64.582072176949936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42.859916782246877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78.531302876480538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IF(E643 = 0, 0, 100*E643/D643)</f>
        <v>119.96808510638297</v>
      </c>
      <c r="G643" t="s">
        <v>20</v>
      </c>
      <c r="H643">
        <v>194</v>
      </c>
      <c r="I643" s="5">
        <f t="shared" ref="I643:I706" si="41">IF(H643 = 0, 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88.59979736575481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63.056795131845838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48.482333607230899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2338.8333333333335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508.38857142857142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47.232808616404306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54.187265917602993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33.538371411833623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100.65753424657534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90.63333333333334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59.042047531992687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446.69121140142516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54.137931034482762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IF(E707 = 0, 0, 100*E707/D707)</f>
        <v>99.026517383618156</v>
      </c>
      <c r="G707" t="s">
        <v>14</v>
      </c>
      <c r="H707">
        <v>2025</v>
      </c>
      <c r="I707" s="5">
        <f t="shared" ref="I707:I770" si="45">IF(H707 = 0, 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127.84686346863468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20.322580645161292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4.3923948220064721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270.40816326530614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412.66319444444446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319.14285714285717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1179.1666666666667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1126.0833333333333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564.20608108108104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177.25714285714287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113.17857142857143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728.18181818181813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31.171232876712327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56.967078189300409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IF(E771 = 0, 0, 100*E771/D771)</f>
        <v>86.867834394904463</v>
      </c>
      <c r="G771" t="s">
        <v>14</v>
      </c>
      <c r="H771">
        <v>3410</v>
      </c>
      <c r="I771" s="5">
        <f t="shared" ref="I771:I834" si="49">IF(H771 = 0, 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50.735632183908045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215.31372549019608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115.33745781777277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25.714285714285715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54.807692307692307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109.63157894736842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202.91304347826087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50.845360824742265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30.442307692307693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62.88068181818182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130.23333333333332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349.96666666666664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IF(E835 = 0, 0, 100*E835/D835)</f>
        <v>157.69117647058823</v>
      </c>
      <c r="G835" t="s">
        <v>20</v>
      </c>
      <c r="H835">
        <v>165</v>
      </c>
      <c r="I835" s="5">
        <f t="shared" ref="I835:I898" si="53">IF(H835 = 0, 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30.71590909090909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99.397727272727266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102.37606837606837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139.8679245283019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187.42857142857142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237.91176470588235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64.036299765807968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29.346153846153847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169.78571428571428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115.95907738095238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258.60000000000002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230.58333333333334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188.70588235294119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IF(E899 = 0, 0, 100*E899/D899)</f>
        <v>27.693181818181817</v>
      </c>
      <c r="G899" t="s">
        <v>14</v>
      </c>
      <c r="H899">
        <v>27</v>
      </c>
      <c r="I899" s="5">
        <f t="shared" ref="I899:I962" si="57">IF(H899 = 0, 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52.479620323841431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156.17857142857142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252.42857142857142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1.7292682926829268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19.556634304207119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224.06666666666666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217.30909090909091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112.28571428571429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72.518987341772146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239.74657534246575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109.70652173913044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62.232323232323232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367.09859154929575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IF(E963 = 0, 0, 100*E963/D963)</f>
        <v>119.29824561403508</v>
      </c>
      <c r="G963" t="s">
        <v>20</v>
      </c>
      <c r="H963">
        <v>155</v>
      </c>
      <c r="I963" s="5">
        <f t="shared" ref="I963:I1001" si="61">IF(H963 = 0, 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338.20833333333331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60.757639620653322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228.39344262295083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152.46153846153845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67.129542790152399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216.79032258064515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499.58333333333331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52.496810772501775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157.46762589928056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60.565789473684212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56.791291291291294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3" priority="4" operator="containsText" text="live">
      <formula>NOT(ISERROR(SEARCH("live",G1)))</formula>
    </cfRule>
    <cfRule type="containsText" dxfId="2" priority="5" operator="containsText" text="canceled">
      <formula>NOT(ISERROR(SEARCH("canceled",G1)))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Parent Category</vt:lpstr>
      <vt:lpstr>Pivot Sub-Category</vt:lpstr>
      <vt:lpstr>Pivot Dates</vt:lpstr>
      <vt:lpstr>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Jake Southern</cp:lastModifiedBy>
  <dcterms:created xsi:type="dcterms:W3CDTF">2021-09-29T18:52:28Z</dcterms:created>
  <dcterms:modified xsi:type="dcterms:W3CDTF">2023-09-20T22:36:28Z</dcterms:modified>
</cp:coreProperties>
</file>