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duby/Library/CloudStorage/Box-Box/Purpose &amp; Pennies/Templates/"/>
    </mc:Choice>
  </mc:AlternateContent>
  <xr:revisionPtr revIDLastSave="0" documentId="13_ncr:1_{648813A2-F834-7243-8051-E88A0CE8B913}" xr6:coauthVersionLast="47" xr6:coauthVersionMax="47" xr10:uidLastSave="{00000000-0000-0000-0000-000000000000}"/>
  <bookViews>
    <workbookView xWindow="-5640" yWindow="-20940" windowWidth="38080" windowHeight="20780" xr2:uid="{C4F199B5-52E9-8F49-AED0-0EB6A76A5AD0}"/>
  </bookViews>
  <sheets>
    <sheet name="Proj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C3" i="1"/>
  <c r="C2" i="1"/>
  <c r="M8" i="1"/>
  <c r="C4" i="1"/>
  <c r="F2" i="1"/>
  <c r="J7" i="1"/>
  <c r="M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G2" i="1" l="1"/>
  <c r="D2" i="1"/>
  <c r="D3" i="1"/>
  <c r="G3" i="1"/>
  <c r="F3" i="1" l="1"/>
  <c r="F4" i="1"/>
  <c r="C5" i="1"/>
  <c r="G4" i="1"/>
  <c r="D4" i="1"/>
  <c r="E4" i="1" s="1"/>
  <c r="D5" i="1" l="1"/>
  <c r="E5" i="1" s="1"/>
  <c r="G5" i="1"/>
  <c r="F5" i="1"/>
  <c r="C6" i="1"/>
  <c r="C7" i="1" l="1"/>
  <c r="F6" i="1"/>
  <c r="D6" i="1"/>
  <c r="E6" i="1" s="1"/>
  <c r="G6" i="1"/>
  <c r="C8" i="1" l="1"/>
  <c r="G7" i="1"/>
  <c r="F7" i="1"/>
  <c r="D7" i="1"/>
  <c r="E7" i="1" s="1"/>
  <c r="C9" i="1" l="1"/>
  <c r="G8" i="1"/>
  <c r="F8" i="1"/>
  <c r="D8" i="1"/>
  <c r="E8" i="1" s="1"/>
  <c r="C10" i="1" l="1"/>
  <c r="D9" i="1"/>
  <c r="E9" i="1" s="1"/>
  <c r="G9" i="1"/>
  <c r="F9" i="1"/>
  <c r="G10" i="1" l="1"/>
  <c r="F10" i="1"/>
  <c r="C11" i="1"/>
  <c r="D10" i="1"/>
  <c r="E10" i="1" s="1"/>
  <c r="C12" i="1" l="1"/>
  <c r="F11" i="1"/>
  <c r="G11" i="1"/>
  <c r="D11" i="1"/>
  <c r="E11" i="1" s="1"/>
  <c r="C13" i="1" l="1"/>
  <c r="G12" i="1"/>
  <c r="F12" i="1"/>
  <c r="D12" i="1"/>
  <c r="E12" i="1" s="1"/>
  <c r="D13" i="1" l="1"/>
  <c r="E13" i="1" s="1"/>
  <c r="C14" i="1"/>
  <c r="G13" i="1"/>
  <c r="F13" i="1"/>
  <c r="G14" i="1" l="1"/>
  <c r="F14" i="1"/>
  <c r="C15" i="1"/>
  <c r="D14" i="1"/>
  <c r="E14" i="1" s="1"/>
  <c r="G15" i="1" l="1"/>
  <c r="F15" i="1"/>
  <c r="C16" i="1"/>
  <c r="D15" i="1"/>
  <c r="E15" i="1" s="1"/>
  <c r="C17" i="1" l="1"/>
  <c r="G16" i="1"/>
  <c r="D16" i="1"/>
  <c r="E16" i="1" s="1"/>
  <c r="F16" i="1"/>
  <c r="C18" i="1" l="1"/>
  <c r="G17" i="1"/>
  <c r="F17" i="1"/>
  <c r="D17" i="1"/>
  <c r="E17" i="1" s="1"/>
  <c r="D18" i="1" l="1"/>
  <c r="E18" i="1" s="1"/>
  <c r="C19" i="1"/>
  <c r="G18" i="1"/>
  <c r="F18" i="1"/>
  <c r="G19" i="1" l="1"/>
  <c r="F19" i="1"/>
  <c r="D19" i="1"/>
  <c r="E19" i="1" s="1"/>
  <c r="C20" i="1"/>
  <c r="C21" i="1" l="1"/>
  <c r="G20" i="1"/>
  <c r="D20" i="1"/>
  <c r="E20" i="1" s="1"/>
  <c r="F20" i="1"/>
  <c r="C22" i="1" l="1"/>
  <c r="G21" i="1"/>
  <c r="F21" i="1"/>
  <c r="D21" i="1"/>
  <c r="E21" i="1" s="1"/>
  <c r="D22" i="1" l="1"/>
  <c r="E22" i="1" s="1"/>
  <c r="C23" i="1"/>
  <c r="G22" i="1"/>
  <c r="F22" i="1"/>
  <c r="G23" i="1" l="1"/>
  <c r="F23" i="1"/>
  <c r="C24" i="1"/>
  <c r="D23" i="1"/>
  <c r="E23" i="1" s="1"/>
  <c r="C25" i="1" l="1"/>
  <c r="G24" i="1"/>
  <c r="D24" i="1"/>
  <c r="E24" i="1" s="1"/>
  <c r="F24" i="1"/>
  <c r="C26" i="1" l="1"/>
  <c r="G25" i="1"/>
  <c r="F25" i="1"/>
  <c r="D25" i="1"/>
  <c r="E25" i="1" s="1"/>
  <c r="D26" i="1" l="1"/>
  <c r="E26" i="1" s="1"/>
  <c r="C27" i="1"/>
  <c r="G26" i="1"/>
  <c r="F26" i="1"/>
  <c r="G27" i="1" l="1"/>
  <c r="F27" i="1"/>
  <c r="D27" i="1"/>
  <c r="E27" i="1" s="1"/>
  <c r="C28" i="1"/>
  <c r="C29" i="1" l="1"/>
  <c r="G28" i="1"/>
  <c r="D28" i="1"/>
  <c r="E28" i="1" s="1"/>
  <c r="F28" i="1"/>
  <c r="C30" i="1" l="1"/>
  <c r="G29" i="1"/>
  <c r="F29" i="1"/>
  <c r="D29" i="1"/>
  <c r="E29" i="1" s="1"/>
  <c r="D30" i="1" l="1"/>
  <c r="E30" i="1" s="1"/>
  <c r="C31" i="1"/>
  <c r="G30" i="1"/>
  <c r="F30" i="1"/>
  <c r="G31" i="1" l="1"/>
  <c r="F31" i="1"/>
  <c r="C32" i="1"/>
  <c r="D31" i="1"/>
  <c r="E31" i="1" s="1"/>
  <c r="C33" i="1" l="1"/>
  <c r="G32" i="1"/>
  <c r="F32" i="1"/>
  <c r="D32" i="1"/>
  <c r="E32" i="1" s="1"/>
  <c r="C34" i="1" l="1"/>
  <c r="G33" i="1"/>
  <c r="F33" i="1"/>
  <c r="D33" i="1"/>
  <c r="E33" i="1" s="1"/>
  <c r="D34" i="1" l="1"/>
  <c r="E34" i="1" s="1"/>
  <c r="C35" i="1"/>
  <c r="G34" i="1"/>
  <c r="F34" i="1"/>
  <c r="G35" i="1" l="1"/>
  <c r="F35" i="1"/>
  <c r="C36" i="1"/>
  <c r="D35" i="1"/>
  <c r="E35" i="1" s="1"/>
  <c r="C37" i="1" l="1"/>
  <c r="G36" i="1"/>
  <c r="D36" i="1"/>
  <c r="E36" i="1" s="1"/>
  <c r="F36" i="1"/>
  <c r="C38" i="1" l="1"/>
  <c r="G37" i="1"/>
  <c r="F37" i="1"/>
  <c r="D37" i="1"/>
  <c r="E37" i="1" s="1"/>
  <c r="D38" i="1" l="1"/>
  <c r="E38" i="1" s="1"/>
  <c r="C39" i="1"/>
  <c r="G38" i="1"/>
  <c r="F38" i="1"/>
  <c r="G39" i="1" l="1"/>
  <c r="F39" i="1"/>
  <c r="C40" i="1"/>
  <c r="D39" i="1"/>
  <c r="E39" i="1" s="1"/>
  <c r="C41" i="1" l="1"/>
  <c r="G40" i="1"/>
  <c r="D40" i="1"/>
  <c r="E40" i="1" s="1"/>
  <c r="F40" i="1"/>
  <c r="C42" i="1" l="1"/>
  <c r="G41" i="1"/>
  <c r="F41" i="1"/>
  <c r="D41" i="1"/>
  <c r="E41" i="1" s="1"/>
  <c r="D42" i="1" l="1"/>
  <c r="E42" i="1" s="1"/>
  <c r="C43" i="1"/>
  <c r="G42" i="1"/>
  <c r="F42" i="1"/>
  <c r="G43" i="1" l="1"/>
  <c r="F43" i="1"/>
  <c r="C44" i="1"/>
  <c r="D43" i="1"/>
  <c r="E43" i="1" s="1"/>
  <c r="C45" i="1" l="1"/>
  <c r="F44" i="1"/>
  <c r="G44" i="1"/>
  <c r="D44" i="1"/>
  <c r="E44" i="1" s="1"/>
  <c r="C46" i="1" l="1"/>
  <c r="G45" i="1"/>
  <c r="F45" i="1"/>
  <c r="D45" i="1"/>
  <c r="E45" i="1" s="1"/>
  <c r="D46" i="1" l="1"/>
  <c r="E46" i="1" s="1"/>
  <c r="C47" i="1"/>
  <c r="G46" i="1"/>
  <c r="F46" i="1"/>
  <c r="G47" i="1" l="1"/>
  <c r="F47" i="1"/>
  <c r="D47" i="1"/>
  <c r="E47" i="1" s="1"/>
  <c r="C48" i="1"/>
  <c r="C49" i="1" l="1"/>
  <c r="G48" i="1"/>
  <c r="D48" i="1"/>
  <c r="E48" i="1" s="1"/>
  <c r="F48" i="1"/>
  <c r="C50" i="1" l="1"/>
  <c r="G49" i="1"/>
  <c r="F49" i="1"/>
  <c r="D49" i="1"/>
  <c r="E49" i="1" s="1"/>
  <c r="D50" i="1" l="1"/>
  <c r="E50" i="1" s="1"/>
  <c r="C51" i="1"/>
  <c r="G50" i="1"/>
  <c r="F50" i="1"/>
  <c r="G51" i="1" l="1"/>
  <c r="F51" i="1"/>
  <c r="D51" i="1"/>
  <c r="E51" i="1" s="1"/>
</calcChain>
</file>

<file path=xl/sharedStrings.xml><?xml version="1.0" encoding="utf-8"?>
<sst xmlns="http://schemas.openxmlformats.org/spreadsheetml/2006/main" count="27" uniqueCount="27">
  <si>
    <t>Year</t>
  </si>
  <si>
    <t>Contributions</t>
  </si>
  <si>
    <t>401(k) Draw</t>
  </si>
  <si>
    <t>Tax</t>
  </si>
  <si>
    <t>401(k) Balance</t>
  </si>
  <si>
    <t>% Drawn</t>
  </si>
  <si>
    <t>Monthly</t>
  </si>
  <si>
    <t>Notes</t>
  </si>
  <si>
    <t>Rate of Return</t>
  </si>
  <si>
    <t>Inflation</t>
  </si>
  <si>
    <t>Yearly Spend</t>
  </si>
  <si>
    <t>Added Spend</t>
  </si>
  <si>
    <t>Effective Tax Rate</t>
  </si>
  <si>
    <t>Pensions</t>
  </si>
  <si>
    <t>Current</t>
  </si>
  <si>
    <r>
      <t>Tax Deferred</t>
    </r>
    <r>
      <rPr>
        <b/>
        <sz val="8"/>
        <color rgb="FFFF0000"/>
        <rFont val="Arial"/>
        <family val="2"/>
      </rPr>
      <t>*</t>
    </r>
  </si>
  <si>
    <t>Roth</t>
  </si>
  <si>
    <t>Taxable</t>
  </si>
  <si>
    <t>Total Available</t>
  </si>
  <si>
    <t>10 years</t>
  </si>
  <si>
    <t>20 years</t>
  </si>
  <si>
    <t>30 years</t>
  </si>
  <si>
    <t>40 years</t>
  </si>
  <si>
    <t>49 years</t>
  </si>
  <si>
    <t xml:space="preserve"> SS</t>
  </si>
  <si>
    <t>Other</t>
  </si>
  <si>
    <r>
      <rPr>
        <i/>
        <sz val="8"/>
        <color rgb="FFFF0000"/>
        <rFont val="Arial"/>
        <family val="2"/>
      </rPr>
      <t>*</t>
    </r>
    <r>
      <rPr>
        <i/>
        <sz val="9"/>
        <color rgb="FFFF0000"/>
        <rFont val="Arial"/>
        <family val="2"/>
      </rPr>
      <t>NOTE: Projections setup based on tax deferred funds. Prior year values are used to calculate the initial year return.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</si>
</sst>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"/>
    <numFmt numFmtId="165" formatCode="0.0%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i/>
      <sz val="8"/>
      <color rgb="FFFF0000"/>
      <name val="Arial"/>
      <family val="2"/>
    </font>
    <font>
      <i/>
      <sz val="9"/>
      <color rgb="FFFF0000"/>
      <name val="Arial"/>
      <family val="2"/>
    </font>
    <font>
      <i/>
      <sz val="9"/>
      <name val="Arial"/>
      <family val="2"/>
    </font>
    <font>
      <b/>
      <sz val="8"/>
      <color rgb="FFFF000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Border="1" applyAlignment="1">
      <alignment horizontal="center" wrapText="1"/>
    </xf>
    <xf numFmtId="0" fontId="0" fillId="2" borderId="0" xfId="0" applyFill="1"/>
    <xf numFmtId="164" fontId="0" fillId="3" borderId="1" xfId="1" applyNumberFormat="1" applyFont="1" applyFill="1" applyBorder="1"/>
    <xf numFmtId="44" fontId="0" fillId="3" borderId="1" xfId="1" applyFont="1" applyFill="1" applyBorder="1"/>
    <xf numFmtId="44" fontId="0" fillId="0" borderId="1" xfId="1" applyFont="1" applyBorder="1"/>
    <xf numFmtId="44" fontId="0" fillId="4" borderId="3" xfId="1" applyFont="1" applyFill="1" applyBorder="1"/>
    <xf numFmtId="9" fontId="0" fillId="0" borderId="4" xfId="2" applyFont="1" applyBorder="1" applyAlignment="1">
      <alignment horizontal="center"/>
    </xf>
    <xf numFmtId="0" fontId="4" fillId="0" borderId="1" xfId="0" applyFont="1" applyBorder="1"/>
    <xf numFmtId="44" fontId="0" fillId="0" borderId="1" xfId="1" applyFont="1" applyFill="1" applyBorder="1"/>
    <xf numFmtId="164" fontId="0" fillId="0" borderId="1" xfId="1" applyNumberFormat="1" applyFont="1" applyFill="1" applyBorder="1"/>
    <xf numFmtId="9" fontId="0" fillId="0" borderId="1" xfId="2" applyFont="1" applyFill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" xfId="0" applyBorder="1"/>
    <xf numFmtId="0" fontId="7" fillId="2" borderId="0" xfId="0" applyFont="1" applyFill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44" fontId="0" fillId="0" borderId="10" xfId="1" applyFont="1" applyBorder="1"/>
    <xf numFmtId="0" fontId="5" fillId="0" borderId="1" xfId="0" applyFont="1" applyBorder="1" applyAlignment="1">
      <alignment horizontal="left"/>
    </xf>
    <xf numFmtId="44" fontId="0" fillId="4" borderId="9" xfId="1" applyFont="1" applyFill="1" applyBorder="1"/>
    <xf numFmtId="164" fontId="0" fillId="0" borderId="1" xfId="1" applyNumberFormat="1" applyFont="1" applyBorder="1"/>
    <xf numFmtId="9" fontId="0" fillId="0" borderId="1" xfId="2" applyFont="1" applyBorder="1" applyAlignment="1">
      <alignment horizontal="center"/>
    </xf>
    <xf numFmtId="0" fontId="9" fillId="0" borderId="1" xfId="0" applyFont="1" applyBorder="1"/>
    <xf numFmtId="44" fontId="0" fillId="0" borderId="0" xfId="0" applyNumberForma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9" fillId="5" borderId="1" xfId="0" applyFont="1" applyFill="1" applyBorder="1"/>
    <xf numFmtId="44" fontId="7" fillId="0" borderId="0" xfId="0" applyNumberFormat="1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44" fontId="0" fillId="3" borderId="13" xfId="1" applyFont="1" applyFill="1" applyBorder="1"/>
    <xf numFmtId="44" fontId="0" fillId="3" borderId="15" xfId="1" applyFont="1" applyFill="1" applyBorder="1"/>
    <xf numFmtId="44" fontId="0" fillId="3" borderId="12" xfId="1" applyFont="1" applyFill="1" applyBorder="1"/>
    <xf numFmtId="44" fontId="0" fillId="4" borderId="14" xfId="0" applyNumberFormat="1" applyFill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5" fontId="0" fillId="3" borderId="12" xfId="2" applyNumberFormat="1" applyFont="1" applyFill="1" applyBorder="1" applyAlignment="1">
      <alignment horizontal="center"/>
    </xf>
    <xf numFmtId="165" fontId="0" fillId="3" borderId="13" xfId="2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13743</xdr:colOff>
      <xdr:row>13</xdr:row>
      <xdr:rowOff>161433</xdr:rowOff>
    </xdr:from>
    <xdr:to>
      <xdr:col>14</xdr:col>
      <xdr:colOff>644768</xdr:colOff>
      <xdr:row>26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14AFA6-CE7D-8141-B4CC-70FA8D996198}"/>
            </a:ext>
          </a:extLst>
        </xdr:cNvPr>
        <xdr:cNvSpPr txBox="1"/>
      </xdr:nvSpPr>
      <xdr:spPr>
        <a:xfrm>
          <a:off x="7443243" y="2879233"/>
          <a:ext cx="5812625" cy="261986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OPENSOCIALSECURITY.COM</a:t>
          </a:r>
        </a:p>
        <a:p>
          <a:endParaRPr lang="en-US" sz="1100"/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DD/MM/YYYY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{guidance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details}</a:t>
          </a: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DD/MM/YYYY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{guidance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details}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DD/MM/YYYY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{guidance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details}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284BB-26B0-2244-AF55-8865FB081FD8}">
  <dimension ref="A1:Q51"/>
  <sheetViews>
    <sheetView showGridLines="0" tabSelected="1" workbookViewId="0">
      <selection activeCell="J10" sqref="J10"/>
    </sheetView>
  </sheetViews>
  <sheetFormatPr baseColWidth="10" defaultRowHeight="16" x14ac:dyDescent="0.2"/>
  <cols>
    <col min="1" max="1" width="5.33203125" bestFit="1" customWidth="1"/>
    <col min="2" max="2" width="12" bestFit="1" customWidth="1"/>
    <col min="3" max="3" width="13.6640625" customWidth="1"/>
    <col min="4" max="4" width="12.1640625" bestFit="1" customWidth="1"/>
    <col min="5" max="5" width="17.1640625" bestFit="1" customWidth="1"/>
    <col min="6" max="6" width="8.5" style="34" bestFit="1" customWidth="1"/>
    <col min="7" max="7" width="11.1640625" style="35" bestFit="1" customWidth="1"/>
    <col min="8" max="8" width="17" customWidth="1"/>
    <col min="9" max="9" width="0.5" customWidth="1"/>
    <col min="10" max="10" width="14.83203125" customWidth="1"/>
    <col min="11" max="12" width="12.1640625" bestFit="1" customWidth="1"/>
    <col min="13" max="13" width="14.5" customWidth="1"/>
    <col min="14" max="14" width="14.33203125" customWidth="1"/>
    <col min="15" max="16" width="12.1640625" bestFit="1" customWidth="1"/>
  </cols>
  <sheetData>
    <row r="1" spans="1:17" ht="18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4"/>
      <c r="J1" s="36" t="s">
        <v>8</v>
      </c>
      <c r="K1" s="16" t="s">
        <v>9</v>
      </c>
      <c r="L1" s="16" t="s">
        <v>10</v>
      </c>
      <c r="M1" s="37" t="s">
        <v>11</v>
      </c>
      <c r="N1" s="38" t="s">
        <v>12</v>
      </c>
      <c r="O1" s="16" t="s">
        <v>13</v>
      </c>
      <c r="P1" s="16" t="s">
        <v>24</v>
      </c>
      <c r="Q1" s="17" t="s">
        <v>25</v>
      </c>
    </row>
    <row r="2" spans="1:17" ht="17" thickBot="1" x14ac:dyDescent="0.25">
      <c r="A2" s="5">
        <v>45658</v>
      </c>
      <c r="B2" s="6">
        <v>0</v>
      </c>
      <c r="C2" s="8">
        <f>(($L$2+$M$2)-($O$2+$P$2+$Q$2))</f>
        <v>40000</v>
      </c>
      <c r="D2" s="7">
        <f>C2*$N$2</f>
        <v>5200</v>
      </c>
      <c r="E2" s="8">
        <f>J6-C2+(J8*$J$2)+B2</f>
        <v>1011898</v>
      </c>
      <c r="F2" s="9">
        <f>C2/J8</f>
        <v>4.2390843577787198E-2</v>
      </c>
      <c r="G2" s="14">
        <f>C2/12</f>
        <v>3333.3333333333335</v>
      </c>
      <c r="H2" s="10"/>
      <c r="I2" s="4"/>
      <c r="J2" s="49">
        <v>5.5E-2</v>
      </c>
      <c r="K2" s="50">
        <v>0.03</v>
      </c>
      <c r="L2" s="39">
        <v>40000</v>
      </c>
      <c r="M2" s="39">
        <v>0</v>
      </c>
      <c r="N2" s="50">
        <v>0.13</v>
      </c>
      <c r="O2" s="39"/>
      <c r="P2" s="39"/>
      <c r="Q2" s="40"/>
    </row>
    <row r="3" spans="1:17" ht="17" thickBot="1" x14ac:dyDescent="0.25">
      <c r="A3" s="12">
        <f>EDATE(A2,12)</f>
        <v>46023</v>
      </c>
      <c r="B3" s="6">
        <v>0</v>
      </c>
      <c r="C3" s="8">
        <f>$L$2+($L$2*$K$2)-($O$2+$P$2+$Q$2)</f>
        <v>41200</v>
      </c>
      <c r="D3" s="7">
        <f>C3*$N$2</f>
        <v>5356</v>
      </c>
      <c r="E3" s="7">
        <f>(E2-C3)+((E2-C3)*$J$2)+B3</f>
        <v>1024086.39</v>
      </c>
      <c r="F3" s="13">
        <f>C3/E2</f>
        <v>4.0715566193430565E-2</v>
      </c>
      <c r="G3" s="14">
        <f>C3/12</f>
        <v>3433.3333333333335</v>
      </c>
      <c r="H3" s="10"/>
      <c r="I3" s="15"/>
    </row>
    <row r="4" spans="1:17" x14ac:dyDescent="0.2">
      <c r="A4" s="12">
        <f>EDATE(A3,12)</f>
        <v>46388</v>
      </c>
      <c r="B4" s="6">
        <v>0</v>
      </c>
      <c r="C4" s="22">
        <f>(C3)+(C3*$K$2)</f>
        <v>42436</v>
      </c>
      <c r="D4" s="7">
        <f t="shared" ref="D4:D51" si="0">C4*$N$2</f>
        <v>5516.68</v>
      </c>
      <c r="E4" s="7">
        <f>(E3-(C4+D4))+((E3-(C4+D4))*$J$2)+B4</f>
        <v>1029821.0640499999</v>
      </c>
      <c r="F4" s="13">
        <f t="shared" ref="F4:F51" si="1">C4/E3</f>
        <v>4.1437910330982916E-2</v>
      </c>
      <c r="G4" s="14">
        <f>C4/12</f>
        <v>3536.3333333333335</v>
      </c>
      <c r="H4" s="18"/>
      <c r="I4" s="19"/>
      <c r="J4" s="43" t="s">
        <v>14</v>
      </c>
      <c r="K4" s="44"/>
      <c r="L4" s="44"/>
      <c r="M4" s="45"/>
    </row>
    <row r="5" spans="1:17" x14ac:dyDescent="0.2">
      <c r="A5" s="12">
        <f>EDATE(A4,12)</f>
        <v>46753</v>
      </c>
      <c r="B5" s="6">
        <v>0</v>
      </c>
      <c r="C5" s="22">
        <f>(C4)+(C4*$K$2)</f>
        <v>43709.08</v>
      </c>
      <c r="D5" s="7">
        <f t="shared" si="0"/>
        <v>5682.1804000000002</v>
      </c>
      <c r="E5" s="7">
        <f>(E4-(C5+D5))+((E4-(C5+D5))*$J$2)+B5</f>
        <v>1034353.4428507499</v>
      </c>
      <c r="F5" s="13">
        <f t="shared" si="1"/>
        <v>4.2443373442085507E-2</v>
      </c>
      <c r="G5" s="14">
        <f>C5/12</f>
        <v>3642.4233333333336</v>
      </c>
      <c r="H5" s="23"/>
      <c r="I5" s="4"/>
      <c r="J5" s="20" t="s">
        <v>15</v>
      </c>
      <c r="K5" s="1" t="s">
        <v>16</v>
      </c>
      <c r="L5" s="1" t="s">
        <v>17</v>
      </c>
      <c r="M5" s="21" t="s">
        <v>18</v>
      </c>
    </row>
    <row r="6" spans="1:17" ht="17" thickBot="1" x14ac:dyDescent="0.25">
      <c r="A6" s="25">
        <f>EDATE(A5,12)</f>
        <v>47119</v>
      </c>
      <c r="B6" s="6">
        <v>0</v>
      </c>
      <c r="C6" s="7">
        <f>(C5)+(C5*$K$2)</f>
        <v>45020.352400000003</v>
      </c>
      <c r="D6" s="7">
        <f t="shared" si="0"/>
        <v>5852.6458120000007</v>
      </c>
      <c r="E6" s="7">
        <f t="shared" ref="E6:E51" si="2">(E5-(C6+D6))+((E5-(C6+D6))*$J$2)+B6</f>
        <v>1037571.8690938812</v>
      </c>
      <c r="F6" s="26">
        <f t="shared" si="1"/>
        <v>4.3525114854281129E-2</v>
      </c>
      <c r="G6" s="14">
        <f t="shared" ref="G6:G51" si="3">C6/12</f>
        <v>3751.6960333333336</v>
      </c>
      <c r="I6" s="4"/>
      <c r="J6" s="41">
        <v>1000000</v>
      </c>
      <c r="K6" s="39"/>
      <c r="L6" s="39"/>
      <c r="M6" s="24">
        <f>SUM(J6:L6)</f>
        <v>1000000</v>
      </c>
    </row>
    <row r="7" spans="1:17" x14ac:dyDescent="0.2">
      <c r="A7" s="25">
        <f t="shared" ref="A7:A51" si="4">EDATE(A6,12)</f>
        <v>47484</v>
      </c>
      <c r="B7" s="6">
        <v>0</v>
      </c>
      <c r="C7" s="7">
        <f t="shared" ref="C7:C51" si="5">(C6)+(C6*$K$2)</f>
        <v>46370.962972000001</v>
      </c>
      <c r="D7" s="7">
        <f t="shared" si="0"/>
        <v>6028.2251863600004</v>
      </c>
      <c r="E7" s="7">
        <f t="shared" si="2"/>
        <v>1039357.178386975</v>
      </c>
      <c r="F7" s="26">
        <f t="shared" si="1"/>
        <v>4.4691808204569083E-2</v>
      </c>
      <c r="G7" s="14">
        <f t="shared" si="3"/>
        <v>3864.2469143333333</v>
      </c>
      <c r="H7" s="27"/>
      <c r="I7" s="4"/>
      <c r="J7" s="46">
        <f xml:space="preserve"> EDATE(A2,-12)</f>
        <v>45292</v>
      </c>
      <c r="K7" s="47"/>
      <c r="L7" s="47"/>
      <c r="M7" s="48"/>
      <c r="O7" s="28"/>
    </row>
    <row r="8" spans="1:17" ht="17" thickBot="1" x14ac:dyDescent="0.25">
      <c r="A8" s="25">
        <f t="shared" si="4"/>
        <v>47849</v>
      </c>
      <c r="B8" s="6">
        <v>0</v>
      </c>
      <c r="C8" s="7">
        <f t="shared" si="5"/>
        <v>47762.091861159999</v>
      </c>
      <c r="D8" s="7">
        <f t="shared" si="0"/>
        <v>6209.0719419508005</v>
      </c>
      <c r="E8" s="7">
        <f t="shared" si="2"/>
        <v>1039582.2453859766</v>
      </c>
      <c r="F8" s="26">
        <f t="shared" si="1"/>
        <v>4.5953492076019654E-2</v>
      </c>
      <c r="G8" s="14">
        <f t="shared" si="3"/>
        <v>3980.1743217633334</v>
      </c>
      <c r="H8" s="10"/>
      <c r="I8" s="4"/>
      <c r="J8" s="41">
        <v>943600</v>
      </c>
      <c r="K8" s="39"/>
      <c r="L8" s="39"/>
      <c r="M8" s="42">
        <f>SUM(J8:L8)</f>
        <v>943600</v>
      </c>
      <c r="O8" s="28"/>
      <c r="P8" s="28"/>
    </row>
    <row r="9" spans="1:17" x14ac:dyDescent="0.2">
      <c r="A9" s="25">
        <f t="shared" si="4"/>
        <v>48214</v>
      </c>
      <c r="B9" s="6">
        <v>0</v>
      </c>
      <c r="C9" s="7">
        <f t="shared" si="5"/>
        <v>49194.954616994801</v>
      </c>
      <c r="D9" s="7">
        <f t="shared" si="0"/>
        <v>6395.3441002093241</v>
      </c>
      <c r="E9" s="7">
        <f t="shared" si="2"/>
        <v>1038111.503735555</v>
      </c>
      <c r="F9" s="26">
        <f t="shared" si="1"/>
        <v>4.7321849555760423E-2</v>
      </c>
      <c r="G9" s="14">
        <f t="shared" si="3"/>
        <v>4099.5795514162337</v>
      </c>
      <c r="I9" s="4"/>
      <c r="J9" s="29" t="s">
        <v>26</v>
      </c>
      <c r="O9" s="28"/>
      <c r="P9" s="28"/>
    </row>
    <row r="10" spans="1:17" x14ac:dyDescent="0.2">
      <c r="A10" s="25">
        <f t="shared" si="4"/>
        <v>48580</v>
      </c>
      <c r="B10" s="6">
        <v>0</v>
      </c>
      <c r="C10" s="7">
        <f t="shared" si="5"/>
        <v>50670.803255504645</v>
      </c>
      <c r="D10" s="7">
        <f t="shared" si="0"/>
        <v>6587.204423215604</v>
      </c>
      <c r="E10" s="7">
        <f t="shared" si="2"/>
        <v>1034800.4383399606</v>
      </c>
      <c r="F10" s="26">
        <f t="shared" si="1"/>
        <v>4.8810559437180032E-2</v>
      </c>
      <c r="G10" s="14">
        <f t="shared" si="3"/>
        <v>4222.5669379587207</v>
      </c>
      <c r="H10" s="27"/>
      <c r="I10" s="4"/>
      <c r="J10" s="30"/>
      <c r="O10" s="28"/>
    </row>
    <row r="11" spans="1:17" x14ac:dyDescent="0.2">
      <c r="A11" s="25">
        <f t="shared" si="4"/>
        <v>48945</v>
      </c>
      <c r="B11" s="6">
        <v>0</v>
      </c>
      <c r="C11" s="7">
        <f t="shared" si="5"/>
        <v>52190.927353169784</v>
      </c>
      <c r="D11" s="7">
        <f t="shared" si="0"/>
        <v>6784.8205559120725</v>
      </c>
      <c r="E11" s="7">
        <f t="shared" si="2"/>
        <v>1029495.0484045771</v>
      </c>
      <c r="F11" s="26">
        <f t="shared" si="1"/>
        <v>5.0435741442954062E-2</v>
      </c>
      <c r="G11" s="14">
        <f t="shared" si="3"/>
        <v>4349.243946097482</v>
      </c>
      <c r="H11" s="27"/>
      <c r="I11" s="4"/>
      <c r="J11" s="31"/>
    </row>
    <row r="12" spans="1:17" x14ac:dyDescent="0.2">
      <c r="A12" s="25">
        <f t="shared" si="4"/>
        <v>49310</v>
      </c>
      <c r="B12" s="6">
        <v>0</v>
      </c>
      <c r="C12" s="7">
        <f t="shared" si="5"/>
        <v>53756.655173764877</v>
      </c>
      <c r="D12" s="7">
        <f t="shared" si="0"/>
        <v>6988.3651725894342</v>
      </c>
      <c r="E12" s="7">
        <f t="shared" si="2"/>
        <v>1022031.2796014249</v>
      </c>
      <c r="F12" s="26">
        <f t="shared" si="1"/>
        <v>5.2216526205805767E-2</v>
      </c>
      <c r="G12" s="14">
        <f t="shared" si="3"/>
        <v>4479.7212644804067</v>
      </c>
      <c r="H12" s="32" t="s">
        <v>19</v>
      </c>
      <c r="I12" s="4"/>
      <c r="J12" s="31"/>
    </row>
    <row r="13" spans="1:17" x14ac:dyDescent="0.2">
      <c r="A13" s="25">
        <f t="shared" si="4"/>
        <v>49675</v>
      </c>
      <c r="B13" s="6">
        <v>0</v>
      </c>
      <c r="C13" s="7">
        <f t="shared" si="5"/>
        <v>55369.354828977826</v>
      </c>
      <c r="D13" s="7">
        <f t="shared" si="0"/>
        <v>7198.0161277671177</v>
      </c>
      <c r="E13" s="7">
        <f t="shared" si="2"/>
        <v>1012234.4236201374</v>
      </c>
      <c r="F13" s="26">
        <f t="shared" si="1"/>
        <v>5.4175792790384016E-2</v>
      </c>
      <c r="G13" s="14">
        <f t="shared" si="3"/>
        <v>4614.1129024148186</v>
      </c>
      <c r="H13" s="23"/>
      <c r="I13" s="4"/>
      <c r="J13" s="31"/>
    </row>
    <row r="14" spans="1:17" x14ac:dyDescent="0.2">
      <c r="A14" s="25">
        <f t="shared" si="4"/>
        <v>50041</v>
      </c>
      <c r="B14" s="6">
        <v>0</v>
      </c>
      <c r="C14" s="7">
        <f t="shared" si="5"/>
        <v>57030.435473847159</v>
      </c>
      <c r="D14" s="7">
        <f t="shared" si="0"/>
        <v>7413.9566116001306</v>
      </c>
      <c r="E14" s="7">
        <f t="shared" si="2"/>
        <v>999918.48326909798</v>
      </c>
      <c r="F14" s="26">
        <f t="shared" si="1"/>
        <v>5.6341134171158214E-2</v>
      </c>
      <c r="G14" s="14">
        <f t="shared" si="3"/>
        <v>4752.5362894872633</v>
      </c>
      <c r="I14" s="4"/>
      <c r="J14" s="31"/>
      <c r="K14" s="33"/>
      <c r="L14" s="31"/>
      <c r="M14" s="33"/>
      <c r="N14" s="31"/>
    </row>
    <row r="15" spans="1:17" x14ac:dyDescent="0.2">
      <c r="A15" s="25">
        <f t="shared" si="4"/>
        <v>50406</v>
      </c>
      <c r="B15" s="6">
        <v>0</v>
      </c>
      <c r="C15" s="7">
        <f t="shared" si="5"/>
        <v>58741.348538062572</v>
      </c>
      <c r="D15" s="7">
        <f t="shared" si="0"/>
        <v>7636.3753099481346</v>
      </c>
      <c r="E15" s="7">
        <f t="shared" si="2"/>
        <v>984885.50118924712</v>
      </c>
      <c r="F15" s="26">
        <f t="shared" si="1"/>
        <v>5.8746137331130925E-2</v>
      </c>
      <c r="G15" s="14">
        <f t="shared" si="3"/>
        <v>4895.1123781718807</v>
      </c>
      <c r="H15" s="10"/>
      <c r="I15" s="4"/>
    </row>
    <row r="16" spans="1:17" x14ac:dyDescent="0.2">
      <c r="A16" s="25">
        <f t="shared" si="4"/>
        <v>50771</v>
      </c>
      <c r="B16" s="6">
        <v>0</v>
      </c>
      <c r="C16" s="7">
        <f t="shared" si="5"/>
        <v>60503.588994204445</v>
      </c>
      <c r="D16" s="7">
        <f t="shared" si="0"/>
        <v>7865.4665692465778</v>
      </c>
      <c r="E16" s="7">
        <f t="shared" si="2"/>
        <v>966924.85013521486</v>
      </c>
      <c r="F16" s="26">
        <f t="shared" si="1"/>
        <v>6.143210446406866E-2</v>
      </c>
      <c r="G16" s="14">
        <f t="shared" si="3"/>
        <v>5041.9657495170368</v>
      </c>
      <c r="I16" s="4"/>
    </row>
    <row r="17" spans="1:11" x14ac:dyDescent="0.2">
      <c r="A17" s="25">
        <f t="shared" si="4"/>
        <v>51136</v>
      </c>
      <c r="B17" s="6">
        <v>0</v>
      </c>
      <c r="C17" s="7">
        <f t="shared" si="5"/>
        <v>62318.696664030576</v>
      </c>
      <c r="D17" s="7">
        <f t="shared" si="0"/>
        <v>8101.4305663239757</v>
      </c>
      <c r="E17" s="7">
        <f t="shared" si="2"/>
        <v>945812.48266462761</v>
      </c>
      <c r="F17" s="26">
        <f t="shared" si="1"/>
        <v>6.4450403415855867E-2</v>
      </c>
      <c r="G17" s="14">
        <f t="shared" si="3"/>
        <v>5193.2247220025483</v>
      </c>
      <c r="H17" s="27"/>
      <c r="I17" s="4"/>
    </row>
    <row r="18" spans="1:11" x14ac:dyDescent="0.2">
      <c r="A18" s="25">
        <f t="shared" si="4"/>
        <v>51502</v>
      </c>
      <c r="B18" s="6">
        <v>0</v>
      </c>
      <c r="C18" s="7">
        <f t="shared" si="5"/>
        <v>64188.257563951491</v>
      </c>
      <c r="D18" s="7">
        <f t="shared" si="0"/>
        <v>8344.4734833136936</v>
      </c>
      <c r="E18" s="7">
        <f t="shared" si="2"/>
        <v>921310.13795631728</v>
      </c>
      <c r="F18" s="26">
        <f t="shared" si="1"/>
        <v>6.7865733155809682E-2</v>
      </c>
      <c r="G18" s="14">
        <f t="shared" si="3"/>
        <v>5349.0214636626242</v>
      </c>
      <c r="H18" s="27"/>
      <c r="I18" s="4"/>
    </row>
    <row r="19" spans="1:11" x14ac:dyDescent="0.2">
      <c r="A19" s="25">
        <f t="shared" si="4"/>
        <v>51867</v>
      </c>
      <c r="B19" s="6">
        <v>0</v>
      </c>
      <c r="C19" s="7">
        <f t="shared" si="5"/>
        <v>66113.90529087004</v>
      </c>
      <c r="D19" s="7">
        <f t="shared" si="0"/>
        <v>8594.8076878131051</v>
      </c>
      <c r="E19" s="7">
        <f t="shared" si="2"/>
        <v>893164.50335140398</v>
      </c>
      <c r="F19" s="26">
        <f t="shared" si="1"/>
        <v>7.1760748706756056E-2</v>
      </c>
      <c r="G19" s="14">
        <f t="shared" si="3"/>
        <v>5509.4921075725033</v>
      </c>
      <c r="H19" s="27"/>
      <c r="I19" s="4"/>
    </row>
    <row r="20" spans="1:11" x14ac:dyDescent="0.2">
      <c r="A20" s="25">
        <f t="shared" si="4"/>
        <v>52232</v>
      </c>
      <c r="B20" s="6">
        <v>0</v>
      </c>
      <c r="C20" s="7">
        <f t="shared" si="5"/>
        <v>68097.322449596148</v>
      </c>
      <c r="D20" s="7">
        <f t="shared" si="0"/>
        <v>8852.6519184475001</v>
      </c>
      <c r="E20" s="7">
        <f t="shared" si="2"/>
        <v>861106.32807744527</v>
      </c>
      <c r="F20" s="26">
        <f t="shared" si="1"/>
        <v>7.6242755051366101E-2</v>
      </c>
      <c r="G20" s="14">
        <f t="shared" si="3"/>
        <v>5674.7768707996793</v>
      </c>
      <c r="H20" s="27"/>
      <c r="I20" s="4"/>
    </row>
    <row r="21" spans="1:11" x14ac:dyDescent="0.2">
      <c r="A21" s="25">
        <f t="shared" si="4"/>
        <v>52597</v>
      </c>
      <c r="B21" s="6">
        <v>0</v>
      </c>
      <c r="C21" s="7">
        <f t="shared" si="5"/>
        <v>70140.242123084026</v>
      </c>
      <c r="D21" s="7">
        <f t="shared" si="0"/>
        <v>9118.2314760009231</v>
      </c>
      <c r="E21" s="7">
        <f t="shared" si="2"/>
        <v>824849.48647467024</v>
      </c>
      <c r="F21" s="26">
        <f t="shared" si="1"/>
        <v>8.1453636834469795E-2</v>
      </c>
      <c r="G21" s="14">
        <f t="shared" si="3"/>
        <v>5845.0201769236692</v>
      </c>
      <c r="H21" s="27"/>
      <c r="I21" s="4"/>
    </row>
    <row r="22" spans="1:11" x14ac:dyDescent="0.2">
      <c r="A22" s="25">
        <f t="shared" si="4"/>
        <v>52963</v>
      </c>
      <c r="B22" s="6">
        <v>0</v>
      </c>
      <c r="C22" s="7">
        <f t="shared" si="5"/>
        <v>72244.449386776541</v>
      </c>
      <c r="D22" s="7">
        <f t="shared" si="0"/>
        <v>9391.7784202809507</v>
      </c>
      <c r="E22" s="7">
        <f t="shared" si="2"/>
        <v>784089.98789433134</v>
      </c>
      <c r="F22" s="26">
        <f t="shared" si="1"/>
        <v>8.7585008624473507E-2</v>
      </c>
      <c r="G22" s="14">
        <f t="shared" si="3"/>
        <v>6020.3707822313781</v>
      </c>
      <c r="H22" s="32" t="s">
        <v>20</v>
      </c>
      <c r="I22" s="4"/>
    </row>
    <row r="23" spans="1:11" x14ac:dyDescent="0.2">
      <c r="A23" s="25">
        <f t="shared" si="4"/>
        <v>53328</v>
      </c>
      <c r="B23" s="6">
        <v>0</v>
      </c>
      <c r="C23" s="7">
        <f t="shared" si="5"/>
        <v>74411.782868379843</v>
      </c>
      <c r="D23" s="7">
        <f t="shared" si="0"/>
        <v>9673.5317728893806</v>
      </c>
      <c r="E23" s="7">
        <f t="shared" si="2"/>
        <v>738504.93028198043</v>
      </c>
      <c r="F23" s="26">
        <f t="shared" si="1"/>
        <v>9.4902095444697881E-2</v>
      </c>
      <c r="G23" s="14">
        <f t="shared" si="3"/>
        <v>6200.9819056983206</v>
      </c>
      <c r="H23" s="27"/>
      <c r="I23" s="4"/>
    </row>
    <row r="24" spans="1:11" x14ac:dyDescent="0.2">
      <c r="A24" s="25">
        <f t="shared" si="4"/>
        <v>53693</v>
      </c>
      <c r="B24" s="6">
        <v>0</v>
      </c>
      <c r="C24" s="7">
        <f t="shared" si="5"/>
        <v>76644.136354431233</v>
      </c>
      <c r="D24" s="7">
        <f t="shared" si="0"/>
        <v>9963.7377260760604</v>
      </c>
      <c r="E24" s="7">
        <f t="shared" si="2"/>
        <v>687751.39429255412</v>
      </c>
      <c r="F24" s="26">
        <f t="shared" si="1"/>
        <v>0.10378283639239416</v>
      </c>
      <c r="G24" s="14">
        <f t="shared" si="3"/>
        <v>6387.0113628692698</v>
      </c>
      <c r="H24" s="27"/>
      <c r="I24" s="4"/>
    </row>
    <row r="25" spans="1:11" x14ac:dyDescent="0.2">
      <c r="A25" s="25">
        <f t="shared" si="4"/>
        <v>54058</v>
      </c>
      <c r="B25" s="6">
        <v>0</v>
      </c>
      <c r="C25" s="7">
        <f t="shared" si="5"/>
        <v>78943.460445064164</v>
      </c>
      <c r="D25" s="7">
        <f t="shared" si="0"/>
        <v>10262.649857858341</v>
      </c>
      <c r="E25" s="7">
        <f t="shared" si="2"/>
        <v>631465.27460906131</v>
      </c>
      <c r="F25" s="26">
        <f t="shared" si="1"/>
        <v>0.11478487880968712</v>
      </c>
      <c r="G25" s="14">
        <f t="shared" si="3"/>
        <v>6578.621703755347</v>
      </c>
      <c r="H25" s="27"/>
      <c r="I25" s="4"/>
      <c r="J25" s="31"/>
    </row>
    <row r="26" spans="1:11" x14ac:dyDescent="0.2">
      <c r="A26" s="25">
        <f t="shared" si="4"/>
        <v>54424</v>
      </c>
      <c r="B26" s="6">
        <v>0</v>
      </c>
      <c r="C26" s="7">
        <f t="shared" si="5"/>
        <v>81311.764258416093</v>
      </c>
      <c r="D26" s="7">
        <f t="shared" si="0"/>
        <v>10570.529353594093</v>
      </c>
      <c r="E26" s="7">
        <f t="shared" si="2"/>
        <v>569260.04495188897</v>
      </c>
      <c r="F26" s="26">
        <f t="shared" si="1"/>
        <v>0.1287668024322573</v>
      </c>
      <c r="G26" s="14">
        <f t="shared" si="3"/>
        <v>6775.9803548680075</v>
      </c>
      <c r="H26" s="27"/>
      <c r="I26" s="4"/>
      <c r="J26" s="31"/>
    </row>
    <row r="27" spans="1:11" x14ac:dyDescent="0.2">
      <c r="A27" s="25">
        <f t="shared" si="4"/>
        <v>54789</v>
      </c>
      <c r="B27" s="6">
        <v>0</v>
      </c>
      <c r="C27" s="7">
        <f t="shared" si="5"/>
        <v>83751.117186168573</v>
      </c>
      <c r="D27" s="7">
        <f t="shared" si="0"/>
        <v>10887.645234201915</v>
      </c>
      <c r="E27" s="7">
        <f t="shared" si="2"/>
        <v>500725.45307075203</v>
      </c>
      <c r="F27" s="26">
        <f t="shared" si="1"/>
        <v>0.14712277443122992</v>
      </c>
      <c r="G27" s="14">
        <f t="shared" si="3"/>
        <v>6979.259765514048</v>
      </c>
      <c r="H27" s="27"/>
      <c r="I27" s="4"/>
      <c r="K27" s="28"/>
    </row>
    <row r="28" spans="1:11" x14ac:dyDescent="0.2">
      <c r="A28" s="25">
        <f t="shared" si="4"/>
        <v>55154</v>
      </c>
      <c r="B28" s="6">
        <v>0</v>
      </c>
      <c r="C28" s="7">
        <f t="shared" si="5"/>
        <v>86263.650701753635</v>
      </c>
      <c r="D28" s="7">
        <f t="shared" si="0"/>
        <v>11214.274591227973</v>
      </c>
      <c r="E28" s="7">
        <f t="shared" si="2"/>
        <v>425426.14180554781</v>
      </c>
      <c r="F28" s="26">
        <f t="shared" si="1"/>
        <v>0.17227734314829141</v>
      </c>
      <c r="G28" s="14">
        <f t="shared" si="3"/>
        <v>7188.6375584794696</v>
      </c>
      <c r="H28" s="27"/>
      <c r="I28" s="4"/>
    </row>
    <row r="29" spans="1:11" x14ac:dyDescent="0.2">
      <c r="A29" s="25">
        <f t="shared" si="4"/>
        <v>55519</v>
      </c>
      <c r="B29" s="6">
        <v>0</v>
      </c>
      <c r="C29" s="11">
        <f t="shared" si="5"/>
        <v>88851.560222806249</v>
      </c>
      <c r="D29" s="7">
        <f t="shared" si="0"/>
        <v>11550.702828964813</v>
      </c>
      <c r="E29" s="7">
        <f t="shared" si="2"/>
        <v>342900.19208523451</v>
      </c>
      <c r="F29" s="13">
        <f t="shared" si="1"/>
        <v>0.2088530804564854</v>
      </c>
      <c r="G29" s="14">
        <f t="shared" si="3"/>
        <v>7404.2966852338541</v>
      </c>
      <c r="H29" s="27"/>
      <c r="I29" s="4"/>
    </row>
    <row r="30" spans="1:11" x14ac:dyDescent="0.2">
      <c r="A30" s="25">
        <f t="shared" si="4"/>
        <v>55885</v>
      </c>
      <c r="B30" s="6">
        <v>0</v>
      </c>
      <c r="C30" s="7">
        <f t="shared" si="5"/>
        <v>91517.107029490435</v>
      </c>
      <c r="D30" s="7">
        <f t="shared" si="0"/>
        <v>11897.223913833757</v>
      </c>
      <c r="E30" s="7">
        <f t="shared" si="2"/>
        <v>252657.58350471538</v>
      </c>
      <c r="F30" s="26">
        <f t="shared" si="1"/>
        <v>0.26689138455408645</v>
      </c>
      <c r="G30" s="14">
        <f t="shared" si="3"/>
        <v>7626.4255857908693</v>
      </c>
      <c r="H30" s="27"/>
      <c r="I30" s="4"/>
    </row>
    <row r="31" spans="1:11" x14ac:dyDescent="0.2">
      <c r="A31" s="25">
        <f t="shared" si="4"/>
        <v>56250</v>
      </c>
      <c r="B31" s="6">
        <v>0</v>
      </c>
      <c r="C31" s="7">
        <f t="shared" si="5"/>
        <v>94262.620240375152</v>
      </c>
      <c r="D31" s="7">
        <f t="shared" si="0"/>
        <v>12254.140631248771</v>
      </c>
      <c r="E31" s="7">
        <f t="shared" si="2"/>
        <v>154178.5678779115</v>
      </c>
      <c r="F31" s="26">
        <f t="shared" si="1"/>
        <v>0.37308446844468424</v>
      </c>
      <c r="G31" s="14">
        <f t="shared" si="3"/>
        <v>7855.2183533645957</v>
      </c>
      <c r="H31" s="27"/>
      <c r="I31" s="4"/>
    </row>
    <row r="32" spans="1:11" x14ac:dyDescent="0.2">
      <c r="A32" s="25">
        <f t="shared" si="4"/>
        <v>56615</v>
      </c>
      <c r="B32" s="6">
        <v>0</v>
      </c>
      <c r="C32" s="7">
        <f t="shared" si="5"/>
        <v>97090.498847586408</v>
      </c>
      <c r="D32" s="7">
        <f t="shared" si="0"/>
        <v>12621.764850186233</v>
      </c>
      <c r="E32" s="7">
        <f t="shared" si="2"/>
        <v>46911.9509100465</v>
      </c>
      <c r="F32" s="26">
        <f t="shared" si="1"/>
        <v>0.62972759563098879</v>
      </c>
      <c r="G32" s="14">
        <f t="shared" si="3"/>
        <v>8090.874903965534</v>
      </c>
      <c r="H32" s="32" t="s">
        <v>21</v>
      </c>
      <c r="I32" s="4"/>
    </row>
    <row r="33" spans="1:11" x14ac:dyDescent="0.2">
      <c r="A33" s="25">
        <f t="shared" si="4"/>
        <v>56980</v>
      </c>
      <c r="B33" s="6">
        <v>0</v>
      </c>
      <c r="C33" s="7">
        <f t="shared" si="5"/>
        <v>100003.21381301399</v>
      </c>
      <c r="D33" s="7">
        <f t="shared" si="0"/>
        <v>13000.417795691819</v>
      </c>
      <c r="E33" s="7">
        <f t="shared" si="2"/>
        <v>-69726.723137085559</v>
      </c>
      <c r="F33" s="26">
        <f t="shared" si="1"/>
        <v>2.1317214882998536</v>
      </c>
      <c r="G33" s="14">
        <f t="shared" si="3"/>
        <v>8333.6011510845001</v>
      </c>
      <c r="H33" s="27"/>
      <c r="I33" s="4"/>
    </row>
    <row r="34" spans="1:11" x14ac:dyDescent="0.2">
      <c r="A34" s="25">
        <f t="shared" si="4"/>
        <v>57346</v>
      </c>
      <c r="B34" s="6">
        <v>0</v>
      </c>
      <c r="C34" s="7">
        <f t="shared" si="5"/>
        <v>103003.31022740441</v>
      </c>
      <c r="D34" s="7">
        <f t="shared" si="0"/>
        <v>13390.430329562574</v>
      </c>
      <c r="E34" s="7">
        <f t="shared" si="2"/>
        <v>-196357.08919722543</v>
      </c>
      <c r="F34" s="26">
        <f t="shared" si="1"/>
        <v>-1.4772429506675042</v>
      </c>
      <c r="G34" s="14">
        <f t="shared" si="3"/>
        <v>8583.6091856170333</v>
      </c>
      <c r="H34" s="27"/>
      <c r="I34" s="4"/>
    </row>
    <row r="35" spans="1:11" x14ac:dyDescent="0.2">
      <c r="A35" s="25">
        <f t="shared" si="4"/>
        <v>57711</v>
      </c>
      <c r="B35" s="6">
        <v>0</v>
      </c>
      <c r="C35" s="7">
        <f t="shared" si="5"/>
        <v>106093.40953422654</v>
      </c>
      <c r="D35" s="7">
        <f t="shared" si="0"/>
        <v>13792.14323944945</v>
      </c>
      <c r="E35" s="7">
        <f t="shared" si="2"/>
        <v>-333635.98727930099</v>
      </c>
      <c r="F35" s="26">
        <f t="shared" si="1"/>
        <v>-0.54030852651143113</v>
      </c>
      <c r="G35" s="14">
        <f t="shared" si="3"/>
        <v>8841.117461185544</v>
      </c>
      <c r="H35" s="27"/>
      <c r="I35" s="4"/>
    </row>
    <row r="36" spans="1:11" x14ac:dyDescent="0.2">
      <c r="A36" s="25">
        <f t="shared" si="4"/>
        <v>58076</v>
      </c>
      <c r="B36" s="6">
        <v>0</v>
      </c>
      <c r="C36" s="7">
        <f t="shared" si="5"/>
        <v>109276.21182025333</v>
      </c>
      <c r="D36" s="7">
        <f t="shared" si="0"/>
        <v>14205.907536632934</v>
      </c>
      <c r="E36" s="7">
        <f t="shared" si="2"/>
        <v>-482259.60250117752</v>
      </c>
      <c r="F36" s="26">
        <f t="shared" si="1"/>
        <v>-0.32753124958541574</v>
      </c>
      <c r="G36" s="14">
        <f t="shared" si="3"/>
        <v>9106.3509850211103</v>
      </c>
      <c r="H36" s="27"/>
      <c r="I36" s="4"/>
    </row>
    <row r="37" spans="1:11" x14ac:dyDescent="0.2">
      <c r="A37" s="25">
        <f t="shared" si="4"/>
        <v>58441</v>
      </c>
      <c r="B37" s="6">
        <v>0</v>
      </c>
      <c r="C37" s="7">
        <f t="shared" si="5"/>
        <v>112554.49817486093</v>
      </c>
      <c r="D37" s="7">
        <f t="shared" si="0"/>
        <v>14632.084762731922</v>
      </c>
      <c r="E37" s="7">
        <f t="shared" si="2"/>
        <v>-642965.72563790274</v>
      </c>
      <c r="F37" s="26">
        <f t="shared" si="1"/>
        <v>-0.2333898539108635</v>
      </c>
      <c r="G37" s="14">
        <f t="shared" si="3"/>
        <v>9379.5415145717434</v>
      </c>
      <c r="H37" s="27"/>
      <c r="I37" s="4"/>
      <c r="K37" s="28"/>
    </row>
    <row r="38" spans="1:11" x14ac:dyDescent="0.2">
      <c r="A38" s="25">
        <f t="shared" si="4"/>
        <v>58807</v>
      </c>
      <c r="B38" s="6">
        <v>0</v>
      </c>
      <c r="C38" s="7">
        <f t="shared" si="5"/>
        <v>115931.13312010675</v>
      </c>
      <c r="D38" s="7">
        <f t="shared" si="0"/>
        <v>15071.047305613878</v>
      </c>
      <c r="E38" s="7">
        <f t="shared" si="2"/>
        <v>-816536.14089712268</v>
      </c>
      <c r="F38" s="26">
        <f t="shared" si="1"/>
        <v>-0.18030686317702008</v>
      </c>
      <c r="G38" s="14">
        <f t="shared" si="3"/>
        <v>9660.9277600088953</v>
      </c>
      <c r="H38" s="27"/>
      <c r="I38" s="4"/>
      <c r="K38" s="28"/>
    </row>
    <row r="39" spans="1:11" x14ac:dyDescent="0.2">
      <c r="A39" s="25">
        <f t="shared" si="4"/>
        <v>59172</v>
      </c>
      <c r="B39" s="6">
        <v>0</v>
      </c>
      <c r="C39" s="7">
        <f t="shared" si="5"/>
        <v>119409.06711370996</v>
      </c>
      <c r="D39" s="7">
        <f t="shared" si="0"/>
        <v>15523.178724782294</v>
      </c>
      <c r="E39" s="7">
        <f t="shared" si="2"/>
        <v>-1003799.1480060737</v>
      </c>
      <c r="F39" s="26">
        <f t="shared" si="1"/>
        <v>-0.14623855715990236</v>
      </c>
      <c r="G39" s="14">
        <f t="shared" si="3"/>
        <v>9950.7555928091624</v>
      </c>
      <c r="H39" s="27"/>
      <c r="I39" s="4"/>
    </row>
    <row r="40" spans="1:11" x14ac:dyDescent="0.2">
      <c r="A40" s="25">
        <f t="shared" si="4"/>
        <v>59537</v>
      </c>
      <c r="B40" s="6">
        <v>0</v>
      </c>
      <c r="C40" s="7">
        <f t="shared" si="5"/>
        <v>122991.33912712126</v>
      </c>
      <c r="D40" s="7">
        <f t="shared" si="0"/>
        <v>15988.874086525764</v>
      </c>
      <c r="E40" s="7">
        <f t="shared" si="2"/>
        <v>-1205632.2260868053</v>
      </c>
      <c r="F40" s="26">
        <f t="shared" si="1"/>
        <v>-0.12252584530623359</v>
      </c>
      <c r="G40" s="14">
        <f t="shared" si="3"/>
        <v>10249.278260593439</v>
      </c>
      <c r="H40" s="27"/>
      <c r="I40" s="4"/>
    </row>
    <row r="41" spans="1:11" x14ac:dyDescent="0.2">
      <c r="A41" s="25">
        <f t="shared" si="4"/>
        <v>59902</v>
      </c>
      <c r="B41" s="6">
        <v>0</v>
      </c>
      <c r="C41" s="7">
        <f t="shared" si="5"/>
        <v>126681.0793009349</v>
      </c>
      <c r="D41" s="7">
        <f t="shared" si="0"/>
        <v>16468.540309121538</v>
      </c>
      <c r="E41" s="7">
        <f t="shared" si="2"/>
        <v>-1422964.8472101893</v>
      </c>
      <c r="F41" s="26">
        <f t="shared" si="1"/>
        <v>-0.10507439711703084</v>
      </c>
      <c r="G41" s="14">
        <f t="shared" si="3"/>
        <v>10556.756608411242</v>
      </c>
      <c r="H41" s="27"/>
      <c r="I41" s="4"/>
    </row>
    <row r="42" spans="1:11" x14ac:dyDescent="0.2">
      <c r="A42" s="25">
        <f t="shared" si="4"/>
        <v>60268</v>
      </c>
      <c r="B42" s="6">
        <v>0</v>
      </c>
      <c r="C42" s="7">
        <f t="shared" si="5"/>
        <v>130481.51167996295</v>
      </c>
      <c r="D42" s="7">
        <f t="shared" si="0"/>
        <v>16962.596518395185</v>
      </c>
      <c r="E42" s="7">
        <f t="shared" si="2"/>
        <v>-1656781.4479560177</v>
      </c>
      <c r="F42" s="26">
        <f t="shared" si="1"/>
        <v>-9.1696932595193778E-2</v>
      </c>
      <c r="G42" s="14">
        <f t="shared" si="3"/>
        <v>10873.459306663579</v>
      </c>
      <c r="H42" s="32" t="s">
        <v>22</v>
      </c>
      <c r="I42" s="4"/>
    </row>
    <row r="43" spans="1:11" x14ac:dyDescent="0.2">
      <c r="A43" s="25">
        <f t="shared" si="4"/>
        <v>60633</v>
      </c>
      <c r="B43" s="6">
        <v>0</v>
      </c>
      <c r="C43" s="7">
        <f t="shared" si="5"/>
        <v>134395.95703036184</v>
      </c>
      <c r="D43" s="7">
        <f t="shared" si="0"/>
        <v>17471.474413947039</v>
      </c>
      <c r="E43" s="7">
        <f t="shared" si="2"/>
        <v>-1908124.5677673446</v>
      </c>
      <c r="F43" s="26">
        <f t="shared" si="1"/>
        <v>-8.1118699872072458E-2</v>
      </c>
      <c r="G43" s="14">
        <f t="shared" si="3"/>
        <v>11199.663085863487</v>
      </c>
      <c r="H43" s="27"/>
      <c r="I43" s="4"/>
    </row>
    <row r="44" spans="1:11" x14ac:dyDescent="0.2">
      <c r="A44" s="25">
        <f t="shared" si="4"/>
        <v>60998</v>
      </c>
      <c r="B44" s="6">
        <v>0</v>
      </c>
      <c r="C44" s="7">
        <f t="shared" si="5"/>
        <v>138427.83574127269</v>
      </c>
      <c r="D44" s="7">
        <f t="shared" si="0"/>
        <v>17995.618646365452</v>
      </c>
      <c r="E44" s="7">
        <f t="shared" si="2"/>
        <v>-2178098.1633735066</v>
      </c>
      <c r="F44" s="26">
        <f t="shared" si="1"/>
        <v>-7.2546540241470767E-2</v>
      </c>
      <c r="G44" s="14">
        <f t="shared" si="3"/>
        <v>11535.652978439392</v>
      </c>
      <c r="H44" s="27"/>
      <c r="I44" s="4"/>
    </row>
    <row r="45" spans="1:11" x14ac:dyDescent="0.2">
      <c r="A45" s="25">
        <f t="shared" si="4"/>
        <v>61363</v>
      </c>
      <c r="B45" s="6">
        <v>0</v>
      </c>
      <c r="C45" s="7">
        <f t="shared" si="5"/>
        <v>142580.67081351086</v>
      </c>
      <c r="D45" s="7">
        <f t="shared" si="0"/>
        <v>18535.487205756413</v>
      </c>
      <c r="E45" s="7">
        <f t="shared" si="2"/>
        <v>-2467871.1090693767</v>
      </c>
      <c r="F45" s="26">
        <f t="shared" si="1"/>
        <v>-6.5461085827590734E-2</v>
      </c>
      <c r="G45" s="14">
        <f t="shared" si="3"/>
        <v>11881.722567792573</v>
      </c>
      <c r="H45" s="27"/>
      <c r="I45" s="4"/>
    </row>
    <row r="46" spans="1:11" x14ac:dyDescent="0.2">
      <c r="A46" s="25">
        <f t="shared" si="4"/>
        <v>61729</v>
      </c>
      <c r="B46" s="6">
        <v>0</v>
      </c>
      <c r="C46" s="7">
        <f t="shared" si="5"/>
        <v>146858.09093791619</v>
      </c>
      <c r="D46" s="7">
        <f t="shared" si="0"/>
        <v>19091.551821929104</v>
      </c>
      <c r="E46" s="7">
        <f t="shared" si="2"/>
        <v>-2778680.8931798292</v>
      </c>
      <c r="F46" s="26">
        <f t="shared" si="1"/>
        <v>-5.9508006880187404E-2</v>
      </c>
      <c r="G46" s="14">
        <f t="shared" si="3"/>
        <v>12238.174244826349</v>
      </c>
      <c r="H46" s="27"/>
      <c r="I46" s="4"/>
    </row>
    <row r="47" spans="1:11" x14ac:dyDescent="0.2">
      <c r="A47" s="25">
        <f t="shared" si="4"/>
        <v>62094</v>
      </c>
      <c r="B47" s="6">
        <v>0</v>
      </c>
      <c r="C47" s="7">
        <f t="shared" si="5"/>
        <v>151263.83366605369</v>
      </c>
      <c r="D47" s="7">
        <f t="shared" si="0"/>
        <v>19664.298376586979</v>
      </c>
      <c r="E47" s="7">
        <f t="shared" si="2"/>
        <v>-3111837.5216097059</v>
      </c>
      <c r="F47" s="26">
        <f t="shared" si="1"/>
        <v>-5.44372813867635E-2</v>
      </c>
      <c r="G47" s="14">
        <f t="shared" si="3"/>
        <v>12605.319472171141</v>
      </c>
      <c r="H47" s="27"/>
      <c r="I47" s="4"/>
    </row>
    <row r="48" spans="1:11" x14ac:dyDescent="0.2">
      <c r="A48" s="25">
        <f t="shared" si="4"/>
        <v>62459</v>
      </c>
      <c r="B48" s="6">
        <v>0</v>
      </c>
      <c r="C48" s="7">
        <f t="shared" si="5"/>
        <v>155801.74867603529</v>
      </c>
      <c r="D48" s="7">
        <f t="shared" si="0"/>
        <v>20254.22732788459</v>
      </c>
      <c r="E48" s="7">
        <f t="shared" si="2"/>
        <v>-3468727.6399823749</v>
      </c>
      <c r="F48" s="26">
        <f t="shared" si="1"/>
        <v>-5.0067443301294673E-2</v>
      </c>
      <c r="G48" s="14">
        <f t="shared" si="3"/>
        <v>12983.479056336275</v>
      </c>
      <c r="H48" s="27"/>
      <c r="I48" s="4"/>
    </row>
    <row r="49" spans="1:9" x14ac:dyDescent="0.2">
      <c r="A49" s="25">
        <f t="shared" si="4"/>
        <v>62824</v>
      </c>
      <c r="B49" s="6">
        <v>0</v>
      </c>
      <c r="C49" s="7">
        <f t="shared" si="5"/>
        <v>160475.80113631635</v>
      </c>
      <c r="D49" s="7">
        <f t="shared" si="0"/>
        <v>20861.854147721126</v>
      </c>
      <c r="E49" s="7">
        <f t="shared" si="2"/>
        <v>-3850818.8865060648</v>
      </c>
      <c r="F49" s="26">
        <f t="shared" si="1"/>
        <v>-4.6263592242466102E-2</v>
      </c>
      <c r="G49" s="14">
        <f t="shared" si="3"/>
        <v>13372.983428026362</v>
      </c>
      <c r="H49" s="27"/>
      <c r="I49" s="4"/>
    </row>
    <row r="50" spans="1:9" x14ac:dyDescent="0.2">
      <c r="A50" s="25">
        <f t="shared" si="4"/>
        <v>63190</v>
      </c>
      <c r="B50" s="6">
        <v>0</v>
      </c>
      <c r="C50" s="7">
        <f t="shared" si="5"/>
        <v>165290.07517040585</v>
      </c>
      <c r="D50" s="7">
        <f t="shared" si="0"/>
        <v>21487.709772152761</v>
      </c>
      <c r="E50" s="7">
        <f t="shared" si="2"/>
        <v>-4259664.4883782975</v>
      </c>
      <c r="F50" s="26">
        <f t="shared" si="1"/>
        <v>-4.2923357353837351E-2</v>
      </c>
      <c r="G50" s="14">
        <f t="shared" si="3"/>
        <v>13774.172930867155</v>
      </c>
      <c r="H50" s="27"/>
      <c r="I50" s="4"/>
    </row>
    <row r="51" spans="1:9" x14ac:dyDescent="0.2">
      <c r="A51" s="25">
        <f t="shared" si="4"/>
        <v>63555</v>
      </c>
      <c r="B51" s="6">
        <v>0</v>
      </c>
      <c r="C51" s="7">
        <f t="shared" si="5"/>
        <v>170248.77742551803</v>
      </c>
      <c r="D51" s="7">
        <f t="shared" si="0"/>
        <v>22132.341065317345</v>
      </c>
      <c r="E51" s="7">
        <f t="shared" si="2"/>
        <v>-4696908.1152469357</v>
      </c>
      <c r="F51" s="26">
        <f t="shared" si="1"/>
        <v>-3.9967649539068194E-2</v>
      </c>
      <c r="G51" s="14">
        <f t="shared" si="3"/>
        <v>14187.398118793169</v>
      </c>
      <c r="H51" s="32" t="s">
        <v>23</v>
      </c>
      <c r="I51" s="4"/>
    </row>
  </sheetData>
  <mergeCells count="2">
    <mergeCell ref="J4:M4"/>
    <mergeCell ref="J7:M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667801D-2A04-8A4E-B7A9-C1CD34E1797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E2:E51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duby</dc:creator>
  <cp:lastModifiedBy>james duby</cp:lastModifiedBy>
  <dcterms:created xsi:type="dcterms:W3CDTF">2025-05-30T20:40:36Z</dcterms:created>
  <dcterms:modified xsi:type="dcterms:W3CDTF">2025-07-12T20:38:54Z</dcterms:modified>
</cp:coreProperties>
</file>