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hn Desktop\Documents\Mountjoy_3\Mountjoy3_Statistical_Graphs_Presentation\Github_Uploads\Linear_Regression_Workbooks\"/>
    </mc:Choice>
  </mc:AlternateContent>
  <xr:revisionPtr revIDLastSave="0" documentId="13_ncr:1_{62B320F5-5049-44D3-AE92-84445F7F4E96}" xr6:coauthVersionLast="47" xr6:coauthVersionMax="47" xr10:uidLastSave="{00000000-0000-0000-0000-000000000000}"/>
  <bookViews>
    <workbookView xWindow="7050" yWindow="1185" windowWidth="19635" windowHeight="13920" xr2:uid="{D48CE03E-C4C5-4411-9316-EC2222B0C740}"/>
  </bookViews>
  <sheets>
    <sheet name="GR_vs_TOC" sheetId="3" r:id="rId1"/>
    <sheet name="Fam_Redichiid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8" i="1" l="1"/>
  <c r="AH6" i="1"/>
  <c r="AH8" i="3"/>
  <c r="AH12" i="3" s="1"/>
  <c r="AH6" i="3"/>
  <c r="AH9" i="3" l="1"/>
  <c r="AH10" i="3" s="1"/>
  <c r="AH11" i="3" s="1"/>
  <c r="AH7" i="3"/>
  <c r="AH12" i="1" l="1"/>
  <c r="AH7" i="1"/>
  <c r="AH9" i="1" l="1"/>
  <c r="AH10" i="1" s="1"/>
  <c r="AH11" i="1" s="1"/>
  <c r="I5" i="3" l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4" i="3"/>
  <c r="F16" i="3"/>
  <c r="F15" i="3"/>
  <c r="F13" i="3"/>
  <c r="F12" i="3"/>
  <c r="G9" i="3"/>
  <c r="G8" i="3"/>
  <c r="G7" i="3"/>
  <c r="G6" i="3"/>
  <c r="G5" i="3"/>
  <c r="G3" i="3"/>
  <c r="U31" i="3" s="1"/>
  <c r="G2" i="3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F16" i="1"/>
  <c r="F15" i="1"/>
  <c r="F13" i="1"/>
  <c r="F12" i="1"/>
  <c r="G8" i="1"/>
  <c r="G7" i="1"/>
  <c r="G6" i="1"/>
  <c r="G5" i="1"/>
  <c r="G9" i="1" s="1"/>
  <c r="G3" i="1"/>
  <c r="U30" i="1" s="1"/>
  <c r="G2" i="1"/>
  <c r="T30" i="1" s="1"/>
  <c r="W31" i="1" l="1"/>
  <c r="J6" i="3"/>
  <c r="M4" i="3"/>
  <c r="J7" i="3"/>
  <c r="M3" i="3"/>
  <c r="M5" i="3"/>
  <c r="J8" i="3"/>
  <c r="M6" i="3"/>
  <c r="J9" i="3"/>
  <c r="Q5" i="3"/>
  <c r="M8" i="3"/>
  <c r="Q4" i="3"/>
  <c r="M7" i="3"/>
  <c r="J3" i="3"/>
  <c r="J4" i="3"/>
  <c r="Q6" i="3"/>
  <c r="M9" i="3"/>
  <c r="T31" i="3"/>
  <c r="W32" i="3" s="1"/>
  <c r="Q3" i="3"/>
  <c r="J5" i="3"/>
  <c r="Q7" i="3"/>
  <c r="Q8" i="3"/>
  <c r="Q3" i="1"/>
  <c r="Q7" i="1"/>
  <c r="M7" i="1"/>
  <c r="Q4" i="1"/>
  <c r="J5" i="1"/>
  <c r="J7" i="1"/>
  <c r="J6" i="1"/>
  <c r="J4" i="1"/>
  <c r="J3" i="1"/>
  <c r="Q5" i="1"/>
  <c r="Q6" i="1"/>
  <c r="Q18" i="1"/>
  <c r="M5" i="1"/>
  <c r="M3" i="1"/>
  <c r="M4" i="1"/>
  <c r="M6" i="1"/>
  <c r="X32" i="3" l="1"/>
  <c r="Z32" i="3" s="1"/>
  <c r="O6" i="3"/>
  <c r="L6" i="3"/>
  <c r="K6" i="3"/>
  <c r="P5" i="3"/>
  <c r="O5" i="3"/>
  <c r="L5" i="3"/>
  <c r="K5" i="3"/>
  <c r="K4" i="3"/>
  <c r="P4" i="3"/>
  <c r="O4" i="3"/>
  <c r="L4" i="3"/>
  <c r="P6" i="3"/>
  <c r="P8" i="3"/>
  <c r="O8" i="3"/>
  <c r="L8" i="3"/>
  <c r="K8" i="3"/>
  <c r="K3" i="3"/>
  <c r="P3" i="3"/>
  <c r="O3" i="3"/>
  <c r="L3" i="3"/>
  <c r="K9" i="3"/>
  <c r="L9" i="3"/>
  <c r="P7" i="3"/>
  <c r="O7" i="3"/>
  <c r="L7" i="3"/>
  <c r="K7" i="3"/>
  <c r="Q9" i="3"/>
  <c r="P9" i="3" s="1"/>
  <c r="M37" i="1"/>
  <c r="J15" i="1"/>
  <c r="J14" i="1"/>
  <c r="Q12" i="1"/>
  <c r="M42" i="1"/>
  <c r="Q39" i="1"/>
  <c r="M12" i="1"/>
  <c r="J9" i="1"/>
  <c r="M13" i="1"/>
  <c r="M50" i="1"/>
  <c r="Q47" i="1"/>
  <c r="J28" i="1"/>
  <c r="M29" i="1"/>
  <c r="Q26" i="1"/>
  <c r="M18" i="1"/>
  <c r="M21" i="1"/>
  <c r="M26" i="1"/>
  <c r="Q15" i="1"/>
  <c r="P15" i="1" s="1"/>
  <c r="M9" i="1"/>
  <c r="M34" i="1"/>
  <c r="Q23" i="1"/>
  <c r="J50" i="1"/>
  <c r="J49" i="1"/>
  <c r="J44" i="1"/>
  <c r="Q31" i="1"/>
  <c r="Q11" i="1"/>
  <c r="M19" i="1"/>
  <c r="M27" i="1"/>
  <c r="M35" i="1"/>
  <c r="M43" i="1"/>
  <c r="M51" i="1"/>
  <c r="Q16" i="1"/>
  <c r="Q24" i="1"/>
  <c r="Q32" i="1"/>
  <c r="Q40" i="1"/>
  <c r="Q48" i="1"/>
  <c r="M11" i="1"/>
  <c r="J46" i="1"/>
  <c r="J30" i="1"/>
  <c r="J25" i="1"/>
  <c r="J10" i="1"/>
  <c r="J21" i="1"/>
  <c r="Q8" i="1"/>
  <c r="M20" i="1"/>
  <c r="M28" i="1"/>
  <c r="M36" i="1"/>
  <c r="M44" i="1"/>
  <c r="M52" i="1"/>
  <c r="Q17" i="1"/>
  <c r="Q25" i="1"/>
  <c r="Q33" i="1"/>
  <c r="Q41" i="1"/>
  <c r="Q49" i="1"/>
  <c r="M10" i="1"/>
  <c r="J32" i="1"/>
  <c r="J22" i="1"/>
  <c r="J27" i="1"/>
  <c r="J11" i="1"/>
  <c r="M45" i="1"/>
  <c r="Q42" i="1"/>
  <c r="P3" i="1"/>
  <c r="L3" i="1"/>
  <c r="O3" i="1"/>
  <c r="K3" i="1"/>
  <c r="J29" i="1"/>
  <c r="J12" i="1"/>
  <c r="M14" i="1"/>
  <c r="L14" i="1" s="1"/>
  <c r="M22" i="1"/>
  <c r="M30" i="1"/>
  <c r="M38" i="1"/>
  <c r="M46" i="1"/>
  <c r="Q19" i="1"/>
  <c r="Q27" i="1"/>
  <c r="Q35" i="1"/>
  <c r="Q43" i="1"/>
  <c r="Q51" i="1"/>
  <c r="J16" i="1"/>
  <c r="J48" i="1"/>
  <c r="J45" i="1"/>
  <c r="P4" i="1"/>
  <c r="L4" i="1"/>
  <c r="O4" i="1"/>
  <c r="K4" i="1"/>
  <c r="J8" i="1"/>
  <c r="J36" i="1"/>
  <c r="J13" i="1"/>
  <c r="J40" i="1"/>
  <c r="M15" i="1"/>
  <c r="K15" i="1" s="1"/>
  <c r="M23" i="1"/>
  <c r="M31" i="1"/>
  <c r="M39" i="1"/>
  <c r="M47" i="1"/>
  <c r="Q20" i="1"/>
  <c r="Q28" i="1"/>
  <c r="O28" i="1" s="1"/>
  <c r="Q36" i="1"/>
  <c r="Q44" i="1"/>
  <c r="Q52" i="1"/>
  <c r="M8" i="1"/>
  <c r="J19" i="1"/>
  <c r="J53" i="1"/>
  <c r="J35" i="1"/>
  <c r="J18" i="1"/>
  <c r="J20" i="1"/>
  <c r="J52" i="1"/>
  <c r="J17" i="1"/>
  <c r="O15" i="1"/>
  <c r="M53" i="1"/>
  <c r="Q34" i="1"/>
  <c r="Q50" i="1"/>
  <c r="J37" i="1"/>
  <c r="Q10" i="1"/>
  <c r="M16" i="1"/>
  <c r="M24" i="1"/>
  <c r="M32" i="1"/>
  <c r="M40" i="1"/>
  <c r="M48" i="1"/>
  <c r="Q13" i="1"/>
  <c r="Q21" i="1"/>
  <c r="Q29" i="1"/>
  <c r="Q37" i="1"/>
  <c r="Q45" i="1"/>
  <c r="Q53" i="1"/>
  <c r="J24" i="1"/>
  <c r="J43" i="1"/>
  <c r="J33" i="1"/>
  <c r="J23" i="1"/>
  <c r="J39" i="1"/>
  <c r="K6" i="1"/>
  <c r="L6" i="1"/>
  <c r="P6" i="1"/>
  <c r="O6" i="1"/>
  <c r="J34" i="1"/>
  <c r="O5" i="1"/>
  <c r="L5" i="1"/>
  <c r="K5" i="1"/>
  <c r="P5" i="1"/>
  <c r="Q9" i="1"/>
  <c r="M17" i="1"/>
  <c r="M25" i="1"/>
  <c r="M33" i="1"/>
  <c r="M41" i="1"/>
  <c r="M49" i="1"/>
  <c r="Q14" i="1"/>
  <c r="P14" i="1" s="1"/>
  <c r="Q22" i="1"/>
  <c r="Q30" i="1"/>
  <c r="Q38" i="1"/>
  <c r="Q46" i="1"/>
  <c r="J26" i="1"/>
  <c r="J51" i="1"/>
  <c r="J41" i="1"/>
  <c r="J31" i="1"/>
  <c r="J47" i="1"/>
  <c r="L7" i="1"/>
  <c r="K7" i="1"/>
  <c r="P7" i="1"/>
  <c r="O7" i="1"/>
  <c r="J42" i="1"/>
  <c r="J38" i="1"/>
  <c r="Y32" i="3" l="1"/>
  <c r="P50" i="1"/>
  <c r="L28" i="1"/>
  <c r="X31" i="1"/>
  <c r="O9" i="3"/>
  <c r="Q10" i="3"/>
  <c r="M10" i="3"/>
  <c r="J10" i="3"/>
  <c r="L50" i="1"/>
  <c r="K50" i="1"/>
  <c r="K9" i="1"/>
  <c r="O9" i="1"/>
  <c r="L9" i="1"/>
  <c r="L49" i="1"/>
  <c r="P49" i="1"/>
  <c r="L44" i="1"/>
  <c r="O44" i="1"/>
  <c r="O49" i="1"/>
  <c r="P44" i="1"/>
  <c r="P9" i="1"/>
  <c r="K14" i="1"/>
  <c r="P28" i="1"/>
  <c r="O14" i="1"/>
  <c r="L15" i="1"/>
  <c r="K49" i="1"/>
  <c r="P53" i="1"/>
  <c r="L53" i="1"/>
  <c r="O53" i="1"/>
  <c r="K53" i="1"/>
  <c r="P37" i="1"/>
  <c r="L37" i="1"/>
  <c r="O37" i="1"/>
  <c r="K37" i="1"/>
  <c r="P40" i="1"/>
  <c r="L40" i="1"/>
  <c r="K40" i="1"/>
  <c r="O40" i="1"/>
  <c r="P22" i="1"/>
  <c r="L22" i="1"/>
  <c r="K22" i="1"/>
  <c r="O22" i="1"/>
  <c r="P51" i="1"/>
  <c r="L51" i="1"/>
  <c r="O51" i="1"/>
  <c r="K51" i="1"/>
  <c r="P35" i="1"/>
  <c r="L35" i="1"/>
  <c r="O35" i="1"/>
  <c r="K35" i="1"/>
  <c r="P24" i="1"/>
  <c r="L24" i="1"/>
  <c r="K24" i="1"/>
  <c r="O24" i="1"/>
  <c r="P17" i="1"/>
  <c r="O17" i="1"/>
  <c r="K17" i="1"/>
  <c r="L17" i="1"/>
  <c r="P19" i="1"/>
  <c r="O19" i="1"/>
  <c r="K19" i="1"/>
  <c r="L19" i="1"/>
  <c r="O13" i="1"/>
  <c r="K13" i="1"/>
  <c r="L13" i="1"/>
  <c r="P13" i="1"/>
  <c r="P11" i="1"/>
  <c r="K11" i="1"/>
  <c r="L11" i="1"/>
  <c r="O11" i="1"/>
  <c r="P32" i="1"/>
  <c r="L32" i="1"/>
  <c r="K32" i="1"/>
  <c r="O32" i="1"/>
  <c r="P21" i="1"/>
  <c r="L21" i="1"/>
  <c r="O21" i="1"/>
  <c r="K21" i="1"/>
  <c r="P26" i="1"/>
  <c r="L26" i="1"/>
  <c r="K26" i="1"/>
  <c r="O26" i="1"/>
  <c r="P52" i="1"/>
  <c r="L52" i="1"/>
  <c r="O52" i="1"/>
  <c r="K52" i="1"/>
  <c r="O50" i="1"/>
  <c r="P36" i="1"/>
  <c r="L36" i="1"/>
  <c r="O36" i="1"/>
  <c r="K36" i="1"/>
  <c r="P27" i="1"/>
  <c r="L27" i="1"/>
  <c r="O27" i="1"/>
  <c r="K27" i="1"/>
  <c r="P43" i="1"/>
  <c r="L43" i="1"/>
  <c r="O43" i="1"/>
  <c r="K43" i="1"/>
  <c r="P47" i="1"/>
  <c r="L47" i="1"/>
  <c r="K47" i="1"/>
  <c r="O47" i="1"/>
  <c r="P39" i="1"/>
  <c r="L39" i="1"/>
  <c r="K39" i="1"/>
  <c r="O39" i="1"/>
  <c r="K44" i="1"/>
  <c r="P20" i="1"/>
  <c r="K20" i="1"/>
  <c r="L20" i="1"/>
  <c r="O20" i="1"/>
  <c r="P45" i="1"/>
  <c r="L45" i="1"/>
  <c r="O45" i="1"/>
  <c r="K45" i="1"/>
  <c r="P10" i="1"/>
  <c r="K10" i="1"/>
  <c r="L10" i="1"/>
  <c r="O10" i="1"/>
  <c r="P30" i="1"/>
  <c r="L30" i="1"/>
  <c r="K30" i="1"/>
  <c r="O30" i="1"/>
  <c r="P31" i="1"/>
  <c r="L31" i="1"/>
  <c r="O31" i="1"/>
  <c r="K31" i="1"/>
  <c r="K28" i="1"/>
  <c r="P38" i="1"/>
  <c r="L38" i="1"/>
  <c r="O38" i="1"/>
  <c r="K38" i="1"/>
  <c r="P23" i="1"/>
  <c r="L23" i="1"/>
  <c r="O23" i="1"/>
  <c r="K23" i="1"/>
  <c r="K8" i="1"/>
  <c r="O8" i="1"/>
  <c r="P8" i="1"/>
  <c r="L8" i="1"/>
  <c r="P48" i="1"/>
  <c r="L48" i="1"/>
  <c r="K48" i="1"/>
  <c r="O48" i="1"/>
  <c r="O12" i="1"/>
  <c r="K12" i="1"/>
  <c r="L12" i="1"/>
  <c r="P12" i="1"/>
  <c r="P25" i="1"/>
  <c r="L25" i="1"/>
  <c r="O25" i="1"/>
  <c r="K25" i="1"/>
  <c r="P46" i="1"/>
  <c r="L46" i="1"/>
  <c r="O46" i="1"/>
  <c r="K46" i="1"/>
  <c r="P42" i="1"/>
  <c r="L42" i="1"/>
  <c r="K42" i="1"/>
  <c r="O42" i="1"/>
  <c r="P41" i="1"/>
  <c r="L41" i="1"/>
  <c r="K41" i="1"/>
  <c r="O41" i="1"/>
  <c r="P34" i="1"/>
  <c r="L34" i="1"/>
  <c r="K34" i="1"/>
  <c r="O34" i="1"/>
  <c r="P33" i="1"/>
  <c r="L33" i="1"/>
  <c r="K33" i="1"/>
  <c r="O33" i="1"/>
  <c r="P18" i="1"/>
  <c r="O18" i="1"/>
  <c r="K18" i="1"/>
  <c r="L18" i="1"/>
  <c r="P16" i="1"/>
  <c r="O16" i="1"/>
  <c r="K16" i="1"/>
  <c r="L16" i="1"/>
  <c r="P29" i="1"/>
  <c r="L29" i="1"/>
  <c r="O29" i="1"/>
  <c r="K29" i="1"/>
  <c r="Z31" i="1" l="1"/>
  <c r="Y31" i="1"/>
  <c r="P10" i="3"/>
  <c r="O10" i="3"/>
  <c r="K10" i="3"/>
  <c r="L10" i="3"/>
  <c r="Q11" i="3"/>
  <c r="M11" i="3"/>
  <c r="J11" i="3"/>
  <c r="P11" i="3" l="1"/>
  <c r="O11" i="3"/>
  <c r="K11" i="3"/>
  <c r="L11" i="3"/>
  <c r="Q12" i="3"/>
  <c r="M12" i="3"/>
  <c r="J12" i="3"/>
  <c r="O12" i="3" l="1"/>
  <c r="L12" i="3"/>
  <c r="K12" i="3"/>
  <c r="P12" i="3"/>
  <c r="J13" i="3"/>
  <c r="Q13" i="3"/>
  <c r="M13" i="3"/>
  <c r="L13" i="3" l="1"/>
  <c r="K13" i="3"/>
  <c r="P13" i="3"/>
  <c r="O13" i="3"/>
  <c r="M14" i="3"/>
  <c r="J14" i="3"/>
  <c r="Q14" i="3"/>
  <c r="L14" i="3" l="1"/>
  <c r="K14" i="3"/>
  <c r="P14" i="3"/>
  <c r="O14" i="3"/>
  <c r="M15" i="3"/>
  <c r="J15" i="3"/>
  <c r="Q15" i="3"/>
  <c r="L15" i="3" l="1"/>
  <c r="K15" i="3"/>
  <c r="P15" i="3"/>
  <c r="O15" i="3"/>
  <c r="M16" i="3"/>
  <c r="J16" i="3"/>
  <c r="Q16" i="3"/>
  <c r="K16" i="3" l="1"/>
  <c r="P16" i="3"/>
  <c r="O16" i="3"/>
  <c r="L16" i="3"/>
  <c r="Q17" i="3"/>
  <c r="M17" i="3"/>
  <c r="J17" i="3"/>
  <c r="M18" i="3" l="1"/>
  <c r="J18" i="3"/>
  <c r="Q18" i="3"/>
  <c r="K17" i="3"/>
  <c r="P17" i="3"/>
  <c r="O17" i="3"/>
  <c r="L17" i="3"/>
  <c r="K18" i="3" l="1"/>
  <c r="P18" i="3"/>
  <c r="O18" i="3"/>
  <c r="L18" i="3"/>
  <c r="M19" i="3"/>
  <c r="J19" i="3"/>
  <c r="Q19" i="3"/>
  <c r="K19" i="3" l="1"/>
  <c r="P19" i="3"/>
  <c r="O19" i="3"/>
  <c r="L19" i="3"/>
  <c r="M20" i="3"/>
  <c r="J20" i="3"/>
  <c r="Q20" i="3"/>
  <c r="K20" i="3" l="1"/>
  <c r="P20" i="3"/>
  <c r="O20" i="3"/>
  <c r="L20" i="3"/>
  <c r="Q21" i="3"/>
  <c r="M21" i="3"/>
  <c r="J21" i="3"/>
  <c r="K21" i="3" l="1"/>
  <c r="P21" i="3"/>
  <c r="O21" i="3"/>
  <c r="L21" i="3"/>
  <c r="Q22" i="3"/>
  <c r="M22" i="3"/>
  <c r="J22" i="3"/>
  <c r="K22" i="3" l="1"/>
  <c r="P22" i="3"/>
  <c r="O22" i="3"/>
  <c r="L22" i="3"/>
  <c r="M23" i="3"/>
  <c r="J23" i="3"/>
  <c r="Q23" i="3"/>
  <c r="K23" i="3" l="1"/>
  <c r="P23" i="3"/>
  <c r="O23" i="3"/>
  <c r="L23" i="3"/>
  <c r="M24" i="3"/>
  <c r="J24" i="3"/>
  <c r="Q24" i="3"/>
  <c r="K24" i="3" l="1"/>
  <c r="P24" i="3"/>
  <c r="O24" i="3"/>
  <c r="L24" i="3"/>
  <c r="Q25" i="3"/>
  <c r="J25" i="3"/>
  <c r="M25" i="3"/>
  <c r="K25" i="3" l="1"/>
  <c r="P25" i="3"/>
  <c r="O25" i="3"/>
  <c r="L25" i="3"/>
  <c r="M26" i="3"/>
  <c r="J26" i="3"/>
  <c r="Q26" i="3"/>
  <c r="K26" i="3" l="1"/>
  <c r="P26" i="3"/>
  <c r="O26" i="3"/>
  <c r="L26" i="3"/>
  <c r="M27" i="3"/>
  <c r="J27" i="3"/>
  <c r="Q27" i="3"/>
  <c r="K27" i="3" l="1"/>
  <c r="P27" i="3"/>
  <c r="O27" i="3"/>
  <c r="L27" i="3"/>
  <c r="J28" i="3"/>
  <c r="Q28" i="3"/>
  <c r="M28" i="3"/>
  <c r="Q29" i="3" l="1"/>
  <c r="M29" i="3"/>
  <c r="J29" i="3"/>
  <c r="P28" i="3"/>
  <c r="O28" i="3"/>
  <c r="L28" i="3"/>
  <c r="K28" i="3"/>
  <c r="P29" i="3" l="1"/>
  <c r="O29" i="3"/>
  <c r="L29" i="3"/>
  <c r="K29" i="3"/>
  <c r="M30" i="3"/>
  <c r="Q30" i="3"/>
  <c r="J30" i="3"/>
  <c r="P30" i="3" l="1"/>
  <c r="O30" i="3"/>
  <c r="L30" i="3"/>
  <c r="K30" i="3"/>
  <c r="M31" i="3"/>
  <c r="Q31" i="3"/>
  <c r="J31" i="3"/>
  <c r="P31" i="3" l="1"/>
  <c r="L31" i="3"/>
  <c r="O31" i="3"/>
  <c r="K31" i="3"/>
  <c r="J32" i="3"/>
  <c r="Q32" i="3"/>
  <c r="M32" i="3"/>
  <c r="P32" i="3" l="1"/>
  <c r="O32" i="3"/>
  <c r="L32" i="3"/>
  <c r="K32" i="3"/>
  <c r="J33" i="3"/>
  <c r="M33" i="3"/>
  <c r="Q33" i="3"/>
  <c r="P33" i="3" l="1"/>
  <c r="L33" i="3"/>
  <c r="O33" i="3"/>
  <c r="K33" i="3"/>
  <c r="M34" i="3"/>
  <c r="Q34" i="3"/>
  <c r="J34" i="3"/>
  <c r="P34" i="3" l="1"/>
  <c r="O34" i="3"/>
  <c r="L34" i="3"/>
  <c r="K34" i="3"/>
  <c r="J35" i="3"/>
  <c r="M35" i="3"/>
  <c r="Q35" i="3"/>
  <c r="P35" i="3" l="1"/>
  <c r="L35" i="3"/>
  <c r="O35" i="3"/>
  <c r="K35" i="3"/>
  <c r="J36" i="3"/>
  <c r="Q36" i="3"/>
  <c r="M36" i="3"/>
  <c r="P36" i="3" l="1"/>
  <c r="O36" i="3"/>
  <c r="L36" i="3"/>
  <c r="K36" i="3"/>
  <c r="Q37" i="3"/>
  <c r="J37" i="3"/>
  <c r="M37" i="3"/>
  <c r="M38" i="3" l="1"/>
  <c r="Q38" i="3"/>
  <c r="J38" i="3"/>
  <c r="P37" i="3"/>
  <c r="O37" i="3"/>
  <c r="L37" i="3"/>
  <c r="K37" i="3"/>
  <c r="P38" i="3" l="1"/>
  <c r="L38" i="3"/>
  <c r="O38" i="3"/>
  <c r="K38" i="3"/>
  <c r="M39" i="3"/>
  <c r="Q39" i="3"/>
  <c r="J39" i="3"/>
  <c r="P39" i="3" l="1"/>
  <c r="L39" i="3"/>
  <c r="O39" i="3"/>
  <c r="K39" i="3"/>
  <c r="J40" i="3"/>
  <c r="Q40" i="3"/>
  <c r="M40" i="3"/>
  <c r="P40" i="3" l="1"/>
  <c r="O40" i="3"/>
  <c r="L40" i="3"/>
  <c r="K40" i="3"/>
  <c r="J41" i="3"/>
  <c r="M41" i="3"/>
  <c r="Q41" i="3"/>
  <c r="P41" i="3" l="1"/>
  <c r="L41" i="3"/>
  <c r="O41" i="3"/>
  <c r="K41" i="3"/>
  <c r="M42" i="3"/>
  <c r="J42" i="3"/>
  <c r="Q42" i="3"/>
  <c r="P42" i="3" l="1"/>
  <c r="O42" i="3"/>
  <c r="L42" i="3"/>
  <c r="K42" i="3"/>
  <c r="J43" i="3"/>
  <c r="M43" i="3"/>
  <c r="Q43" i="3"/>
  <c r="P43" i="3" l="1"/>
  <c r="O43" i="3"/>
  <c r="L43" i="3"/>
  <c r="K43" i="3"/>
  <c r="Q44" i="3"/>
  <c r="J44" i="3"/>
  <c r="M44" i="3"/>
  <c r="P44" i="3" l="1"/>
  <c r="L44" i="3"/>
  <c r="O44" i="3"/>
  <c r="K44" i="3"/>
  <c r="Q45" i="3"/>
  <c r="M45" i="3"/>
  <c r="J45" i="3"/>
  <c r="P45" i="3" l="1"/>
  <c r="O45" i="3"/>
  <c r="L45" i="3"/>
  <c r="K45" i="3"/>
  <c r="M46" i="3"/>
  <c r="Q46" i="3"/>
  <c r="J46" i="3"/>
  <c r="P46" i="3" l="1"/>
  <c r="L46" i="3"/>
  <c r="O46" i="3"/>
  <c r="K46" i="3"/>
  <c r="M47" i="3"/>
  <c r="Q47" i="3"/>
  <c r="J47" i="3"/>
  <c r="P47" i="3" l="1"/>
  <c r="L47" i="3"/>
  <c r="O47" i="3"/>
  <c r="K47" i="3"/>
  <c r="J48" i="3"/>
  <c r="Q48" i="3"/>
  <c r="M48" i="3"/>
  <c r="P48" i="3" l="1"/>
  <c r="O48" i="3"/>
  <c r="L48" i="3"/>
  <c r="K48" i="3"/>
  <c r="J49" i="3"/>
  <c r="M49" i="3"/>
  <c r="Q49" i="3"/>
  <c r="P49" i="3" l="1"/>
  <c r="L49" i="3"/>
  <c r="O49" i="3"/>
  <c r="K49" i="3"/>
  <c r="J50" i="3"/>
  <c r="M50" i="3"/>
  <c r="Q50" i="3"/>
  <c r="P50" i="3" l="1"/>
  <c r="L50" i="3"/>
  <c r="O50" i="3"/>
  <c r="K50" i="3"/>
  <c r="J51" i="3"/>
  <c r="Q51" i="3"/>
  <c r="M51" i="3"/>
  <c r="P51" i="3" l="1"/>
  <c r="O51" i="3"/>
  <c r="L51" i="3"/>
  <c r="K51" i="3"/>
  <c r="J52" i="3"/>
  <c r="M52" i="3"/>
  <c r="Q52" i="3"/>
  <c r="P52" i="3" l="1"/>
  <c r="O52" i="3"/>
  <c r="L52" i="3"/>
  <c r="K52" i="3"/>
  <c r="Q53" i="3"/>
  <c r="J53" i="3"/>
  <c r="M53" i="3"/>
  <c r="P53" i="3" l="1"/>
  <c r="L53" i="3"/>
  <c r="O53" i="3"/>
  <c r="K53" i="3"/>
</calcChain>
</file>

<file path=xl/sharedStrings.xml><?xml version="1.0" encoding="utf-8"?>
<sst xmlns="http://schemas.openxmlformats.org/spreadsheetml/2006/main" count="104" uniqueCount="48">
  <si>
    <t>alpha</t>
  </si>
  <si>
    <t>lower</t>
  </si>
  <si>
    <t>upper</t>
  </si>
  <si>
    <t>Interval</t>
  </si>
  <si>
    <t>n</t>
  </si>
  <si>
    <t>mean(x)</t>
  </si>
  <si>
    <t>devsq(x)</t>
  </si>
  <si>
    <t>steyx</t>
  </si>
  <si>
    <t>t-crit</t>
  </si>
  <si>
    <t>Dataset Name:</t>
  </si>
  <si>
    <t>X = Length cm</t>
  </si>
  <si>
    <t>Y = Width cm</t>
  </si>
  <si>
    <t>Conf y</t>
  </si>
  <si>
    <t>Conf  Y</t>
  </si>
  <si>
    <t>Pred y</t>
  </si>
  <si>
    <t>Slope</t>
  </si>
  <si>
    <t>Model x</t>
  </si>
  <si>
    <t>Predicted y</t>
  </si>
  <si>
    <t>interval</t>
  </si>
  <si>
    <t>Intercept</t>
  </si>
  <si>
    <t>% Conf.</t>
  </si>
  <si>
    <t>Count</t>
  </si>
  <si>
    <t>Avg X</t>
  </si>
  <si>
    <t>Sxx</t>
  </si>
  <si>
    <t>Sxy</t>
  </si>
  <si>
    <t>df = n-2</t>
  </si>
  <si>
    <t>X Min</t>
  </si>
  <si>
    <t>X Max</t>
  </si>
  <si>
    <t>Y Min</t>
  </si>
  <si>
    <t>Y Max</t>
  </si>
  <si>
    <t>Best Fit Equation</t>
  </si>
  <si>
    <t>Enter X</t>
  </si>
  <si>
    <t>Get Y</t>
  </si>
  <si>
    <t>Gamma Ray vs TOC</t>
  </si>
  <si>
    <t>X = GR API</t>
  </si>
  <si>
    <t>Y = TOC</t>
  </si>
  <si>
    <t>Pred +/-</t>
  </si>
  <si>
    <t>UPI</t>
  </si>
  <si>
    <t>LPI</t>
  </si>
  <si>
    <t>Trilobite Family Redichiida Cephelon Length vs Width</t>
  </si>
  <si>
    <t>Significant:</t>
  </si>
  <si>
    <t>Pearson r:</t>
  </si>
  <si>
    <r>
      <t>R</t>
    </r>
    <r>
      <rPr>
        <b/>
        <vertAlign val="superscript"/>
        <sz val="14"/>
        <rFont val="Calibri"/>
        <family val="2"/>
        <scheme val="minor"/>
      </rPr>
      <t xml:space="preserve">2 </t>
    </r>
    <r>
      <rPr>
        <b/>
        <sz val="14"/>
        <color theme="1"/>
        <rFont val="Calibri"/>
        <family val="2"/>
        <scheme val="minor"/>
      </rPr>
      <t>:</t>
    </r>
  </si>
  <si>
    <t>N :</t>
  </si>
  <si>
    <t>P Value:</t>
  </si>
  <si>
    <t>Deg.Freedom:</t>
  </si>
  <si>
    <t>t Statistic: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</si>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</sst>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5" borderId="0" xfId="0" applyFont="1" applyFill="1"/>
    <xf numFmtId="2" fontId="3" fillId="0" borderId="0" xfId="0" applyNumberFormat="1" applyFont="1" applyAlignment="1">
      <alignment horizontal="left"/>
    </xf>
    <xf numFmtId="2" fontId="3" fillId="0" borderId="0" xfId="1" applyNumberFormat="1" applyFont="1" applyAlignment="1">
      <alignment horizontal="left"/>
    </xf>
    <xf numFmtId="165" fontId="3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  <color rgb="FFE6E6E6"/>
      <color rgb="FF3399FF"/>
      <color rgb="FF0000FF"/>
      <color rgb="FFA50021"/>
      <color rgb="FFCC0000"/>
      <color rgb="FFCC00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Duverney Fm. Gamma Ray API vs Total Organic Carbon</a:t>
            </a:r>
          </a:p>
        </c:rich>
      </c:tx>
      <c:layout>
        <c:manualLayout>
          <c:xMode val="edge"/>
          <c:yMode val="edge"/>
          <c:x val="0.15221457916194478"/>
          <c:y val="1.4934289127837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045095034256E-2"/>
          <c:y val="8.8149739571084074E-2"/>
          <c:w val="0.73035765314011358"/>
          <c:h val="0.80129477542905703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noFill/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66076115485565"/>
                  <c:y val="5.375259762811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GR_vs_TOC!$A$3:$A$70</c:f>
              <c:numCache>
                <c:formatCode>General</c:formatCode>
                <c:ptCount val="68"/>
                <c:pt idx="0">
                  <c:v>171</c:v>
                </c:pt>
                <c:pt idx="1">
                  <c:v>175</c:v>
                </c:pt>
                <c:pt idx="2">
                  <c:v>195</c:v>
                </c:pt>
                <c:pt idx="3">
                  <c:v>183</c:v>
                </c:pt>
                <c:pt idx="4">
                  <c:v>187</c:v>
                </c:pt>
                <c:pt idx="5">
                  <c:v>181</c:v>
                </c:pt>
                <c:pt idx="6">
                  <c:v>185</c:v>
                </c:pt>
                <c:pt idx="7">
                  <c:v>146</c:v>
                </c:pt>
                <c:pt idx="8">
                  <c:v>153</c:v>
                </c:pt>
                <c:pt idx="9">
                  <c:v>145</c:v>
                </c:pt>
                <c:pt idx="10">
                  <c:v>141</c:v>
                </c:pt>
                <c:pt idx="11">
                  <c:v>150</c:v>
                </c:pt>
                <c:pt idx="12">
                  <c:v>154</c:v>
                </c:pt>
                <c:pt idx="13">
                  <c:v>160</c:v>
                </c:pt>
                <c:pt idx="14">
                  <c:v>159</c:v>
                </c:pt>
                <c:pt idx="15">
                  <c:v>154</c:v>
                </c:pt>
                <c:pt idx="16">
                  <c:v>157</c:v>
                </c:pt>
                <c:pt idx="17">
                  <c:v>156</c:v>
                </c:pt>
                <c:pt idx="18">
                  <c:v>151</c:v>
                </c:pt>
                <c:pt idx="19">
                  <c:v>120</c:v>
                </c:pt>
                <c:pt idx="20">
                  <c:v>116</c:v>
                </c:pt>
                <c:pt idx="21">
                  <c:v>72</c:v>
                </c:pt>
                <c:pt idx="22">
                  <c:v>103</c:v>
                </c:pt>
                <c:pt idx="23">
                  <c:v>99</c:v>
                </c:pt>
                <c:pt idx="24">
                  <c:v>145</c:v>
                </c:pt>
                <c:pt idx="25">
                  <c:v>150</c:v>
                </c:pt>
                <c:pt idx="26">
                  <c:v>172</c:v>
                </c:pt>
                <c:pt idx="27">
                  <c:v>189</c:v>
                </c:pt>
                <c:pt idx="28">
                  <c:v>156</c:v>
                </c:pt>
                <c:pt idx="29">
                  <c:v>168</c:v>
                </c:pt>
                <c:pt idx="30">
                  <c:v>178</c:v>
                </c:pt>
                <c:pt idx="31">
                  <c:v>166</c:v>
                </c:pt>
                <c:pt idx="32">
                  <c:v>159</c:v>
                </c:pt>
                <c:pt idx="33">
                  <c:v>109</c:v>
                </c:pt>
                <c:pt idx="34">
                  <c:v>113</c:v>
                </c:pt>
                <c:pt idx="35">
                  <c:v>107</c:v>
                </c:pt>
                <c:pt idx="36">
                  <c:v>96</c:v>
                </c:pt>
                <c:pt idx="37">
                  <c:v>67</c:v>
                </c:pt>
                <c:pt idx="38">
                  <c:v>107</c:v>
                </c:pt>
                <c:pt idx="39">
                  <c:v>75</c:v>
                </c:pt>
                <c:pt idx="40">
                  <c:v>72</c:v>
                </c:pt>
                <c:pt idx="41">
                  <c:v>63</c:v>
                </c:pt>
                <c:pt idx="42">
                  <c:v>65</c:v>
                </c:pt>
                <c:pt idx="43">
                  <c:v>57</c:v>
                </c:pt>
                <c:pt idx="44">
                  <c:v>166</c:v>
                </c:pt>
                <c:pt idx="45">
                  <c:v>158</c:v>
                </c:pt>
                <c:pt idx="46">
                  <c:v>148</c:v>
                </c:pt>
                <c:pt idx="47">
                  <c:v>169</c:v>
                </c:pt>
                <c:pt idx="48">
                  <c:v>179</c:v>
                </c:pt>
                <c:pt idx="49">
                  <c:v>187</c:v>
                </c:pt>
                <c:pt idx="50">
                  <c:v>119</c:v>
                </c:pt>
                <c:pt idx="51">
                  <c:v>126</c:v>
                </c:pt>
                <c:pt idx="52">
                  <c:v>109</c:v>
                </c:pt>
                <c:pt idx="53">
                  <c:v>157</c:v>
                </c:pt>
                <c:pt idx="54">
                  <c:v>84</c:v>
                </c:pt>
                <c:pt idx="55">
                  <c:v>60</c:v>
                </c:pt>
                <c:pt idx="56">
                  <c:v>100</c:v>
                </c:pt>
                <c:pt idx="57">
                  <c:v>74</c:v>
                </c:pt>
                <c:pt idx="58">
                  <c:v>78</c:v>
                </c:pt>
                <c:pt idx="59">
                  <c:v>99</c:v>
                </c:pt>
                <c:pt idx="60">
                  <c:v>91</c:v>
                </c:pt>
                <c:pt idx="61">
                  <c:v>98</c:v>
                </c:pt>
                <c:pt idx="62">
                  <c:v>105</c:v>
                </c:pt>
                <c:pt idx="63">
                  <c:v>102</c:v>
                </c:pt>
                <c:pt idx="64">
                  <c:v>114</c:v>
                </c:pt>
                <c:pt idx="65">
                  <c:v>96</c:v>
                </c:pt>
                <c:pt idx="66">
                  <c:v>92</c:v>
                </c:pt>
                <c:pt idx="67">
                  <c:v>88</c:v>
                </c:pt>
              </c:numCache>
            </c:numRef>
          </c:xVal>
          <c:yVal>
            <c:numRef>
              <c:f>GR_vs_TOC!$B$3:$B$70</c:f>
              <c:numCache>
                <c:formatCode>General</c:formatCode>
                <c:ptCount val="68"/>
                <c:pt idx="0">
                  <c:v>9.31</c:v>
                </c:pt>
                <c:pt idx="1">
                  <c:v>10.24</c:v>
                </c:pt>
                <c:pt idx="2">
                  <c:v>9.59</c:v>
                </c:pt>
                <c:pt idx="3">
                  <c:v>8.1999999999999993</c:v>
                </c:pt>
                <c:pt idx="4">
                  <c:v>8.7799999999999994</c:v>
                </c:pt>
                <c:pt idx="5">
                  <c:v>8.4700000000000006</c:v>
                </c:pt>
                <c:pt idx="6">
                  <c:v>9.3000000000000007</c:v>
                </c:pt>
                <c:pt idx="7">
                  <c:v>6.16</c:v>
                </c:pt>
                <c:pt idx="8">
                  <c:v>6.32</c:v>
                </c:pt>
                <c:pt idx="9">
                  <c:v>5.94</c:v>
                </c:pt>
                <c:pt idx="10">
                  <c:v>6</c:v>
                </c:pt>
                <c:pt idx="11">
                  <c:v>7.04</c:v>
                </c:pt>
                <c:pt idx="12">
                  <c:v>9.5</c:v>
                </c:pt>
                <c:pt idx="13">
                  <c:v>5.82</c:v>
                </c:pt>
                <c:pt idx="14">
                  <c:v>9.49</c:v>
                </c:pt>
                <c:pt idx="15">
                  <c:v>7.66</c:v>
                </c:pt>
                <c:pt idx="16">
                  <c:v>9.8000000000000007</c:v>
                </c:pt>
                <c:pt idx="17">
                  <c:v>11.3</c:v>
                </c:pt>
                <c:pt idx="18">
                  <c:v>7.76</c:v>
                </c:pt>
                <c:pt idx="19">
                  <c:v>6.04</c:v>
                </c:pt>
                <c:pt idx="20">
                  <c:v>2.42</c:v>
                </c:pt>
                <c:pt idx="21">
                  <c:v>1.82</c:v>
                </c:pt>
                <c:pt idx="22">
                  <c:v>2.02</c:v>
                </c:pt>
                <c:pt idx="23">
                  <c:v>2.8</c:v>
                </c:pt>
                <c:pt idx="24">
                  <c:v>9.3000000000000007</c:v>
                </c:pt>
                <c:pt idx="25">
                  <c:v>7.8</c:v>
                </c:pt>
                <c:pt idx="26">
                  <c:v>8.75</c:v>
                </c:pt>
                <c:pt idx="27">
                  <c:v>6.15</c:v>
                </c:pt>
                <c:pt idx="28">
                  <c:v>6.35</c:v>
                </c:pt>
                <c:pt idx="29">
                  <c:v>6.85</c:v>
                </c:pt>
                <c:pt idx="30">
                  <c:v>10.1</c:v>
                </c:pt>
                <c:pt idx="31">
                  <c:v>8.75</c:v>
                </c:pt>
                <c:pt idx="32">
                  <c:v>3.25</c:v>
                </c:pt>
                <c:pt idx="33">
                  <c:v>5.55</c:v>
                </c:pt>
                <c:pt idx="34">
                  <c:v>5.6</c:v>
                </c:pt>
                <c:pt idx="35">
                  <c:v>4.28</c:v>
                </c:pt>
                <c:pt idx="36">
                  <c:v>3.8</c:v>
                </c:pt>
                <c:pt idx="37">
                  <c:v>3.12</c:v>
                </c:pt>
                <c:pt idx="38">
                  <c:v>1.38</c:v>
                </c:pt>
                <c:pt idx="39">
                  <c:v>0.84</c:v>
                </c:pt>
                <c:pt idx="40">
                  <c:v>1.73</c:v>
                </c:pt>
                <c:pt idx="41">
                  <c:v>1.29</c:v>
                </c:pt>
                <c:pt idx="42">
                  <c:v>1.69</c:v>
                </c:pt>
                <c:pt idx="43">
                  <c:v>1.1499999999999999</c:v>
                </c:pt>
                <c:pt idx="44">
                  <c:v>9.8800000000000008</c:v>
                </c:pt>
                <c:pt idx="45">
                  <c:v>9.1</c:v>
                </c:pt>
                <c:pt idx="46">
                  <c:v>8.6199999999999992</c:v>
                </c:pt>
                <c:pt idx="47">
                  <c:v>8.5399999999999991</c:v>
                </c:pt>
                <c:pt idx="48">
                  <c:v>8.18</c:v>
                </c:pt>
                <c:pt idx="49">
                  <c:v>9.18</c:v>
                </c:pt>
                <c:pt idx="50">
                  <c:v>7.5</c:v>
                </c:pt>
                <c:pt idx="51">
                  <c:v>3.82</c:v>
                </c:pt>
                <c:pt idx="52">
                  <c:v>3.54</c:v>
                </c:pt>
                <c:pt idx="53">
                  <c:v>5.4</c:v>
                </c:pt>
                <c:pt idx="54">
                  <c:v>2.13</c:v>
                </c:pt>
                <c:pt idx="55">
                  <c:v>0.36</c:v>
                </c:pt>
                <c:pt idx="56">
                  <c:v>1.51</c:v>
                </c:pt>
                <c:pt idx="57">
                  <c:v>2.6</c:v>
                </c:pt>
                <c:pt idx="58">
                  <c:v>2.6</c:v>
                </c:pt>
                <c:pt idx="59">
                  <c:v>2.57</c:v>
                </c:pt>
                <c:pt idx="60">
                  <c:v>1.51</c:v>
                </c:pt>
                <c:pt idx="61">
                  <c:v>1.51</c:v>
                </c:pt>
                <c:pt idx="62">
                  <c:v>4.16</c:v>
                </c:pt>
                <c:pt idx="63">
                  <c:v>3.64</c:v>
                </c:pt>
                <c:pt idx="64">
                  <c:v>4.42</c:v>
                </c:pt>
                <c:pt idx="65">
                  <c:v>5.19</c:v>
                </c:pt>
                <c:pt idx="66">
                  <c:v>7.27</c:v>
                </c:pt>
                <c:pt idx="67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1-419E-8756-D91D6275B89A}"/>
            </c:ext>
          </c:extLst>
        </c:ser>
        <c:ser>
          <c:idx val="1"/>
          <c:order val="1"/>
          <c:tx>
            <c:v>Model Reg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GR_vs_TOC!$I$3:$I$53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GR_vs_TOC!$J$3:$J$53</c:f>
              <c:numCache>
                <c:formatCode>General</c:formatCode>
                <c:ptCount val="51"/>
                <c:pt idx="0">
                  <c:v>-2.5828460543409992</c:v>
                </c:pt>
                <c:pt idx="1">
                  <c:v>-2.2619625670901562</c:v>
                </c:pt>
                <c:pt idx="2">
                  <c:v>-1.9410790798393132</c:v>
                </c:pt>
                <c:pt idx="3">
                  <c:v>-1.6201955925884701</c:v>
                </c:pt>
                <c:pt idx="4">
                  <c:v>-1.2993121053376271</c:v>
                </c:pt>
                <c:pt idx="5">
                  <c:v>-0.97842861808678427</c:v>
                </c:pt>
                <c:pt idx="6">
                  <c:v>-0.65754513083594124</c:v>
                </c:pt>
                <c:pt idx="7">
                  <c:v>-0.33666164358509798</c:v>
                </c:pt>
                <c:pt idx="8">
                  <c:v>-1.5778156334254945E-2</c:v>
                </c:pt>
                <c:pt idx="9">
                  <c:v>0.30510533091658765</c:v>
                </c:pt>
                <c:pt idx="10">
                  <c:v>0.62598881816743068</c:v>
                </c:pt>
                <c:pt idx="11">
                  <c:v>0.94687230541827372</c:v>
                </c:pt>
                <c:pt idx="12">
                  <c:v>1.2677557926691168</c:v>
                </c:pt>
                <c:pt idx="13">
                  <c:v>1.5886392799199598</c:v>
                </c:pt>
                <c:pt idx="14">
                  <c:v>1.9095227671708033</c:v>
                </c:pt>
                <c:pt idx="15">
                  <c:v>2.2304062544216459</c:v>
                </c:pt>
                <c:pt idx="16">
                  <c:v>2.5512897416724893</c:v>
                </c:pt>
                <c:pt idx="17">
                  <c:v>2.8721732289233319</c:v>
                </c:pt>
                <c:pt idx="18">
                  <c:v>3.1930567161741745</c:v>
                </c:pt>
                <c:pt idx="19">
                  <c:v>3.513940203425018</c:v>
                </c:pt>
                <c:pt idx="20">
                  <c:v>3.8348236906758606</c:v>
                </c:pt>
                <c:pt idx="21">
                  <c:v>4.1557071779267041</c:v>
                </c:pt>
                <c:pt idx="22">
                  <c:v>4.4765906651775467</c:v>
                </c:pt>
                <c:pt idx="23">
                  <c:v>4.7974741524283901</c:v>
                </c:pt>
                <c:pt idx="24">
                  <c:v>5.1183576396792327</c:v>
                </c:pt>
                <c:pt idx="25">
                  <c:v>5.4392411269300762</c:v>
                </c:pt>
                <c:pt idx="26">
                  <c:v>5.7601246141809188</c:v>
                </c:pt>
                <c:pt idx="27">
                  <c:v>6.0810081014317614</c:v>
                </c:pt>
                <c:pt idx="28">
                  <c:v>6.4018915886826058</c:v>
                </c:pt>
                <c:pt idx="29">
                  <c:v>6.7227750759334484</c:v>
                </c:pt>
                <c:pt idx="30">
                  <c:v>7.043658563184291</c:v>
                </c:pt>
                <c:pt idx="31">
                  <c:v>7.3645420504351335</c:v>
                </c:pt>
                <c:pt idx="32">
                  <c:v>7.6854255376859779</c:v>
                </c:pt>
                <c:pt idx="33">
                  <c:v>8.0063090249368205</c:v>
                </c:pt>
                <c:pt idx="34">
                  <c:v>8.3271925121876631</c:v>
                </c:pt>
                <c:pt idx="35">
                  <c:v>8.6480759994385057</c:v>
                </c:pt>
                <c:pt idx="36">
                  <c:v>8.9689594866893483</c:v>
                </c:pt>
                <c:pt idx="37">
                  <c:v>9.2898429739401926</c:v>
                </c:pt>
                <c:pt idx="38">
                  <c:v>9.6107264611910352</c:v>
                </c:pt>
                <c:pt idx="39">
                  <c:v>9.9316099484418778</c:v>
                </c:pt>
                <c:pt idx="40">
                  <c:v>10.25249343569272</c:v>
                </c:pt>
                <c:pt idx="41">
                  <c:v>10.573376922943565</c:v>
                </c:pt>
                <c:pt idx="42">
                  <c:v>10.894260410194407</c:v>
                </c:pt>
                <c:pt idx="43">
                  <c:v>11.21514389744525</c:v>
                </c:pt>
                <c:pt idx="44">
                  <c:v>11.536027384696093</c:v>
                </c:pt>
                <c:pt idx="45">
                  <c:v>11.856910871946937</c:v>
                </c:pt>
                <c:pt idx="46">
                  <c:v>12.17779435919778</c:v>
                </c:pt>
                <c:pt idx="47">
                  <c:v>12.498677846448622</c:v>
                </c:pt>
                <c:pt idx="48">
                  <c:v>12.819561333699465</c:v>
                </c:pt>
                <c:pt idx="49">
                  <c:v>13.140444820950307</c:v>
                </c:pt>
                <c:pt idx="50">
                  <c:v>13.461328308201152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1-419E-8756-D91D6275B89A}"/>
            </c:ext>
          </c:extLst>
        </c:ser>
        <c:ser>
          <c:idx val="3"/>
          <c:order val="2"/>
          <c:tx>
            <c:v>Confidence</c:v>
          </c:tx>
          <c:spPr>
            <a:ln w="28575" cap="rnd">
              <a:solidFill>
                <a:srgbClr val="0066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GR_vs_TOC!$I$3:$I$53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GR_vs_TOC!$L$3:$L$53</c:f>
              <c:numCache>
                <c:formatCode>General</c:formatCode>
                <c:ptCount val="51"/>
                <c:pt idx="0">
                  <c:v>-1.1587260414919578</c:v>
                </c:pt>
                <c:pt idx="1">
                  <c:v>-0.88800541680073275</c:v>
                </c:pt>
                <c:pt idx="2">
                  <c:v>-0.61710329091581984</c:v>
                </c:pt>
                <c:pt idx="3">
                  <c:v>-0.34599830508954699</c:v>
                </c:pt>
                <c:pt idx="4">
                  <c:v>-7.4665721978939725E-2</c:v>
                </c:pt>
                <c:pt idx="5">
                  <c:v>0.19692324415162088</c:v>
                </c:pt>
                <c:pt idx="6">
                  <c:v>0.46880225556442423</c:v>
                </c:pt>
                <c:pt idx="7">
                  <c:v>0.74101088024784012</c:v>
                </c:pt>
                <c:pt idx="8">
                  <c:v>1.0135958774298812</c:v>
                </c:pt>
                <c:pt idx="9">
                  <c:v>1.2866128108377122</c:v>
                </c:pt>
                <c:pt idx="10">
                  <c:v>1.5601280818129846</c:v>
                </c:pt>
                <c:pt idx="11">
                  <c:v>1.8342215002774747</c:v>
                </c:pt>
                <c:pt idx="12">
                  <c:v>2.1089895427886423</c:v>
                </c:pt>
                <c:pt idx="13">
                  <c:v>2.384549482174537</c:v>
                </c:pt>
                <c:pt idx="14">
                  <c:v>2.6610446076754934</c:v>
                </c:pt>
                <c:pt idx="15">
                  <c:v>2.9386507760722305</c:v>
                </c:pt>
                <c:pt idx="16">
                  <c:v>3.2175845166260739</c:v>
                </c:pt>
                <c:pt idx="17">
                  <c:v>3.4981128033254487</c:v>
                </c:pt>
                <c:pt idx="18">
                  <c:v>3.7805643105632445</c:v>
                </c:pt>
                <c:pt idx="19">
                  <c:v>4.0653413234065017</c:v>
                </c:pt>
                <c:pt idx="20">
                  <c:v>4.3529302586314413</c:v>
                </c:pt>
                <c:pt idx="21">
                  <c:v>4.6439067635374052</c:v>
                </c:pt>
                <c:pt idx="22">
                  <c:v>4.938928695207613</c:v>
                </c:pt>
                <c:pt idx="23">
                  <c:v>5.238707958503559</c:v>
                </c:pt>
                <c:pt idx="24">
                  <c:v>5.5439528560820364</c:v>
                </c:pt>
                <c:pt idx="25">
                  <c:v>5.8552801921825992</c:v>
                </c:pt>
                <c:pt idx="26">
                  <c:v>6.1731124086704288</c:v>
                </c:pt>
                <c:pt idx="27">
                  <c:v>6.497592464998494</c:v>
                </c:pt>
                <c:pt idx="28">
                  <c:v>6.828552278844195</c:v>
                </c:pt>
                <c:pt idx="29">
                  <c:v>7.1655496868585793</c:v>
                </c:pt>
                <c:pt idx="30">
                  <c:v>7.5079564919116457</c:v>
                </c:pt>
                <c:pt idx="31">
                  <c:v>7.8550611389026432</c:v>
                </c:pt>
                <c:pt idx="32">
                  <c:v>8.2061544351665709</c:v>
                </c:pt>
                <c:pt idx="33">
                  <c:v>8.5605845811194694</c:v>
                </c:pt>
                <c:pt idx="34">
                  <c:v>8.9177832322990529</c:v>
                </c:pt>
                <c:pt idx="35">
                  <c:v>9.2772712029895725</c:v>
                </c:pt>
                <c:pt idx="36">
                  <c:v>9.6386527064934011</c:v>
                </c:pt>
                <c:pt idx="37">
                  <c:v>10.00160459985244</c:v>
                </c:pt>
                <c:pt idx="38">
                  <c:v>10.365864471478455</c:v>
                </c:pt>
                <c:pt idx="39">
                  <c:v>10.731219488173812</c:v>
                </c:pt>
                <c:pt idx="40">
                  <c:v>11.097496759041015</c:v>
                </c:pt>
                <c:pt idx="41">
                  <c:v>11.464555365175467</c:v>
                </c:pt>
                <c:pt idx="42">
                  <c:v>11.832279927218426</c:v>
                </c:pt>
                <c:pt idx="43">
                  <c:v>12.200575483973173</c:v>
                </c:pt>
                <c:pt idx="44">
                  <c:v>12.569363442387772</c:v>
                </c:pt>
                <c:pt idx="45">
                  <c:v>12.938578382559367</c:v>
                </c:pt>
                <c:pt idx="46">
                  <c:v>13.308165536242328</c:v>
                </c:pt>
                <c:pt idx="47">
                  <c:v>13.678078792379029</c:v>
                </c:pt>
                <c:pt idx="48">
                  <c:v>14.048279113997232</c:v>
                </c:pt>
                <c:pt idx="49">
                  <c:v>14.418733276256104</c:v>
                </c:pt>
                <c:pt idx="50">
                  <c:v>14.789412855700354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1-419E-8756-D91D6275B89A}"/>
            </c:ext>
          </c:extLst>
        </c:ser>
        <c:ser>
          <c:idx val="4"/>
          <c:order val="3"/>
          <c:tx>
            <c:v>Prediction</c:v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GR_vs_TOC!$I$3:$I$53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GR_vs_TOC!$O$3:$O$53</c:f>
              <c:numCache>
                <c:formatCode>General</c:formatCode>
                <c:ptCount val="51"/>
                <c:pt idx="0">
                  <c:v>-6.2741610561130958</c:v>
                </c:pt>
                <c:pt idx="1">
                  <c:v>-5.9342162187517635</c:v>
                </c:pt>
                <c:pt idx="2">
                  <c:v>-5.5949264385786135</c:v>
                </c:pt>
                <c:pt idx="3">
                  <c:v>-5.2563016634808184</c:v>
                </c:pt>
                <c:pt idx="4">
                  <c:v>-4.9183516734529151</c:v>
                </c:pt>
                <c:pt idx="5">
                  <c:v>-4.5810860582797686</c:v>
                </c:pt>
                <c:pt idx="6">
                  <c:v>-4.244514194845487</c:v>
                </c:pt>
                <c:pt idx="7">
                  <c:v>-3.9086452241653658</c:v>
                </c:pt>
                <c:pt idx="8">
                  <c:v>-3.5734880282460195</c:v>
                </c:pt>
                <c:pt idx="9">
                  <c:v>-3.2390512068864044</c:v>
                </c:pt>
                <c:pt idx="10">
                  <c:v>-2.9053430545393581</c:v>
                </c:pt>
                <c:pt idx="11">
                  <c:v>-2.5723715373592979</c:v>
                </c:pt>
                <c:pt idx="12">
                  <c:v>-2.2401442705668271</c:v>
                </c:pt>
                <c:pt idx="13">
                  <c:v>-1.9086684962649585</c:v>
                </c:pt>
                <c:pt idx="14">
                  <c:v>-1.5779510618444244</c:v>
                </c:pt>
                <c:pt idx="15">
                  <c:v>-1.2479983991169044</c:v>
                </c:pt>
                <c:pt idx="16">
                  <c:v>-0.91881650431494766</c:v>
                </c:pt>
                <c:pt idx="17">
                  <c:v>-0.59041091909578647</c:v>
                </c:pt>
                <c:pt idx="18">
                  <c:v>-0.26278671268301368</c:v>
                </c:pt>
                <c:pt idx="19">
                  <c:v>6.405153472461933E-2</c:v>
                </c:pt>
                <c:pt idx="20">
                  <c:v>0.39009974715450957</c:v>
                </c:pt>
                <c:pt idx="21">
                  <c:v>0.71535436655676587</c:v>
                </c:pt>
                <c:pt idx="22">
                  <c:v>1.0398123648906838</c:v>
                </c:pt>
                <c:pt idx="23">
                  <c:v>1.3634712545067589</c:v>
                </c:pt>
                <c:pt idx="24">
                  <c:v>1.6863290967420497</c:v>
                </c:pt>
                <c:pt idx="25">
                  <c:v>2.0083845086601184</c:v>
                </c:pt>
                <c:pt idx="26">
                  <c:v>2.3296366678811666</c:v>
                </c:pt>
                <c:pt idx="27">
                  <c:v>2.6500853154631119</c:v>
                </c:pt>
                <c:pt idx="28">
                  <c:v>2.9697307568101037</c:v>
                </c:pt>
                <c:pt idx="29">
                  <c:v>3.2885738606010562</c:v>
                </c:pt>
                <c:pt idx="30">
                  <c:v>3.6066160557469615</c:v>
                </c:pt>
                <c:pt idx="31">
                  <c:v>3.9238593264017805</c:v>
                </c:pt>
                <c:pt idx="32">
                  <c:v>4.2403062050674496</c:v>
                </c:pt>
                <c:pt idx="33">
                  <c:v>4.5559597638485805</c:v>
                </c:pt>
                <c:pt idx="34">
                  <c:v>4.8708236039268176</c:v>
                </c:pt>
                <c:pt idx="35">
                  <c:v>5.1849018433380287</c:v>
                </c:pt>
                <c:pt idx="36">
                  <c:v>5.4981991031477104</c:v>
                </c:pt>
                <c:pt idx="37">
                  <c:v>5.8107204921307609</c:v>
                </c:pt>
                <c:pt idx="38">
                  <c:v>6.1224715900711768</c:v>
                </c:pt>
                <c:pt idx="39">
                  <c:v>6.4334584298050856</c:v>
                </c:pt>
                <c:pt idx="40">
                  <c:v>6.7436874781367546</c:v>
                </c:pt>
                <c:pt idx="41">
                  <c:v>7.0531656157619267</c:v>
                </c:pt>
                <c:pt idx="42">
                  <c:v>7.3619001163358444</c:v>
                </c:pt>
                <c:pt idx="43">
                  <c:v>7.6698986248248193</c:v>
                </c:pt>
                <c:pt idx="44">
                  <c:v>7.9771691352800875</c:v>
                </c:pt>
                <c:pt idx="45">
                  <c:v>8.2837199681712832</c:v>
                </c:pt>
                <c:pt idx="46">
                  <c:v>8.5895597474139205</c:v>
                </c:pt>
                <c:pt idx="47">
                  <c:v>8.8946973772212825</c:v>
                </c:pt>
                <c:pt idx="48">
                  <c:v>9.1991420189058797</c:v>
                </c:pt>
                <c:pt idx="49">
                  <c:v>9.5029030677495747</c:v>
                </c:pt>
                <c:pt idx="50">
                  <c:v>9.8059901300544645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1-419E-8756-D91D6275B89A}"/>
            </c:ext>
          </c:extLst>
        </c:ser>
        <c:ser>
          <c:idx val="2"/>
          <c:order val="4"/>
          <c:tx>
            <c:v>Lower_CI</c:v>
          </c:tx>
          <c:spPr>
            <a:ln w="28575" cap="rnd">
              <a:solidFill>
                <a:srgbClr val="0066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GR_vs_TOC!$I$3:$I$53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GR_vs_TOC!$K$3:$K$53</c:f>
              <c:numCache>
                <c:formatCode>General</c:formatCode>
                <c:ptCount val="51"/>
                <c:pt idx="0">
                  <c:v>-4.0069660671900404</c:v>
                </c:pt>
                <c:pt idx="1">
                  <c:v>-3.6359197173795796</c:v>
                </c:pt>
                <c:pt idx="2">
                  <c:v>-3.2650548687628067</c:v>
                </c:pt>
                <c:pt idx="3">
                  <c:v>-2.894392880087393</c:v>
                </c:pt>
                <c:pt idx="4">
                  <c:v>-2.5239584886963145</c:v>
                </c:pt>
                <c:pt idx="5">
                  <c:v>-2.1537804803251897</c:v>
                </c:pt>
                <c:pt idx="6">
                  <c:v>-1.7838925172363067</c:v>
                </c:pt>
                <c:pt idx="7">
                  <c:v>-1.4143341674180361</c:v>
                </c:pt>
                <c:pt idx="8">
                  <c:v>-1.0451521900983911</c:v>
                </c:pt>
                <c:pt idx="9">
                  <c:v>-0.67640214900453688</c:v>
                </c:pt>
                <c:pt idx="10">
                  <c:v>-0.30815044547812331</c:v>
                </c:pt>
                <c:pt idx="11">
                  <c:v>5.9523110559072778E-2</c:v>
                </c:pt>
                <c:pt idx="12">
                  <c:v>0.42652204254959125</c:v>
                </c:pt>
                <c:pt idx="13">
                  <c:v>0.79272907766538259</c:v>
                </c:pt>
                <c:pt idx="14">
                  <c:v>1.1580009266661131</c:v>
                </c:pt>
                <c:pt idx="15">
                  <c:v>1.5221617327710613</c:v>
                </c:pt>
                <c:pt idx="16">
                  <c:v>1.884994966718905</c:v>
                </c:pt>
                <c:pt idx="17">
                  <c:v>2.2462336545212152</c:v>
                </c:pt>
                <c:pt idx="18">
                  <c:v>2.6055491217851046</c:v>
                </c:pt>
                <c:pt idx="19">
                  <c:v>2.9625390834435343</c:v>
                </c:pt>
                <c:pt idx="20">
                  <c:v>3.3167171227202799</c:v>
                </c:pt>
                <c:pt idx="21">
                  <c:v>3.667507592316003</c:v>
                </c:pt>
                <c:pt idx="22">
                  <c:v>4.0142526351474803</c:v>
                </c:pt>
                <c:pt idx="23">
                  <c:v>4.3562403463532213</c:v>
                </c:pt>
                <c:pt idx="24">
                  <c:v>4.6927624232764291</c:v>
                </c:pt>
                <c:pt idx="25">
                  <c:v>5.0232020616775532</c:v>
                </c:pt>
                <c:pt idx="26">
                  <c:v>5.3471368196914089</c:v>
                </c:pt>
                <c:pt idx="27">
                  <c:v>5.6644237378650288</c:v>
                </c:pt>
                <c:pt idx="28">
                  <c:v>5.9752308985210165</c:v>
                </c:pt>
                <c:pt idx="29">
                  <c:v>6.2800004650083174</c:v>
                </c:pt>
                <c:pt idx="30">
                  <c:v>6.5793606344569362</c:v>
                </c:pt>
                <c:pt idx="31">
                  <c:v>6.8740229619676239</c:v>
                </c:pt>
                <c:pt idx="32">
                  <c:v>7.1646966402053849</c:v>
                </c:pt>
                <c:pt idx="33">
                  <c:v>7.4520334687541707</c:v>
                </c:pt>
                <c:pt idx="34">
                  <c:v>7.7366017920762733</c:v>
                </c:pt>
                <c:pt idx="35">
                  <c:v>8.0188807958874389</c:v>
                </c:pt>
                <c:pt idx="36">
                  <c:v>8.2992662668852955</c:v>
                </c:pt>
                <c:pt idx="37">
                  <c:v>8.5780813480279452</c:v>
                </c:pt>
                <c:pt idx="38">
                  <c:v>8.8555884509036158</c:v>
                </c:pt>
                <c:pt idx="39">
                  <c:v>9.1320004087099438</c:v>
                </c:pt>
                <c:pt idx="40">
                  <c:v>9.4074901123444263</c:v>
                </c:pt>
                <c:pt idx="41">
                  <c:v>9.6821984807116621</c:v>
                </c:pt>
                <c:pt idx="42">
                  <c:v>9.9562408931703885</c:v>
                </c:pt>
                <c:pt idx="43">
                  <c:v>10.229712310917327</c:v>
                </c:pt>
                <c:pt idx="44">
                  <c:v>10.502691327004413</c:v>
                </c:pt>
                <c:pt idx="45">
                  <c:v>10.775243361334507</c:v>
                </c:pt>
                <c:pt idx="46">
                  <c:v>11.047423182153231</c:v>
                </c:pt>
                <c:pt idx="47">
                  <c:v>11.319276900518215</c:v>
                </c:pt>
                <c:pt idx="48">
                  <c:v>11.590843553401697</c:v>
                </c:pt>
                <c:pt idx="49">
                  <c:v>11.862156365644511</c:v>
                </c:pt>
                <c:pt idx="50">
                  <c:v>12.13324376070195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1-419E-8756-D91D6275B89A}"/>
            </c:ext>
          </c:extLst>
        </c:ser>
        <c:ser>
          <c:idx val="5"/>
          <c:order val="5"/>
          <c:tx>
            <c:v>Upper_CI</c:v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GR_vs_TOC!$I$3:$I$53</c:f>
              <c:numCache>
                <c:formatCode>General</c:formatCode>
                <c:ptCount val="5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xVal>
          <c:yVal>
            <c:numRef>
              <c:f>GR_vs_TOC!$P$3:$P$53</c:f>
              <c:numCache>
                <c:formatCode>General</c:formatCode>
                <c:ptCount val="51"/>
                <c:pt idx="0">
                  <c:v>1.1084689474310969</c:v>
                </c:pt>
                <c:pt idx="1">
                  <c:v>1.4102910845714511</c:v>
                </c:pt>
                <c:pt idx="2">
                  <c:v>1.7127682788999872</c:v>
                </c:pt>
                <c:pt idx="3">
                  <c:v>2.0159104783038782</c:v>
                </c:pt>
                <c:pt idx="4">
                  <c:v>2.319727462777661</c:v>
                </c:pt>
                <c:pt idx="5">
                  <c:v>2.6242288221061996</c:v>
                </c:pt>
                <c:pt idx="6">
                  <c:v>2.9294239331736041</c:v>
                </c:pt>
                <c:pt idx="7">
                  <c:v>3.2353219369951698</c:v>
                </c:pt>
                <c:pt idx="8">
                  <c:v>3.5419317155775096</c:v>
                </c:pt>
                <c:pt idx="9">
                  <c:v>3.8492618687195796</c:v>
                </c:pt>
                <c:pt idx="10">
                  <c:v>4.1573206908742195</c:v>
                </c:pt>
                <c:pt idx="11">
                  <c:v>4.4661161481958453</c:v>
                </c:pt>
                <c:pt idx="12">
                  <c:v>4.775655855905061</c:v>
                </c:pt>
                <c:pt idx="13">
                  <c:v>5.0859470561048781</c:v>
                </c:pt>
                <c:pt idx="14">
                  <c:v>5.3969965961860309</c:v>
                </c:pt>
                <c:pt idx="15">
                  <c:v>5.7088109079601956</c:v>
                </c:pt>
                <c:pt idx="16">
                  <c:v>6.0213959876599263</c:v>
                </c:pt>
                <c:pt idx="17">
                  <c:v>6.3347573769424503</c:v>
                </c:pt>
                <c:pt idx="18">
                  <c:v>6.6489001450313623</c:v>
                </c:pt>
                <c:pt idx="19">
                  <c:v>6.9638288721254167</c:v>
                </c:pt>
                <c:pt idx="20">
                  <c:v>7.2795476341972112</c:v>
                </c:pt>
                <c:pt idx="21">
                  <c:v>7.5960599892966423</c:v>
                </c:pt>
                <c:pt idx="22">
                  <c:v>7.913368965464409</c:v>
                </c:pt>
                <c:pt idx="23">
                  <c:v>8.231477050350021</c:v>
                </c:pt>
                <c:pt idx="24">
                  <c:v>8.5503861826164158</c:v>
                </c:pt>
                <c:pt idx="25">
                  <c:v>8.8700977452000345</c:v>
                </c:pt>
                <c:pt idx="26">
                  <c:v>9.1906125604806714</c:v>
                </c:pt>
                <c:pt idx="27">
                  <c:v>9.5119308874004105</c:v>
                </c:pt>
                <c:pt idx="28">
                  <c:v>9.834052420555107</c:v>
                </c:pt>
                <c:pt idx="29">
                  <c:v>10.15697629126584</c:v>
                </c:pt>
                <c:pt idx="30">
                  <c:v>10.48070107062162</c:v>
                </c:pt>
                <c:pt idx="31">
                  <c:v>10.805224774468487</c:v>
                </c:pt>
                <c:pt idx="32">
                  <c:v>11.130544870304506</c:v>
                </c:pt>
                <c:pt idx="33">
                  <c:v>11.456658286025061</c:v>
                </c:pt>
                <c:pt idx="34">
                  <c:v>11.783561420448509</c:v>
                </c:pt>
                <c:pt idx="35">
                  <c:v>12.111250155538983</c:v>
                </c:pt>
                <c:pt idx="36">
                  <c:v>12.439719870230986</c:v>
                </c:pt>
                <c:pt idx="37">
                  <c:v>12.768965455749624</c:v>
                </c:pt>
                <c:pt idx="38">
                  <c:v>13.098981332310894</c:v>
                </c:pt>
                <c:pt idx="39">
                  <c:v>13.42976146707867</c:v>
                </c:pt>
                <c:pt idx="40">
                  <c:v>13.761299393248686</c:v>
                </c:pt>
                <c:pt idx="41">
                  <c:v>14.093588230125203</c:v>
                </c:pt>
                <c:pt idx="42">
                  <c:v>14.42662070405297</c:v>
                </c:pt>
                <c:pt idx="43">
                  <c:v>14.760389170065681</c:v>
                </c:pt>
                <c:pt idx="44">
                  <c:v>15.094885634112098</c:v>
                </c:pt>
                <c:pt idx="45">
                  <c:v>15.430101775722591</c:v>
                </c:pt>
                <c:pt idx="46">
                  <c:v>15.766028970981639</c:v>
                </c:pt>
                <c:pt idx="47">
                  <c:v>16.10265831567596</c:v>
                </c:pt>
                <c:pt idx="48">
                  <c:v>16.439980648493048</c:v>
                </c:pt>
                <c:pt idx="49">
                  <c:v>16.77798657415104</c:v>
                </c:pt>
                <c:pt idx="50">
                  <c:v>17.116666486347839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51-419E-8756-D91D6275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86288"/>
        <c:axId val="971585960"/>
      </c:scatterChart>
      <c:valAx>
        <c:axId val="971586288"/>
        <c:scaling>
          <c:orientation val="minMax"/>
          <c:max val="22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Gamma Ray API Units</a:t>
                </a:r>
              </a:p>
            </c:rich>
          </c:tx>
          <c:layout>
            <c:manualLayout>
              <c:xMode val="edge"/>
              <c:yMode val="edge"/>
              <c:x val="0.32358341602713531"/>
              <c:y val="0.94362305854241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85960"/>
        <c:crosses val="autoZero"/>
        <c:crossBetween val="midCat"/>
        <c:majorUnit val="20"/>
      </c:valAx>
      <c:valAx>
        <c:axId val="97158596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TOC Weight Percent</a:t>
                </a:r>
              </a:p>
            </c:rich>
          </c:tx>
          <c:layout>
            <c:manualLayout>
              <c:xMode val="edge"/>
              <c:yMode val="edge"/>
              <c:x val="6.2142679592344019E-3"/>
              <c:y val="0.34816590466514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86288"/>
        <c:crosses val="autoZero"/>
        <c:crossBetween val="midCat"/>
        <c:majorUnit val="1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377343561920534"/>
          <c:y val="0.65288870701198187"/>
          <c:w val="0.17754200257965516"/>
          <c:h val="0.144400072750762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Fam_Redichiida!$B$1</c:f>
          <c:strCache>
            <c:ptCount val="1"/>
            <c:pt idx="0">
              <c:v>Trilobite Family Redichiida Cephelon Length vs Width</c:v>
            </c:pt>
          </c:strCache>
        </c:strRef>
      </c:tx>
      <c:layout>
        <c:manualLayout>
          <c:xMode val="edge"/>
          <c:yMode val="edge"/>
          <c:x val="0.11627286801677753"/>
          <c:y val="9.95619275189167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12866372687759E-2"/>
          <c:y val="9.3127835947029919E-2"/>
          <c:w val="0.72252767551147834"/>
          <c:h val="0.7813823899252737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222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66076115485565"/>
                  <c:y val="5.375259762811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Fam_Redichiida!$A$3:$A$39</c:f>
              <c:numCache>
                <c:formatCode>General</c:formatCode>
                <c:ptCount val="37"/>
                <c:pt idx="0">
                  <c:v>6.5</c:v>
                </c:pt>
                <c:pt idx="1">
                  <c:v>23.5</c:v>
                </c:pt>
                <c:pt idx="2">
                  <c:v>8</c:v>
                </c:pt>
                <c:pt idx="3">
                  <c:v>9</c:v>
                </c:pt>
                <c:pt idx="4">
                  <c:v>7.7</c:v>
                </c:pt>
                <c:pt idx="5">
                  <c:v>21.9</c:v>
                </c:pt>
                <c:pt idx="6">
                  <c:v>7.8</c:v>
                </c:pt>
                <c:pt idx="7">
                  <c:v>20</c:v>
                </c:pt>
                <c:pt idx="8">
                  <c:v>14.5</c:v>
                </c:pt>
                <c:pt idx="9">
                  <c:v>14.2</c:v>
                </c:pt>
                <c:pt idx="10">
                  <c:v>45.5</c:v>
                </c:pt>
                <c:pt idx="11">
                  <c:v>2.5</c:v>
                </c:pt>
                <c:pt idx="12">
                  <c:v>11.5</c:v>
                </c:pt>
                <c:pt idx="13">
                  <c:v>12.1</c:v>
                </c:pt>
                <c:pt idx="14">
                  <c:v>11.5</c:v>
                </c:pt>
                <c:pt idx="15">
                  <c:v>19.100000000000001</c:v>
                </c:pt>
                <c:pt idx="16">
                  <c:v>17.8</c:v>
                </c:pt>
                <c:pt idx="17">
                  <c:v>8.8000000000000007</c:v>
                </c:pt>
                <c:pt idx="18">
                  <c:v>11.8</c:v>
                </c:pt>
                <c:pt idx="19">
                  <c:v>10.199999999999999</c:v>
                </c:pt>
                <c:pt idx="20">
                  <c:v>3.5</c:v>
                </c:pt>
                <c:pt idx="21">
                  <c:v>31.5</c:v>
                </c:pt>
                <c:pt idx="22">
                  <c:v>39.1</c:v>
                </c:pt>
                <c:pt idx="23">
                  <c:v>11.8</c:v>
                </c:pt>
                <c:pt idx="24">
                  <c:v>15</c:v>
                </c:pt>
                <c:pt idx="25">
                  <c:v>18</c:v>
                </c:pt>
                <c:pt idx="26">
                  <c:v>11.8</c:v>
                </c:pt>
                <c:pt idx="27">
                  <c:v>15.7</c:v>
                </c:pt>
                <c:pt idx="28">
                  <c:v>18.100000000000001</c:v>
                </c:pt>
                <c:pt idx="29">
                  <c:v>71</c:v>
                </c:pt>
                <c:pt idx="30">
                  <c:v>17</c:v>
                </c:pt>
                <c:pt idx="31">
                  <c:v>12</c:v>
                </c:pt>
                <c:pt idx="32">
                  <c:v>29.3</c:v>
                </c:pt>
                <c:pt idx="33">
                  <c:v>25.9</c:v>
                </c:pt>
                <c:pt idx="34">
                  <c:v>20.6</c:v>
                </c:pt>
                <c:pt idx="35">
                  <c:v>7.3</c:v>
                </c:pt>
                <c:pt idx="36">
                  <c:v>10</c:v>
                </c:pt>
              </c:numCache>
            </c:numRef>
          </c:xVal>
          <c:yVal>
            <c:numRef>
              <c:f>Fam_Redichiida!$B$3:$B$39</c:f>
              <c:numCache>
                <c:formatCode>General</c:formatCode>
                <c:ptCount val="37"/>
                <c:pt idx="0">
                  <c:v>11.4</c:v>
                </c:pt>
                <c:pt idx="1">
                  <c:v>51.2</c:v>
                </c:pt>
                <c:pt idx="2">
                  <c:v>15.7</c:v>
                </c:pt>
                <c:pt idx="3">
                  <c:v>13.3</c:v>
                </c:pt>
                <c:pt idx="4">
                  <c:v>12.3</c:v>
                </c:pt>
                <c:pt idx="5">
                  <c:v>38.700000000000003</c:v>
                </c:pt>
                <c:pt idx="6">
                  <c:v>10.3</c:v>
                </c:pt>
                <c:pt idx="7">
                  <c:v>34.4</c:v>
                </c:pt>
                <c:pt idx="8">
                  <c:v>28.8</c:v>
                </c:pt>
                <c:pt idx="9">
                  <c:v>19.7</c:v>
                </c:pt>
                <c:pt idx="10">
                  <c:v>96</c:v>
                </c:pt>
                <c:pt idx="11">
                  <c:v>3.6</c:v>
                </c:pt>
                <c:pt idx="12">
                  <c:v>22.3</c:v>
                </c:pt>
                <c:pt idx="13">
                  <c:v>19</c:v>
                </c:pt>
                <c:pt idx="14">
                  <c:v>17.600000000000001</c:v>
                </c:pt>
                <c:pt idx="15">
                  <c:v>27</c:v>
                </c:pt>
                <c:pt idx="16">
                  <c:v>35.6</c:v>
                </c:pt>
                <c:pt idx="17">
                  <c:v>11.7</c:v>
                </c:pt>
                <c:pt idx="18">
                  <c:v>22.6</c:v>
                </c:pt>
                <c:pt idx="19">
                  <c:v>20.7</c:v>
                </c:pt>
                <c:pt idx="20">
                  <c:v>6.2</c:v>
                </c:pt>
                <c:pt idx="21">
                  <c:v>91.4</c:v>
                </c:pt>
                <c:pt idx="22">
                  <c:v>67.599999999999994</c:v>
                </c:pt>
                <c:pt idx="23">
                  <c:v>20</c:v>
                </c:pt>
                <c:pt idx="24">
                  <c:v>35</c:v>
                </c:pt>
                <c:pt idx="25">
                  <c:v>32</c:v>
                </c:pt>
                <c:pt idx="26">
                  <c:v>20.3</c:v>
                </c:pt>
                <c:pt idx="27">
                  <c:v>31.9</c:v>
                </c:pt>
                <c:pt idx="28">
                  <c:v>27</c:v>
                </c:pt>
                <c:pt idx="29">
                  <c:v>120</c:v>
                </c:pt>
                <c:pt idx="30">
                  <c:v>18.5</c:v>
                </c:pt>
                <c:pt idx="31">
                  <c:v>16.7</c:v>
                </c:pt>
                <c:pt idx="32">
                  <c:v>56.2</c:v>
                </c:pt>
                <c:pt idx="33">
                  <c:v>50.2</c:v>
                </c:pt>
                <c:pt idx="34">
                  <c:v>36.9</c:v>
                </c:pt>
                <c:pt idx="35">
                  <c:v>11</c:v>
                </c:pt>
                <c:pt idx="3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5-4C6F-86A1-8B308996DDCE}"/>
            </c:ext>
          </c:extLst>
        </c:ser>
        <c:ser>
          <c:idx val="1"/>
          <c:order val="1"/>
          <c:tx>
            <c:v>Model Reg Line</c:v>
          </c:tx>
          <c:spPr>
            <a:ln w="158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Fam_Redichiida!$I$3:$I$53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Fam_Redichiida!$J$3:$J$53</c:f>
              <c:numCache>
                <c:formatCode>General</c:formatCode>
                <c:ptCount val="51"/>
                <c:pt idx="0">
                  <c:v>-0.98176220174447337</c:v>
                </c:pt>
                <c:pt idx="1">
                  <c:v>2.8159780990023564</c:v>
                </c:pt>
                <c:pt idx="2">
                  <c:v>6.6137183997491862</c:v>
                </c:pt>
                <c:pt idx="3">
                  <c:v>10.411458700496016</c:v>
                </c:pt>
                <c:pt idx="4">
                  <c:v>14.209199001242846</c:v>
                </c:pt>
                <c:pt idx="5">
                  <c:v>18.006939301989675</c:v>
                </c:pt>
                <c:pt idx="6">
                  <c:v>21.804679602736506</c:v>
                </c:pt>
                <c:pt idx="7">
                  <c:v>25.602419903483334</c:v>
                </c:pt>
                <c:pt idx="8">
                  <c:v>29.400160204230165</c:v>
                </c:pt>
                <c:pt idx="9">
                  <c:v>33.197900504976992</c:v>
                </c:pt>
                <c:pt idx="10">
                  <c:v>36.995640805723824</c:v>
                </c:pt>
                <c:pt idx="11">
                  <c:v>40.793381106470655</c:v>
                </c:pt>
                <c:pt idx="12">
                  <c:v>44.591121407217486</c:v>
                </c:pt>
                <c:pt idx="13">
                  <c:v>48.388861707964317</c:v>
                </c:pt>
                <c:pt idx="14">
                  <c:v>52.186602008711141</c:v>
                </c:pt>
                <c:pt idx="15">
                  <c:v>55.984342309457972</c:v>
                </c:pt>
                <c:pt idx="16">
                  <c:v>59.782082610204803</c:v>
                </c:pt>
                <c:pt idx="17">
                  <c:v>63.579822910951634</c:v>
                </c:pt>
                <c:pt idx="18">
                  <c:v>67.377563211698458</c:v>
                </c:pt>
                <c:pt idx="19">
                  <c:v>71.175303512445296</c:v>
                </c:pt>
                <c:pt idx="20">
                  <c:v>74.97304381319212</c:v>
                </c:pt>
                <c:pt idx="21">
                  <c:v>78.770784113938959</c:v>
                </c:pt>
                <c:pt idx="22">
                  <c:v>82.568524414685783</c:v>
                </c:pt>
                <c:pt idx="23">
                  <c:v>86.366264715432607</c:v>
                </c:pt>
                <c:pt idx="24">
                  <c:v>90.164005016179445</c:v>
                </c:pt>
                <c:pt idx="25">
                  <c:v>93.961745316926269</c:v>
                </c:pt>
                <c:pt idx="26">
                  <c:v>97.759485617673107</c:v>
                </c:pt>
                <c:pt idx="27">
                  <c:v>101.55722591841993</c:v>
                </c:pt>
                <c:pt idx="28">
                  <c:v>105.35496621916676</c:v>
                </c:pt>
                <c:pt idx="29">
                  <c:v>109.15270651991359</c:v>
                </c:pt>
                <c:pt idx="30">
                  <c:v>112.95044682066042</c:v>
                </c:pt>
                <c:pt idx="31">
                  <c:v>116.74818712140726</c:v>
                </c:pt>
                <c:pt idx="32">
                  <c:v>120.54592742215408</c:v>
                </c:pt>
                <c:pt idx="33">
                  <c:v>124.3436677229009</c:v>
                </c:pt>
                <c:pt idx="34">
                  <c:v>128.14140802364773</c:v>
                </c:pt>
                <c:pt idx="35">
                  <c:v>131.93914832439458</c:v>
                </c:pt>
                <c:pt idx="36">
                  <c:v>135.73688862514138</c:v>
                </c:pt>
                <c:pt idx="37">
                  <c:v>139.53462892588823</c:v>
                </c:pt>
                <c:pt idx="38">
                  <c:v>143.33236922663508</c:v>
                </c:pt>
                <c:pt idx="39">
                  <c:v>147.13010952738188</c:v>
                </c:pt>
                <c:pt idx="40">
                  <c:v>150.92784982812873</c:v>
                </c:pt>
                <c:pt idx="41">
                  <c:v>154.72559012887552</c:v>
                </c:pt>
                <c:pt idx="42">
                  <c:v>158.52333042962238</c:v>
                </c:pt>
                <c:pt idx="43">
                  <c:v>162.32107073036923</c:v>
                </c:pt>
                <c:pt idx="44">
                  <c:v>166.11881103111602</c:v>
                </c:pt>
                <c:pt idx="45">
                  <c:v>169.91655133186288</c:v>
                </c:pt>
                <c:pt idx="46">
                  <c:v>173.71429163260967</c:v>
                </c:pt>
                <c:pt idx="47">
                  <c:v>177.51203193335652</c:v>
                </c:pt>
                <c:pt idx="48">
                  <c:v>181.30977223410338</c:v>
                </c:pt>
                <c:pt idx="49">
                  <c:v>185.10751253485017</c:v>
                </c:pt>
                <c:pt idx="50">
                  <c:v>188.90525283559703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65-4C6F-86A1-8B308996DDCE}"/>
            </c:ext>
          </c:extLst>
        </c:ser>
        <c:ser>
          <c:idx val="2"/>
          <c:order val="2"/>
          <c:tx>
            <c:v>Confidence</c:v>
          </c:tx>
          <c:spPr>
            <a:ln w="28575" cap="rnd">
              <a:solidFill>
                <a:srgbClr val="0066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Fam_Redichiida!$I$3:$I$53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Fam_Redichiida!$K$3:$K$53</c:f>
              <c:numCache>
                <c:formatCode>General</c:formatCode>
                <c:ptCount val="51"/>
                <c:pt idx="0">
                  <c:v>-5.3275569973419259</c:v>
                </c:pt>
                <c:pt idx="1">
                  <c:v>-1.211952973977382</c:v>
                </c:pt>
                <c:pt idx="2">
                  <c:v>2.8870096519506538</c:v>
                </c:pt>
                <c:pt idx="3">
                  <c:v>6.9649647585066941</c:v>
                </c:pt>
                <c:pt idx="4">
                  <c:v>11.016376436108869</c:v>
                </c:pt>
                <c:pt idx="5">
                  <c:v>15.03444129329448</c:v>
                </c:pt>
                <c:pt idx="6">
                  <c:v>19.011257699411892</c:v>
                </c:pt>
                <c:pt idx="7">
                  <c:v>22.938494137389409</c:v>
                </c:pt>
                <c:pt idx="8">
                  <c:v>26.808707313754805</c:v>
                </c:pt>
                <c:pt idx="9">
                  <c:v>30.617088865423323</c:v>
                </c:pt>
                <c:pt idx="10">
                  <c:v>34.362888938728588</c:v>
                </c:pt>
                <c:pt idx="11">
                  <c:v>38.049659344613829</c:v>
                </c:pt>
                <c:pt idx="12">
                  <c:v>41.684152391418536</c:v>
                </c:pt>
                <c:pt idx="13">
                  <c:v>45.2745782189171</c:v>
                </c:pt>
                <c:pt idx="14">
                  <c:v>48.829089911860599</c:v>
                </c:pt>
                <c:pt idx="15">
                  <c:v>52.354900706421503</c:v>
                </c:pt>
                <c:pt idx="16">
                  <c:v>55.857972741939804</c:v>
                </c:pt>
                <c:pt idx="17">
                  <c:v>59.343047815954719</c:v>
                </c:pt>
                <c:pt idx="18">
                  <c:v>62.813823386514933</c:v>
                </c:pt>
                <c:pt idx="19">
                  <c:v>66.273159877528556</c:v>
                </c:pt>
                <c:pt idx="20">
                  <c:v>69.723268934042352</c:v>
                </c:pt>
                <c:pt idx="21">
                  <c:v>73.165867220250192</c:v>
                </c:pt>
                <c:pt idx="22">
                  <c:v>76.602295829761118</c:v>
                </c:pt>
                <c:pt idx="23">
                  <c:v>80.033610713436673</c:v>
                </c:pt>
                <c:pt idx="24">
                  <c:v>83.460650413487841</c:v>
                </c:pt>
                <c:pt idx="25">
                  <c:v>86.884086651176204</c:v>
                </c:pt>
                <c:pt idx="26">
                  <c:v>90.304462177916804</c:v>
                </c:pt>
                <c:pt idx="27">
                  <c:v>93.722219228903114</c:v>
                </c:pt>
                <c:pt idx="28">
                  <c:v>97.13772104811099</c:v>
                </c:pt>
                <c:pt idx="29">
                  <c:v>100.55126829036652</c:v>
                </c:pt>
                <c:pt idx="30">
                  <c:v>103.9631116165414</c:v>
                </c:pt>
                <c:pt idx="31">
                  <c:v>107.37346144197062</c:v>
                </c:pt>
                <c:pt idx="32">
                  <c:v>110.78249554103823</c:v>
                </c:pt>
                <c:pt idx="33">
                  <c:v>114.19036502532026</c:v>
                </c:pt>
                <c:pt idx="34">
                  <c:v>117.5971990784866</c:v>
                </c:pt>
                <c:pt idx="35">
                  <c:v>121.00310873372273</c:v>
                </c:pt>
                <c:pt idx="36">
                  <c:v>124.40818990828616</c:v>
                </c:pt>
                <c:pt idx="37">
                  <c:v>127.81252585754676</c:v>
                </c:pt>
                <c:pt idx="38">
                  <c:v>131.21618917220488</c:v>
                </c:pt>
                <c:pt idx="39">
                  <c:v>134.61924341360171</c:v>
                </c:pt>
                <c:pt idx="40">
                  <c:v>138.02174446045478</c:v>
                </c:pt>
                <c:pt idx="41">
                  <c:v>141.42374162405935</c:v>
                </c:pt>
                <c:pt idx="42">
                  <c:v>144.82527857661546</c:v>
                </c:pt>
                <c:pt idx="43">
                  <c:v>148.22639412786211</c:v>
                </c:pt>
                <c:pt idx="44">
                  <c:v>151.6271228779068</c:v>
                </c:pt>
                <c:pt idx="45">
                  <c:v>155.02749576848086</c:v>
                </c:pt>
                <c:pt idx="46">
                  <c:v>158.42754055044384</c:v>
                </c:pt>
                <c:pt idx="47">
                  <c:v>161.8272821819028</c:v>
                </c:pt>
                <c:pt idx="48">
                  <c:v>165.22674316858325</c:v>
                </c:pt>
                <c:pt idx="49">
                  <c:v>168.62594385592848</c:v>
                </c:pt>
                <c:pt idx="50">
                  <c:v>172.02490268067822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65-4C6F-86A1-8B308996DDCE}"/>
            </c:ext>
          </c:extLst>
        </c:ser>
        <c:ser>
          <c:idx val="3"/>
          <c:order val="3"/>
          <c:tx>
            <c:v>Upper_CI</c:v>
          </c:tx>
          <c:spPr>
            <a:ln w="28575" cap="rnd">
              <a:solidFill>
                <a:srgbClr val="0066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Fam_Redichiida!$I$3:$I$53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Fam_Redichiida!$L$3:$L$53</c:f>
              <c:numCache>
                <c:formatCode>General</c:formatCode>
                <c:ptCount val="51"/>
                <c:pt idx="0">
                  <c:v>3.3640325938529791</c:v>
                </c:pt>
                <c:pt idx="1">
                  <c:v>6.8439091719820944</c:v>
                </c:pt>
                <c:pt idx="2">
                  <c:v>10.340427147547718</c:v>
                </c:pt>
                <c:pt idx="3">
                  <c:v>13.857952642485339</c:v>
                </c:pt>
                <c:pt idx="4">
                  <c:v>17.402021566376821</c:v>
                </c:pt>
                <c:pt idx="5">
                  <c:v>20.979437310684872</c:v>
                </c:pt>
                <c:pt idx="6">
                  <c:v>24.59810150606112</c:v>
                </c:pt>
                <c:pt idx="7">
                  <c:v>28.266345669577259</c:v>
                </c:pt>
                <c:pt idx="8">
                  <c:v>31.991613094705524</c:v>
                </c:pt>
                <c:pt idx="9">
                  <c:v>35.778712144530665</c:v>
                </c:pt>
                <c:pt idx="10">
                  <c:v>39.628392672719059</c:v>
                </c:pt>
                <c:pt idx="11">
                  <c:v>43.53710286832748</c:v>
                </c:pt>
                <c:pt idx="12">
                  <c:v>47.498090423016436</c:v>
                </c:pt>
                <c:pt idx="13">
                  <c:v>51.503145197011534</c:v>
                </c:pt>
                <c:pt idx="14">
                  <c:v>55.544114105561682</c:v>
                </c:pt>
                <c:pt idx="15">
                  <c:v>59.613783912494441</c:v>
                </c:pt>
                <c:pt idx="16">
                  <c:v>63.706192478469802</c:v>
                </c:pt>
                <c:pt idx="17">
                  <c:v>67.816598005948549</c:v>
                </c:pt>
                <c:pt idx="18">
                  <c:v>71.941303036881976</c:v>
                </c:pt>
                <c:pt idx="19">
                  <c:v>76.077447147362037</c:v>
                </c:pt>
                <c:pt idx="20">
                  <c:v>80.222818692341889</c:v>
                </c:pt>
                <c:pt idx="21">
                  <c:v>84.375701007627725</c:v>
                </c:pt>
                <c:pt idx="22">
                  <c:v>88.534752999610447</c:v>
                </c:pt>
                <c:pt idx="23">
                  <c:v>92.698918717428541</c:v>
                </c:pt>
                <c:pt idx="24">
                  <c:v>96.867359618871049</c:v>
                </c:pt>
                <c:pt idx="25">
                  <c:v>101.03940398267633</c:v>
                </c:pt>
                <c:pt idx="26">
                  <c:v>105.21450905742941</c:v>
                </c:pt>
                <c:pt idx="27">
                  <c:v>109.39223260793675</c:v>
                </c:pt>
                <c:pt idx="28">
                  <c:v>113.57221139022252</c:v>
                </c:pt>
                <c:pt idx="29">
                  <c:v>117.75414474946066</c:v>
                </c:pt>
                <c:pt idx="30">
                  <c:v>121.93778202477944</c:v>
                </c:pt>
                <c:pt idx="31">
                  <c:v>126.12291280084389</c:v>
                </c:pt>
                <c:pt idx="32">
                  <c:v>130.30935930326993</c:v>
                </c:pt>
                <c:pt idx="33">
                  <c:v>134.49697042048155</c:v>
                </c:pt>
                <c:pt idx="34">
                  <c:v>138.68561696880886</c:v>
                </c:pt>
                <c:pt idx="35">
                  <c:v>142.87518791506642</c:v>
                </c:pt>
                <c:pt idx="36">
                  <c:v>147.06558734199658</c:v>
                </c:pt>
                <c:pt idx="37">
                  <c:v>151.25673199422968</c:v>
                </c:pt>
                <c:pt idx="38">
                  <c:v>155.44854928106528</c:v>
                </c:pt>
                <c:pt idx="39">
                  <c:v>159.64097564116204</c:v>
                </c:pt>
                <c:pt idx="40">
                  <c:v>163.83395519580267</c:v>
                </c:pt>
                <c:pt idx="41">
                  <c:v>168.0274386336917</c:v>
                </c:pt>
                <c:pt idx="42">
                  <c:v>172.22138228262929</c:v>
                </c:pt>
                <c:pt idx="43">
                  <c:v>176.41574733287635</c:v>
                </c:pt>
                <c:pt idx="44">
                  <c:v>180.61049918432525</c:v>
                </c:pt>
                <c:pt idx="45">
                  <c:v>184.80560689524489</c:v>
                </c:pt>
                <c:pt idx="46">
                  <c:v>189.00104271477551</c:v>
                </c:pt>
                <c:pt idx="47">
                  <c:v>193.19678168481025</c:v>
                </c:pt>
                <c:pt idx="48">
                  <c:v>197.3928012996235</c:v>
                </c:pt>
                <c:pt idx="49">
                  <c:v>201.58908121377186</c:v>
                </c:pt>
                <c:pt idx="50">
                  <c:v>205.78560299051583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65-4C6F-86A1-8B308996DDCE}"/>
            </c:ext>
          </c:extLst>
        </c:ser>
        <c:ser>
          <c:idx val="4"/>
          <c:order val="4"/>
          <c:tx>
            <c:v>Prediction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Fam_Redichiida!$I$3:$I$53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Fam_Redichiida!$O$3:$O$53</c:f>
              <c:numCache>
                <c:formatCode>General</c:formatCode>
                <c:ptCount val="51"/>
                <c:pt idx="0">
                  <c:v>-17.250350567976827</c:v>
                </c:pt>
                <c:pt idx="1">
                  <c:v>-13.370598554297269</c:v>
                </c:pt>
                <c:pt idx="2">
                  <c:v>-9.5005421515571307</c:v>
                </c:pt>
                <c:pt idx="3">
                  <c:v>-5.6403124016795267</c:v>
                </c:pt>
                <c:pt idx="4">
                  <c:v>-1.7900244473154459</c:v>
                </c:pt>
                <c:pt idx="5">
                  <c:v>2.0502234921444149</c:v>
                </c:pt>
                <c:pt idx="6">
                  <c:v>5.8803510154948295</c:v>
                </c:pt>
                <c:pt idx="7">
                  <c:v>9.7002962870688307</c:v>
                </c:pt>
                <c:pt idx="8">
                  <c:v>13.510016620611362</c:v>
                </c:pt>
                <c:pt idx="9">
                  <c:v>17.309488886966701</c:v>
                </c:pt>
                <c:pt idx="10">
                  <c:v>21.098709736563471</c:v>
                </c:pt>
                <c:pt idx="11">
                  <c:v>24.877695631727335</c:v>
                </c:pt>
                <c:pt idx="12">
                  <c:v>28.646482688096757</c:v>
                </c:pt>
                <c:pt idx="13">
                  <c:v>32.405126328691395</c:v>
                </c:pt>
                <c:pt idx="14">
                  <c:v>36.153700758314613</c:v>
                </c:pt>
                <c:pt idx="15">
                  <c:v>39.892298269799099</c:v>
                </c:pt>
                <c:pt idx="16">
                  <c:v>43.621028396983334</c:v>
                </c:pt>
                <c:pt idx="17">
                  <c:v>47.340016932121259</c:v>
                </c:pt>
                <c:pt idx="18">
                  <c:v>51.049404827592952</c:v>
                </c:pt>
                <c:pt idx="19">
                  <c:v>54.749347003254627</c:v>
                </c:pt>
                <c:pt idx="20">
                  <c:v>58.440011081529711</c:v>
                </c:pt>
                <c:pt idx="21">
                  <c:v>62.121576072424595</c:v>
                </c:pt>
                <c:pt idx="22">
                  <c:v>65.794231030103504</c:v>
                </c:pt>
                <c:pt idx="23">
                  <c:v>69.458173701558096</c:v>
                </c:pt>
                <c:pt idx="24">
                  <c:v>73.113609186349123</c:v>
                </c:pt>
                <c:pt idx="25">
                  <c:v>76.760748624486155</c:v>
                </c:pt>
                <c:pt idx="26">
                  <c:v>80.399807927353379</c:v>
                </c:pt>
                <c:pt idx="27">
                  <c:v>84.031006564285349</c:v>
                </c:pt>
                <c:pt idx="28">
                  <c:v>87.654566415046276</c:v>
                </c:pt>
                <c:pt idx="29">
                  <c:v>91.27071069614766</c:v>
                </c:pt>
                <c:pt idx="30">
                  <c:v>94.879662966724652</c:v>
                </c:pt>
                <c:pt idx="31">
                  <c:v>98.481646217635756</c:v>
                </c:pt>
                <c:pt idx="32">
                  <c:v>102.07688204558798</c:v>
                </c:pt>
                <c:pt idx="33">
                  <c:v>105.66558991245245</c:v>
                </c:pt>
                <c:pt idx="34">
                  <c:v>109.24798648852909</c:v>
                </c:pt>
                <c:pt idx="35">
                  <c:v>112.82428507735013</c:v>
                </c:pt>
                <c:pt idx="36">
                  <c:v>116.39469511867098</c:v>
                </c:pt>
                <c:pt idx="37">
                  <c:v>119.95942176557217</c:v>
                </c:pt>
                <c:pt idx="38">
                  <c:v>123.51866553106515</c:v>
                </c:pt>
                <c:pt idx="39">
                  <c:v>127.07262199924412</c:v>
                </c:pt>
                <c:pt idx="40">
                  <c:v>130.62148159582361</c:v>
                </c:pt>
                <c:pt idx="41">
                  <c:v>134.16542941283177</c:v>
                </c:pt>
                <c:pt idx="42">
                  <c:v>137.70464508226831</c:v>
                </c:pt>
                <c:pt idx="43">
                  <c:v>141.23930269365727</c:v>
                </c:pt>
                <c:pt idx="44">
                  <c:v>144.76957075062046</c:v>
                </c:pt>
                <c:pt idx="45">
                  <c:v>148.29561216183731</c:v>
                </c:pt>
                <c:pt idx="46">
                  <c:v>151.8175842620353</c:v>
                </c:pt>
                <c:pt idx="47">
                  <c:v>155.33563885895879</c:v>
                </c:pt>
                <c:pt idx="48">
                  <c:v>158.8499223025737</c:v>
                </c:pt>
                <c:pt idx="49">
                  <c:v>162.36057557308584</c:v>
                </c:pt>
                <c:pt idx="50">
                  <c:v>165.86773438466278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65-4C6F-86A1-8B308996DDCE}"/>
            </c:ext>
          </c:extLst>
        </c:ser>
        <c:ser>
          <c:idx val="5"/>
          <c:order val="5"/>
          <c:tx>
            <c:v>Upper_CI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Fam_Redichiida!$I$3:$I$53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Fam_Redichiida!$P$3:$P$53</c:f>
              <c:numCache>
                <c:formatCode>General</c:formatCode>
                <c:ptCount val="51"/>
                <c:pt idx="0">
                  <c:v>15.286826164487881</c:v>
                </c:pt>
                <c:pt idx="1">
                  <c:v>19.002554752301982</c:v>
                </c:pt>
                <c:pt idx="2">
                  <c:v>22.727978951055501</c:v>
                </c:pt>
                <c:pt idx="3">
                  <c:v>26.46322980267156</c:v>
                </c:pt>
                <c:pt idx="4">
                  <c:v>30.208422449801137</c:v>
                </c:pt>
                <c:pt idx="5">
                  <c:v>33.963655111834939</c:v>
                </c:pt>
                <c:pt idx="6">
                  <c:v>37.729008189978181</c:v>
                </c:pt>
                <c:pt idx="7">
                  <c:v>41.504543519897837</c:v>
                </c:pt>
                <c:pt idx="8">
                  <c:v>45.29030378784897</c:v>
                </c:pt>
                <c:pt idx="9">
                  <c:v>49.08631212298728</c:v>
                </c:pt>
                <c:pt idx="10">
                  <c:v>52.892571874884176</c:v>
                </c:pt>
                <c:pt idx="11">
                  <c:v>56.709066581213975</c:v>
                </c:pt>
                <c:pt idx="12">
                  <c:v>60.535760126338218</c:v>
                </c:pt>
                <c:pt idx="13">
                  <c:v>64.372597087237239</c:v>
                </c:pt>
                <c:pt idx="14">
                  <c:v>68.219503259107668</c:v>
                </c:pt>
                <c:pt idx="15">
                  <c:v>72.076386349116845</c:v>
                </c:pt>
                <c:pt idx="16">
                  <c:v>75.943136823426272</c:v>
                </c:pt>
                <c:pt idx="17">
                  <c:v>79.81962888978201</c:v>
                </c:pt>
                <c:pt idx="18">
                  <c:v>83.705721595803965</c:v>
                </c:pt>
                <c:pt idx="19">
                  <c:v>87.601260021635966</c:v>
                </c:pt>
                <c:pt idx="20">
                  <c:v>91.506076544854523</c:v>
                </c:pt>
                <c:pt idx="21">
                  <c:v>95.419992155453315</c:v>
                </c:pt>
                <c:pt idx="22">
                  <c:v>99.342817799268062</c:v>
                </c:pt>
                <c:pt idx="23">
                  <c:v>103.27435572930712</c:v>
                </c:pt>
                <c:pt idx="24">
                  <c:v>107.21440084600977</c:v>
                </c:pt>
                <c:pt idx="25">
                  <c:v>111.16274200936638</c:v>
                </c:pt>
                <c:pt idx="26">
                  <c:v>115.11916330799284</c:v>
                </c:pt>
                <c:pt idx="27">
                  <c:v>119.08344527255451</c:v>
                </c:pt>
                <c:pt idx="28">
                  <c:v>123.05536602328723</c:v>
                </c:pt>
                <c:pt idx="29">
                  <c:v>127.03470234367953</c:v>
                </c:pt>
                <c:pt idx="30">
                  <c:v>131.02123067459618</c:v>
                </c:pt>
                <c:pt idx="31">
                  <c:v>135.01472802517875</c:v>
                </c:pt>
                <c:pt idx="32">
                  <c:v>139.01497279872018</c:v>
                </c:pt>
                <c:pt idx="33">
                  <c:v>143.02174553334936</c:v>
                </c:pt>
                <c:pt idx="34">
                  <c:v>147.03482955876638</c:v>
                </c:pt>
                <c:pt idx="35">
                  <c:v>151.05401157143905</c:v>
                </c:pt>
                <c:pt idx="36">
                  <c:v>155.07908213161178</c:v>
                </c:pt>
                <c:pt idx="37">
                  <c:v>159.1098360862043</c:v>
                </c:pt>
                <c:pt idx="38">
                  <c:v>163.14607292220501</c:v>
                </c:pt>
                <c:pt idx="39">
                  <c:v>167.18759705551963</c:v>
                </c:pt>
                <c:pt idx="40">
                  <c:v>171.23421806043385</c:v>
                </c:pt>
                <c:pt idx="41">
                  <c:v>175.28575084491928</c:v>
                </c:pt>
                <c:pt idx="42">
                  <c:v>179.34201577697644</c:v>
                </c:pt>
                <c:pt idx="43">
                  <c:v>183.40283876708119</c:v>
                </c:pt>
                <c:pt idx="44">
                  <c:v>187.46805131161159</c:v>
                </c:pt>
                <c:pt idx="45">
                  <c:v>191.53749050188844</c:v>
                </c:pt>
                <c:pt idx="46">
                  <c:v>195.61099900318405</c:v>
                </c:pt>
                <c:pt idx="47">
                  <c:v>199.68842500775426</c:v>
                </c:pt>
                <c:pt idx="48">
                  <c:v>203.76962216563305</c:v>
                </c:pt>
                <c:pt idx="49">
                  <c:v>207.85444949661451</c:v>
                </c:pt>
                <c:pt idx="50">
                  <c:v>211.94277128653127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65-4C6F-86A1-8B308996D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86288"/>
        <c:axId val="971585960"/>
      </c:scatterChart>
      <c:valAx>
        <c:axId val="97158628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Cephelon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85960"/>
        <c:crosses val="autoZero"/>
        <c:crossBetween val="midCat"/>
        <c:majorUnit val="10"/>
      </c:valAx>
      <c:valAx>
        <c:axId val="971585960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Cephelon Width (mm)</a:t>
                </a:r>
              </a:p>
            </c:rich>
          </c:tx>
          <c:layout>
            <c:manualLayout>
              <c:xMode val="edge"/>
              <c:yMode val="edge"/>
              <c:x val="0"/>
              <c:y val="0.3665350802923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86288"/>
        <c:crosses val="autoZero"/>
        <c:crossBetween val="midCat"/>
        <c:majorUnit val="10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360254325032622"/>
          <c:y val="0.64183106143990054"/>
          <c:w val="0.17754200257965516"/>
          <c:h val="0.13027325437366924"/>
        </c:manualLayout>
      </c:layout>
      <c:overlay val="0"/>
      <c:spPr>
        <a:solidFill>
          <a:schemeClr val="bg1"/>
        </a:solidFill>
        <a:ln>
          <a:solidFill>
            <a:srgbClr val="A5002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0</xdr:row>
      <xdr:rowOff>190499</xdr:rowOff>
    </xdr:from>
    <xdr:to>
      <xdr:col>30</xdr:col>
      <xdr:colOff>592836</xdr:colOff>
      <xdr:row>26</xdr:row>
      <xdr:rowOff>25526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818CC-99F0-4980-8EC8-D0AB403A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38101</xdr:colOff>
      <xdr:row>24</xdr:row>
      <xdr:rowOff>76199</xdr:rowOff>
    </xdr:from>
    <xdr:to>
      <xdr:col>43</xdr:col>
      <xdr:colOff>438151</xdr:colOff>
      <xdr:row>45</xdr:row>
      <xdr:rowOff>53339</xdr:rowOff>
    </xdr:to>
    <xdr:grpSp>
      <xdr:nvGrpSpPr>
        <xdr:cNvPr id="5" name="Plot Area Frame">
          <a:extLst>
            <a:ext uri="{FF2B5EF4-FFF2-40B4-BE49-F238E27FC236}">
              <a16:creationId xmlns:a16="http://schemas.microsoft.com/office/drawing/2014/main" id="{3F56A4D4-9C54-5E8F-BC24-4A41DBCCD84B}"/>
            </a:ext>
          </a:extLst>
        </xdr:cNvPr>
        <xdr:cNvGrpSpPr/>
      </xdr:nvGrpSpPr>
      <xdr:grpSpPr>
        <a:xfrm>
          <a:off x="22107526" y="4962524"/>
          <a:ext cx="5886450" cy="3977640"/>
          <a:chOff x="21707476" y="4962524"/>
          <a:chExt cx="5886450" cy="397764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47C39111-4289-E22F-0503-6742674CF613}"/>
              </a:ext>
            </a:extLst>
          </xdr:cNvPr>
          <xdr:cNvCxnSpPr/>
        </xdr:nvCxnSpPr>
        <xdr:spPr>
          <a:xfrm>
            <a:off x="21707476" y="4962524"/>
            <a:ext cx="5886450" cy="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5357F63-DC36-E4AB-1447-0134E919AB70}"/>
              </a:ext>
            </a:extLst>
          </xdr:cNvPr>
          <xdr:cNvCxnSpPr/>
        </xdr:nvCxnSpPr>
        <xdr:spPr>
          <a:xfrm flipH="1">
            <a:off x="21707476" y="4962524"/>
            <a:ext cx="9525" cy="3977640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0.80902</cdr:x>
      <cdr:y>0.11263</cdr:y>
    </cdr:from>
    <cdr:to>
      <cdr:x>0.99801</cdr:x>
      <cdr:y>0.49532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51113B6F-A4C5-7ECA-4B6D-E0BAF1A01097}"/>
            </a:ext>
          </a:extLst>
        </cdr:cNvPr>
        <cdr:cNvGrpSpPr/>
      </cdr:nvGrpSpPr>
      <cdr:grpSpPr>
        <a:xfrm xmlns:a="http://schemas.openxmlformats.org/drawingml/2006/main">
          <a:off x="6613525" y="574678"/>
          <a:ext cx="1544943" cy="1952619"/>
          <a:chOff x="0" y="0"/>
          <a:chExt cx="1544955" cy="1952619"/>
        </a:xfrm>
      </cdr:grpSpPr>
      <cdr:sp macro="" textlink="">
        <cdr:nvSpPr>
          <cdr:cNvPr id="7" name="Rectangle 6">
            <a:extLst xmlns:a="http://schemas.openxmlformats.org/drawingml/2006/main">
              <a:ext uri="{FF2B5EF4-FFF2-40B4-BE49-F238E27FC236}">
                <a16:creationId xmlns:a16="http://schemas.microsoft.com/office/drawing/2014/main" id="{83DD2999-9A37-E0FF-6F6B-6B996BDCAA71}"/>
              </a:ext>
            </a:extLst>
          </cdr:cNvPr>
          <cdr:cNvSpPr/>
        </cdr:nvSpPr>
        <cdr:spPr>
          <a:xfrm xmlns:a="http://schemas.openxmlformats.org/drawingml/2006/main">
            <a:off x="57151" y="0"/>
            <a:ext cx="1447828" cy="195261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TextBox 1">
            <a:extLst xmlns:a="http://schemas.openxmlformats.org/drawingml/2006/main">
              <a:ext uri="{FF2B5EF4-FFF2-40B4-BE49-F238E27FC236}">
                <a16:creationId xmlns:a16="http://schemas.microsoft.com/office/drawing/2014/main" id="{9DB45096-AE57-4F72-A489-EFAF09D82DEB}"/>
              </a:ext>
            </a:extLst>
          </cdr:cNvPr>
          <cdr:cNvSpPr txBox="1"/>
        </cdr:nvSpPr>
        <cdr:spPr>
          <a:xfrm xmlns:a="http://schemas.openxmlformats.org/drawingml/2006/main">
            <a:off x="0" y="0"/>
            <a:ext cx="1057275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C10E1328-2F09-44E0-8DEF-A786470CEE93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Pearson r: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GR_vs_TOC!$AH$6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4ECCA741-7DFA-4EC5-9962-9845DB2F3FC1}"/>
              </a:ext>
            </a:extLst>
          </cdr:cNvPr>
          <cdr:cNvSpPr txBox="1"/>
        </cdr:nvSpPr>
        <cdr:spPr>
          <a:xfrm xmlns:a="http://schemas.openxmlformats.org/drawingml/2006/main">
            <a:off x="828675" y="0"/>
            <a:ext cx="640080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34646AFF-D205-41BF-920D-BE11FB170BAB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0.832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GR_vs_TOC!$AH$7">
        <cdr:nvSpPr>
          <cdr:cNvPr id="10" name="TextBox 1">
            <a:extLst xmlns:a="http://schemas.openxmlformats.org/drawingml/2006/main">
              <a:ext uri="{FF2B5EF4-FFF2-40B4-BE49-F238E27FC236}">
                <a16:creationId xmlns:a16="http://schemas.microsoft.com/office/drawing/2014/main" id="{4D5D8456-F86B-4779-BA6B-9DF745947036}"/>
              </a:ext>
            </a:extLst>
          </cdr:cNvPr>
          <cdr:cNvSpPr txBox="1"/>
        </cdr:nvSpPr>
        <cdr:spPr>
          <a:xfrm xmlns:a="http://schemas.openxmlformats.org/drawingml/2006/main">
            <a:off x="828675" y="342900"/>
            <a:ext cx="640080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881700C7-7C1F-41BA-B16C-7225F25D92F3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0.693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">
        <cdr:nvSpPr>
          <cdr:cNvPr id="11" name="TextBox 1">
            <a:extLst xmlns:a="http://schemas.openxmlformats.org/drawingml/2006/main">
              <a:ext uri="{FF2B5EF4-FFF2-40B4-BE49-F238E27FC236}">
                <a16:creationId xmlns:a16="http://schemas.microsoft.com/office/drawing/2014/main" id="{C18EE5C1-FE01-449C-AD21-11E263B50298}"/>
              </a:ext>
            </a:extLst>
          </cdr:cNvPr>
          <cdr:cNvSpPr txBox="1"/>
        </cdr:nvSpPr>
        <cdr:spPr>
          <a:xfrm xmlns:a="http://schemas.openxmlformats.org/drawingml/2006/main">
            <a:off x="76200" y="638175"/>
            <a:ext cx="1057275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837C2546-7B55-4268-B08C-87959624949C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N :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GR_vs_TOC!$AH$8">
        <cdr:nvSpPr>
          <cdr:cNvPr id="12" name="TextBox 1">
            <a:extLst xmlns:a="http://schemas.openxmlformats.org/drawingml/2006/main">
              <a:ext uri="{FF2B5EF4-FFF2-40B4-BE49-F238E27FC236}">
                <a16:creationId xmlns:a16="http://schemas.microsoft.com/office/drawing/2014/main" id="{709E6198-6F4B-4455-A017-DDAFD7466BD0}"/>
              </a:ext>
            </a:extLst>
          </cdr:cNvPr>
          <cdr:cNvSpPr txBox="1"/>
        </cdr:nvSpPr>
        <cdr:spPr>
          <a:xfrm xmlns:a="http://schemas.openxmlformats.org/drawingml/2006/main">
            <a:off x="847725" y="619125"/>
            <a:ext cx="640080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2FCD63CB-61B8-4821-A159-7F9D95275563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68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">
        <cdr:nvSpPr>
          <cdr:cNvPr id="13" name="TextBox 1">
            <a:extLst xmlns:a="http://schemas.openxmlformats.org/drawingml/2006/main">
              <a:ext uri="{FF2B5EF4-FFF2-40B4-BE49-F238E27FC236}">
                <a16:creationId xmlns:a16="http://schemas.microsoft.com/office/drawing/2014/main" id="{A2F3AC57-92CC-4A21-822F-940C79EEDCE8}"/>
              </a:ext>
            </a:extLst>
          </cdr:cNvPr>
          <cdr:cNvSpPr txBox="1"/>
        </cdr:nvSpPr>
        <cdr:spPr>
          <a:xfrm xmlns:a="http://schemas.openxmlformats.org/drawingml/2006/main">
            <a:off x="9525" y="923925"/>
            <a:ext cx="1057275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39ED6BA7-C577-4C13-ACC9-726052534849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t Statistic: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GR_vs_TOC!$AH$9">
        <cdr:nvSpPr>
          <cdr:cNvPr id="14" name="TextBox 1">
            <a:extLst xmlns:a="http://schemas.openxmlformats.org/drawingml/2006/main">
              <a:ext uri="{FF2B5EF4-FFF2-40B4-BE49-F238E27FC236}">
                <a16:creationId xmlns:a16="http://schemas.microsoft.com/office/drawing/2014/main" id="{E461264B-F3D2-40AC-B9D2-4B2E6EB22BC1}"/>
              </a:ext>
            </a:extLst>
          </cdr:cNvPr>
          <cdr:cNvSpPr txBox="1"/>
        </cdr:nvSpPr>
        <cdr:spPr>
          <a:xfrm xmlns:a="http://schemas.openxmlformats.org/drawingml/2006/main">
            <a:off x="857250" y="933450"/>
            <a:ext cx="640080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530A28B2-B83C-4CD7-946B-C02476C1DBD8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12.20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">
        <cdr:nvSpPr>
          <cdr:cNvPr id="15" name="TextBox 1">
            <a:extLst xmlns:a="http://schemas.openxmlformats.org/drawingml/2006/main">
              <a:ext uri="{FF2B5EF4-FFF2-40B4-BE49-F238E27FC236}">
                <a16:creationId xmlns:a16="http://schemas.microsoft.com/office/drawing/2014/main" id="{FACF01C2-A6BB-4230-ADAF-20915BABF3FD}"/>
              </a:ext>
            </a:extLst>
          </cdr:cNvPr>
          <cdr:cNvSpPr txBox="1"/>
        </cdr:nvSpPr>
        <cdr:spPr>
          <a:xfrm xmlns:a="http://schemas.openxmlformats.org/drawingml/2006/main">
            <a:off x="19050" y="1276350"/>
            <a:ext cx="1057275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ED8556CA-BC61-4E39-A58E-69EE6F2323EE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P Value: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GR_vs_TOC!$AH$10">
        <cdr:nvSpPr>
          <cdr:cNvPr id="16" name="TextBox 1">
            <a:extLst xmlns:a="http://schemas.openxmlformats.org/drawingml/2006/main">
              <a:ext uri="{FF2B5EF4-FFF2-40B4-BE49-F238E27FC236}">
                <a16:creationId xmlns:a16="http://schemas.microsoft.com/office/drawing/2014/main" id="{4A883AC0-2B03-4CE2-89F4-D065054A693E}"/>
              </a:ext>
            </a:extLst>
          </cdr:cNvPr>
          <cdr:cNvSpPr txBox="1"/>
        </cdr:nvSpPr>
        <cdr:spPr>
          <a:xfrm xmlns:a="http://schemas.openxmlformats.org/drawingml/2006/main">
            <a:off x="904875" y="1266825"/>
            <a:ext cx="640080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2650CC9C-0869-4423-ABE1-A6E310FAA2C0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0.00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">
        <cdr:nvSpPr>
          <cdr:cNvPr id="17" name="TextBox 1">
            <a:extLst xmlns:a="http://schemas.openxmlformats.org/drawingml/2006/main">
              <a:ext uri="{FF2B5EF4-FFF2-40B4-BE49-F238E27FC236}">
                <a16:creationId xmlns:a16="http://schemas.microsoft.com/office/drawing/2014/main" id="{4162B353-369A-49FB-8AFA-93E6CB1F1EFA}"/>
              </a:ext>
            </a:extLst>
          </cdr:cNvPr>
          <cdr:cNvSpPr txBox="1"/>
        </cdr:nvSpPr>
        <cdr:spPr>
          <a:xfrm xmlns:a="http://schemas.openxmlformats.org/drawingml/2006/main">
            <a:off x="28575" y="1571625"/>
            <a:ext cx="1057275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CB4CB5E3-8792-4841-B3F7-15583E869507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Significant: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sp macro="" textlink="GR_vs_TOC!$AH$11">
        <cdr:nvSpPr>
          <cdr:cNvPr id="18" name="TextBox 1">
            <a:extLst xmlns:a="http://schemas.openxmlformats.org/drawingml/2006/main">
              <a:ext uri="{FF2B5EF4-FFF2-40B4-BE49-F238E27FC236}">
                <a16:creationId xmlns:a16="http://schemas.microsoft.com/office/drawing/2014/main" id="{5D0688E5-0CF0-402C-983E-E6BA24FFBDC3}"/>
              </a:ext>
            </a:extLst>
          </cdr:cNvPr>
          <cdr:cNvSpPr txBox="1"/>
        </cdr:nvSpPr>
        <cdr:spPr>
          <a:xfrm xmlns:a="http://schemas.openxmlformats.org/drawingml/2006/main">
            <a:off x="942975" y="1571625"/>
            <a:ext cx="457200" cy="264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fld id="{DD26715C-D083-4803-AC69-10C4F58ABE07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Yes</a:t>
            </a:fld>
            <a:endParaRPr lang="en-US" sz="1100">
              <a:solidFill>
                <a:sysClr val="windowText" lastClr="000000"/>
              </a:solidFill>
            </a:endParaRPr>
          </a:p>
        </cdr:txBody>
      </cdr:sp>
      <cdr:pic>
        <cdr:nvPicPr>
          <cdr:cNvPr id="19" name="Picture 18">
            <a:extLst xmlns:a="http://schemas.openxmlformats.org/drawingml/2006/main">
              <a:ext uri="{FF2B5EF4-FFF2-40B4-BE49-F238E27FC236}">
                <a16:creationId xmlns:a16="http://schemas.microsoft.com/office/drawing/2014/main" id="{15C574AA-7F46-CDB2-53C7-5BD36279D592}"/>
              </a:ext>
            </a:extLst>
          </cdr:cNvPr>
          <cdr:cNvPicPr>
            <a:picLocks xmlns:a="http://schemas.openxmlformats.org/drawingml/2006/main" noChangeAspect="1"/>
          </cdr:cNvPicPr>
        </cdr:nvPicPr>
        <cdr: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cdr:blipFill>
        <cdr:spPr>
          <a:xfrm xmlns:a="http://schemas.openxmlformats.org/drawingml/2006/main">
            <a:off x="123826" y="361950"/>
            <a:ext cx="506012" cy="274344"/>
          </a:xfrm>
          <a:prstGeom xmlns:a="http://schemas.openxmlformats.org/drawingml/2006/main" prst="rect">
            <a:avLst/>
          </a:prstGeom>
        </cdr:spPr>
      </cdr:pic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0</xdr:row>
      <xdr:rowOff>85723</xdr:rowOff>
    </xdr:from>
    <xdr:to>
      <xdr:col>30</xdr:col>
      <xdr:colOff>602361</xdr:colOff>
      <xdr:row>25</xdr:row>
      <xdr:rowOff>63625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7372C-8F23-2708-C35B-9F56ED9F5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390525</xdr:colOff>
      <xdr:row>6</xdr:row>
      <xdr:rowOff>9525</xdr:rowOff>
    </xdr:from>
    <xdr:to>
      <xdr:col>29</xdr:col>
      <xdr:colOff>285750</xdr:colOff>
      <xdr:row>7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641326-66E9-0B6B-3C02-E9CE61B53B6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918"/>
        <a:stretch/>
      </xdr:blipFill>
      <xdr:spPr bwMode="auto">
        <a:xfrm>
          <a:off x="18402300" y="1200150"/>
          <a:ext cx="5048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0.81795</cdr:x>
      <cdr:y>0.14001</cdr:y>
    </cdr:from>
    <cdr:to>
      <cdr:x>0.99506</cdr:x>
      <cdr:y>0.5227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9475FED-52B5-FAC4-3478-14E75B969D9E}"/>
            </a:ext>
          </a:extLst>
        </cdr:cNvPr>
        <cdr:cNvSpPr/>
      </cdr:nvSpPr>
      <cdr:spPr>
        <a:xfrm xmlns:a="http://schemas.openxmlformats.org/drawingml/2006/main">
          <a:off x="6686550" y="714377"/>
          <a:ext cx="1447800" cy="19526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0.81329</cdr:x>
      <cdr:y>0.16908</cdr:y>
    </cdr:from>
    <cdr:to>
      <cdr:x>0.92515</cdr:x>
      <cdr:y>0.22097</cdr:y>
    </cdr:to>
    <cdr:sp macro="" textlink="Fam_Redichiida!$AG$6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CA17FB0-83EB-66C9-FE68-C858EDD39F74}"/>
            </a:ext>
          </a:extLst>
        </cdr:cNvPr>
        <cdr:cNvSpPr txBox="1"/>
      </cdr:nvSpPr>
      <cdr:spPr>
        <a:xfrm xmlns:a="http://schemas.openxmlformats.org/drawingml/2006/main">
          <a:off x="6648450" y="911004"/>
          <a:ext cx="914400" cy="279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F7B185E-FF41-4FFA-8743-AF1DCC6981B3}" type="TxLink">
            <a: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rPr>
            <a:pPr/>
            <a:t>Pearson r: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0.91583</cdr:x>
      <cdr:y>0.16853</cdr:y>
    </cdr:from>
    <cdr:to>
      <cdr:x>1</cdr:x>
      <cdr:y>0.22043</cdr:y>
    </cdr:to>
    <cdr:sp macro="" textlink="Fam_Redichiida!$AH$6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D0D9C65-0FD3-5666-2B50-6692692FECDE}"/>
            </a:ext>
          </a:extLst>
        </cdr:cNvPr>
        <cdr:cNvSpPr txBox="1"/>
      </cdr:nvSpPr>
      <cdr:spPr>
        <a:xfrm xmlns:a="http://schemas.openxmlformats.org/drawingml/2006/main">
          <a:off x="7486650" y="908050"/>
          <a:ext cx="688086" cy="279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63CD723-D508-48E5-BA2B-C5941EAEB9E0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0.955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0.91505</cdr:x>
      <cdr:y>0.21977</cdr:y>
    </cdr:from>
    <cdr:to>
      <cdr:x>0.9904</cdr:x>
      <cdr:y>0.27166</cdr:y>
    </cdr:to>
    <cdr:sp macro="" textlink="Fam_Redichiida!$AH$7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333C46A-BFA5-2331-EDD5-14507EB1166E}"/>
            </a:ext>
          </a:extLst>
        </cdr:cNvPr>
        <cdr:cNvSpPr txBox="1"/>
      </cdr:nvSpPr>
      <cdr:spPr>
        <a:xfrm xmlns:a="http://schemas.openxmlformats.org/drawingml/2006/main">
          <a:off x="7480300" y="1190404"/>
          <a:ext cx="615950" cy="2811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238EE17-56AB-429C-A391-E845707F145F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0.912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0.91622</cdr:x>
      <cdr:y>0.27109</cdr:y>
    </cdr:from>
    <cdr:to>
      <cdr:x>0.99156</cdr:x>
      <cdr:y>0.32299</cdr:y>
    </cdr:to>
    <cdr:sp macro="" textlink="Fam_Redichiida!$AH$8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170CFD5-A00B-016C-46BB-F51625808D8B}"/>
            </a:ext>
          </a:extLst>
        </cdr:cNvPr>
        <cdr:cNvSpPr txBox="1"/>
      </cdr:nvSpPr>
      <cdr:spPr>
        <a:xfrm xmlns:a="http://schemas.openxmlformats.org/drawingml/2006/main">
          <a:off x="7489825" y="1489075"/>
          <a:ext cx="615950" cy="285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1EF6CDB-BC6C-45BE-965F-A7579ABA2F16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37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0.81718</cdr:x>
      <cdr:y>0.27109</cdr:y>
    </cdr:from>
    <cdr:to>
      <cdr:x>0.89252</cdr:x>
      <cdr:y>0.32299</cdr:y>
    </cdr:to>
    <cdr:sp macro="" textlink="Fam_Redichiida!$AG$8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D7E552A-42A0-C68C-C140-8996A4C3A1E6}"/>
            </a:ext>
          </a:extLst>
        </cdr:cNvPr>
        <cdr:cNvSpPr txBox="1"/>
      </cdr:nvSpPr>
      <cdr:spPr>
        <a:xfrm xmlns:a="http://schemas.openxmlformats.org/drawingml/2006/main">
          <a:off x="6680200" y="1489075"/>
          <a:ext cx="615950" cy="285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94AAA39-328F-4D72-8814-113F62D7063E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N 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0.81718</cdr:x>
      <cdr:y>0.32051</cdr:y>
    </cdr:from>
    <cdr:to>
      <cdr:x>0.89252</cdr:x>
      <cdr:y>0.37241</cdr:y>
    </cdr:to>
    <cdr:sp macro="" textlink="Fam_Redichiida!$AG$9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986F95E-8B1E-BC7F-09B1-948D6145E180}"/>
            </a:ext>
          </a:extLst>
        </cdr:cNvPr>
        <cdr:cNvSpPr txBox="1"/>
      </cdr:nvSpPr>
      <cdr:spPr>
        <a:xfrm xmlns:a="http://schemas.openxmlformats.org/drawingml/2006/main">
          <a:off x="6680200" y="1760537"/>
          <a:ext cx="615950" cy="285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046923B-B3CC-4207-A421-EAF105AB9E6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t Statistic: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0.91855</cdr:x>
      <cdr:y>0.32051</cdr:y>
    </cdr:from>
    <cdr:to>
      <cdr:x>0.99389</cdr:x>
      <cdr:y>0.37241</cdr:y>
    </cdr:to>
    <cdr:sp macro="" textlink="Fam_Redichiida!$AH$9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6E183CF-57D3-9904-BB6F-3976777F5B63}"/>
            </a:ext>
          </a:extLst>
        </cdr:cNvPr>
        <cdr:cNvSpPr txBox="1"/>
      </cdr:nvSpPr>
      <cdr:spPr>
        <a:xfrm xmlns:a="http://schemas.openxmlformats.org/drawingml/2006/main">
          <a:off x="7508875" y="1760537"/>
          <a:ext cx="615950" cy="285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39A492A3-6AC5-484A-899F-F6C918533D47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19.10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0.81601</cdr:x>
      <cdr:y>0.37647</cdr:y>
    </cdr:from>
    <cdr:to>
      <cdr:x>0.89136</cdr:x>
      <cdr:y>0.42837</cdr:y>
    </cdr:to>
    <cdr:sp macro="" textlink="Fam_Redichiida!$AG$10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6F1E3B5-A2EC-9D73-BCE0-9381D2D56251}"/>
            </a:ext>
          </a:extLst>
        </cdr:cNvPr>
        <cdr:cNvSpPr txBox="1"/>
      </cdr:nvSpPr>
      <cdr:spPr>
        <a:xfrm xmlns:a="http://schemas.openxmlformats.org/drawingml/2006/main">
          <a:off x="6670675" y="1920891"/>
          <a:ext cx="615950" cy="264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9B0A6C45-F226-43FA-9DC2-FE12DCED47D4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P Value: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0.8999</cdr:x>
      <cdr:y>0.37647</cdr:y>
    </cdr:from>
    <cdr:to>
      <cdr:x>0.97525</cdr:x>
      <cdr:y>0.42837</cdr:y>
    </cdr:to>
    <cdr:sp macro="" textlink="Fam_Redichiida!$AH$10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46B3AA6-E833-7DB5-E1A6-808678001FD6}"/>
            </a:ext>
          </a:extLst>
        </cdr:cNvPr>
        <cdr:cNvSpPr txBox="1"/>
      </cdr:nvSpPr>
      <cdr:spPr>
        <a:xfrm xmlns:a="http://schemas.openxmlformats.org/drawingml/2006/main">
          <a:off x="7356475" y="1920891"/>
          <a:ext cx="615950" cy="264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F486394-F899-4C04-AD47-8A5AFA15E4F4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0.00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0.81601</cdr:x>
      <cdr:y>0.43583</cdr:y>
    </cdr:from>
    <cdr:to>
      <cdr:x>0.89136</cdr:x>
      <cdr:y>0.48772</cdr:y>
    </cdr:to>
    <cdr:sp macro="" textlink="Fam_Redichiida!$AG$11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53E5507A-253C-AC2C-9D37-5B8AB78D4751}"/>
            </a:ext>
          </a:extLst>
        </cdr:cNvPr>
        <cdr:cNvSpPr txBox="1"/>
      </cdr:nvSpPr>
      <cdr:spPr>
        <a:xfrm xmlns:a="http://schemas.openxmlformats.org/drawingml/2006/main">
          <a:off x="6670675" y="2393950"/>
          <a:ext cx="615950" cy="285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7E9780C-3175-4949-BF4F-DAD5ED76DCC8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Significant: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0.92465</cdr:x>
      <cdr:y>0.43583</cdr:y>
    </cdr:from>
    <cdr:to>
      <cdr:x>1</cdr:x>
      <cdr:y>0.48772</cdr:y>
    </cdr:to>
    <cdr:sp macro="" textlink="Fam_Redichiida!$AH$11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CA1D130-A792-3CDA-B230-B202E2B25363}"/>
            </a:ext>
          </a:extLst>
        </cdr:cNvPr>
        <cdr:cNvSpPr txBox="1"/>
      </cdr:nvSpPr>
      <cdr:spPr>
        <a:xfrm xmlns:a="http://schemas.openxmlformats.org/drawingml/2006/main">
          <a:off x="7558786" y="2393950"/>
          <a:ext cx="615950" cy="285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7F9817-546D-4B33-B89E-F0FB7C78CDE7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Yes</a:t>
          </a:fld>
          <a:endParaRPr lang="en-US" sz="1100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717F-452A-418C-9D22-742F7642A408}">
  <dimension ref="A1:AH70"/>
  <sheetViews>
    <sheetView tabSelected="1" topLeftCell="L1" workbookViewId="0">
      <selection activeCell="C3" sqref="C3"/>
    </sheetView>
  </sheetViews>
  <sheetFormatPr defaultRowHeight="15" x14ac:dyDescent="0.25"/>
  <cols>
    <col min="1" max="1" width="14.140625" bestFit="1" customWidth="1"/>
    <col min="2" max="2" width="14.140625" customWidth="1"/>
    <col min="3" max="3" width="10.140625" customWidth="1"/>
    <col min="5" max="5" width="13.7109375" customWidth="1"/>
    <col min="10" max="10" width="13.7109375" customWidth="1"/>
    <col min="14" max="14" width="4.42578125" customWidth="1"/>
    <col min="33" max="33" width="13.85546875" customWidth="1"/>
  </cols>
  <sheetData>
    <row r="1" spans="1:34" x14ac:dyDescent="0.25">
      <c r="A1" t="s">
        <v>9</v>
      </c>
      <c r="B1" t="s">
        <v>33</v>
      </c>
      <c r="K1" t="s">
        <v>12</v>
      </c>
      <c r="L1" t="s">
        <v>12</v>
      </c>
      <c r="M1" t="s">
        <v>13</v>
      </c>
      <c r="O1" t="s">
        <v>14</v>
      </c>
      <c r="P1" t="s">
        <v>14</v>
      </c>
      <c r="Q1" t="s">
        <v>14</v>
      </c>
    </row>
    <row r="2" spans="1:34" x14ac:dyDescent="0.25">
      <c r="A2" t="s">
        <v>34</v>
      </c>
      <c r="B2" t="s">
        <v>35</v>
      </c>
      <c r="C2" t="s">
        <v>47</v>
      </c>
      <c r="F2" t="s">
        <v>15</v>
      </c>
      <c r="G2">
        <f>SLOPE(B3:B3000,A3:A3000)</f>
        <v>6.4176697450168602E-2</v>
      </c>
      <c r="I2" t="s">
        <v>16</v>
      </c>
      <c r="J2" t="s">
        <v>17</v>
      </c>
      <c r="K2" t="s">
        <v>1</v>
      </c>
      <c r="L2" t="s">
        <v>2</v>
      </c>
      <c r="M2" t="s">
        <v>18</v>
      </c>
      <c r="O2" t="s">
        <v>1</v>
      </c>
      <c r="P2" t="s">
        <v>2</v>
      </c>
      <c r="Q2" t="s">
        <v>3</v>
      </c>
    </row>
    <row r="3" spans="1:34" x14ac:dyDescent="0.25">
      <c r="A3">
        <v>171</v>
      </c>
      <c r="B3">
        <v>9.31</v>
      </c>
      <c r="F3" t="s">
        <v>19</v>
      </c>
      <c r="G3">
        <f>INTERCEPT(B3:B3000,A3:A3000)</f>
        <v>-2.5828460543409992</v>
      </c>
      <c r="I3">
        <v>0</v>
      </c>
      <c r="J3">
        <f t="shared" ref="J3:J53" si="0">($G$2*I3)+$G$3</f>
        <v>-2.5828460543409992</v>
      </c>
      <c r="K3">
        <f>J3-M3</f>
        <v>-4.0069660671900404</v>
      </c>
      <c r="L3">
        <f>J3+M3</f>
        <v>-1.1587260414919578</v>
      </c>
      <c r="M3">
        <f t="shared" ref="M3:M53" si="1">($G$8*SQRT(1/$G$5+(I3-$G$6)^2/$G$7))*$G$9</f>
        <v>1.4241200128490414</v>
      </c>
      <c r="O3">
        <f>J3-Q3</f>
        <v>-6.2741610561130958</v>
      </c>
      <c r="P3">
        <f>J3+Q3</f>
        <v>1.1084689474310969</v>
      </c>
      <c r="Q3">
        <f t="shared" ref="Q3:Q53" si="2">($G$8*SQRT(1+1/$G$5+(I3-$G$6)^2/$G$7))*$G$9</f>
        <v>3.6913150017720961</v>
      </c>
    </row>
    <row r="4" spans="1:34" x14ac:dyDescent="0.25">
      <c r="A4">
        <v>175</v>
      </c>
      <c r="B4">
        <v>10.24</v>
      </c>
      <c r="E4" t="s">
        <v>20</v>
      </c>
      <c r="F4" t="s">
        <v>0</v>
      </c>
      <c r="G4">
        <v>0.05</v>
      </c>
      <c r="I4">
        <f>I3+5</f>
        <v>5</v>
      </c>
      <c r="J4">
        <f t="shared" si="0"/>
        <v>-2.2619625670901562</v>
      </c>
      <c r="K4">
        <f t="shared" ref="K4:K53" si="3">J4-M4</f>
        <v>-3.6359197173795796</v>
      </c>
      <c r="L4">
        <f t="shared" ref="L4:L53" si="4">J4+M4</f>
        <v>-0.88800541680073275</v>
      </c>
      <c r="M4">
        <f t="shared" si="1"/>
        <v>1.3739571502894234</v>
      </c>
      <c r="O4">
        <f t="shared" ref="O4:O53" si="5">J4-Q4</f>
        <v>-5.9342162187517635</v>
      </c>
      <c r="P4">
        <f t="shared" ref="P4:P53" si="6">J4+Q4</f>
        <v>1.4102910845714511</v>
      </c>
      <c r="Q4">
        <f t="shared" si="2"/>
        <v>3.6722536516616073</v>
      </c>
    </row>
    <row r="5" spans="1:34" x14ac:dyDescent="0.25">
      <c r="A5">
        <v>195</v>
      </c>
      <c r="B5">
        <v>9.59</v>
      </c>
      <c r="E5" t="s">
        <v>21</v>
      </c>
      <c r="F5" t="s">
        <v>4</v>
      </c>
      <c r="G5">
        <f>COUNT(A3:A3000)</f>
        <v>68</v>
      </c>
      <c r="I5">
        <f t="shared" ref="I5:I53" si="7">I4+5</f>
        <v>10</v>
      </c>
      <c r="J5">
        <f t="shared" si="0"/>
        <v>-1.9410790798393132</v>
      </c>
      <c r="K5">
        <f t="shared" si="3"/>
        <v>-3.2650548687628067</v>
      </c>
      <c r="L5">
        <f t="shared" si="4"/>
        <v>-0.61710329091581984</v>
      </c>
      <c r="M5">
        <f t="shared" si="1"/>
        <v>1.3239757889234933</v>
      </c>
      <c r="O5">
        <f t="shared" si="5"/>
        <v>-5.5949264385786135</v>
      </c>
      <c r="P5">
        <f t="shared" si="6"/>
        <v>1.7127682788999872</v>
      </c>
      <c r="Q5">
        <f t="shared" si="2"/>
        <v>3.6538473587393003</v>
      </c>
    </row>
    <row r="6" spans="1:34" ht="18.75" x14ac:dyDescent="0.3">
      <c r="A6">
        <v>183</v>
      </c>
      <c r="B6">
        <v>8.1999999999999993</v>
      </c>
      <c r="E6" t="s">
        <v>22</v>
      </c>
      <c r="F6" t="s">
        <v>5</v>
      </c>
      <c r="G6">
        <f>AVERAGE(A3:A3000)</f>
        <v>129.79411764705881</v>
      </c>
      <c r="I6">
        <f t="shared" si="7"/>
        <v>15</v>
      </c>
      <c r="J6">
        <f t="shared" si="0"/>
        <v>-1.6201955925884701</v>
      </c>
      <c r="K6">
        <f t="shared" si="3"/>
        <v>-2.894392880087393</v>
      </c>
      <c r="L6">
        <f t="shared" si="4"/>
        <v>-0.34599830508954699</v>
      </c>
      <c r="M6">
        <f t="shared" si="1"/>
        <v>1.2741972874989231</v>
      </c>
      <c r="O6">
        <f t="shared" si="5"/>
        <v>-5.2563016634808184</v>
      </c>
      <c r="P6">
        <f t="shared" si="6"/>
        <v>2.0159104783038782</v>
      </c>
      <c r="Q6">
        <f t="shared" si="2"/>
        <v>3.6361060708923483</v>
      </c>
      <c r="AG6" s="9" t="s">
        <v>41</v>
      </c>
      <c r="AH6" s="14">
        <f>PEARSON(A3:A5002,B3:B5002)</f>
        <v>0.8323923295927893</v>
      </c>
    </row>
    <row r="7" spans="1:34" ht="21" x14ac:dyDescent="0.3">
      <c r="A7">
        <v>187</v>
      </c>
      <c r="B7">
        <v>8.7799999999999994</v>
      </c>
      <c r="E7" t="s">
        <v>23</v>
      </c>
      <c r="F7" t="s">
        <v>6</v>
      </c>
      <c r="G7">
        <f>DEVSQ(A3:A3000)</f>
        <v>105181.11764705881</v>
      </c>
      <c r="I7">
        <f t="shared" si="7"/>
        <v>20</v>
      </c>
      <c r="J7">
        <f t="shared" si="0"/>
        <v>-1.2993121053376271</v>
      </c>
      <c r="K7">
        <f t="shared" si="3"/>
        <v>-2.5239584886963145</v>
      </c>
      <c r="L7">
        <f t="shared" si="4"/>
        <v>-7.4665721978939725E-2</v>
      </c>
      <c r="M7">
        <f t="shared" si="1"/>
        <v>1.2246463833586874</v>
      </c>
      <c r="O7">
        <f t="shared" si="5"/>
        <v>-4.9183516734529151</v>
      </c>
      <c r="P7">
        <f t="shared" si="6"/>
        <v>2.319727462777661</v>
      </c>
      <c r="Q7">
        <f t="shared" si="2"/>
        <v>3.619039568115288</v>
      </c>
      <c r="AG7" s="11" t="s">
        <v>42</v>
      </c>
      <c r="AH7" s="14">
        <f>AH6^2</f>
        <v>0.69287699036491079</v>
      </c>
    </row>
    <row r="8" spans="1:34" ht="18.75" x14ac:dyDescent="0.3">
      <c r="A8">
        <v>181</v>
      </c>
      <c r="B8">
        <v>8.4700000000000006</v>
      </c>
      <c r="E8" t="s">
        <v>24</v>
      </c>
      <c r="F8" t="s">
        <v>7</v>
      </c>
      <c r="G8">
        <f>STEYX(B3:B3000,A3:A3000)</f>
        <v>1.705699001417861</v>
      </c>
      <c r="I8">
        <f t="shared" si="7"/>
        <v>25</v>
      </c>
      <c r="J8">
        <f t="shared" si="0"/>
        <v>-0.97842861808678427</v>
      </c>
      <c r="K8">
        <f t="shared" si="3"/>
        <v>-2.1537804803251897</v>
      </c>
      <c r="L8">
        <f t="shared" si="4"/>
        <v>0.19692324415162088</v>
      </c>
      <c r="M8">
        <f t="shared" si="1"/>
        <v>1.1753518622384052</v>
      </c>
      <c r="O8">
        <f t="shared" si="5"/>
        <v>-4.5810860582797686</v>
      </c>
      <c r="P8">
        <f t="shared" si="6"/>
        <v>2.6242288221061996</v>
      </c>
      <c r="Q8">
        <f t="shared" si="2"/>
        <v>3.6026574401929841</v>
      </c>
      <c r="AG8" s="8" t="s">
        <v>43</v>
      </c>
      <c r="AH8" s="10">
        <f>COUNT(A3:A5002)</f>
        <v>68</v>
      </c>
    </row>
    <row r="9" spans="1:34" ht="18.75" x14ac:dyDescent="0.3">
      <c r="A9">
        <v>185</v>
      </c>
      <c r="B9">
        <v>9.3000000000000007</v>
      </c>
      <c r="E9" t="s">
        <v>25</v>
      </c>
      <c r="F9" t="s">
        <v>8</v>
      </c>
      <c r="G9">
        <f>_xlfn.T.INV.2T(G4,G5-2)</f>
        <v>1.996564418952312</v>
      </c>
      <c r="I9">
        <f t="shared" si="7"/>
        <v>30</v>
      </c>
      <c r="J9">
        <f t="shared" si="0"/>
        <v>-0.65754513083594124</v>
      </c>
      <c r="K9">
        <f t="shared" si="3"/>
        <v>-1.7838925172363067</v>
      </c>
      <c r="L9">
        <f t="shared" si="4"/>
        <v>0.46880225556442423</v>
      </c>
      <c r="M9">
        <f t="shared" si="1"/>
        <v>1.1263473864003655</v>
      </c>
      <c r="O9">
        <f t="shared" si="5"/>
        <v>-4.244514194845487</v>
      </c>
      <c r="P9">
        <f t="shared" si="6"/>
        <v>2.9294239331736041</v>
      </c>
      <c r="Q9">
        <f t="shared" si="2"/>
        <v>3.5869690640095455</v>
      </c>
      <c r="AG9" s="8" t="s">
        <v>46</v>
      </c>
      <c r="AH9" s="12">
        <f>((AH6*((AH8-2)^0.5))/(1-AH6^2)^0.5)</f>
        <v>12.202360737541422</v>
      </c>
    </row>
    <row r="10" spans="1:34" ht="18.75" x14ac:dyDescent="0.3">
      <c r="A10">
        <v>146</v>
      </c>
      <c r="B10">
        <v>6.16</v>
      </c>
      <c r="I10">
        <f t="shared" si="7"/>
        <v>35</v>
      </c>
      <c r="J10">
        <f t="shared" si="0"/>
        <v>-0.33666164358509798</v>
      </c>
      <c r="K10">
        <f t="shared" si="3"/>
        <v>-1.4143341674180361</v>
      </c>
      <c r="L10">
        <f t="shared" si="4"/>
        <v>0.74101088024784012</v>
      </c>
      <c r="M10">
        <f t="shared" si="1"/>
        <v>1.0776725238329381</v>
      </c>
      <c r="O10">
        <f t="shared" si="5"/>
        <v>-3.9086452241653658</v>
      </c>
      <c r="P10">
        <f t="shared" si="6"/>
        <v>3.2353219369951698</v>
      </c>
      <c r="Q10">
        <f t="shared" si="2"/>
        <v>3.5719835805802678</v>
      </c>
      <c r="AG10" s="8" t="s">
        <v>44</v>
      </c>
      <c r="AH10" s="13">
        <f>_xlfn.T.DIST.2T($AH$9,$AH$12)</f>
        <v>1.4083644749953177E-18</v>
      </c>
    </row>
    <row r="11" spans="1:34" ht="18.75" x14ac:dyDescent="0.3">
      <c r="A11">
        <v>153</v>
      </c>
      <c r="B11">
        <v>6.32</v>
      </c>
      <c r="I11">
        <f t="shared" si="7"/>
        <v>40</v>
      </c>
      <c r="J11">
        <f t="shared" si="0"/>
        <v>-1.5778156334254945E-2</v>
      </c>
      <c r="K11">
        <f t="shared" si="3"/>
        <v>-1.0451521900983911</v>
      </c>
      <c r="L11">
        <f t="shared" si="4"/>
        <v>1.0135958774298812</v>
      </c>
      <c r="M11">
        <f t="shared" si="1"/>
        <v>1.0293740337641362</v>
      </c>
      <c r="O11">
        <f t="shared" si="5"/>
        <v>-3.5734880282460195</v>
      </c>
      <c r="P11">
        <f t="shared" si="6"/>
        <v>3.5419317155775096</v>
      </c>
      <c r="Q11">
        <f t="shared" si="2"/>
        <v>3.5577098719117646</v>
      </c>
      <c r="AG11" s="8" t="s">
        <v>40</v>
      </c>
      <c r="AH11" s="10" t="str">
        <f>IF(AH10&lt;0.05,"Yes","No")</f>
        <v>Yes</v>
      </c>
    </row>
    <row r="12" spans="1:34" x14ac:dyDescent="0.25">
      <c r="A12">
        <v>145</v>
      </c>
      <c r="B12">
        <v>5.94</v>
      </c>
      <c r="E12" t="s">
        <v>26</v>
      </c>
      <c r="F12">
        <f>MIN(A3:A3000)</f>
        <v>57</v>
      </c>
      <c r="I12">
        <f t="shared" si="7"/>
        <v>45</v>
      </c>
      <c r="J12">
        <f t="shared" si="0"/>
        <v>0.30510533091658765</v>
      </c>
      <c r="K12">
        <f t="shared" si="3"/>
        <v>-0.67640214900453688</v>
      </c>
      <c r="L12">
        <f t="shared" si="4"/>
        <v>1.2866128108377122</v>
      </c>
      <c r="M12">
        <f t="shared" si="1"/>
        <v>0.98150747992112453</v>
      </c>
      <c r="O12">
        <f t="shared" si="5"/>
        <v>-3.2390512068864044</v>
      </c>
      <c r="P12">
        <f t="shared" si="6"/>
        <v>3.8492618687195796</v>
      </c>
      <c r="Q12">
        <f t="shared" si="2"/>
        <v>3.544156537802992</v>
      </c>
      <c r="AG12" t="s">
        <v>45</v>
      </c>
      <c r="AH12">
        <f>AH8-2</f>
        <v>66</v>
      </c>
    </row>
    <row r="13" spans="1:34" x14ac:dyDescent="0.25">
      <c r="A13">
        <v>141</v>
      </c>
      <c r="B13">
        <v>6</v>
      </c>
      <c r="E13" t="s">
        <v>27</v>
      </c>
      <c r="F13">
        <f>MAX(A3:A3000)</f>
        <v>195</v>
      </c>
      <c r="I13">
        <f t="shared" si="7"/>
        <v>50</v>
      </c>
      <c r="J13">
        <f t="shared" si="0"/>
        <v>0.62598881816743068</v>
      </c>
      <c r="K13">
        <f t="shared" si="3"/>
        <v>-0.30815044547812331</v>
      </c>
      <c r="L13">
        <f t="shared" si="4"/>
        <v>1.5601280818129846</v>
      </c>
      <c r="M13">
        <f t="shared" si="1"/>
        <v>0.934139263645554</v>
      </c>
      <c r="O13">
        <f t="shared" si="5"/>
        <v>-2.9053430545393581</v>
      </c>
      <c r="P13">
        <f t="shared" si="6"/>
        <v>4.1573206908742195</v>
      </c>
      <c r="Q13">
        <f t="shared" si="2"/>
        <v>3.5313318727067888</v>
      </c>
    </row>
    <row r="14" spans="1:34" x14ac:dyDescent="0.25">
      <c r="A14">
        <v>150</v>
      </c>
      <c r="B14">
        <v>7.04</v>
      </c>
      <c r="I14">
        <f t="shared" si="7"/>
        <v>55</v>
      </c>
      <c r="J14">
        <f t="shared" si="0"/>
        <v>0.94687230541827372</v>
      </c>
      <c r="K14">
        <f t="shared" si="3"/>
        <v>5.9523110559072778E-2</v>
      </c>
      <c r="L14">
        <f t="shared" si="4"/>
        <v>1.8342215002774747</v>
      </c>
      <c r="M14">
        <f t="shared" si="1"/>
        <v>0.88734919485920094</v>
      </c>
      <c r="O14">
        <f t="shared" si="5"/>
        <v>-2.5723715373592979</v>
      </c>
      <c r="P14">
        <f t="shared" si="6"/>
        <v>4.4661161481958453</v>
      </c>
      <c r="Q14">
        <f t="shared" si="2"/>
        <v>3.5192438427775716</v>
      </c>
    </row>
    <row r="15" spans="1:34" x14ac:dyDescent="0.25">
      <c r="A15">
        <v>154</v>
      </c>
      <c r="B15">
        <v>9.5</v>
      </c>
      <c r="E15" t="s">
        <v>28</v>
      </c>
      <c r="F15">
        <f>MIN(B3:B3000)</f>
        <v>0.36</v>
      </c>
      <c r="I15">
        <f t="shared" si="7"/>
        <v>60</v>
      </c>
      <c r="J15">
        <f t="shared" si="0"/>
        <v>1.2677557926691168</v>
      </c>
      <c r="K15">
        <f t="shared" si="3"/>
        <v>0.42652204254959125</v>
      </c>
      <c r="L15">
        <f t="shared" si="4"/>
        <v>2.1089895427886423</v>
      </c>
      <c r="M15">
        <f t="shared" si="1"/>
        <v>0.8412337501195255</v>
      </c>
      <c r="O15">
        <f t="shared" si="5"/>
        <v>-2.2401442705668271</v>
      </c>
      <c r="P15">
        <f t="shared" si="6"/>
        <v>4.775655855905061</v>
      </c>
      <c r="Q15">
        <f t="shared" si="2"/>
        <v>3.5079000632359438</v>
      </c>
    </row>
    <row r="16" spans="1:34" x14ac:dyDescent="0.25">
      <c r="A16">
        <v>160</v>
      </c>
      <c r="B16">
        <v>5.82</v>
      </c>
      <c r="E16" t="s">
        <v>29</v>
      </c>
      <c r="F16">
        <f>MAX(B3:B3000)</f>
        <v>11.3</v>
      </c>
      <c r="I16">
        <f t="shared" si="7"/>
        <v>65</v>
      </c>
      <c r="J16">
        <f t="shared" si="0"/>
        <v>1.5886392799199598</v>
      </c>
      <c r="K16">
        <f t="shared" si="3"/>
        <v>0.79272907766538259</v>
      </c>
      <c r="L16">
        <f t="shared" si="4"/>
        <v>2.384549482174537</v>
      </c>
      <c r="M16">
        <f t="shared" si="1"/>
        <v>0.7959102022545772</v>
      </c>
      <c r="O16">
        <f t="shared" si="5"/>
        <v>-1.9086684962649585</v>
      </c>
      <c r="P16">
        <f t="shared" si="6"/>
        <v>5.0859470561048781</v>
      </c>
      <c r="Q16">
        <f t="shared" si="2"/>
        <v>3.4973077761849183</v>
      </c>
    </row>
    <row r="17" spans="1:26" x14ac:dyDescent="0.25">
      <c r="A17">
        <v>159</v>
      </c>
      <c r="B17">
        <v>9.49</v>
      </c>
      <c r="I17">
        <f t="shared" si="7"/>
        <v>70</v>
      </c>
      <c r="J17">
        <f t="shared" si="0"/>
        <v>1.9095227671708033</v>
      </c>
      <c r="K17">
        <f t="shared" si="3"/>
        <v>1.1580009266661131</v>
      </c>
      <c r="L17">
        <f t="shared" si="4"/>
        <v>2.6610446076754934</v>
      </c>
      <c r="M17">
        <f t="shared" si="1"/>
        <v>0.75152184050469029</v>
      </c>
      <c r="O17">
        <f t="shared" si="5"/>
        <v>-1.5779510618444244</v>
      </c>
      <c r="P17">
        <f t="shared" si="6"/>
        <v>5.3969965961860309</v>
      </c>
      <c r="Q17">
        <f t="shared" si="2"/>
        <v>3.4874738290152276</v>
      </c>
    </row>
    <row r="18" spans="1:26" x14ac:dyDescent="0.25">
      <c r="A18">
        <v>154</v>
      </c>
      <c r="B18">
        <v>7.66</v>
      </c>
      <c r="I18">
        <f t="shared" si="7"/>
        <v>75</v>
      </c>
      <c r="J18">
        <f t="shared" si="0"/>
        <v>2.2304062544216459</v>
      </c>
      <c r="K18">
        <f t="shared" si="3"/>
        <v>1.5221617327710613</v>
      </c>
      <c r="L18">
        <f t="shared" si="4"/>
        <v>2.9386507760722305</v>
      </c>
      <c r="M18">
        <f t="shared" si="1"/>
        <v>0.70824452165058471</v>
      </c>
      <c r="O18">
        <f t="shared" si="5"/>
        <v>-1.2479983991169044</v>
      </c>
      <c r="P18">
        <f t="shared" si="6"/>
        <v>5.7088109079601956</v>
      </c>
      <c r="Q18">
        <f t="shared" si="2"/>
        <v>3.4784046535385502</v>
      </c>
    </row>
    <row r="19" spans="1:26" x14ac:dyDescent="0.25">
      <c r="A19">
        <v>157</v>
      </c>
      <c r="B19">
        <v>9.8000000000000007</v>
      </c>
      <c r="I19">
        <f t="shared" si="7"/>
        <v>80</v>
      </c>
      <c r="J19">
        <f t="shared" si="0"/>
        <v>2.5512897416724893</v>
      </c>
      <c r="K19">
        <f t="shared" si="3"/>
        <v>1.884994966718905</v>
      </c>
      <c r="L19">
        <f t="shared" si="4"/>
        <v>3.2175845166260739</v>
      </c>
      <c r="M19">
        <f t="shared" si="1"/>
        <v>0.66629477495358436</v>
      </c>
      <c r="O19">
        <f t="shared" si="5"/>
        <v>-0.91881650431494766</v>
      </c>
      <c r="P19">
        <f t="shared" si="6"/>
        <v>6.0213959876599263</v>
      </c>
      <c r="Q19">
        <f t="shared" si="2"/>
        <v>3.470106245987437</v>
      </c>
    </row>
    <row r="20" spans="1:26" x14ac:dyDescent="0.25">
      <c r="A20">
        <v>156</v>
      </c>
      <c r="B20">
        <v>11.3</v>
      </c>
      <c r="F20" s="1"/>
      <c r="I20">
        <f t="shared" si="7"/>
        <v>85</v>
      </c>
      <c r="J20">
        <f t="shared" si="0"/>
        <v>2.8721732289233319</v>
      </c>
      <c r="K20">
        <f t="shared" si="3"/>
        <v>2.2462336545212152</v>
      </c>
      <c r="L20">
        <f t="shared" si="4"/>
        <v>3.4981128033254487</v>
      </c>
      <c r="M20">
        <f t="shared" si="1"/>
        <v>0.62593957440211678</v>
      </c>
      <c r="O20">
        <f t="shared" si="5"/>
        <v>-0.59041091909578647</v>
      </c>
      <c r="P20">
        <f t="shared" si="6"/>
        <v>6.3347573769424503</v>
      </c>
      <c r="Q20">
        <f t="shared" si="2"/>
        <v>3.4625841480191184</v>
      </c>
    </row>
    <row r="21" spans="1:26" x14ac:dyDescent="0.25">
      <c r="A21">
        <v>151</v>
      </c>
      <c r="B21">
        <v>7.76</v>
      </c>
      <c r="I21">
        <f t="shared" si="7"/>
        <v>90</v>
      </c>
      <c r="J21">
        <f t="shared" si="0"/>
        <v>3.1930567161741745</v>
      </c>
      <c r="K21">
        <f t="shared" si="3"/>
        <v>2.6055491217851046</v>
      </c>
      <c r="L21">
        <f t="shared" si="4"/>
        <v>3.7805643105632445</v>
      </c>
      <c r="M21">
        <f t="shared" si="1"/>
        <v>0.58750759438907008</v>
      </c>
      <c r="O21">
        <f t="shared" si="5"/>
        <v>-0.26278671268301368</v>
      </c>
      <c r="P21">
        <f t="shared" si="6"/>
        <v>6.6489001450313623</v>
      </c>
      <c r="Q21">
        <f t="shared" si="2"/>
        <v>3.4558434288571882</v>
      </c>
    </row>
    <row r="22" spans="1:26" x14ac:dyDescent="0.25">
      <c r="A22">
        <v>120</v>
      </c>
      <c r="B22">
        <v>6.04</v>
      </c>
      <c r="I22">
        <f t="shared" si="7"/>
        <v>95</v>
      </c>
      <c r="J22">
        <f t="shared" si="0"/>
        <v>3.513940203425018</v>
      </c>
      <c r="K22">
        <f t="shared" si="3"/>
        <v>2.9625390834435343</v>
      </c>
      <c r="L22">
        <f t="shared" si="4"/>
        <v>4.0653413234065017</v>
      </c>
      <c r="M22">
        <f t="shared" si="1"/>
        <v>0.55140111998148378</v>
      </c>
      <c r="O22">
        <f t="shared" si="5"/>
        <v>6.405153472461933E-2</v>
      </c>
      <c r="P22">
        <f t="shared" si="6"/>
        <v>6.9638288721254167</v>
      </c>
      <c r="Q22">
        <f t="shared" si="2"/>
        <v>3.4498886687003987</v>
      </c>
    </row>
    <row r="23" spans="1:26" x14ac:dyDescent="0.25">
      <c r="A23">
        <v>116</v>
      </c>
      <c r="B23">
        <v>2.42</v>
      </c>
      <c r="I23">
        <f t="shared" si="7"/>
        <v>100</v>
      </c>
      <c r="J23">
        <f t="shared" si="0"/>
        <v>3.8348236906758606</v>
      </c>
      <c r="K23">
        <f t="shared" si="3"/>
        <v>3.3167171227202799</v>
      </c>
      <c r="L23">
        <f t="shared" si="4"/>
        <v>4.3529302586314413</v>
      </c>
      <c r="M23">
        <f t="shared" si="1"/>
        <v>0.51810656795558052</v>
      </c>
      <c r="O23">
        <f t="shared" si="5"/>
        <v>0.39009974715450957</v>
      </c>
      <c r="P23">
        <f t="shared" si="6"/>
        <v>7.2795476341972112</v>
      </c>
      <c r="Q23">
        <f t="shared" si="2"/>
        <v>3.444723943521351</v>
      </c>
    </row>
    <row r="24" spans="1:26" x14ac:dyDescent="0.25">
      <c r="A24">
        <v>72</v>
      </c>
      <c r="B24">
        <v>1.82</v>
      </c>
      <c r="I24">
        <f t="shared" si="7"/>
        <v>105</v>
      </c>
      <c r="J24">
        <f t="shared" si="0"/>
        <v>4.1557071779267041</v>
      </c>
      <c r="K24">
        <f t="shared" si="3"/>
        <v>3.667507592316003</v>
      </c>
      <c r="L24">
        <f t="shared" si="4"/>
        <v>4.6439067635374052</v>
      </c>
      <c r="M24">
        <f t="shared" si="1"/>
        <v>0.48819958561070087</v>
      </c>
      <c r="O24">
        <f t="shared" si="5"/>
        <v>0.71535436655676587</v>
      </c>
      <c r="P24">
        <f t="shared" si="6"/>
        <v>7.5960599892966423</v>
      </c>
      <c r="Q24">
        <f t="shared" si="2"/>
        <v>3.4403528113699382</v>
      </c>
    </row>
    <row r="25" spans="1:26" x14ac:dyDescent="0.25">
      <c r="A25">
        <v>103</v>
      </c>
      <c r="B25">
        <v>2.02</v>
      </c>
      <c r="I25">
        <f t="shared" si="7"/>
        <v>110</v>
      </c>
      <c r="J25">
        <f t="shared" si="0"/>
        <v>4.4765906651775467</v>
      </c>
      <c r="K25">
        <f t="shared" si="3"/>
        <v>4.0142526351474803</v>
      </c>
      <c r="L25">
        <f t="shared" si="4"/>
        <v>4.938928695207613</v>
      </c>
      <c r="M25">
        <f t="shared" si="1"/>
        <v>0.46233803003006679</v>
      </c>
      <c r="O25">
        <f t="shared" si="5"/>
        <v>1.0398123648906838</v>
      </c>
      <c r="P25">
        <f t="shared" si="6"/>
        <v>7.913368965464409</v>
      </c>
      <c r="Q25">
        <f t="shared" si="2"/>
        <v>3.4367783002868628</v>
      </c>
    </row>
    <row r="26" spans="1:26" x14ac:dyDescent="0.25">
      <c r="A26">
        <v>99</v>
      </c>
      <c r="B26">
        <v>2.8</v>
      </c>
      <c r="I26">
        <f t="shared" si="7"/>
        <v>115</v>
      </c>
      <c r="J26">
        <f t="shared" si="0"/>
        <v>4.7974741524283901</v>
      </c>
      <c r="K26">
        <f t="shared" si="3"/>
        <v>4.3562403463532213</v>
      </c>
      <c r="L26">
        <f t="shared" si="4"/>
        <v>5.238707958503559</v>
      </c>
      <c r="M26">
        <f t="shared" si="1"/>
        <v>0.44123380607516854</v>
      </c>
      <c r="O26">
        <f t="shared" si="5"/>
        <v>1.3634712545067589</v>
      </c>
      <c r="P26">
        <f t="shared" si="6"/>
        <v>8.231477050350021</v>
      </c>
      <c r="Q26">
        <f t="shared" si="2"/>
        <v>3.4340028979216313</v>
      </c>
    </row>
    <row r="27" spans="1:26" x14ac:dyDescent="0.25">
      <c r="A27">
        <v>145</v>
      </c>
      <c r="B27">
        <v>9.3000000000000007</v>
      </c>
      <c r="I27">
        <f t="shared" si="7"/>
        <v>120</v>
      </c>
      <c r="J27">
        <f t="shared" si="0"/>
        <v>5.1183576396792327</v>
      </c>
      <c r="K27">
        <f t="shared" si="3"/>
        <v>4.6927624232764291</v>
      </c>
      <c r="L27">
        <f t="shared" si="4"/>
        <v>5.5439528560820364</v>
      </c>
      <c r="M27">
        <f t="shared" si="1"/>
        <v>0.42559521640280368</v>
      </c>
      <c r="O27">
        <f t="shared" si="5"/>
        <v>1.6863290967420497</v>
      </c>
      <c r="P27">
        <f t="shared" si="6"/>
        <v>8.5503861826164158</v>
      </c>
      <c r="Q27">
        <f t="shared" si="2"/>
        <v>3.4320285429371831</v>
      </c>
    </row>
    <row r="28" spans="1:26" x14ac:dyDescent="0.25">
      <c r="A28">
        <v>150</v>
      </c>
      <c r="B28">
        <v>7.8</v>
      </c>
      <c r="F28" s="1"/>
      <c r="I28">
        <f t="shared" si="7"/>
        <v>125</v>
      </c>
      <c r="J28">
        <f t="shared" si="0"/>
        <v>5.4392411269300762</v>
      </c>
      <c r="K28">
        <f t="shared" si="3"/>
        <v>5.0232020616775532</v>
      </c>
      <c r="L28">
        <f t="shared" si="4"/>
        <v>5.8552801921825992</v>
      </c>
      <c r="M28">
        <f t="shared" si="1"/>
        <v>0.41603906525252254</v>
      </c>
      <c r="O28">
        <f t="shared" si="5"/>
        <v>2.0083845086601184</v>
      </c>
      <c r="P28">
        <f t="shared" si="6"/>
        <v>8.8700977452000345</v>
      </c>
      <c r="Q28">
        <f t="shared" si="2"/>
        <v>3.4308566182699578</v>
      </c>
    </row>
    <row r="29" spans="1:26" x14ac:dyDescent="0.25">
      <c r="A29">
        <v>172</v>
      </c>
      <c r="B29">
        <v>8.75</v>
      </c>
      <c r="I29">
        <f t="shared" si="7"/>
        <v>130</v>
      </c>
      <c r="J29">
        <f t="shared" si="0"/>
        <v>5.7601246141809188</v>
      </c>
      <c r="K29">
        <f t="shared" si="3"/>
        <v>5.3471368196914089</v>
      </c>
      <c r="L29">
        <f t="shared" si="4"/>
        <v>6.1731124086704288</v>
      </c>
      <c r="M29">
        <f t="shared" si="1"/>
        <v>0.41298779448950984</v>
      </c>
      <c r="O29">
        <f t="shared" si="5"/>
        <v>2.3296366678811666</v>
      </c>
      <c r="P29">
        <f t="shared" si="6"/>
        <v>9.1906125604806714</v>
      </c>
      <c r="Q29">
        <f t="shared" si="2"/>
        <v>3.4304879462997522</v>
      </c>
    </row>
    <row r="30" spans="1:26" x14ac:dyDescent="0.25">
      <c r="A30">
        <v>189</v>
      </c>
      <c r="B30">
        <v>6.15</v>
      </c>
      <c r="I30">
        <f t="shared" si="7"/>
        <v>135</v>
      </c>
      <c r="J30">
        <f t="shared" si="0"/>
        <v>6.0810081014317614</v>
      </c>
      <c r="K30">
        <f t="shared" si="3"/>
        <v>5.6644237378650288</v>
      </c>
      <c r="L30">
        <f t="shared" si="4"/>
        <v>6.497592464998494</v>
      </c>
      <c r="M30">
        <f t="shared" si="1"/>
        <v>0.41658436356673295</v>
      </c>
      <c r="O30">
        <f t="shared" si="5"/>
        <v>2.6500853154631119</v>
      </c>
      <c r="P30">
        <f t="shared" si="6"/>
        <v>9.5119308874004105</v>
      </c>
      <c r="Q30">
        <f t="shared" si="2"/>
        <v>3.4309227859686495</v>
      </c>
      <c r="T30" t="s">
        <v>15</v>
      </c>
      <c r="U30" t="s">
        <v>19</v>
      </c>
      <c r="V30" s="2" t="s">
        <v>30</v>
      </c>
    </row>
    <row r="31" spans="1:26" x14ac:dyDescent="0.25">
      <c r="A31">
        <v>156</v>
      </c>
      <c r="B31">
        <v>6.35</v>
      </c>
      <c r="I31">
        <f t="shared" si="7"/>
        <v>140</v>
      </c>
      <c r="J31">
        <f t="shared" si="0"/>
        <v>6.4018915886826058</v>
      </c>
      <c r="K31">
        <f t="shared" si="3"/>
        <v>5.9752308985210165</v>
      </c>
      <c r="L31">
        <f t="shared" si="4"/>
        <v>6.828552278844195</v>
      </c>
      <c r="M31">
        <f t="shared" si="1"/>
        <v>0.42666069016158942</v>
      </c>
      <c r="O31">
        <f t="shared" si="5"/>
        <v>2.9697307568101037</v>
      </c>
      <c r="P31">
        <f t="shared" si="6"/>
        <v>9.834052420555107</v>
      </c>
      <c r="Q31">
        <f t="shared" si="2"/>
        <v>3.4321608318725021</v>
      </c>
      <c r="T31">
        <f>G2</f>
        <v>6.4176697450168602E-2</v>
      </c>
      <c r="U31">
        <f>G3</f>
        <v>-2.5828460543409992</v>
      </c>
      <c r="V31" s="3" t="s">
        <v>31</v>
      </c>
      <c r="W31" s="4" t="s">
        <v>32</v>
      </c>
      <c r="X31" s="6" t="s">
        <v>36</v>
      </c>
      <c r="Y31" s="6" t="s">
        <v>37</v>
      </c>
      <c r="Z31" s="6" t="s">
        <v>38</v>
      </c>
    </row>
    <row r="32" spans="1:26" x14ac:dyDescent="0.25">
      <c r="A32">
        <v>168</v>
      </c>
      <c r="B32">
        <v>6.85</v>
      </c>
      <c r="I32">
        <f t="shared" si="7"/>
        <v>145</v>
      </c>
      <c r="J32">
        <f t="shared" si="0"/>
        <v>6.7227750759334484</v>
      </c>
      <c r="K32">
        <f t="shared" si="3"/>
        <v>6.2800004650083174</v>
      </c>
      <c r="L32">
        <f t="shared" si="4"/>
        <v>7.1655496868585793</v>
      </c>
      <c r="M32">
        <f t="shared" si="1"/>
        <v>0.44277461092513104</v>
      </c>
      <c r="O32">
        <f t="shared" si="5"/>
        <v>3.2885738606010562</v>
      </c>
      <c r="P32">
        <f t="shared" si="6"/>
        <v>10.15697629126584</v>
      </c>
      <c r="Q32">
        <f t="shared" si="2"/>
        <v>3.4342012153323922</v>
      </c>
      <c r="V32" s="3">
        <v>120</v>
      </c>
      <c r="W32" s="5">
        <f>(T31*V32)+U31</f>
        <v>5.1183576396792327</v>
      </c>
      <c r="X32" s="7">
        <f>VLOOKUP(W32,J3:Q53,8,TRUE)</f>
        <v>3.4320285429371831</v>
      </c>
      <c r="Y32" s="7">
        <f>W32+X32</f>
        <v>8.5503861826164158</v>
      </c>
      <c r="Z32" s="7">
        <f>W32-X32</f>
        <v>1.6863290967420497</v>
      </c>
    </row>
    <row r="33" spans="1:17" x14ac:dyDescent="0.25">
      <c r="A33">
        <v>178</v>
      </c>
      <c r="B33">
        <v>10.1</v>
      </c>
      <c r="I33">
        <f t="shared" si="7"/>
        <v>150</v>
      </c>
      <c r="J33">
        <f t="shared" si="0"/>
        <v>7.043658563184291</v>
      </c>
      <c r="K33">
        <f t="shared" si="3"/>
        <v>6.5793606344569362</v>
      </c>
      <c r="L33">
        <f t="shared" si="4"/>
        <v>7.5079564919116457</v>
      </c>
      <c r="M33">
        <f t="shared" si="1"/>
        <v>0.46429792872735498</v>
      </c>
      <c r="O33">
        <f t="shared" si="5"/>
        <v>3.6066160557469615</v>
      </c>
      <c r="P33">
        <f t="shared" si="6"/>
        <v>10.48070107062162</v>
      </c>
      <c r="Q33">
        <f t="shared" si="2"/>
        <v>3.4370425074373294</v>
      </c>
    </row>
    <row r="34" spans="1:17" x14ac:dyDescent="0.25">
      <c r="A34">
        <v>166</v>
      </c>
      <c r="B34">
        <v>8.75</v>
      </c>
      <c r="I34">
        <f t="shared" si="7"/>
        <v>155</v>
      </c>
      <c r="J34">
        <f t="shared" si="0"/>
        <v>7.3645420504351335</v>
      </c>
      <c r="K34">
        <f t="shared" si="3"/>
        <v>6.8740229619676239</v>
      </c>
      <c r="L34">
        <f t="shared" si="4"/>
        <v>7.8550611389026432</v>
      </c>
      <c r="M34">
        <f t="shared" si="1"/>
        <v>0.49051908846750936</v>
      </c>
      <c r="O34">
        <f t="shared" si="5"/>
        <v>3.9238593264017805</v>
      </c>
      <c r="P34">
        <f t="shared" si="6"/>
        <v>10.805224774468487</v>
      </c>
      <c r="Q34">
        <f t="shared" si="2"/>
        <v>3.4406827240333531</v>
      </c>
    </row>
    <row r="35" spans="1:17" x14ac:dyDescent="0.25">
      <c r="A35">
        <v>159</v>
      </c>
      <c r="B35">
        <v>3.25</v>
      </c>
      <c r="I35">
        <f t="shared" si="7"/>
        <v>160</v>
      </c>
      <c r="J35">
        <f t="shared" si="0"/>
        <v>7.6854255376859779</v>
      </c>
      <c r="K35">
        <f t="shared" si="3"/>
        <v>7.1646966402053849</v>
      </c>
      <c r="L35">
        <f t="shared" si="4"/>
        <v>8.2061544351665709</v>
      </c>
      <c r="M35">
        <f t="shared" si="1"/>
        <v>0.52072889748059314</v>
      </c>
      <c r="O35">
        <f t="shared" si="5"/>
        <v>4.2403062050674496</v>
      </c>
      <c r="P35">
        <f t="shared" si="6"/>
        <v>11.130544870304506</v>
      </c>
      <c r="Q35">
        <f t="shared" si="2"/>
        <v>3.4451193326185279</v>
      </c>
    </row>
    <row r="36" spans="1:17" x14ac:dyDescent="0.25">
      <c r="A36">
        <v>109</v>
      </c>
      <c r="B36">
        <v>5.55</v>
      </c>
      <c r="I36">
        <f t="shared" si="7"/>
        <v>165</v>
      </c>
      <c r="J36">
        <f t="shared" si="0"/>
        <v>8.0063090249368205</v>
      </c>
      <c r="K36">
        <f t="shared" si="3"/>
        <v>7.4520334687541707</v>
      </c>
      <c r="L36">
        <f t="shared" si="4"/>
        <v>8.5605845811194694</v>
      </c>
      <c r="M36">
        <f t="shared" si="1"/>
        <v>0.55427555618264945</v>
      </c>
      <c r="O36">
        <f t="shared" si="5"/>
        <v>4.5559597638485805</v>
      </c>
      <c r="P36">
        <f t="shared" si="6"/>
        <v>11.456658286025061</v>
      </c>
      <c r="Q36">
        <f t="shared" si="2"/>
        <v>3.45034926108824</v>
      </c>
    </row>
    <row r="37" spans="1:17" x14ac:dyDescent="0.25">
      <c r="A37">
        <v>113</v>
      </c>
      <c r="B37">
        <v>5.6</v>
      </c>
      <c r="I37">
        <f t="shared" si="7"/>
        <v>170</v>
      </c>
      <c r="J37">
        <f t="shared" si="0"/>
        <v>8.3271925121876631</v>
      </c>
      <c r="K37">
        <f t="shared" si="3"/>
        <v>7.7366017920762733</v>
      </c>
      <c r="L37">
        <f t="shared" si="4"/>
        <v>8.9177832322990529</v>
      </c>
      <c r="M37">
        <f t="shared" si="1"/>
        <v>0.59059072011139002</v>
      </c>
      <c r="O37">
        <f t="shared" si="5"/>
        <v>4.8708236039268176</v>
      </c>
      <c r="P37">
        <f t="shared" si="6"/>
        <v>11.783561420448509</v>
      </c>
      <c r="Q37">
        <f t="shared" si="2"/>
        <v>3.4563689082608455</v>
      </c>
    </row>
    <row r="38" spans="1:17" x14ac:dyDescent="0.25">
      <c r="A38">
        <v>107</v>
      </c>
      <c r="B38">
        <v>4.28</v>
      </c>
      <c r="I38">
        <f t="shared" si="7"/>
        <v>175</v>
      </c>
      <c r="J38">
        <f t="shared" si="0"/>
        <v>8.6480759994385057</v>
      </c>
      <c r="K38">
        <f t="shared" si="3"/>
        <v>8.0188807958874389</v>
      </c>
      <c r="L38">
        <f t="shared" si="4"/>
        <v>9.2772712029895725</v>
      </c>
      <c r="M38">
        <f t="shared" si="1"/>
        <v>0.62919520355106684</v>
      </c>
      <c r="O38">
        <f t="shared" si="5"/>
        <v>5.1849018433380287</v>
      </c>
      <c r="P38">
        <f t="shared" si="6"/>
        <v>12.111250155538983</v>
      </c>
      <c r="Q38">
        <f t="shared" si="2"/>
        <v>3.4631741561004765</v>
      </c>
    </row>
    <row r="39" spans="1:17" x14ac:dyDescent="0.25">
      <c r="A39">
        <v>96</v>
      </c>
      <c r="B39">
        <v>3.8</v>
      </c>
      <c r="I39">
        <f t="shared" si="7"/>
        <v>180</v>
      </c>
      <c r="J39">
        <f t="shared" si="0"/>
        <v>8.9689594866893483</v>
      </c>
      <c r="K39">
        <f t="shared" si="3"/>
        <v>8.2992662668852955</v>
      </c>
      <c r="L39">
        <f t="shared" si="4"/>
        <v>9.6386527064934011</v>
      </c>
      <c r="M39">
        <f t="shared" si="1"/>
        <v>0.66969321980405339</v>
      </c>
      <c r="O39">
        <f t="shared" si="5"/>
        <v>5.4981991031477104</v>
      </c>
      <c r="P39">
        <f t="shared" si="6"/>
        <v>12.439719870230986</v>
      </c>
      <c r="Q39">
        <f t="shared" si="2"/>
        <v>3.4707603835416379</v>
      </c>
    </row>
    <row r="40" spans="1:17" x14ac:dyDescent="0.25">
      <c r="A40">
        <v>67</v>
      </c>
      <c r="B40">
        <v>3.12</v>
      </c>
      <c r="I40">
        <f t="shared" si="7"/>
        <v>185</v>
      </c>
      <c r="J40">
        <f t="shared" si="0"/>
        <v>9.2898429739401926</v>
      </c>
      <c r="K40">
        <f t="shared" si="3"/>
        <v>8.5780813480279452</v>
      </c>
      <c r="L40">
        <f t="shared" si="4"/>
        <v>10.00160459985244</v>
      </c>
      <c r="M40">
        <f t="shared" si="1"/>
        <v>0.71176162591224701</v>
      </c>
      <c r="O40">
        <f t="shared" si="5"/>
        <v>5.8107204921307609</v>
      </c>
      <c r="P40">
        <f t="shared" si="6"/>
        <v>12.768965455749624</v>
      </c>
      <c r="Q40">
        <f t="shared" si="2"/>
        <v>3.4791224818094317</v>
      </c>
    </row>
    <row r="41" spans="1:17" x14ac:dyDescent="0.25">
      <c r="A41">
        <v>107</v>
      </c>
      <c r="B41">
        <v>1.38</v>
      </c>
      <c r="I41">
        <f t="shared" si="7"/>
        <v>190</v>
      </c>
      <c r="J41">
        <f t="shared" si="0"/>
        <v>9.6107264611910352</v>
      </c>
      <c r="K41">
        <f t="shared" si="3"/>
        <v>8.8555884509036158</v>
      </c>
      <c r="L41">
        <f t="shared" si="4"/>
        <v>10.365864471478455</v>
      </c>
      <c r="M41">
        <f t="shared" si="1"/>
        <v>0.75513801028742022</v>
      </c>
      <c r="O41">
        <f t="shared" si="5"/>
        <v>6.1224715900711768</v>
      </c>
      <c r="P41">
        <f t="shared" si="6"/>
        <v>13.098981332310894</v>
      </c>
      <c r="Q41">
        <f t="shared" si="2"/>
        <v>3.488254871119858</v>
      </c>
    </row>
    <row r="42" spans="1:17" x14ac:dyDescent="0.25">
      <c r="A42">
        <v>75</v>
      </c>
      <c r="B42">
        <v>0.84</v>
      </c>
      <c r="I42">
        <f t="shared" si="7"/>
        <v>195</v>
      </c>
      <c r="J42">
        <f t="shared" si="0"/>
        <v>9.9316099484418778</v>
      </c>
      <c r="K42">
        <f t="shared" si="3"/>
        <v>9.1320004087099438</v>
      </c>
      <c r="L42">
        <f t="shared" si="4"/>
        <v>10.731219488173812</v>
      </c>
      <c r="M42">
        <f t="shared" si="1"/>
        <v>0.7996095397319346</v>
      </c>
      <c r="O42">
        <f t="shared" si="5"/>
        <v>6.4334584298050856</v>
      </c>
      <c r="P42">
        <f t="shared" si="6"/>
        <v>13.42976146707867</v>
      </c>
      <c r="Q42">
        <f t="shared" si="2"/>
        <v>3.4981515186367922</v>
      </c>
    </row>
    <row r="43" spans="1:17" x14ac:dyDescent="0.25">
      <c r="A43">
        <v>72</v>
      </c>
      <c r="B43">
        <v>1.73</v>
      </c>
      <c r="I43">
        <f t="shared" si="7"/>
        <v>200</v>
      </c>
      <c r="J43">
        <f t="shared" si="0"/>
        <v>10.25249343569272</v>
      </c>
      <c r="K43">
        <f t="shared" si="3"/>
        <v>9.4074901123444263</v>
      </c>
      <c r="L43">
        <f t="shared" si="4"/>
        <v>11.097496759041015</v>
      </c>
      <c r="M43">
        <f t="shared" si="1"/>
        <v>0.84500332334829431</v>
      </c>
      <c r="O43">
        <f t="shared" si="5"/>
        <v>6.7436874781367546</v>
      </c>
      <c r="P43">
        <f t="shared" si="6"/>
        <v>13.761299393248686</v>
      </c>
      <c r="Q43">
        <f t="shared" si="2"/>
        <v>3.5088059575559658</v>
      </c>
    </row>
    <row r="44" spans="1:17" x14ac:dyDescent="0.25">
      <c r="A44">
        <v>63</v>
      </c>
      <c r="B44">
        <v>1.29</v>
      </c>
      <c r="I44">
        <f t="shared" si="7"/>
        <v>205</v>
      </c>
      <c r="J44">
        <f t="shared" si="0"/>
        <v>10.573376922943565</v>
      </c>
      <c r="K44">
        <f t="shared" si="3"/>
        <v>9.6821984807116621</v>
      </c>
      <c r="L44">
        <f t="shared" si="4"/>
        <v>11.464555365175467</v>
      </c>
      <c r="M44">
        <f t="shared" si="1"/>
        <v>0.8911784422319029</v>
      </c>
      <c r="O44">
        <f t="shared" si="5"/>
        <v>7.0531656157619267</v>
      </c>
      <c r="P44">
        <f t="shared" si="6"/>
        <v>14.093588230125203</v>
      </c>
      <c r="Q44">
        <f t="shared" si="2"/>
        <v>3.5202113071816381</v>
      </c>
    </row>
    <row r="45" spans="1:17" x14ac:dyDescent="0.25">
      <c r="A45">
        <v>65</v>
      </c>
      <c r="B45">
        <v>1.69</v>
      </c>
      <c r="I45">
        <f t="shared" si="7"/>
        <v>210</v>
      </c>
      <c r="J45">
        <f t="shared" si="0"/>
        <v>10.894260410194407</v>
      </c>
      <c r="K45">
        <f t="shared" si="3"/>
        <v>9.9562408931703885</v>
      </c>
      <c r="L45">
        <f t="shared" si="4"/>
        <v>11.832279927218426</v>
      </c>
      <c r="M45">
        <f t="shared" si="1"/>
        <v>0.93801951702401887</v>
      </c>
      <c r="O45">
        <f t="shared" si="5"/>
        <v>7.3619001163358444</v>
      </c>
      <c r="P45">
        <f t="shared" si="6"/>
        <v>14.42662070405297</v>
      </c>
      <c r="Q45">
        <f t="shared" si="2"/>
        <v>3.532360293858563</v>
      </c>
    </row>
    <row r="46" spans="1:17" x14ac:dyDescent="0.25">
      <c r="A46">
        <v>57</v>
      </c>
      <c r="B46">
        <v>1.1499999999999999</v>
      </c>
      <c r="I46">
        <f t="shared" si="7"/>
        <v>215</v>
      </c>
      <c r="J46">
        <f t="shared" si="0"/>
        <v>11.21514389744525</v>
      </c>
      <c r="K46">
        <f t="shared" si="3"/>
        <v>10.229712310917327</v>
      </c>
      <c r="L46">
        <f t="shared" si="4"/>
        <v>12.200575483973173</v>
      </c>
      <c r="M46">
        <f t="shared" si="1"/>
        <v>0.98543158652792329</v>
      </c>
      <c r="O46">
        <f t="shared" si="5"/>
        <v>7.6698986248248193</v>
      </c>
      <c r="P46">
        <f t="shared" si="6"/>
        <v>14.760389170065681</v>
      </c>
      <c r="Q46">
        <f t="shared" si="2"/>
        <v>3.5452452726204311</v>
      </c>
    </row>
    <row r="47" spans="1:17" x14ac:dyDescent="0.25">
      <c r="A47">
        <v>166</v>
      </c>
      <c r="B47">
        <v>9.8800000000000008</v>
      </c>
      <c r="I47">
        <f t="shared" si="7"/>
        <v>220</v>
      </c>
      <c r="J47">
        <f t="shared" si="0"/>
        <v>11.536027384696093</v>
      </c>
      <c r="K47">
        <f t="shared" si="3"/>
        <v>10.502691327004413</v>
      </c>
      <c r="L47">
        <f t="shared" si="4"/>
        <v>12.569363442387772</v>
      </c>
      <c r="M47">
        <f t="shared" si="1"/>
        <v>1.0333360576916784</v>
      </c>
      <c r="O47">
        <f t="shared" si="5"/>
        <v>7.9771691352800875</v>
      </c>
      <c r="P47">
        <f t="shared" si="6"/>
        <v>15.094885634112098</v>
      </c>
      <c r="Q47">
        <f t="shared" si="2"/>
        <v>3.558858249416005</v>
      </c>
    </row>
    <row r="48" spans="1:17" x14ac:dyDescent="0.25">
      <c r="A48">
        <v>158</v>
      </c>
      <c r="B48">
        <v>9.1</v>
      </c>
      <c r="I48">
        <f t="shared" si="7"/>
        <v>225</v>
      </c>
      <c r="J48">
        <f t="shared" si="0"/>
        <v>11.856910871946937</v>
      </c>
      <c r="K48">
        <f t="shared" si="3"/>
        <v>10.775243361334507</v>
      </c>
      <c r="L48">
        <f t="shared" si="4"/>
        <v>12.938578382559367</v>
      </c>
      <c r="M48">
        <f t="shared" si="1"/>
        <v>1.0816675106124305</v>
      </c>
      <c r="O48">
        <f t="shared" si="5"/>
        <v>8.2837199681712832</v>
      </c>
      <c r="P48">
        <f t="shared" si="6"/>
        <v>15.430101775722591</v>
      </c>
      <c r="Q48">
        <f t="shared" si="2"/>
        <v>3.5731909037756533</v>
      </c>
    </row>
    <row r="49" spans="1:17" x14ac:dyDescent="0.25">
      <c r="A49">
        <v>148</v>
      </c>
      <c r="B49">
        <v>8.6199999999999992</v>
      </c>
      <c r="I49">
        <f t="shared" si="7"/>
        <v>230</v>
      </c>
      <c r="J49">
        <f t="shared" si="0"/>
        <v>12.17779435919778</v>
      </c>
      <c r="K49">
        <f t="shared" si="3"/>
        <v>11.047423182153231</v>
      </c>
      <c r="L49">
        <f t="shared" si="4"/>
        <v>13.308165536242328</v>
      </c>
      <c r="M49">
        <f t="shared" si="1"/>
        <v>1.130371177044549</v>
      </c>
      <c r="O49">
        <f t="shared" si="5"/>
        <v>8.5895597474139205</v>
      </c>
      <c r="P49">
        <f t="shared" si="6"/>
        <v>15.766028970981639</v>
      </c>
      <c r="Q49">
        <f t="shared" si="2"/>
        <v>3.5882346117838586</v>
      </c>
    </row>
    <row r="50" spans="1:17" x14ac:dyDescent="0.25">
      <c r="A50">
        <v>169</v>
      </c>
      <c r="B50">
        <v>8.5399999999999991</v>
      </c>
      <c r="I50">
        <f t="shared" si="7"/>
        <v>235</v>
      </c>
      <c r="J50">
        <f t="shared" si="0"/>
        <v>12.498677846448622</v>
      </c>
      <c r="K50">
        <f t="shared" si="3"/>
        <v>11.319276900518215</v>
      </c>
      <c r="L50">
        <f t="shared" si="4"/>
        <v>13.678078792379029</v>
      </c>
      <c r="M50">
        <f t="shared" si="1"/>
        <v>1.1794009459304071</v>
      </c>
      <c r="O50">
        <f t="shared" si="5"/>
        <v>8.8946973772212825</v>
      </c>
      <c r="P50">
        <f t="shared" si="6"/>
        <v>16.10265831567596</v>
      </c>
      <c r="Q50">
        <f t="shared" si="2"/>
        <v>3.6039804692273396</v>
      </c>
    </row>
    <row r="51" spans="1:17" x14ac:dyDescent="0.25">
      <c r="A51">
        <v>179</v>
      </c>
      <c r="B51">
        <v>8.18</v>
      </c>
      <c r="I51">
        <f t="shared" si="7"/>
        <v>240</v>
      </c>
      <c r="J51">
        <f t="shared" si="0"/>
        <v>12.819561333699465</v>
      </c>
      <c r="K51">
        <f t="shared" si="3"/>
        <v>11.590843553401697</v>
      </c>
      <c r="L51">
        <f t="shared" si="4"/>
        <v>14.048279113997232</v>
      </c>
      <c r="M51">
        <f t="shared" si="1"/>
        <v>1.2287177802977676</v>
      </c>
      <c r="O51">
        <f t="shared" si="5"/>
        <v>9.1991420189058797</v>
      </c>
      <c r="P51">
        <f t="shared" si="6"/>
        <v>16.439980648493048</v>
      </c>
      <c r="Q51">
        <f t="shared" si="2"/>
        <v>3.620419314793585</v>
      </c>
    </row>
    <row r="52" spans="1:17" x14ac:dyDescent="0.25">
      <c r="A52">
        <v>187</v>
      </c>
      <c r="B52">
        <v>9.18</v>
      </c>
      <c r="I52">
        <f t="shared" si="7"/>
        <v>245</v>
      </c>
      <c r="J52">
        <f t="shared" si="0"/>
        <v>13.140444820950307</v>
      </c>
      <c r="K52">
        <f t="shared" si="3"/>
        <v>11.862156365644511</v>
      </c>
      <c r="L52">
        <f t="shared" si="4"/>
        <v>14.418733276256104</v>
      </c>
      <c r="M52">
        <f t="shared" si="1"/>
        <v>1.2782884553057967</v>
      </c>
      <c r="O52">
        <f t="shared" si="5"/>
        <v>9.5029030677495747</v>
      </c>
      <c r="P52">
        <f t="shared" si="6"/>
        <v>16.77798657415104</v>
      </c>
      <c r="Q52">
        <f t="shared" si="2"/>
        <v>3.6375417532007321</v>
      </c>
    </row>
    <row r="53" spans="1:17" x14ac:dyDescent="0.25">
      <c r="A53">
        <v>119</v>
      </c>
      <c r="B53">
        <v>7.5</v>
      </c>
      <c r="I53">
        <f t="shared" si="7"/>
        <v>250</v>
      </c>
      <c r="J53">
        <f t="shared" si="0"/>
        <v>13.461328308201152</v>
      </c>
      <c r="K53">
        <f t="shared" si="3"/>
        <v>12.13324376070195</v>
      </c>
      <c r="L53">
        <f t="shared" si="4"/>
        <v>14.789412855700354</v>
      </c>
      <c r="M53">
        <f t="shared" si="1"/>
        <v>1.328084547499202</v>
      </c>
      <c r="O53">
        <f t="shared" si="5"/>
        <v>9.8059901300544645</v>
      </c>
      <c r="P53">
        <f t="shared" si="6"/>
        <v>17.116666486347839</v>
      </c>
      <c r="Q53">
        <f t="shared" si="2"/>
        <v>3.6553381781466863</v>
      </c>
    </row>
    <row r="54" spans="1:17" x14ac:dyDescent="0.25">
      <c r="A54">
        <v>126</v>
      </c>
      <c r="B54">
        <v>3.82</v>
      </c>
    </row>
    <row r="55" spans="1:17" x14ac:dyDescent="0.25">
      <c r="A55">
        <v>109</v>
      </c>
      <c r="B55">
        <v>3.54</v>
      </c>
    </row>
    <row r="56" spans="1:17" x14ac:dyDescent="0.25">
      <c r="A56">
        <v>157</v>
      </c>
      <c r="B56">
        <v>5.4</v>
      </c>
    </row>
    <row r="57" spans="1:17" x14ac:dyDescent="0.25">
      <c r="A57">
        <v>84</v>
      </c>
      <c r="B57">
        <v>2.13</v>
      </c>
    </row>
    <row r="58" spans="1:17" x14ac:dyDescent="0.25">
      <c r="A58">
        <v>60</v>
      </c>
      <c r="B58">
        <v>0.36</v>
      </c>
    </row>
    <row r="59" spans="1:17" x14ac:dyDescent="0.25">
      <c r="A59">
        <v>100</v>
      </c>
      <c r="B59">
        <v>1.51</v>
      </c>
    </row>
    <row r="60" spans="1:17" x14ac:dyDescent="0.25">
      <c r="A60">
        <v>74</v>
      </c>
      <c r="B60">
        <v>2.6</v>
      </c>
    </row>
    <row r="61" spans="1:17" x14ac:dyDescent="0.25">
      <c r="A61">
        <v>78</v>
      </c>
      <c r="B61">
        <v>2.6</v>
      </c>
    </row>
    <row r="62" spans="1:17" x14ac:dyDescent="0.25">
      <c r="A62">
        <v>99</v>
      </c>
      <c r="B62">
        <v>2.57</v>
      </c>
    </row>
    <row r="63" spans="1:17" x14ac:dyDescent="0.25">
      <c r="A63">
        <v>91</v>
      </c>
      <c r="B63">
        <v>1.51</v>
      </c>
    </row>
    <row r="64" spans="1:17" x14ac:dyDescent="0.25">
      <c r="A64">
        <v>98</v>
      </c>
      <c r="B64">
        <v>1.51</v>
      </c>
    </row>
    <row r="65" spans="1:2" x14ac:dyDescent="0.25">
      <c r="A65">
        <v>105</v>
      </c>
      <c r="B65">
        <v>4.16</v>
      </c>
    </row>
    <row r="66" spans="1:2" x14ac:dyDescent="0.25">
      <c r="A66">
        <v>102</v>
      </c>
      <c r="B66">
        <v>3.64</v>
      </c>
    </row>
    <row r="67" spans="1:2" x14ac:dyDescent="0.25">
      <c r="A67">
        <v>114</v>
      </c>
      <c r="B67">
        <v>4.42</v>
      </c>
    </row>
    <row r="68" spans="1:2" x14ac:dyDescent="0.25">
      <c r="A68">
        <v>96</v>
      </c>
      <c r="B68">
        <v>5.19</v>
      </c>
    </row>
    <row r="69" spans="1:2" x14ac:dyDescent="0.25">
      <c r="A69">
        <v>92</v>
      </c>
      <c r="B69">
        <v>7.27</v>
      </c>
    </row>
    <row r="70" spans="1:2" x14ac:dyDescent="0.25">
      <c r="A70">
        <v>88</v>
      </c>
      <c r="B70">
        <v>8.0500000000000007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7AB0-F901-4803-9A74-070D7BBF0271}">
  <dimension ref="A1:AH53"/>
  <sheetViews>
    <sheetView zoomScaleNormal="100" workbookViewId="0">
      <selection activeCell="C3" sqref="C3"/>
    </sheetView>
  </sheetViews>
  <sheetFormatPr defaultRowHeight="15" x14ac:dyDescent="0.25"/>
  <cols>
    <col min="1" max="1" width="14.140625" bestFit="1" customWidth="1"/>
    <col min="2" max="2" width="13.85546875" customWidth="1"/>
    <col min="3" max="3" width="10.5703125" customWidth="1"/>
    <col min="5" max="5" width="13.7109375" customWidth="1"/>
    <col min="10" max="10" width="13.7109375" customWidth="1"/>
    <col min="14" max="14" width="4.42578125" customWidth="1"/>
    <col min="33" max="33" width="13.85546875" bestFit="1" customWidth="1"/>
    <col min="34" max="34" width="11.5703125" bestFit="1" customWidth="1"/>
  </cols>
  <sheetData>
    <row r="1" spans="1:34" x14ac:dyDescent="0.25">
      <c r="A1" t="s">
        <v>9</v>
      </c>
      <c r="B1" t="s">
        <v>39</v>
      </c>
      <c r="K1" t="s">
        <v>12</v>
      </c>
      <c r="L1" t="s">
        <v>12</v>
      </c>
      <c r="M1" t="s">
        <v>13</v>
      </c>
      <c r="O1" t="s">
        <v>14</v>
      </c>
      <c r="P1" t="s">
        <v>14</v>
      </c>
      <c r="Q1" t="s">
        <v>14</v>
      </c>
    </row>
    <row r="2" spans="1:34" x14ac:dyDescent="0.25">
      <c r="A2" t="s">
        <v>10</v>
      </c>
      <c r="B2" t="s">
        <v>11</v>
      </c>
      <c r="C2" t="s">
        <v>47</v>
      </c>
      <c r="F2" t="s">
        <v>15</v>
      </c>
      <c r="G2">
        <f>SLOPE(B3:B3000,A3:A3000)</f>
        <v>1.8988701503734149</v>
      </c>
      <c r="I2" t="s">
        <v>16</v>
      </c>
      <c r="J2" t="s">
        <v>17</v>
      </c>
      <c r="K2" t="s">
        <v>1</v>
      </c>
      <c r="L2" t="s">
        <v>2</v>
      </c>
      <c r="M2" t="s">
        <v>18</v>
      </c>
      <c r="O2" t="s">
        <v>1</v>
      </c>
      <c r="P2" t="s">
        <v>2</v>
      </c>
      <c r="Q2" t="s">
        <v>3</v>
      </c>
    </row>
    <row r="3" spans="1:34" x14ac:dyDescent="0.25">
      <c r="A3">
        <v>6.5</v>
      </c>
      <c r="B3">
        <v>11.4</v>
      </c>
      <c r="F3" t="s">
        <v>19</v>
      </c>
      <c r="G3">
        <f>INTERCEPT(B3:B3000,A3:A3000)</f>
        <v>-0.98176220174447337</v>
      </c>
      <c r="I3">
        <v>0</v>
      </c>
      <c r="J3">
        <f t="shared" ref="J3:J53" si="0">($G$2*I3)+$G$3</f>
        <v>-0.98176220174447337</v>
      </c>
      <c r="K3">
        <f>J3-M3</f>
        <v>-5.3275569973419259</v>
      </c>
      <c r="L3">
        <f>J3+M3</f>
        <v>3.3640325938529791</v>
      </c>
      <c r="M3">
        <f t="shared" ref="M3:M53" si="1">($G$8*SQRT(1/$G$5+(I3-$G$6)^2/$G$7))*$G$9</f>
        <v>4.3457947955974525</v>
      </c>
      <c r="O3">
        <f>J3-Q3</f>
        <v>-17.250350567976827</v>
      </c>
      <c r="P3">
        <f>J3+Q3</f>
        <v>15.286826164487881</v>
      </c>
      <c r="Q3">
        <f t="shared" ref="Q3:Q53" si="2">($G$8*SQRT(1+1/$G$5+(I3-$G$6)^2/$G$7))*$G$9</f>
        <v>16.268588366232354</v>
      </c>
    </row>
    <row r="4" spans="1:34" x14ac:dyDescent="0.25">
      <c r="A4">
        <v>23.5</v>
      </c>
      <c r="B4">
        <v>51.2</v>
      </c>
      <c r="E4" t="s">
        <v>20</v>
      </c>
      <c r="F4" t="s">
        <v>0</v>
      </c>
      <c r="G4">
        <v>0.05</v>
      </c>
      <c r="I4">
        <f>I3+2</f>
        <v>2</v>
      </c>
      <c r="J4">
        <f t="shared" si="0"/>
        <v>2.8159780990023564</v>
      </c>
      <c r="K4">
        <f t="shared" ref="K4:K53" si="3">J4-M4</f>
        <v>-1.211952973977382</v>
      </c>
      <c r="L4">
        <f t="shared" ref="L4:L53" si="4">J4+M4</f>
        <v>6.8439091719820944</v>
      </c>
      <c r="M4">
        <f t="shared" si="1"/>
        <v>4.0279310729797384</v>
      </c>
      <c r="O4">
        <f t="shared" ref="O4:O53" si="5">J4-Q4</f>
        <v>-13.370598554297269</v>
      </c>
      <c r="P4">
        <f t="shared" ref="P4:P53" si="6">J4+Q4</f>
        <v>19.002554752301982</v>
      </c>
      <c r="Q4">
        <f t="shared" si="2"/>
        <v>16.186576653299625</v>
      </c>
    </row>
    <row r="5" spans="1:34" x14ac:dyDescent="0.25">
      <c r="A5">
        <v>8</v>
      </c>
      <c r="B5">
        <v>15.7</v>
      </c>
      <c r="E5" t="s">
        <v>21</v>
      </c>
      <c r="F5" t="s">
        <v>4</v>
      </c>
      <c r="G5">
        <f>COUNT(A3:A3000)</f>
        <v>37</v>
      </c>
      <c r="I5">
        <f t="shared" ref="I5:I53" si="7">I4+2</f>
        <v>4</v>
      </c>
      <c r="J5">
        <f t="shared" si="0"/>
        <v>6.6137183997491862</v>
      </c>
      <c r="K5">
        <f t="shared" si="3"/>
        <v>2.8870096519506538</v>
      </c>
      <c r="L5">
        <f t="shared" si="4"/>
        <v>10.340427147547718</v>
      </c>
      <c r="M5">
        <f t="shared" si="1"/>
        <v>3.7267087477985323</v>
      </c>
      <c r="O5">
        <f t="shared" si="5"/>
        <v>-9.5005421515571307</v>
      </c>
      <c r="P5">
        <f t="shared" si="6"/>
        <v>22.727978951055501</v>
      </c>
      <c r="Q5">
        <f t="shared" si="2"/>
        <v>16.114260551306316</v>
      </c>
    </row>
    <row r="6" spans="1:34" ht="18.75" x14ac:dyDescent="0.3">
      <c r="A6">
        <v>9</v>
      </c>
      <c r="B6">
        <v>13.3</v>
      </c>
      <c r="E6" t="s">
        <v>22</v>
      </c>
      <c r="F6" t="s">
        <v>5</v>
      </c>
      <c r="G6">
        <f>AVERAGE(A3:A3000)</f>
        <v>17.337837837837839</v>
      </c>
      <c r="I6">
        <f t="shared" si="7"/>
        <v>6</v>
      </c>
      <c r="J6">
        <f t="shared" si="0"/>
        <v>10.411458700496016</v>
      </c>
      <c r="K6">
        <f t="shared" si="3"/>
        <v>6.9649647585066941</v>
      </c>
      <c r="L6">
        <f t="shared" si="4"/>
        <v>13.857952642485339</v>
      </c>
      <c r="M6">
        <f t="shared" si="1"/>
        <v>3.4464939419893228</v>
      </c>
      <c r="O6">
        <f t="shared" si="5"/>
        <v>-5.6403124016795267</v>
      </c>
      <c r="P6">
        <f t="shared" si="6"/>
        <v>26.46322980267156</v>
      </c>
      <c r="Q6">
        <f t="shared" si="2"/>
        <v>16.051771102175543</v>
      </c>
      <c r="AG6" s="9" t="s">
        <v>41</v>
      </c>
      <c r="AH6" s="14">
        <f>PEARSON(A3:A5002,B3:B5002)</f>
        <v>0.95523237321075061</v>
      </c>
    </row>
    <row r="7" spans="1:34" ht="21" x14ac:dyDescent="0.3">
      <c r="A7">
        <v>7.7</v>
      </c>
      <c r="B7">
        <v>12.3</v>
      </c>
      <c r="E7" t="s">
        <v>23</v>
      </c>
      <c r="F7" t="s">
        <v>6</v>
      </c>
      <c r="G7">
        <f>DEVSQ(A3:A3000)</f>
        <v>6034.5270270270248</v>
      </c>
      <c r="I7">
        <f t="shared" si="7"/>
        <v>8</v>
      </c>
      <c r="J7">
        <f t="shared" si="0"/>
        <v>14.209199001242846</v>
      </c>
      <c r="K7">
        <f t="shared" si="3"/>
        <v>11.016376436108869</v>
      </c>
      <c r="L7">
        <f t="shared" si="4"/>
        <v>17.402021566376821</v>
      </c>
      <c r="M7">
        <f t="shared" si="1"/>
        <v>3.1928225651339761</v>
      </c>
      <c r="O7">
        <f t="shared" si="5"/>
        <v>-1.7900244473154459</v>
      </c>
      <c r="P7">
        <f t="shared" si="6"/>
        <v>30.208422449801137</v>
      </c>
      <c r="Q7">
        <f t="shared" si="2"/>
        <v>15.999223448558292</v>
      </c>
      <c r="AG7" s="11" t="s">
        <v>42</v>
      </c>
      <c r="AH7" s="14">
        <f>AH6^2</f>
        <v>0.91246888682984273</v>
      </c>
    </row>
    <row r="8" spans="1:34" ht="18.75" x14ac:dyDescent="0.3">
      <c r="A8">
        <v>21.9</v>
      </c>
      <c r="B8">
        <v>38.700000000000003</v>
      </c>
      <c r="E8" t="s">
        <v>24</v>
      </c>
      <c r="F8" t="s">
        <v>7</v>
      </c>
      <c r="G8">
        <f>STEYX(B3:B3000,A3:A3000)</f>
        <v>7.7224491470286516</v>
      </c>
      <c r="I8">
        <f t="shared" si="7"/>
        <v>10</v>
      </c>
      <c r="J8">
        <f t="shared" si="0"/>
        <v>18.006939301989675</v>
      </c>
      <c r="K8">
        <f t="shared" si="3"/>
        <v>15.03444129329448</v>
      </c>
      <c r="L8">
        <f t="shared" si="4"/>
        <v>20.979437310684872</v>
      </c>
      <c r="M8">
        <f t="shared" si="1"/>
        <v>2.9724980086951955</v>
      </c>
      <c r="O8">
        <f t="shared" si="5"/>
        <v>2.0502234921444149</v>
      </c>
      <c r="P8">
        <f t="shared" si="6"/>
        <v>33.963655111834939</v>
      </c>
      <c r="Q8">
        <f t="shared" si="2"/>
        <v>15.95671580984526</v>
      </c>
      <c r="AG8" s="8" t="s">
        <v>43</v>
      </c>
      <c r="AH8" s="10">
        <f>COUNT(A3:A5002)</f>
        <v>37</v>
      </c>
    </row>
    <row r="9" spans="1:34" ht="18.75" x14ac:dyDescent="0.3">
      <c r="A9">
        <v>7.8</v>
      </c>
      <c r="B9">
        <v>10.3</v>
      </c>
      <c r="E9" t="s">
        <v>25</v>
      </c>
      <c r="F9" t="s">
        <v>8</v>
      </c>
      <c r="G9">
        <f>_xlfn.T.INV.2T(G4,G5-2)</f>
        <v>2.0301079282503438</v>
      </c>
      <c r="I9">
        <f t="shared" si="7"/>
        <v>12</v>
      </c>
      <c r="J9">
        <f t="shared" si="0"/>
        <v>21.804679602736506</v>
      </c>
      <c r="K9">
        <f t="shared" si="3"/>
        <v>19.011257699411892</v>
      </c>
      <c r="L9">
        <f t="shared" si="4"/>
        <v>24.59810150606112</v>
      </c>
      <c r="M9">
        <f t="shared" si="1"/>
        <v>2.7934219033246124</v>
      </c>
      <c r="O9">
        <f t="shared" si="5"/>
        <v>5.8803510154948295</v>
      </c>
      <c r="P9">
        <f t="shared" si="6"/>
        <v>37.729008189978181</v>
      </c>
      <c r="Q9">
        <f t="shared" si="2"/>
        <v>15.924328587241677</v>
      </c>
      <c r="AG9" s="8" t="s">
        <v>46</v>
      </c>
      <c r="AH9" s="12">
        <f>((AH6*((AH8-2)^0.5))/(1-AH6^2)^0.5)</f>
        <v>19.101251763212105</v>
      </c>
    </row>
    <row r="10" spans="1:34" ht="18.75" x14ac:dyDescent="0.3">
      <c r="A10">
        <v>20</v>
      </c>
      <c r="B10">
        <v>34.4</v>
      </c>
      <c r="I10">
        <f t="shared" si="7"/>
        <v>14</v>
      </c>
      <c r="J10">
        <f t="shared" si="0"/>
        <v>25.602419903483334</v>
      </c>
      <c r="K10">
        <f t="shared" si="3"/>
        <v>22.938494137389409</v>
      </c>
      <c r="L10">
        <f t="shared" si="4"/>
        <v>28.266345669577259</v>
      </c>
      <c r="M10">
        <f t="shared" si="1"/>
        <v>2.6639257660939242</v>
      </c>
      <c r="O10">
        <f t="shared" si="5"/>
        <v>9.7002962870688307</v>
      </c>
      <c r="P10">
        <f t="shared" si="6"/>
        <v>41.504543519897837</v>
      </c>
      <c r="Q10">
        <f t="shared" si="2"/>
        <v>15.902123616414503</v>
      </c>
      <c r="AG10" s="8" t="s">
        <v>44</v>
      </c>
      <c r="AH10" s="13">
        <f>_xlfn.T.DIST.2T($AH$9,$AH$12)</f>
        <v>4.2995106578261372E-20</v>
      </c>
    </row>
    <row r="11" spans="1:34" ht="18.75" x14ac:dyDescent="0.3">
      <c r="A11">
        <v>14.5</v>
      </c>
      <c r="B11">
        <v>28.8</v>
      </c>
      <c r="I11">
        <f t="shared" si="7"/>
        <v>16</v>
      </c>
      <c r="J11">
        <f t="shared" si="0"/>
        <v>29.400160204230165</v>
      </c>
      <c r="K11">
        <f t="shared" si="3"/>
        <v>26.808707313754805</v>
      </c>
      <c r="L11">
        <f t="shared" si="4"/>
        <v>31.991613094705524</v>
      </c>
      <c r="M11">
        <f t="shared" si="1"/>
        <v>2.5914528904753604</v>
      </c>
      <c r="O11">
        <f t="shared" si="5"/>
        <v>13.510016620611362</v>
      </c>
      <c r="P11">
        <f t="shared" si="6"/>
        <v>45.29030378784897</v>
      </c>
      <c r="Q11">
        <f t="shared" si="2"/>
        <v>15.890143583618803</v>
      </c>
      <c r="AG11" s="8" t="s">
        <v>40</v>
      </c>
      <c r="AH11" s="10" t="str">
        <f>IF(AH10&lt;0.05,"Yes","No")</f>
        <v>Yes</v>
      </c>
    </row>
    <row r="12" spans="1:34" x14ac:dyDescent="0.25">
      <c r="A12">
        <v>14.2</v>
      </c>
      <c r="B12">
        <v>19.7</v>
      </c>
      <c r="E12" t="s">
        <v>26</v>
      </c>
      <c r="F12">
        <f>MIN(A3:A3000)</f>
        <v>2.5</v>
      </c>
      <c r="I12">
        <f t="shared" si="7"/>
        <v>18</v>
      </c>
      <c r="J12">
        <f t="shared" si="0"/>
        <v>33.197900504976992</v>
      </c>
      <c r="K12">
        <f t="shared" si="3"/>
        <v>30.617088865423323</v>
      </c>
      <c r="L12">
        <f t="shared" si="4"/>
        <v>35.778712144530665</v>
      </c>
      <c r="M12">
        <f t="shared" si="1"/>
        <v>2.5808116395536702</v>
      </c>
      <c r="O12">
        <f t="shared" si="5"/>
        <v>17.309488886966701</v>
      </c>
      <c r="P12">
        <f t="shared" si="6"/>
        <v>49.08631212298728</v>
      </c>
      <c r="Q12">
        <f t="shared" si="2"/>
        <v>15.888411618010291</v>
      </c>
      <c r="AG12" t="s">
        <v>45</v>
      </c>
      <c r="AH12">
        <f>AH8-2</f>
        <v>35</v>
      </c>
    </row>
    <row r="13" spans="1:34" x14ac:dyDescent="0.25">
      <c r="A13">
        <v>45.5</v>
      </c>
      <c r="B13">
        <v>96</v>
      </c>
      <c r="E13" t="s">
        <v>27</v>
      </c>
      <c r="F13">
        <f>MAX(A3:A3000)</f>
        <v>71</v>
      </c>
      <c r="I13">
        <f t="shared" si="7"/>
        <v>20</v>
      </c>
      <c r="J13">
        <f t="shared" si="0"/>
        <v>36.995640805723824</v>
      </c>
      <c r="K13">
        <f t="shared" si="3"/>
        <v>34.362888938728588</v>
      </c>
      <c r="L13">
        <f t="shared" si="4"/>
        <v>39.628392672719059</v>
      </c>
      <c r="M13">
        <f t="shared" si="1"/>
        <v>2.6327518669952368</v>
      </c>
      <c r="O13">
        <f t="shared" si="5"/>
        <v>21.098709736563471</v>
      </c>
      <c r="P13">
        <f t="shared" si="6"/>
        <v>52.892571874884176</v>
      </c>
      <c r="Q13">
        <f t="shared" si="2"/>
        <v>15.896931069160351</v>
      </c>
    </row>
    <row r="14" spans="1:34" x14ac:dyDescent="0.25">
      <c r="A14">
        <v>2.5</v>
      </c>
      <c r="B14">
        <v>3.6</v>
      </c>
      <c r="I14">
        <f t="shared" si="7"/>
        <v>22</v>
      </c>
      <c r="J14">
        <f t="shared" si="0"/>
        <v>40.793381106470655</v>
      </c>
      <c r="K14">
        <f t="shared" si="3"/>
        <v>38.049659344613829</v>
      </c>
      <c r="L14">
        <f t="shared" si="4"/>
        <v>43.53710286832748</v>
      </c>
      <c r="M14">
        <f t="shared" si="1"/>
        <v>2.7437217618568228</v>
      </c>
      <c r="O14">
        <f t="shared" si="5"/>
        <v>24.877695631727335</v>
      </c>
      <c r="P14">
        <f t="shared" si="6"/>
        <v>56.709066581213975</v>
      </c>
      <c r="Q14">
        <f t="shared" si="2"/>
        <v>15.915685474743318</v>
      </c>
    </row>
    <row r="15" spans="1:34" ht="18.75" x14ac:dyDescent="0.3">
      <c r="A15">
        <v>11.5</v>
      </c>
      <c r="B15">
        <v>22.3</v>
      </c>
      <c r="E15" t="s">
        <v>28</v>
      </c>
      <c r="F15">
        <f>MIN(B3:B3000)</f>
        <v>3.6</v>
      </c>
      <c r="I15">
        <f t="shared" si="7"/>
        <v>24</v>
      </c>
      <c r="J15">
        <f t="shared" si="0"/>
        <v>44.591121407217486</v>
      </c>
      <c r="K15">
        <f t="shared" si="3"/>
        <v>41.684152391418536</v>
      </c>
      <c r="L15">
        <f t="shared" si="4"/>
        <v>47.498090423016436</v>
      </c>
      <c r="M15">
        <f t="shared" si="1"/>
        <v>2.906969015798949</v>
      </c>
      <c r="O15">
        <f t="shared" si="5"/>
        <v>28.646482688096757</v>
      </c>
      <c r="P15">
        <f t="shared" si="6"/>
        <v>60.535760126338218</v>
      </c>
      <c r="Q15">
        <f t="shared" si="2"/>
        <v>15.944638719120729</v>
      </c>
      <c r="AG15" s="8"/>
    </row>
    <row r="16" spans="1:34" x14ac:dyDescent="0.25">
      <c r="A16">
        <v>12.1</v>
      </c>
      <c r="B16">
        <v>19</v>
      </c>
      <c r="E16" t="s">
        <v>29</v>
      </c>
      <c r="F16">
        <f>MAX(B3:B3000)</f>
        <v>120</v>
      </c>
      <c r="I16">
        <f t="shared" si="7"/>
        <v>26</v>
      </c>
      <c r="J16">
        <f t="shared" si="0"/>
        <v>48.388861707964317</v>
      </c>
      <c r="K16">
        <f t="shared" si="3"/>
        <v>45.2745782189171</v>
      </c>
      <c r="L16">
        <f t="shared" si="4"/>
        <v>51.503145197011534</v>
      </c>
      <c r="M16">
        <f t="shared" si="1"/>
        <v>3.1142834890472177</v>
      </c>
      <c r="O16">
        <f t="shared" si="5"/>
        <v>32.405126328691395</v>
      </c>
      <c r="P16">
        <f t="shared" si="6"/>
        <v>64.372597087237239</v>
      </c>
      <c r="Q16">
        <f t="shared" si="2"/>
        <v>15.98373537927292</v>
      </c>
    </row>
    <row r="17" spans="1:26" x14ac:dyDescent="0.25">
      <c r="A17">
        <v>11.5</v>
      </c>
      <c r="B17">
        <v>17.600000000000001</v>
      </c>
      <c r="I17">
        <f t="shared" si="7"/>
        <v>28</v>
      </c>
      <c r="J17">
        <f t="shared" si="0"/>
        <v>52.186602008711141</v>
      </c>
      <c r="K17">
        <f t="shared" si="3"/>
        <v>48.829089911860599</v>
      </c>
      <c r="L17">
        <f t="shared" si="4"/>
        <v>55.544114105561682</v>
      </c>
      <c r="M17">
        <f t="shared" si="1"/>
        <v>3.3575120968505408</v>
      </c>
      <c r="O17">
        <f t="shared" si="5"/>
        <v>36.153700758314613</v>
      </c>
      <c r="P17">
        <f t="shared" si="6"/>
        <v>68.219503259107668</v>
      </c>
      <c r="Q17">
        <f t="shared" si="2"/>
        <v>16.032901250396527</v>
      </c>
    </row>
    <row r="18" spans="1:26" x14ac:dyDescent="0.25">
      <c r="A18">
        <v>19.100000000000001</v>
      </c>
      <c r="B18">
        <v>27</v>
      </c>
      <c r="I18">
        <f t="shared" si="7"/>
        <v>30</v>
      </c>
      <c r="J18">
        <f t="shared" si="0"/>
        <v>55.984342309457972</v>
      </c>
      <c r="K18">
        <f t="shared" si="3"/>
        <v>52.354900706421503</v>
      </c>
      <c r="L18">
        <f t="shared" si="4"/>
        <v>59.613783912494441</v>
      </c>
      <c r="M18">
        <f t="shared" si="1"/>
        <v>3.6294416030364673</v>
      </c>
      <c r="O18">
        <f t="shared" si="5"/>
        <v>39.892298269799099</v>
      </c>
      <c r="P18">
        <f t="shared" si="6"/>
        <v>72.076386349116845</v>
      </c>
      <c r="Q18">
        <f t="shared" si="2"/>
        <v>16.092044039658873</v>
      </c>
    </row>
    <row r="19" spans="1:26" x14ac:dyDescent="0.25">
      <c r="A19">
        <v>17.8</v>
      </c>
      <c r="B19">
        <v>35.6</v>
      </c>
      <c r="I19">
        <f t="shared" si="7"/>
        <v>32</v>
      </c>
      <c r="J19">
        <f t="shared" si="0"/>
        <v>59.782082610204803</v>
      </c>
      <c r="K19">
        <f t="shared" si="3"/>
        <v>55.857972741939804</v>
      </c>
      <c r="L19">
        <f t="shared" si="4"/>
        <v>63.706192478469802</v>
      </c>
      <c r="M19">
        <f t="shared" si="1"/>
        <v>3.9241098682649964</v>
      </c>
      <c r="O19">
        <f t="shared" si="5"/>
        <v>43.621028396983334</v>
      </c>
      <c r="P19">
        <f t="shared" si="6"/>
        <v>75.943136823426272</v>
      </c>
      <c r="Q19">
        <f t="shared" si="2"/>
        <v>16.161054213221473</v>
      </c>
    </row>
    <row r="20" spans="1:26" x14ac:dyDescent="0.25">
      <c r="A20">
        <v>8.8000000000000007</v>
      </c>
      <c r="B20">
        <v>11.7</v>
      </c>
      <c r="F20" s="1"/>
      <c r="I20">
        <f t="shared" si="7"/>
        <v>34</v>
      </c>
      <c r="J20">
        <f t="shared" si="0"/>
        <v>63.579822910951634</v>
      </c>
      <c r="K20">
        <f t="shared" si="3"/>
        <v>59.343047815954719</v>
      </c>
      <c r="L20">
        <f t="shared" si="4"/>
        <v>67.816598005948549</v>
      </c>
      <c r="M20">
        <f t="shared" si="1"/>
        <v>4.2367750949969158</v>
      </c>
      <c r="O20">
        <f t="shared" si="5"/>
        <v>47.340016932121259</v>
      </c>
      <c r="P20">
        <f t="shared" si="6"/>
        <v>79.81962888978201</v>
      </c>
      <c r="Q20">
        <f t="shared" si="2"/>
        <v>16.239805978830375</v>
      </c>
    </row>
    <row r="21" spans="1:26" x14ac:dyDescent="0.25">
      <c r="A21">
        <v>11.8</v>
      </c>
      <c r="B21">
        <v>22.6</v>
      </c>
      <c r="I21">
        <f t="shared" si="7"/>
        <v>36</v>
      </c>
      <c r="J21">
        <f t="shared" si="0"/>
        <v>67.377563211698458</v>
      </c>
      <c r="K21">
        <f t="shared" si="3"/>
        <v>62.813823386514933</v>
      </c>
      <c r="L21">
        <f t="shared" si="4"/>
        <v>71.941303036881976</v>
      </c>
      <c r="M21">
        <f t="shared" si="1"/>
        <v>4.5637398251835224</v>
      </c>
      <c r="O21">
        <f t="shared" si="5"/>
        <v>51.049404827592952</v>
      </c>
      <c r="P21">
        <f t="shared" si="6"/>
        <v>83.705721595803965</v>
      </c>
      <c r="Q21">
        <f t="shared" si="2"/>
        <v>16.328158384105503</v>
      </c>
    </row>
    <row r="22" spans="1:26" x14ac:dyDescent="0.25">
      <c r="A22">
        <v>10.199999999999999</v>
      </c>
      <c r="B22">
        <v>20.7</v>
      </c>
      <c r="I22">
        <f t="shared" si="7"/>
        <v>38</v>
      </c>
      <c r="J22">
        <f t="shared" si="0"/>
        <v>71.175303512445296</v>
      </c>
      <c r="K22">
        <f t="shared" si="3"/>
        <v>66.273159877528556</v>
      </c>
      <c r="L22">
        <f t="shared" si="4"/>
        <v>76.077447147362037</v>
      </c>
      <c r="M22">
        <f t="shared" si="1"/>
        <v>4.9021436349167438</v>
      </c>
      <c r="O22">
        <f t="shared" si="5"/>
        <v>54.749347003254627</v>
      </c>
      <c r="P22">
        <f t="shared" si="6"/>
        <v>87.601260021635966</v>
      </c>
      <c r="Q22">
        <f t="shared" si="2"/>
        <v>16.425956509190673</v>
      </c>
    </row>
    <row r="23" spans="1:26" x14ac:dyDescent="0.25">
      <c r="A23">
        <v>3.5</v>
      </c>
      <c r="B23">
        <v>6.2</v>
      </c>
      <c r="I23">
        <f t="shared" si="7"/>
        <v>40</v>
      </c>
      <c r="J23">
        <f t="shared" si="0"/>
        <v>74.97304381319212</v>
      </c>
      <c r="K23">
        <f t="shared" si="3"/>
        <v>69.723268934042352</v>
      </c>
      <c r="L23">
        <f t="shared" si="4"/>
        <v>80.222818692341889</v>
      </c>
      <c r="M23">
        <f t="shared" si="1"/>
        <v>5.2497748791497658</v>
      </c>
      <c r="O23">
        <f t="shared" si="5"/>
        <v>58.440011081529711</v>
      </c>
      <c r="P23">
        <f t="shared" si="6"/>
        <v>91.506076544854523</v>
      </c>
      <c r="Q23">
        <f t="shared" si="2"/>
        <v>16.533032731662409</v>
      </c>
    </row>
    <row r="24" spans="1:26" x14ac:dyDescent="0.25">
      <c r="A24">
        <v>31.5</v>
      </c>
      <c r="B24">
        <v>91.4</v>
      </c>
      <c r="I24">
        <f t="shared" si="7"/>
        <v>42</v>
      </c>
      <c r="J24">
        <f t="shared" si="0"/>
        <v>78.770784113938959</v>
      </c>
      <c r="K24">
        <f t="shared" si="3"/>
        <v>73.165867220250192</v>
      </c>
      <c r="L24">
        <f t="shared" si="4"/>
        <v>84.375701007627725</v>
      </c>
      <c r="M24">
        <f t="shared" si="1"/>
        <v>5.6049168936887686</v>
      </c>
      <c r="O24">
        <f t="shared" si="5"/>
        <v>62.121576072424595</v>
      </c>
      <c r="P24">
        <f t="shared" si="6"/>
        <v>95.419992155453315</v>
      </c>
      <c r="Q24">
        <f t="shared" si="2"/>
        <v>16.649208041514363</v>
      </c>
    </row>
    <row r="25" spans="1:26" x14ac:dyDescent="0.25">
      <c r="A25">
        <v>39.1</v>
      </c>
      <c r="B25">
        <v>67.599999999999994</v>
      </c>
      <c r="I25">
        <f t="shared" si="7"/>
        <v>44</v>
      </c>
      <c r="J25">
        <f t="shared" si="0"/>
        <v>82.568524414685783</v>
      </c>
      <c r="K25">
        <f t="shared" si="3"/>
        <v>76.602295829761118</v>
      </c>
      <c r="L25">
        <f t="shared" si="4"/>
        <v>88.534752999610447</v>
      </c>
      <c r="M25">
        <f t="shared" si="1"/>
        <v>5.9662285849246643</v>
      </c>
      <c r="O25">
        <f t="shared" si="5"/>
        <v>65.794231030103504</v>
      </c>
      <c r="P25">
        <f t="shared" si="6"/>
        <v>99.342817799268062</v>
      </c>
      <c r="Q25">
        <f t="shared" si="2"/>
        <v>16.774293384582283</v>
      </c>
    </row>
    <row r="26" spans="1:26" x14ac:dyDescent="0.25">
      <c r="A26">
        <v>11.8</v>
      </c>
      <c r="B26">
        <v>20</v>
      </c>
      <c r="I26">
        <f t="shared" si="7"/>
        <v>46</v>
      </c>
      <c r="J26">
        <f t="shared" si="0"/>
        <v>86.366264715432607</v>
      </c>
      <c r="K26">
        <f t="shared" si="3"/>
        <v>80.033610713436673</v>
      </c>
      <c r="L26">
        <f t="shared" si="4"/>
        <v>92.698918717428541</v>
      </c>
      <c r="M26">
        <f t="shared" si="1"/>
        <v>6.3326540019959374</v>
      </c>
      <c r="O26">
        <f t="shared" si="5"/>
        <v>69.458173701558096</v>
      </c>
      <c r="P26">
        <f t="shared" si="6"/>
        <v>103.27435572930712</v>
      </c>
      <c r="Q26">
        <f t="shared" si="2"/>
        <v>16.908091013874508</v>
      </c>
    </row>
    <row r="27" spans="1:26" x14ac:dyDescent="0.25">
      <c r="A27">
        <v>15</v>
      </c>
      <c r="B27">
        <v>35</v>
      </c>
      <c r="I27">
        <f t="shared" si="7"/>
        <v>48</v>
      </c>
      <c r="J27">
        <f t="shared" si="0"/>
        <v>90.164005016179445</v>
      </c>
      <c r="K27">
        <f t="shared" si="3"/>
        <v>83.460650413487841</v>
      </c>
      <c r="L27">
        <f t="shared" si="4"/>
        <v>96.867359618871049</v>
      </c>
      <c r="M27">
        <f t="shared" si="1"/>
        <v>6.7033546026916087</v>
      </c>
      <c r="O27">
        <f t="shared" si="5"/>
        <v>73.113609186349123</v>
      </c>
      <c r="P27">
        <f t="shared" si="6"/>
        <v>107.21440084600977</v>
      </c>
      <c r="Q27">
        <f t="shared" si="2"/>
        <v>17.050395829830329</v>
      </c>
    </row>
    <row r="28" spans="1:26" x14ac:dyDescent="0.25">
      <c r="A28">
        <v>18</v>
      </c>
      <c r="B28">
        <v>32</v>
      </c>
      <c r="F28" s="1"/>
      <c r="I28">
        <f t="shared" si="7"/>
        <v>50</v>
      </c>
      <c r="J28">
        <f t="shared" si="0"/>
        <v>93.961745316926269</v>
      </c>
      <c r="K28">
        <f t="shared" si="3"/>
        <v>86.884086651176204</v>
      </c>
      <c r="L28">
        <f t="shared" si="4"/>
        <v>101.03940398267633</v>
      </c>
      <c r="M28">
        <f t="shared" si="1"/>
        <v>7.0776586657500635</v>
      </c>
      <c r="O28">
        <f t="shared" si="5"/>
        <v>76.760748624486155</v>
      </c>
      <c r="P28">
        <f t="shared" si="6"/>
        <v>111.16274200936638</v>
      </c>
      <c r="Q28">
        <f t="shared" si="2"/>
        <v>17.200996692440114</v>
      </c>
    </row>
    <row r="29" spans="1:26" x14ac:dyDescent="0.25">
      <c r="A29">
        <v>11.8</v>
      </c>
      <c r="B29">
        <v>20.3</v>
      </c>
      <c r="I29">
        <f>I28+2</f>
        <v>52</v>
      </c>
      <c r="J29">
        <f t="shared" si="0"/>
        <v>97.759485617673107</v>
      </c>
      <c r="K29">
        <f t="shared" si="3"/>
        <v>90.304462177916804</v>
      </c>
      <c r="L29">
        <f t="shared" si="4"/>
        <v>105.21450905742941</v>
      </c>
      <c r="M29">
        <f t="shared" si="1"/>
        <v>7.455023439756296</v>
      </c>
      <c r="O29">
        <f t="shared" si="5"/>
        <v>80.399807927353379</v>
      </c>
      <c r="P29">
        <f t="shared" si="6"/>
        <v>115.11916330799284</v>
      </c>
      <c r="Q29">
        <f t="shared" si="2"/>
        <v>17.359677690319728</v>
      </c>
      <c r="T29" t="s">
        <v>15</v>
      </c>
      <c r="U29" t="s">
        <v>19</v>
      </c>
      <c r="V29" s="2" t="s">
        <v>30</v>
      </c>
    </row>
    <row r="30" spans="1:26" x14ac:dyDescent="0.25">
      <c r="A30">
        <v>15.7</v>
      </c>
      <c r="B30">
        <v>31.9</v>
      </c>
      <c r="I30">
        <f t="shared" si="7"/>
        <v>54</v>
      </c>
      <c r="J30">
        <f t="shared" si="0"/>
        <v>101.55722591841993</v>
      </c>
      <c r="K30">
        <f t="shared" si="3"/>
        <v>93.722219228903114</v>
      </c>
      <c r="L30">
        <f t="shared" si="4"/>
        <v>109.39223260793675</v>
      </c>
      <c r="M30">
        <f t="shared" si="1"/>
        <v>7.8350066895168116</v>
      </c>
      <c r="O30">
        <f t="shared" si="5"/>
        <v>84.031006564285349</v>
      </c>
      <c r="P30">
        <f t="shared" si="6"/>
        <v>119.08344527255451</v>
      </c>
      <c r="Q30">
        <f t="shared" si="2"/>
        <v>17.526219354134589</v>
      </c>
      <c r="T30">
        <f>G2</f>
        <v>1.8988701503734149</v>
      </c>
      <c r="U30">
        <f>G3</f>
        <v>-0.98176220174447337</v>
      </c>
      <c r="V30" s="3" t="s">
        <v>31</v>
      </c>
      <c r="W30" s="4" t="s">
        <v>32</v>
      </c>
      <c r="X30" s="6" t="s">
        <v>36</v>
      </c>
      <c r="Y30" s="6" t="s">
        <v>37</v>
      </c>
      <c r="Z30" s="6" t="s">
        <v>38</v>
      </c>
    </row>
    <row r="31" spans="1:26" x14ac:dyDescent="0.25">
      <c r="A31">
        <v>18.100000000000001</v>
      </c>
      <c r="B31">
        <v>27</v>
      </c>
      <c r="I31">
        <f t="shared" si="7"/>
        <v>56</v>
      </c>
      <c r="J31">
        <f t="shared" si="0"/>
        <v>105.35496621916676</v>
      </c>
      <c r="K31">
        <f t="shared" si="3"/>
        <v>97.13772104811099</v>
      </c>
      <c r="L31">
        <f t="shared" si="4"/>
        <v>113.57221139022252</v>
      </c>
      <c r="M31">
        <f t="shared" si="1"/>
        <v>8.2172451710557599</v>
      </c>
      <c r="O31">
        <f t="shared" si="5"/>
        <v>87.654566415046276</v>
      </c>
      <c r="P31">
        <f t="shared" si="6"/>
        <v>123.05536602328723</v>
      </c>
      <c r="Q31">
        <f t="shared" si="2"/>
        <v>17.700399804120472</v>
      </c>
      <c r="V31" s="3">
        <v>30</v>
      </c>
      <c r="W31" s="5">
        <f>(T30*V31)+U30</f>
        <v>55.984342309457972</v>
      </c>
      <c r="X31" s="7">
        <f>VLOOKUP(W31,J3:Q53,8,TRUE)</f>
        <v>16.092044039658873</v>
      </c>
      <c r="Y31" s="7">
        <f>W31+X31</f>
        <v>72.076386349116845</v>
      </c>
      <c r="Z31" s="7">
        <f>W31-X31</f>
        <v>39.892298269799099</v>
      </c>
    </row>
    <row r="32" spans="1:26" x14ac:dyDescent="0.25">
      <c r="A32">
        <v>71</v>
      </c>
      <c r="B32">
        <v>120</v>
      </c>
      <c r="I32">
        <f t="shared" si="7"/>
        <v>58</v>
      </c>
      <c r="J32">
        <f t="shared" si="0"/>
        <v>109.15270651991359</v>
      </c>
      <c r="K32">
        <f t="shared" si="3"/>
        <v>100.55126829036652</v>
      </c>
      <c r="L32">
        <f t="shared" si="4"/>
        <v>117.75414474946066</v>
      </c>
      <c r="M32">
        <f t="shared" si="1"/>
        <v>8.6014382295470693</v>
      </c>
      <c r="O32">
        <f t="shared" si="5"/>
        <v>91.27071069614766</v>
      </c>
      <c r="P32">
        <f t="shared" si="6"/>
        <v>127.03470234367953</v>
      </c>
      <c r="Q32">
        <f t="shared" si="2"/>
        <v>17.881995823765941</v>
      </c>
    </row>
    <row r="33" spans="1:17" x14ac:dyDescent="0.25">
      <c r="A33">
        <v>17</v>
      </c>
      <c r="B33">
        <v>18.5</v>
      </c>
      <c r="I33">
        <f t="shared" si="7"/>
        <v>60</v>
      </c>
      <c r="J33">
        <f t="shared" si="0"/>
        <v>112.95044682066042</v>
      </c>
      <c r="K33">
        <f t="shared" si="3"/>
        <v>103.9631116165414</v>
      </c>
      <c r="L33">
        <f t="shared" si="4"/>
        <v>121.93778202477944</v>
      </c>
      <c r="M33">
        <f t="shared" si="1"/>
        <v>8.9873352041190184</v>
      </c>
      <c r="O33">
        <f t="shared" si="5"/>
        <v>94.879662966724652</v>
      </c>
      <c r="P33">
        <f t="shared" si="6"/>
        <v>131.02123067459618</v>
      </c>
      <c r="Q33">
        <f t="shared" si="2"/>
        <v>18.070783853935772</v>
      </c>
    </row>
    <row r="34" spans="1:17" x14ac:dyDescent="0.25">
      <c r="A34">
        <v>12</v>
      </c>
      <c r="B34">
        <v>16.7</v>
      </c>
      <c r="I34">
        <f t="shared" si="7"/>
        <v>62</v>
      </c>
      <c r="J34">
        <f t="shared" si="0"/>
        <v>116.74818712140726</v>
      </c>
      <c r="K34">
        <f t="shared" si="3"/>
        <v>107.37346144197062</v>
      </c>
      <c r="L34">
        <f t="shared" si="4"/>
        <v>126.12291280084389</v>
      </c>
      <c r="M34">
        <f t="shared" si="1"/>
        <v>9.3747256794366436</v>
      </c>
      <c r="O34">
        <f t="shared" si="5"/>
        <v>98.481646217635756</v>
      </c>
      <c r="P34">
        <f t="shared" si="6"/>
        <v>135.01472802517875</v>
      </c>
      <c r="Q34">
        <f t="shared" si="2"/>
        <v>18.266540903771507</v>
      </c>
    </row>
    <row r="35" spans="1:17" x14ac:dyDescent="0.25">
      <c r="A35">
        <v>29.3</v>
      </c>
      <c r="B35">
        <v>56.2</v>
      </c>
      <c r="I35">
        <f t="shared" si="7"/>
        <v>64</v>
      </c>
      <c r="J35">
        <f t="shared" si="0"/>
        <v>120.54592742215408</v>
      </c>
      <c r="K35">
        <f t="shared" si="3"/>
        <v>110.78249554103823</v>
      </c>
      <c r="L35">
        <f t="shared" si="4"/>
        <v>130.30935930326993</v>
      </c>
      <c r="M35">
        <f t="shared" si="1"/>
        <v>9.7634318811158423</v>
      </c>
      <c r="O35">
        <f t="shared" si="5"/>
        <v>102.07688204558798</v>
      </c>
      <c r="P35">
        <f t="shared" si="6"/>
        <v>139.01497279872018</v>
      </c>
      <c r="Q35">
        <f t="shared" si="2"/>
        <v>18.469045376566108</v>
      </c>
    </row>
    <row r="36" spans="1:17" x14ac:dyDescent="0.25">
      <c r="A36">
        <v>25.9</v>
      </c>
      <c r="B36">
        <v>50.2</v>
      </c>
      <c r="I36">
        <f t="shared" si="7"/>
        <v>66</v>
      </c>
      <c r="J36">
        <f t="shared" si="0"/>
        <v>124.3436677229009</v>
      </c>
      <c r="K36">
        <f t="shared" si="3"/>
        <v>114.19036502532026</v>
      </c>
      <c r="L36">
        <f t="shared" si="4"/>
        <v>134.49697042048155</v>
      </c>
      <c r="M36">
        <f t="shared" si="1"/>
        <v>10.153302697580639</v>
      </c>
      <c r="O36">
        <f t="shared" si="5"/>
        <v>105.66558991245245</v>
      </c>
      <c r="P36">
        <f t="shared" si="6"/>
        <v>143.02174553334936</v>
      </c>
      <c r="Q36">
        <f t="shared" si="2"/>
        <v>18.678077810448453</v>
      </c>
    </row>
    <row r="37" spans="1:17" x14ac:dyDescent="0.25">
      <c r="A37">
        <v>20.6</v>
      </c>
      <c r="B37">
        <v>36.9</v>
      </c>
      <c r="I37">
        <f t="shared" si="7"/>
        <v>68</v>
      </c>
      <c r="J37">
        <f t="shared" si="0"/>
        <v>128.14140802364773</v>
      </c>
      <c r="K37">
        <f t="shared" si="3"/>
        <v>117.5971990784866</v>
      </c>
      <c r="L37">
        <f t="shared" si="4"/>
        <v>138.68561696880886</v>
      </c>
      <c r="M37">
        <f t="shared" si="1"/>
        <v>10.544208945161124</v>
      </c>
      <c r="O37">
        <f t="shared" si="5"/>
        <v>109.24798648852909</v>
      </c>
      <c r="P37">
        <f t="shared" si="6"/>
        <v>147.03482955876638</v>
      </c>
      <c r="Q37">
        <f t="shared" si="2"/>
        <v>18.893421535118634</v>
      </c>
    </row>
    <row r="38" spans="1:17" x14ac:dyDescent="0.25">
      <c r="A38">
        <v>7.3</v>
      </c>
      <c r="B38">
        <v>11</v>
      </c>
      <c r="I38">
        <f t="shared" si="7"/>
        <v>70</v>
      </c>
      <c r="J38">
        <f t="shared" si="0"/>
        <v>131.93914832439458</v>
      </c>
      <c r="K38">
        <f t="shared" si="3"/>
        <v>121.00310873372273</v>
      </c>
      <c r="L38">
        <f t="shared" si="4"/>
        <v>142.87518791506642</v>
      </c>
      <c r="M38">
        <f t="shared" si="1"/>
        <v>10.936039590671848</v>
      </c>
      <c r="O38">
        <f t="shared" si="5"/>
        <v>112.82428507735013</v>
      </c>
      <c r="P38">
        <f t="shared" si="6"/>
        <v>151.05401157143905</v>
      </c>
      <c r="Q38">
        <f t="shared" si="2"/>
        <v>19.114863247044457</v>
      </c>
    </row>
    <row r="39" spans="1:17" x14ac:dyDescent="0.25">
      <c r="A39">
        <v>10</v>
      </c>
      <c r="B39">
        <v>29</v>
      </c>
      <c r="I39">
        <f t="shared" si="7"/>
        <v>72</v>
      </c>
      <c r="J39">
        <f t="shared" si="0"/>
        <v>135.73688862514138</v>
      </c>
      <c r="K39">
        <f t="shared" si="3"/>
        <v>124.40818990828616</v>
      </c>
      <c r="L39">
        <f t="shared" si="4"/>
        <v>147.06558734199658</v>
      </c>
      <c r="M39">
        <f t="shared" si="1"/>
        <v>11.328698716855211</v>
      </c>
      <c r="O39">
        <f t="shared" si="5"/>
        <v>116.39469511867098</v>
      </c>
      <c r="P39">
        <f t="shared" si="6"/>
        <v>155.07908213161178</v>
      </c>
      <c r="Q39">
        <f t="shared" si="2"/>
        <v>19.342193506470398</v>
      </c>
    </row>
    <row r="40" spans="1:17" x14ac:dyDescent="0.25">
      <c r="I40">
        <f t="shared" si="7"/>
        <v>74</v>
      </c>
      <c r="J40">
        <f t="shared" si="0"/>
        <v>139.53462892588823</v>
      </c>
      <c r="K40">
        <f t="shared" si="3"/>
        <v>127.81252585754676</v>
      </c>
      <c r="L40">
        <f t="shared" si="4"/>
        <v>151.25673199422968</v>
      </c>
      <c r="M40">
        <f t="shared" si="1"/>
        <v>11.722103068341463</v>
      </c>
      <c r="O40">
        <f t="shared" si="5"/>
        <v>119.95942176557217</v>
      </c>
      <c r="P40">
        <f t="shared" si="6"/>
        <v>159.1098360862043</v>
      </c>
      <c r="Q40">
        <f t="shared" si="2"/>
        <v>19.575207160316058</v>
      </c>
    </row>
    <row r="41" spans="1:17" x14ac:dyDescent="0.25">
      <c r="I41">
        <f t="shared" si="7"/>
        <v>76</v>
      </c>
      <c r="J41">
        <f t="shared" si="0"/>
        <v>143.33236922663508</v>
      </c>
      <c r="K41">
        <f t="shared" si="3"/>
        <v>131.21618917220488</v>
      </c>
      <c r="L41">
        <f t="shared" si="4"/>
        <v>155.44854928106528</v>
      </c>
      <c r="M41">
        <f t="shared" si="1"/>
        <v>12.116180054430203</v>
      </c>
      <c r="O41">
        <f t="shared" si="5"/>
        <v>123.51866553106515</v>
      </c>
      <c r="P41">
        <f t="shared" si="6"/>
        <v>163.14607292220501</v>
      </c>
      <c r="Q41">
        <f t="shared" si="2"/>
        <v>19.81370369556992</v>
      </c>
    </row>
    <row r="42" spans="1:17" x14ac:dyDescent="0.25">
      <c r="I42">
        <f t="shared" si="7"/>
        <v>78</v>
      </c>
      <c r="J42">
        <f t="shared" si="0"/>
        <v>147.13010952738188</v>
      </c>
      <c r="K42">
        <f t="shared" si="3"/>
        <v>134.61924341360171</v>
      </c>
      <c r="L42">
        <f t="shared" si="4"/>
        <v>159.64097564116204</v>
      </c>
      <c r="M42">
        <f t="shared" si="1"/>
        <v>12.510866113780173</v>
      </c>
      <c r="O42">
        <f t="shared" si="5"/>
        <v>127.07262199924412</v>
      </c>
      <c r="P42">
        <f t="shared" si="6"/>
        <v>167.18759705551963</v>
      </c>
      <c r="Q42">
        <f t="shared" si="2"/>
        <v>20.057487528137756</v>
      </c>
    </row>
    <row r="43" spans="1:17" x14ac:dyDescent="0.25">
      <c r="I43">
        <f t="shared" si="7"/>
        <v>80</v>
      </c>
      <c r="J43">
        <f t="shared" si="0"/>
        <v>150.92784982812873</v>
      </c>
      <c r="K43">
        <f t="shared" si="3"/>
        <v>138.02174446045478</v>
      </c>
      <c r="L43">
        <f t="shared" si="4"/>
        <v>163.83395519580267</v>
      </c>
      <c r="M43">
        <f t="shared" si="1"/>
        <v>12.906105367673943</v>
      </c>
      <c r="O43">
        <f t="shared" si="5"/>
        <v>130.62148159582361</v>
      </c>
      <c r="P43">
        <f t="shared" si="6"/>
        <v>171.23421806043385</v>
      </c>
      <c r="Q43">
        <f t="shared" si="2"/>
        <v>20.306368232305125</v>
      </c>
    </row>
    <row r="44" spans="1:17" x14ac:dyDescent="0.25">
      <c r="I44">
        <f t="shared" si="7"/>
        <v>82</v>
      </c>
      <c r="J44">
        <f t="shared" si="0"/>
        <v>154.72559012887552</v>
      </c>
      <c r="K44">
        <f t="shared" si="3"/>
        <v>141.42374162405935</v>
      </c>
      <c r="L44">
        <f t="shared" si="4"/>
        <v>168.0274386336917</v>
      </c>
      <c r="M44">
        <f t="shared" si="1"/>
        <v>13.301848504816164</v>
      </c>
      <c r="O44">
        <f t="shared" si="5"/>
        <v>134.16542941283177</v>
      </c>
      <c r="P44">
        <f t="shared" si="6"/>
        <v>175.28575084491928</v>
      </c>
      <c r="Q44">
        <f t="shared" si="2"/>
        <v>20.56016071604375</v>
      </c>
    </row>
    <row r="45" spans="1:17" x14ac:dyDescent="0.25">
      <c r="I45">
        <f t="shared" si="7"/>
        <v>84</v>
      </c>
      <c r="J45">
        <f t="shared" si="0"/>
        <v>158.52333042962238</v>
      </c>
      <c r="K45">
        <f t="shared" si="3"/>
        <v>144.82527857661546</v>
      </c>
      <c r="L45">
        <f t="shared" si="4"/>
        <v>172.22138228262929</v>
      </c>
      <c r="M45">
        <f t="shared" si="1"/>
        <v>13.698051853006922</v>
      </c>
      <c r="O45">
        <f t="shared" si="5"/>
        <v>137.70464508226831</v>
      </c>
      <c r="P45">
        <f t="shared" si="6"/>
        <v>179.34201577697644</v>
      </c>
      <c r="Q45">
        <f t="shared" si="2"/>
        <v>20.818685347354069</v>
      </c>
    </row>
    <row r="46" spans="1:17" x14ac:dyDescent="0.25">
      <c r="I46">
        <f t="shared" si="7"/>
        <v>86</v>
      </c>
      <c r="J46">
        <f t="shared" si="0"/>
        <v>162.32107073036923</v>
      </c>
      <c r="K46">
        <f t="shared" si="3"/>
        <v>148.22639412786211</v>
      </c>
      <c r="L46">
        <f t="shared" si="4"/>
        <v>176.41574733287635</v>
      </c>
      <c r="M46">
        <f t="shared" si="1"/>
        <v>14.094676602507111</v>
      </c>
      <c r="O46">
        <f t="shared" si="5"/>
        <v>141.23930269365727</v>
      </c>
      <c r="P46">
        <f t="shared" si="6"/>
        <v>183.40283876708119</v>
      </c>
      <c r="Q46">
        <f t="shared" si="2"/>
        <v>21.08176803671196</v>
      </c>
    </row>
    <row r="47" spans="1:17" x14ac:dyDescent="0.25">
      <c r="I47">
        <f t="shared" si="7"/>
        <v>88</v>
      </c>
      <c r="J47">
        <f t="shared" si="0"/>
        <v>166.11881103111602</v>
      </c>
      <c r="K47">
        <f t="shared" si="3"/>
        <v>151.6271228779068</v>
      </c>
      <c r="L47">
        <f t="shared" si="4"/>
        <v>180.61049918432525</v>
      </c>
      <c r="M47">
        <f t="shared" si="1"/>
        <v>14.491688153209239</v>
      </c>
      <c r="O47">
        <f t="shared" si="5"/>
        <v>144.76957075062046</v>
      </c>
      <c r="P47">
        <f t="shared" si="6"/>
        <v>187.46805131161159</v>
      </c>
      <c r="Q47">
        <f t="shared" si="2"/>
        <v>21.349240280495554</v>
      </c>
    </row>
    <row r="48" spans="1:17" x14ac:dyDescent="0.25">
      <c r="I48">
        <f t="shared" si="7"/>
        <v>90</v>
      </c>
      <c r="J48">
        <f t="shared" si="0"/>
        <v>169.91655133186288</v>
      </c>
      <c r="K48">
        <f t="shared" si="3"/>
        <v>155.02749576848086</v>
      </c>
      <c r="L48">
        <f t="shared" si="4"/>
        <v>184.80560689524489</v>
      </c>
      <c r="M48">
        <f t="shared" si="1"/>
        <v>14.889055563382025</v>
      </c>
      <c r="O48">
        <f t="shared" si="5"/>
        <v>148.29561216183731</v>
      </c>
      <c r="P48">
        <f t="shared" si="6"/>
        <v>191.53749050188844</v>
      </c>
      <c r="Q48">
        <f t="shared" si="2"/>
        <v>21.620939170025569</v>
      </c>
    </row>
    <row r="49" spans="9:17" x14ac:dyDescent="0.25">
      <c r="I49">
        <f t="shared" si="7"/>
        <v>92</v>
      </c>
      <c r="J49">
        <f t="shared" si="0"/>
        <v>173.71429163260967</v>
      </c>
      <c r="K49">
        <f t="shared" si="3"/>
        <v>158.42754055044384</v>
      </c>
      <c r="L49">
        <f t="shared" si="4"/>
        <v>189.00104271477551</v>
      </c>
      <c r="M49">
        <f t="shared" si="1"/>
        <v>15.286751082165825</v>
      </c>
      <c r="O49">
        <f t="shared" si="5"/>
        <v>151.8175842620353</v>
      </c>
      <c r="P49">
        <f t="shared" si="6"/>
        <v>195.61099900318405</v>
      </c>
      <c r="Q49">
        <f t="shared" si="2"/>
        <v>21.896707370574386</v>
      </c>
    </row>
    <row r="50" spans="9:17" x14ac:dyDescent="0.25">
      <c r="I50">
        <f>I49+2</f>
        <v>94</v>
      </c>
      <c r="J50">
        <f t="shared" si="0"/>
        <v>177.51203193335652</v>
      </c>
      <c r="K50">
        <f t="shared" si="3"/>
        <v>161.8272821819028</v>
      </c>
      <c r="L50">
        <f t="shared" si="4"/>
        <v>193.19678168481025</v>
      </c>
      <c r="M50">
        <f t="shared" si="1"/>
        <v>15.684749751453717</v>
      </c>
      <c r="O50">
        <f t="shared" si="5"/>
        <v>155.33563885895879</v>
      </c>
      <c r="P50">
        <f t="shared" si="6"/>
        <v>199.68842500775426</v>
      </c>
      <c r="Q50">
        <f t="shared" si="2"/>
        <v>22.176393074397744</v>
      </c>
    </row>
    <row r="51" spans="9:17" x14ac:dyDescent="0.25">
      <c r="I51">
        <f t="shared" si="7"/>
        <v>96</v>
      </c>
      <c r="J51">
        <f t="shared" si="0"/>
        <v>181.30977223410338</v>
      </c>
      <c r="K51">
        <f t="shared" si="3"/>
        <v>165.22674316858325</v>
      </c>
      <c r="L51">
        <f t="shared" si="4"/>
        <v>197.3928012996235</v>
      </c>
      <c r="M51">
        <f t="shared" si="1"/>
        <v>16.083029065520137</v>
      </c>
      <c r="O51">
        <f t="shared" si="5"/>
        <v>158.8499223025737</v>
      </c>
      <c r="P51">
        <f t="shared" si="6"/>
        <v>203.76962216563305</v>
      </c>
      <c r="Q51">
        <f t="shared" si="2"/>
        <v>22.459849931529689</v>
      </c>
    </row>
    <row r="52" spans="9:17" x14ac:dyDescent="0.25">
      <c r="I52">
        <f t="shared" si="7"/>
        <v>98</v>
      </c>
      <c r="J52">
        <f t="shared" si="0"/>
        <v>185.10751253485017</v>
      </c>
      <c r="K52">
        <f t="shared" si="3"/>
        <v>168.62594385592848</v>
      </c>
      <c r="L52">
        <f t="shared" si="4"/>
        <v>201.58908121377186</v>
      </c>
      <c r="M52">
        <f t="shared" si="1"/>
        <v>16.481568678921679</v>
      </c>
      <c r="O52">
        <f t="shared" si="5"/>
        <v>162.36057557308584</v>
      </c>
      <c r="P52">
        <f t="shared" si="6"/>
        <v>207.85444949661451</v>
      </c>
      <c r="Q52">
        <f t="shared" si="2"/>
        <v>22.746936961764344</v>
      </c>
    </row>
    <row r="53" spans="9:17" x14ac:dyDescent="0.25">
      <c r="I53">
        <f t="shared" si="7"/>
        <v>100</v>
      </c>
      <c r="J53">
        <f t="shared" si="0"/>
        <v>188.90525283559703</v>
      </c>
      <c r="K53">
        <f t="shared" si="3"/>
        <v>172.02490268067822</v>
      </c>
      <c r="L53">
        <f t="shared" si="4"/>
        <v>205.78560299051583</v>
      </c>
      <c r="M53">
        <f t="shared" si="1"/>
        <v>16.880350154918805</v>
      </c>
      <c r="O53">
        <f t="shared" si="5"/>
        <v>165.86773438466278</v>
      </c>
      <c r="P53">
        <f t="shared" si="6"/>
        <v>211.94277128653127</v>
      </c>
      <c r="Q53">
        <f t="shared" si="2"/>
        <v>23.03751845093425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GR_vs_TOC</vt:lpstr>
      <vt:lpstr>Fam_Redichiida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Dunham</dc:creator>
  <cp:lastModifiedBy>John Dunham</cp:lastModifiedBy>
  <dcterms:created xsi:type="dcterms:W3CDTF">2022-05-10T16:01:44Z</dcterms:created>
  <dcterms:modified xsi:type="dcterms:W3CDTF">2022-08-07T18:10:41Z</dcterms:modified>
</cp:coreProperties>
</file>