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John Desktop\Documents\Mountjoy_3\Mountjoy3_Statistical_Graphs_Presentation\Github_Uploads\Linear_Regression_Workbooks\"/>
    </mc:Choice>
  </mc:AlternateContent>
  <xr:revisionPtr revIDLastSave="0" documentId="13_ncr:1_{140F0D01-4E0B-4EF3-87CA-AF1EDA9C627C}" xr6:coauthVersionLast="47" xr6:coauthVersionMax="47" xr10:uidLastSave="{00000000-0000-0000-0000-000000000000}"/>
  <bookViews>
    <workbookView xWindow="8475" yWindow="1425" windowWidth="19635" windowHeight="13920" xr2:uid="{FB3B9868-FA67-433E-AFBB-B2DF1721C1A6}"/>
  </bookViews>
  <sheets>
    <sheet name="LN-Scale_Templ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1" i="2" l="1"/>
  <c r="AH9" i="2"/>
  <c r="AY243" i="2" l="1"/>
  <c r="AY231" i="2"/>
  <c r="AY225" i="2"/>
  <c r="AY219" i="2"/>
  <c r="AY207" i="2"/>
  <c r="AY201" i="2"/>
  <c r="AY195" i="2"/>
  <c r="AY183" i="2"/>
  <c r="AY177" i="2"/>
  <c r="AY171" i="2"/>
  <c r="AY159" i="2"/>
  <c r="AY153" i="2"/>
  <c r="AY147" i="2"/>
  <c r="AY135" i="2"/>
  <c r="AY129" i="2"/>
  <c r="AY123" i="2"/>
  <c r="AY111" i="2"/>
  <c r="AY105" i="2"/>
  <c r="AY99" i="2"/>
  <c r="AY87" i="2"/>
  <c r="AY81" i="2"/>
  <c r="AY75" i="2"/>
  <c r="AY63" i="2"/>
  <c r="AY57" i="2"/>
  <c r="AY51" i="2"/>
  <c r="AY39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AO247" i="2"/>
  <c r="D247" i="2"/>
  <c r="C247" i="2"/>
  <c r="D246" i="2"/>
  <c r="C246" i="2"/>
  <c r="D245" i="2"/>
  <c r="C245" i="2"/>
  <c r="AO244" i="2"/>
  <c r="D244" i="2"/>
  <c r="C244" i="2"/>
  <c r="D243" i="2"/>
  <c r="C243" i="2"/>
  <c r="D242" i="2"/>
  <c r="C242" i="2"/>
  <c r="AO241" i="2"/>
  <c r="D241" i="2"/>
  <c r="C241" i="2"/>
  <c r="D240" i="2"/>
  <c r="C240" i="2"/>
  <c r="D239" i="2"/>
  <c r="C239" i="2"/>
  <c r="AO238" i="2"/>
  <c r="D238" i="2"/>
  <c r="C238" i="2"/>
  <c r="D237" i="2"/>
  <c r="C237" i="2"/>
  <c r="D236" i="2"/>
  <c r="C236" i="2"/>
  <c r="AO235" i="2"/>
  <c r="D235" i="2"/>
  <c r="C235" i="2"/>
  <c r="D234" i="2"/>
  <c r="C234" i="2"/>
  <c r="D233" i="2"/>
  <c r="C233" i="2"/>
  <c r="AO232" i="2"/>
  <c r="D232" i="2"/>
  <c r="C232" i="2"/>
  <c r="D231" i="2"/>
  <c r="C231" i="2"/>
  <c r="D230" i="2"/>
  <c r="C230" i="2"/>
  <c r="AO229" i="2"/>
  <c r="D229" i="2"/>
  <c r="C229" i="2"/>
  <c r="D228" i="2"/>
  <c r="C228" i="2"/>
  <c r="D227" i="2"/>
  <c r="C227" i="2"/>
  <c r="AO226" i="2"/>
  <c r="D226" i="2"/>
  <c r="C226" i="2"/>
  <c r="AN225" i="2"/>
  <c r="D225" i="2"/>
  <c r="C225" i="2"/>
  <c r="D224" i="2"/>
  <c r="C224" i="2"/>
  <c r="AO223" i="2"/>
  <c r="AM223" i="2"/>
  <c r="AP223" i="2" s="1"/>
  <c r="D223" i="2"/>
  <c r="C223" i="2"/>
  <c r="AX222" i="2"/>
  <c r="AW222" i="2"/>
  <c r="AW223" i="2" s="1"/>
  <c r="AX223" i="2" s="1"/>
  <c r="AN222" i="2"/>
  <c r="AM222" i="2"/>
  <c r="AM225" i="2" s="1"/>
  <c r="AM226" i="2" s="1"/>
  <c r="AN226" i="2" s="1"/>
  <c r="D222" i="2"/>
  <c r="C222" i="2"/>
  <c r="D221" i="2"/>
  <c r="C221" i="2"/>
  <c r="AO220" i="2"/>
  <c r="D220" i="2"/>
  <c r="C220" i="2"/>
  <c r="D219" i="2"/>
  <c r="C219" i="2"/>
  <c r="D218" i="2"/>
  <c r="C218" i="2"/>
  <c r="AO217" i="2"/>
  <c r="D217" i="2"/>
  <c r="C217" i="2"/>
  <c r="D216" i="2"/>
  <c r="C216" i="2"/>
  <c r="D215" i="2"/>
  <c r="C215" i="2"/>
  <c r="AO214" i="2"/>
  <c r="D214" i="2"/>
  <c r="C214" i="2"/>
  <c r="D213" i="2"/>
  <c r="C213" i="2"/>
  <c r="D212" i="2"/>
  <c r="C212" i="2"/>
  <c r="AO211" i="2"/>
  <c r="D211" i="2"/>
  <c r="C211" i="2"/>
  <c r="D210" i="2"/>
  <c r="C210" i="2"/>
  <c r="D209" i="2"/>
  <c r="C209" i="2"/>
  <c r="AO208" i="2"/>
  <c r="D208" i="2"/>
  <c r="C208" i="2"/>
  <c r="D207" i="2"/>
  <c r="C207" i="2"/>
  <c r="D206" i="2"/>
  <c r="C206" i="2"/>
  <c r="AO205" i="2"/>
  <c r="D205" i="2"/>
  <c r="C205" i="2"/>
  <c r="D204" i="2"/>
  <c r="C204" i="2"/>
  <c r="D203" i="2"/>
  <c r="C203" i="2"/>
  <c r="AO202" i="2"/>
  <c r="D202" i="2"/>
  <c r="C202" i="2"/>
  <c r="D201" i="2"/>
  <c r="C201" i="2"/>
  <c r="D200" i="2"/>
  <c r="C200" i="2"/>
  <c r="AO199" i="2"/>
  <c r="D199" i="2"/>
  <c r="C199" i="2"/>
  <c r="D198" i="2"/>
  <c r="C198" i="2"/>
  <c r="D197" i="2"/>
  <c r="C197" i="2"/>
  <c r="AO196" i="2"/>
  <c r="D196" i="2"/>
  <c r="C196" i="2"/>
  <c r="D195" i="2"/>
  <c r="C195" i="2"/>
  <c r="D194" i="2"/>
  <c r="C194" i="2"/>
  <c r="AO193" i="2"/>
  <c r="D193" i="2"/>
  <c r="C193" i="2"/>
  <c r="D192" i="2"/>
  <c r="C192" i="2"/>
  <c r="D191" i="2"/>
  <c r="C191" i="2"/>
  <c r="AO190" i="2"/>
  <c r="D190" i="2"/>
  <c r="C190" i="2"/>
  <c r="D189" i="2"/>
  <c r="C189" i="2"/>
  <c r="D188" i="2"/>
  <c r="C188" i="2"/>
  <c r="AO187" i="2"/>
  <c r="D187" i="2"/>
  <c r="C187" i="2"/>
  <c r="D186" i="2"/>
  <c r="C186" i="2"/>
  <c r="D185" i="2"/>
  <c r="C185" i="2"/>
  <c r="AO184" i="2"/>
  <c r="D184" i="2"/>
  <c r="C184" i="2"/>
  <c r="D183" i="2"/>
  <c r="C183" i="2"/>
  <c r="D182" i="2"/>
  <c r="C182" i="2"/>
  <c r="AO181" i="2"/>
  <c r="D181" i="2"/>
  <c r="C181" i="2"/>
  <c r="D180" i="2"/>
  <c r="C180" i="2"/>
  <c r="D179" i="2"/>
  <c r="C179" i="2"/>
  <c r="AO178" i="2"/>
  <c r="D178" i="2"/>
  <c r="C178" i="2"/>
  <c r="D177" i="2"/>
  <c r="C177" i="2"/>
  <c r="D176" i="2"/>
  <c r="C176" i="2"/>
  <c r="AO175" i="2"/>
  <c r="D175" i="2"/>
  <c r="C175" i="2"/>
  <c r="D174" i="2"/>
  <c r="C174" i="2"/>
  <c r="D173" i="2"/>
  <c r="C173" i="2"/>
  <c r="AO172" i="2"/>
  <c r="D172" i="2"/>
  <c r="C172" i="2"/>
  <c r="D171" i="2"/>
  <c r="C171" i="2"/>
  <c r="D170" i="2"/>
  <c r="C170" i="2"/>
  <c r="AO169" i="2"/>
  <c r="D169" i="2"/>
  <c r="C169" i="2"/>
  <c r="D168" i="2"/>
  <c r="C168" i="2"/>
  <c r="D167" i="2"/>
  <c r="C167" i="2"/>
  <c r="AO166" i="2"/>
  <c r="D166" i="2"/>
  <c r="C166" i="2"/>
  <c r="D165" i="2"/>
  <c r="C165" i="2"/>
  <c r="D164" i="2"/>
  <c r="C164" i="2"/>
  <c r="AO163" i="2"/>
  <c r="D163" i="2"/>
  <c r="C163" i="2"/>
  <c r="D162" i="2"/>
  <c r="C162" i="2"/>
  <c r="D161" i="2"/>
  <c r="C161" i="2"/>
  <c r="AO160" i="2"/>
  <c r="D160" i="2"/>
  <c r="C160" i="2"/>
  <c r="D159" i="2"/>
  <c r="C159" i="2"/>
  <c r="D158" i="2"/>
  <c r="C158" i="2"/>
  <c r="AO157" i="2"/>
  <c r="D157" i="2"/>
  <c r="C157" i="2"/>
  <c r="D156" i="2"/>
  <c r="C156" i="2"/>
  <c r="D155" i="2"/>
  <c r="C155" i="2"/>
  <c r="AO154" i="2"/>
  <c r="D154" i="2"/>
  <c r="C154" i="2"/>
  <c r="D153" i="2"/>
  <c r="C153" i="2"/>
  <c r="D152" i="2"/>
  <c r="C152" i="2"/>
  <c r="AO151" i="2"/>
  <c r="D151" i="2"/>
  <c r="C151" i="2"/>
  <c r="D150" i="2"/>
  <c r="C150" i="2"/>
  <c r="D149" i="2"/>
  <c r="C149" i="2"/>
  <c r="AO148" i="2"/>
  <c r="D148" i="2"/>
  <c r="C148" i="2"/>
  <c r="D147" i="2"/>
  <c r="C147" i="2"/>
  <c r="D146" i="2"/>
  <c r="C146" i="2"/>
  <c r="AO145" i="2"/>
  <c r="D145" i="2"/>
  <c r="C145" i="2"/>
  <c r="D144" i="2"/>
  <c r="C144" i="2"/>
  <c r="D143" i="2"/>
  <c r="C143" i="2"/>
  <c r="AO142" i="2"/>
  <c r="D142" i="2"/>
  <c r="C142" i="2"/>
  <c r="D141" i="2"/>
  <c r="C141" i="2"/>
  <c r="D140" i="2"/>
  <c r="C140" i="2"/>
  <c r="AO139" i="2"/>
  <c r="D139" i="2"/>
  <c r="C139" i="2"/>
  <c r="D138" i="2"/>
  <c r="C138" i="2"/>
  <c r="D137" i="2"/>
  <c r="C137" i="2"/>
  <c r="AO136" i="2"/>
  <c r="D136" i="2"/>
  <c r="C136" i="2"/>
  <c r="D135" i="2"/>
  <c r="C135" i="2"/>
  <c r="D134" i="2"/>
  <c r="C134" i="2"/>
  <c r="AO133" i="2"/>
  <c r="D133" i="2"/>
  <c r="C133" i="2"/>
  <c r="D132" i="2"/>
  <c r="C132" i="2"/>
  <c r="D131" i="2"/>
  <c r="C131" i="2"/>
  <c r="AO130" i="2"/>
  <c r="D130" i="2"/>
  <c r="C130" i="2"/>
  <c r="D129" i="2"/>
  <c r="C129" i="2"/>
  <c r="D128" i="2"/>
  <c r="C128" i="2"/>
  <c r="AO127" i="2"/>
  <c r="D127" i="2"/>
  <c r="C127" i="2"/>
  <c r="D126" i="2"/>
  <c r="C126" i="2"/>
  <c r="D125" i="2"/>
  <c r="C125" i="2"/>
  <c r="AO124" i="2"/>
  <c r="D124" i="2"/>
  <c r="C124" i="2"/>
  <c r="D123" i="2"/>
  <c r="C123" i="2"/>
  <c r="D122" i="2"/>
  <c r="C122" i="2"/>
  <c r="AO121" i="2"/>
  <c r="D121" i="2"/>
  <c r="C121" i="2"/>
  <c r="D120" i="2"/>
  <c r="C120" i="2"/>
  <c r="D119" i="2"/>
  <c r="C119" i="2"/>
  <c r="AO118" i="2"/>
  <c r="D118" i="2"/>
  <c r="C118" i="2"/>
  <c r="AO117" i="2"/>
  <c r="D117" i="2"/>
  <c r="C117" i="2"/>
  <c r="D116" i="2"/>
  <c r="C116" i="2"/>
  <c r="AO115" i="2"/>
  <c r="D115" i="2"/>
  <c r="C115" i="2"/>
  <c r="D114" i="2"/>
  <c r="C114" i="2"/>
  <c r="D113" i="2"/>
  <c r="C113" i="2"/>
  <c r="AO112" i="2"/>
  <c r="D112" i="2"/>
  <c r="C112" i="2"/>
  <c r="D111" i="2"/>
  <c r="C111" i="2"/>
  <c r="D110" i="2"/>
  <c r="C110" i="2"/>
  <c r="AO109" i="2"/>
  <c r="D109" i="2"/>
  <c r="C109" i="2"/>
  <c r="D108" i="2"/>
  <c r="C108" i="2"/>
  <c r="D107" i="2"/>
  <c r="C107" i="2"/>
  <c r="AO106" i="2"/>
  <c r="D106" i="2"/>
  <c r="C106" i="2"/>
  <c r="AO105" i="2"/>
  <c r="D105" i="2"/>
  <c r="C105" i="2"/>
  <c r="D104" i="2"/>
  <c r="C104" i="2"/>
  <c r="AO103" i="2"/>
  <c r="D103" i="2"/>
  <c r="C103" i="2"/>
  <c r="D102" i="2"/>
  <c r="C102" i="2"/>
  <c r="D101" i="2"/>
  <c r="C101" i="2"/>
  <c r="AO100" i="2"/>
  <c r="D100" i="2"/>
  <c r="C100" i="2"/>
  <c r="D99" i="2"/>
  <c r="C99" i="2"/>
  <c r="D98" i="2"/>
  <c r="C98" i="2"/>
  <c r="AO97" i="2"/>
  <c r="D97" i="2"/>
  <c r="C97" i="2"/>
  <c r="D96" i="2"/>
  <c r="C96" i="2"/>
  <c r="D95" i="2"/>
  <c r="C95" i="2"/>
  <c r="AO94" i="2"/>
  <c r="D94" i="2"/>
  <c r="C94" i="2"/>
  <c r="D93" i="2"/>
  <c r="C93" i="2"/>
  <c r="D92" i="2"/>
  <c r="C92" i="2"/>
  <c r="AO91" i="2"/>
  <c r="D91" i="2"/>
  <c r="C91" i="2"/>
  <c r="D90" i="2"/>
  <c r="C90" i="2"/>
  <c r="D89" i="2"/>
  <c r="C89" i="2"/>
  <c r="AO88" i="2"/>
  <c r="D88" i="2"/>
  <c r="C88" i="2"/>
  <c r="D87" i="2"/>
  <c r="C87" i="2"/>
  <c r="D86" i="2"/>
  <c r="C86" i="2"/>
  <c r="AO85" i="2"/>
  <c r="D85" i="2"/>
  <c r="C85" i="2"/>
  <c r="D84" i="2"/>
  <c r="C84" i="2"/>
  <c r="D83" i="2"/>
  <c r="C83" i="2"/>
  <c r="AO82" i="2"/>
  <c r="D82" i="2"/>
  <c r="C82" i="2"/>
  <c r="D81" i="2"/>
  <c r="C81" i="2"/>
  <c r="D80" i="2"/>
  <c r="C80" i="2"/>
  <c r="AO79" i="2"/>
  <c r="D79" i="2"/>
  <c r="C79" i="2"/>
  <c r="D78" i="2"/>
  <c r="C78" i="2"/>
  <c r="D77" i="2"/>
  <c r="C77" i="2"/>
  <c r="AO76" i="2"/>
  <c r="D76" i="2"/>
  <c r="C76" i="2"/>
  <c r="D75" i="2"/>
  <c r="C75" i="2"/>
  <c r="D74" i="2"/>
  <c r="C74" i="2"/>
  <c r="AO73" i="2"/>
  <c r="D73" i="2"/>
  <c r="C73" i="2"/>
  <c r="D72" i="2"/>
  <c r="C72" i="2"/>
  <c r="D71" i="2"/>
  <c r="C71" i="2"/>
  <c r="AO70" i="2"/>
  <c r="D70" i="2"/>
  <c r="C70" i="2"/>
  <c r="D69" i="2"/>
  <c r="C69" i="2"/>
  <c r="D68" i="2"/>
  <c r="C68" i="2"/>
  <c r="AO67" i="2"/>
  <c r="D67" i="2"/>
  <c r="C67" i="2"/>
  <c r="D66" i="2"/>
  <c r="C66" i="2"/>
  <c r="D65" i="2"/>
  <c r="C65" i="2"/>
  <c r="AO64" i="2"/>
  <c r="D64" i="2"/>
  <c r="C64" i="2"/>
  <c r="D63" i="2"/>
  <c r="C63" i="2"/>
  <c r="D62" i="2"/>
  <c r="C62" i="2"/>
  <c r="AO61" i="2"/>
  <c r="D61" i="2"/>
  <c r="C61" i="2"/>
  <c r="D60" i="2"/>
  <c r="C60" i="2"/>
  <c r="D59" i="2"/>
  <c r="C59" i="2"/>
  <c r="AO58" i="2"/>
  <c r="D58" i="2"/>
  <c r="C58" i="2"/>
  <c r="D57" i="2"/>
  <c r="C57" i="2"/>
  <c r="D56" i="2"/>
  <c r="C56" i="2"/>
  <c r="AO55" i="2"/>
  <c r="D55" i="2"/>
  <c r="C55" i="2"/>
  <c r="D54" i="2"/>
  <c r="C54" i="2"/>
  <c r="D53" i="2"/>
  <c r="C53" i="2"/>
  <c r="AO52" i="2"/>
  <c r="D52" i="2"/>
  <c r="C52" i="2"/>
  <c r="D51" i="2"/>
  <c r="C51" i="2"/>
  <c r="D50" i="2"/>
  <c r="C50" i="2"/>
  <c r="AO49" i="2"/>
  <c r="D49" i="2"/>
  <c r="C49" i="2"/>
  <c r="D48" i="2"/>
  <c r="C48" i="2"/>
  <c r="D47" i="2"/>
  <c r="C47" i="2"/>
  <c r="AO46" i="2"/>
  <c r="D46" i="2"/>
  <c r="C46" i="2"/>
  <c r="D45" i="2"/>
  <c r="C45" i="2"/>
  <c r="D44" i="2"/>
  <c r="C44" i="2"/>
  <c r="AO43" i="2"/>
  <c r="D43" i="2"/>
  <c r="C43" i="2"/>
  <c r="D42" i="2"/>
  <c r="C42" i="2"/>
  <c r="D41" i="2"/>
  <c r="C41" i="2"/>
  <c r="AO40" i="2"/>
  <c r="D40" i="2"/>
  <c r="C40" i="2"/>
  <c r="D39" i="2"/>
  <c r="C39" i="2"/>
  <c r="D38" i="2"/>
  <c r="C38" i="2"/>
  <c r="AO37" i="2"/>
  <c r="D37" i="2"/>
  <c r="C37" i="2"/>
  <c r="D36" i="2"/>
  <c r="C36" i="2"/>
  <c r="W35" i="2"/>
  <c r="D35" i="2"/>
  <c r="C35" i="2"/>
  <c r="AO34" i="2"/>
  <c r="D34" i="2"/>
  <c r="C34" i="2"/>
  <c r="D33" i="2"/>
  <c r="C33" i="2"/>
  <c r="D32" i="2"/>
  <c r="C32" i="2"/>
  <c r="BC31" i="2"/>
  <c r="BB31" i="2"/>
  <c r="BE30" i="2" s="1"/>
  <c r="AO31" i="2"/>
  <c r="D31" i="2"/>
  <c r="C31" i="2"/>
  <c r="BC30" i="2"/>
  <c r="AO30" i="2"/>
  <c r="D30" i="2"/>
  <c r="C30" i="2"/>
  <c r="Z29" i="2"/>
  <c r="AT28" i="2" s="1"/>
  <c r="Y29" i="2"/>
  <c r="AO111" i="2" s="1"/>
  <c r="V29" i="2"/>
  <c r="U29" i="2"/>
  <c r="D29" i="2"/>
  <c r="C29" i="2"/>
  <c r="BC28" i="2"/>
  <c r="BB28" i="2"/>
  <c r="BE27" i="2" s="1"/>
  <c r="AR28" i="2"/>
  <c r="AS28" i="2" s="1"/>
  <c r="AO28" i="2"/>
  <c r="D28" i="2"/>
  <c r="C28" i="2"/>
  <c r="BD27" i="2"/>
  <c r="BC27" i="2"/>
  <c r="AS27" i="2"/>
  <c r="D27" i="2"/>
  <c r="C27" i="2"/>
  <c r="Z26" i="2"/>
  <c r="H11" i="2" s="1"/>
  <c r="Y26" i="2"/>
  <c r="AY246" i="2" s="1"/>
  <c r="V26" i="2"/>
  <c r="U26" i="2"/>
  <c r="D26" i="2"/>
  <c r="C26" i="2"/>
  <c r="BC25" i="2"/>
  <c r="BB25" i="2"/>
  <c r="AR25" i="2"/>
  <c r="AS25" i="2" s="1"/>
  <c r="AO25" i="2"/>
  <c r="D25" i="2"/>
  <c r="C25" i="2"/>
  <c r="BE24" i="2"/>
  <c r="BD24" i="2"/>
  <c r="BC24" i="2"/>
  <c r="AU24" i="2"/>
  <c r="AS24" i="2"/>
  <c r="D24" i="2"/>
  <c r="C24" i="2"/>
  <c r="D23" i="2"/>
  <c r="C23" i="2"/>
  <c r="BB22" i="2"/>
  <c r="AR22" i="2"/>
  <c r="AS22" i="2" s="1"/>
  <c r="AO22" i="2"/>
  <c r="D22" i="2"/>
  <c r="C22" i="2"/>
  <c r="BD21" i="2"/>
  <c r="BC21" i="2"/>
  <c r="AU21" i="2"/>
  <c r="AS21" i="2"/>
  <c r="D21" i="2"/>
  <c r="C21" i="2"/>
  <c r="D20" i="2"/>
  <c r="C20" i="2"/>
  <c r="BC19" i="2"/>
  <c r="BB19" i="2"/>
  <c r="AR19" i="2"/>
  <c r="AS19" i="2" s="1"/>
  <c r="AO19" i="2"/>
  <c r="D19" i="2"/>
  <c r="C19" i="2"/>
  <c r="BE18" i="2"/>
  <c r="BC18" i="2"/>
  <c r="AY18" i="2"/>
  <c r="AU18" i="2"/>
  <c r="AS18" i="2"/>
  <c r="D18" i="2"/>
  <c r="C18" i="2"/>
  <c r="D17" i="2"/>
  <c r="C17" i="2"/>
  <c r="BB16" i="2"/>
  <c r="AR16" i="2"/>
  <c r="AS16" i="2" s="1"/>
  <c r="AO16" i="2"/>
  <c r="D16" i="2"/>
  <c r="C16" i="2"/>
  <c r="BD15" i="2"/>
  <c r="BC15" i="2"/>
  <c r="AY15" i="2"/>
  <c r="AS15" i="2"/>
  <c r="D15" i="2"/>
  <c r="C15" i="2"/>
  <c r="D14" i="2"/>
  <c r="C14" i="2"/>
  <c r="BB13" i="2"/>
  <c r="BE12" i="2" s="1"/>
  <c r="AR13" i="2"/>
  <c r="AS13" i="2" s="1"/>
  <c r="AO13" i="2"/>
  <c r="D13" i="2"/>
  <c r="C13" i="2"/>
  <c r="BD12" i="2"/>
  <c r="BC12" i="2"/>
  <c r="AY12" i="2"/>
  <c r="AT12" i="2"/>
  <c r="AS12" i="2"/>
  <c r="AO12" i="2"/>
  <c r="D12" i="2"/>
  <c r="C12" i="2"/>
  <c r="D11" i="2"/>
  <c r="C11" i="2"/>
  <c r="BB10" i="2"/>
  <c r="BE9" i="2" s="1"/>
  <c r="AR10" i="2"/>
  <c r="AS10" i="2" s="1"/>
  <c r="AO10" i="2"/>
  <c r="D10" i="2"/>
  <c r="C10" i="2"/>
  <c r="BD9" i="2"/>
  <c r="BC9" i="2"/>
  <c r="AY9" i="2"/>
  <c r="AT9" i="2"/>
  <c r="AS9" i="2"/>
  <c r="D9" i="2"/>
  <c r="C9" i="2"/>
  <c r="D8" i="2"/>
  <c r="C8" i="2"/>
  <c r="BB7" i="2"/>
  <c r="BC7" i="2" s="1"/>
  <c r="AR7" i="2"/>
  <c r="AS7" i="2" s="1"/>
  <c r="AO7" i="2"/>
  <c r="D7" i="2"/>
  <c r="C7" i="2"/>
  <c r="BD6" i="2"/>
  <c r="BC6" i="2"/>
  <c r="AY6" i="2"/>
  <c r="AS6" i="2"/>
  <c r="AK6" i="2"/>
  <c r="AJ6" i="2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D6" i="2"/>
  <c r="C6" i="2"/>
  <c r="H5" i="2"/>
  <c r="H9" i="2" s="1"/>
  <c r="D5" i="2"/>
  <c r="C5" i="2"/>
  <c r="BB4" i="2"/>
  <c r="AR4" i="2"/>
  <c r="AS4" i="2" s="1"/>
  <c r="AO4" i="2"/>
  <c r="J4" i="2"/>
  <c r="J5" i="2" s="1"/>
  <c r="D4" i="2"/>
  <c r="C4" i="2"/>
  <c r="BD3" i="2"/>
  <c r="BC3" i="2"/>
  <c r="AY3" i="2"/>
  <c r="AS3" i="2"/>
  <c r="D3" i="2"/>
  <c r="C3" i="2"/>
  <c r="H2" i="2"/>
  <c r="BE6" i="2" l="1"/>
  <c r="AO6" i="2"/>
  <c r="AU12" i="2"/>
  <c r="AO15" i="2"/>
  <c r="AO18" i="2"/>
  <c r="AO27" i="2"/>
  <c r="BD30" i="2"/>
  <c r="AO51" i="2"/>
  <c r="AY60" i="2"/>
  <c r="AY84" i="2"/>
  <c r="AY108" i="2"/>
  <c r="AY132" i="2"/>
  <c r="AY156" i="2"/>
  <c r="AY180" i="2"/>
  <c r="AY204" i="2"/>
  <c r="AY228" i="2"/>
  <c r="AT18" i="2"/>
  <c r="AO21" i="2"/>
  <c r="AO24" i="2"/>
  <c r="AT27" i="2"/>
  <c r="AO33" i="2"/>
  <c r="AO39" i="2"/>
  <c r="AO42" i="2"/>
  <c r="AW225" i="2"/>
  <c r="AW228" i="2" s="1"/>
  <c r="AX228" i="2" s="1"/>
  <c r="AY42" i="2"/>
  <c r="AY66" i="2"/>
  <c r="AY90" i="2"/>
  <c r="AY114" i="2"/>
  <c r="AY138" i="2"/>
  <c r="AY162" i="2"/>
  <c r="AY186" i="2"/>
  <c r="AY210" i="2"/>
  <c r="AY234" i="2"/>
  <c r="AT6" i="2"/>
  <c r="AU6" i="2"/>
  <c r="BC13" i="2"/>
  <c r="AU27" i="2"/>
  <c r="AO126" i="2"/>
  <c r="AM228" i="2"/>
  <c r="AY45" i="2"/>
  <c r="AY69" i="2"/>
  <c r="AY93" i="2"/>
  <c r="AY117" i="2"/>
  <c r="AY141" i="2"/>
  <c r="AY165" i="2"/>
  <c r="AY189" i="2"/>
  <c r="AY213" i="2"/>
  <c r="AY237" i="2"/>
  <c r="AT15" i="2"/>
  <c r="AO9" i="2"/>
  <c r="AU15" i="2"/>
  <c r="AO3" i="2"/>
  <c r="AT21" i="2"/>
  <c r="AT24" i="2"/>
  <c r="AY48" i="2"/>
  <c r="AY72" i="2"/>
  <c r="AY96" i="2"/>
  <c r="AY120" i="2"/>
  <c r="AY144" i="2"/>
  <c r="AY168" i="2"/>
  <c r="AY192" i="2"/>
  <c r="AY216" i="2"/>
  <c r="AY240" i="2"/>
  <c r="AH15" i="2"/>
  <c r="AT3" i="2"/>
  <c r="AU9" i="2"/>
  <c r="H7" i="2"/>
  <c r="BD18" i="2"/>
  <c r="AY21" i="2"/>
  <c r="AY24" i="2"/>
  <c r="AY30" i="2"/>
  <c r="AP226" i="2"/>
  <c r="AY54" i="2"/>
  <c r="AY78" i="2"/>
  <c r="AY102" i="2"/>
  <c r="AY126" i="2"/>
  <c r="AY150" i="2"/>
  <c r="AY174" i="2"/>
  <c r="AY198" i="2"/>
  <c r="AY222" i="2"/>
  <c r="AH10" i="2"/>
  <c r="AT22" i="2"/>
  <c r="AT13" i="2"/>
  <c r="AT25" i="2"/>
  <c r="AT7" i="2"/>
  <c r="AT4" i="2"/>
  <c r="AT19" i="2"/>
  <c r="AT16" i="2"/>
  <c r="AT10" i="2"/>
  <c r="H6" i="2"/>
  <c r="BC10" i="2"/>
  <c r="BC16" i="2"/>
  <c r="BE15" i="2"/>
  <c r="BC22" i="2"/>
  <c r="BE21" i="2"/>
  <c r="H8" i="2"/>
  <c r="H3" i="2"/>
  <c r="K3" i="2" s="1"/>
  <c r="V35" i="2"/>
  <c r="BC4" i="2"/>
  <c r="BE3" i="2"/>
  <c r="U35" i="2"/>
  <c r="AY27" i="2"/>
  <c r="AY33" i="2"/>
  <c r="AY36" i="2"/>
  <c r="AO243" i="2"/>
  <c r="AO219" i="2"/>
  <c r="AO195" i="2"/>
  <c r="AO171" i="2"/>
  <c r="AO147" i="2"/>
  <c r="AO123" i="2"/>
  <c r="AO99" i="2"/>
  <c r="AO75" i="2"/>
  <c r="AO222" i="2"/>
  <c r="AO198" i="2"/>
  <c r="AO192" i="2"/>
  <c r="AO162" i="2"/>
  <c r="AO231" i="2"/>
  <c r="AO213" i="2"/>
  <c r="AO183" i="2"/>
  <c r="AO153" i="2"/>
  <c r="AO114" i="2"/>
  <c r="AO102" i="2"/>
  <c r="AO93" i="2"/>
  <c r="AO81" i="2"/>
  <c r="AO72" i="2"/>
  <c r="AO246" i="2"/>
  <c r="AO240" i="2"/>
  <c r="AO201" i="2"/>
  <c r="AO165" i="2"/>
  <c r="AO135" i="2"/>
  <c r="AO120" i="2"/>
  <c r="AO108" i="2"/>
  <c r="AO87" i="2"/>
  <c r="AO66" i="2"/>
  <c r="AO60" i="2"/>
  <c r="AO48" i="2"/>
  <c r="AO54" i="2"/>
  <c r="AO69" i="2"/>
  <c r="AO132" i="2"/>
  <c r="AO138" i="2"/>
  <c r="AZ223" i="2"/>
  <c r="AO141" i="2"/>
  <c r="AN228" i="2"/>
  <c r="AM229" i="2"/>
  <c r="AO144" i="2"/>
  <c r="AO150" i="2"/>
  <c r="AO156" i="2"/>
  <c r="AO168" i="2"/>
  <c r="AO174" i="2"/>
  <c r="AO204" i="2"/>
  <c r="AO228" i="2"/>
  <c r="AO237" i="2"/>
  <c r="AO57" i="2"/>
  <c r="AO159" i="2"/>
  <c r="AO177" i="2"/>
  <c r="AO207" i="2"/>
  <c r="AO36" i="2"/>
  <c r="AO180" i="2"/>
  <c r="AO186" i="2"/>
  <c r="AO210" i="2"/>
  <c r="AO216" i="2"/>
  <c r="AN223" i="2"/>
  <c r="AO189" i="2"/>
  <c r="AO225" i="2"/>
  <c r="AO45" i="2"/>
  <c r="AO63" i="2"/>
  <c r="AO78" i="2"/>
  <c r="AO84" i="2"/>
  <c r="AO90" i="2"/>
  <c r="AO96" i="2"/>
  <c r="AO129" i="2"/>
  <c r="AM231" i="2"/>
  <c r="AO234" i="2"/>
  <c r="AX225" i="2" l="1"/>
  <c r="AW226" i="2"/>
  <c r="AW229" i="2"/>
  <c r="AW231" i="2"/>
  <c r="AH12" i="2"/>
  <c r="AH13" i="2" s="1"/>
  <c r="AH14" i="2" s="1"/>
  <c r="K83" i="2"/>
  <c r="AZ226" i="2"/>
  <c r="AX226" i="2"/>
  <c r="K103" i="2"/>
  <c r="K19" i="2"/>
  <c r="K9" i="2"/>
  <c r="K112" i="2"/>
  <c r="K122" i="2"/>
  <c r="K17" i="2"/>
  <c r="K4" i="2"/>
  <c r="K59" i="2"/>
  <c r="K87" i="2"/>
  <c r="K116" i="2"/>
  <c r="K71" i="2"/>
  <c r="K60" i="2"/>
  <c r="K99" i="2"/>
  <c r="K121" i="2"/>
  <c r="AX229" i="2"/>
  <c r="AZ229" i="2"/>
  <c r="K39" i="2"/>
  <c r="K25" i="2"/>
  <c r="K41" i="2"/>
  <c r="K15" i="2"/>
  <c r="K31" i="2"/>
  <c r="K23" i="2"/>
  <c r="K7" i="2"/>
  <c r="K54" i="2"/>
  <c r="K93" i="2"/>
  <c r="K38" i="2"/>
  <c r="K79" i="2"/>
  <c r="K62" i="2"/>
  <c r="K58" i="2"/>
  <c r="K77" i="2"/>
  <c r="K27" i="2"/>
  <c r="K24" i="2"/>
  <c r="N116" i="2"/>
  <c r="R115" i="2"/>
  <c r="N111" i="2"/>
  <c r="R107" i="2"/>
  <c r="R102" i="2"/>
  <c r="N100" i="2"/>
  <c r="N92" i="2"/>
  <c r="R91" i="2"/>
  <c r="N87" i="2"/>
  <c r="R83" i="2"/>
  <c r="R78" i="2"/>
  <c r="N76" i="2"/>
  <c r="N68" i="2"/>
  <c r="R67" i="2"/>
  <c r="R123" i="2"/>
  <c r="N120" i="2"/>
  <c r="R118" i="2"/>
  <c r="N115" i="2"/>
  <c r="R110" i="2"/>
  <c r="N107" i="2"/>
  <c r="R106" i="2"/>
  <c r="N94" i="2"/>
  <c r="R89" i="2"/>
  <c r="N86" i="2"/>
  <c r="R85" i="2"/>
  <c r="R77" i="2"/>
  <c r="N74" i="2"/>
  <c r="R68" i="2"/>
  <c r="N66" i="2"/>
  <c r="N65" i="2"/>
  <c r="R64" i="2"/>
  <c r="N60" i="2"/>
  <c r="R56" i="2"/>
  <c r="N122" i="2"/>
  <c r="R116" i="2"/>
  <c r="N114" i="2"/>
  <c r="N113" i="2"/>
  <c r="R112" i="2"/>
  <c r="R104" i="2"/>
  <c r="R100" i="2"/>
  <c r="R95" i="2"/>
  <c r="N93" i="2"/>
  <c r="R79" i="2"/>
  <c r="R75" i="2"/>
  <c r="N72" i="2"/>
  <c r="R70" i="2"/>
  <c r="N67" i="2"/>
  <c r="R63" i="2"/>
  <c r="N61" i="2"/>
  <c r="R98" i="2"/>
  <c r="R97" i="2"/>
  <c r="R94" i="2"/>
  <c r="R93" i="2"/>
  <c r="R92" i="2"/>
  <c r="R88" i="2"/>
  <c r="R87" i="2"/>
  <c r="R86" i="2"/>
  <c r="R82" i="2"/>
  <c r="R81" i="2"/>
  <c r="R80" i="2"/>
  <c r="R76" i="2"/>
  <c r="R73" i="2"/>
  <c r="N70" i="2"/>
  <c r="R69" i="2"/>
  <c r="N55" i="2"/>
  <c r="R54" i="2"/>
  <c r="R53" i="2"/>
  <c r="R48" i="2"/>
  <c r="N46" i="2"/>
  <c r="R121" i="2"/>
  <c r="N121" i="2"/>
  <c r="N119" i="2"/>
  <c r="N112" i="2"/>
  <c r="N109" i="2"/>
  <c r="N108" i="2"/>
  <c r="N106" i="2"/>
  <c r="N105" i="2"/>
  <c r="N104" i="2"/>
  <c r="N103" i="2"/>
  <c r="N102" i="2"/>
  <c r="N101" i="2"/>
  <c r="N99" i="2"/>
  <c r="N96" i="2"/>
  <c r="N90" i="2"/>
  <c r="N63" i="2"/>
  <c r="N62" i="2"/>
  <c r="R60" i="2"/>
  <c r="R59" i="2"/>
  <c r="N53" i="2"/>
  <c r="R52" i="2"/>
  <c r="N48" i="2"/>
  <c r="R44" i="2"/>
  <c r="R39" i="2"/>
  <c r="N37" i="2"/>
  <c r="N123" i="2"/>
  <c r="N117" i="2"/>
  <c r="R58" i="2"/>
  <c r="N50" i="2"/>
  <c r="R49" i="2"/>
  <c r="N45" i="2"/>
  <c r="R74" i="2"/>
  <c r="R72" i="2"/>
  <c r="R71" i="2"/>
  <c r="R66" i="2"/>
  <c r="R65" i="2"/>
  <c r="N57" i="2"/>
  <c r="N56" i="2"/>
  <c r="R51" i="2"/>
  <c r="N49" i="2"/>
  <c r="N41" i="2"/>
  <c r="R40" i="2"/>
  <c r="N36" i="2"/>
  <c r="N35" i="2"/>
  <c r="R34" i="2"/>
  <c r="N30" i="2"/>
  <c r="R111" i="2"/>
  <c r="R108" i="2"/>
  <c r="R101" i="2"/>
  <c r="N95" i="2"/>
  <c r="N69" i="2"/>
  <c r="R62" i="2"/>
  <c r="R55" i="2"/>
  <c r="R50" i="2"/>
  <c r="N44" i="2"/>
  <c r="R35" i="2"/>
  <c r="R33" i="2"/>
  <c r="N21" i="2"/>
  <c r="N15" i="2"/>
  <c r="N6" i="2"/>
  <c r="R5" i="2"/>
  <c r="N118" i="2"/>
  <c r="N98" i="2"/>
  <c r="N88" i="2"/>
  <c r="N81" i="2"/>
  <c r="N59" i="2"/>
  <c r="R45" i="2"/>
  <c r="N42" i="2"/>
  <c r="R32" i="2"/>
  <c r="R27" i="2"/>
  <c r="R24" i="2"/>
  <c r="R18" i="2"/>
  <c r="R12" i="2"/>
  <c r="N9" i="2"/>
  <c r="R8" i="2"/>
  <c r="R122" i="2"/>
  <c r="R119" i="2"/>
  <c r="R105" i="2"/>
  <c r="R96" i="2"/>
  <c r="N91" i="2"/>
  <c r="R84" i="2"/>
  <c r="N40" i="2"/>
  <c r="R38" i="2"/>
  <c r="N33" i="2"/>
  <c r="R30" i="2"/>
  <c r="N29" i="2"/>
  <c r="N28" i="2"/>
  <c r="N26" i="2"/>
  <c r="N25" i="2"/>
  <c r="N20" i="2"/>
  <c r="N19" i="2"/>
  <c r="N14" i="2"/>
  <c r="N13" i="2"/>
  <c r="R7" i="2"/>
  <c r="R109" i="2"/>
  <c r="R99" i="2"/>
  <c r="N89" i="2"/>
  <c r="N84" i="2"/>
  <c r="N79" i="2"/>
  <c r="R57" i="2"/>
  <c r="N52" i="2"/>
  <c r="N51" i="2"/>
  <c r="R46" i="2"/>
  <c r="R37" i="2"/>
  <c r="R23" i="2"/>
  <c r="R22" i="2"/>
  <c r="R17" i="2"/>
  <c r="R16" i="2"/>
  <c r="R11" i="2"/>
  <c r="R4" i="2"/>
  <c r="R120" i="2"/>
  <c r="R113" i="2"/>
  <c r="N77" i="2"/>
  <c r="R47" i="2"/>
  <c r="N39" i="2"/>
  <c r="N38" i="2"/>
  <c r="R36" i="2"/>
  <c r="N34" i="2"/>
  <c r="N32" i="2"/>
  <c r="N27" i="2"/>
  <c r="N24" i="2"/>
  <c r="N18" i="2"/>
  <c r="N12" i="2"/>
  <c r="R10" i="2"/>
  <c r="N8" i="2"/>
  <c r="R3" i="2"/>
  <c r="Q3" i="2" s="1"/>
  <c r="R103" i="2"/>
  <c r="N82" i="2"/>
  <c r="N75" i="2"/>
  <c r="N73" i="2"/>
  <c r="N71" i="2"/>
  <c r="N47" i="2"/>
  <c r="R31" i="2"/>
  <c r="R21" i="2"/>
  <c r="R15" i="2"/>
  <c r="N7" i="2"/>
  <c r="N5" i="2"/>
  <c r="R117" i="2"/>
  <c r="R114" i="2"/>
  <c r="N110" i="2"/>
  <c r="N97" i="2"/>
  <c r="R90" i="2"/>
  <c r="N80" i="2"/>
  <c r="N64" i="2"/>
  <c r="R43" i="2"/>
  <c r="N85" i="2"/>
  <c r="N83" i="2"/>
  <c r="N78" i="2"/>
  <c r="R61" i="2"/>
  <c r="N58" i="2"/>
  <c r="N54" i="2"/>
  <c r="N43" i="2"/>
  <c r="R42" i="2"/>
  <c r="R41" i="2"/>
  <c r="N4" i="2"/>
  <c r="R29" i="2"/>
  <c r="R28" i="2"/>
  <c r="R20" i="2"/>
  <c r="R14" i="2"/>
  <c r="R9" i="2"/>
  <c r="R26" i="2"/>
  <c r="N23" i="2"/>
  <c r="N22" i="2"/>
  <c r="N16" i="2"/>
  <c r="R13" i="2"/>
  <c r="N11" i="2"/>
  <c r="N31" i="2"/>
  <c r="R25" i="2"/>
  <c r="R19" i="2"/>
  <c r="N17" i="2"/>
  <c r="R6" i="2"/>
  <c r="N10" i="2"/>
  <c r="N3" i="2"/>
  <c r="M3" i="2" s="1"/>
  <c r="K18" i="2"/>
  <c r="K69" i="2"/>
  <c r="K97" i="2"/>
  <c r="K6" i="2"/>
  <c r="K29" i="2"/>
  <c r="K63" i="2"/>
  <c r="K56" i="2"/>
  <c r="K108" i="2"/>
  <c r="K44" i="2"/>
  <c r="K114" i="2"/>
  <c r="K81" i="2"/>
  <c r="K100" i="2"/>
  <c r="K65" i="2"/>
  <c r="K91" i="2"/>
  <c r="K78" i="2"/>
  <c r="K88" i="2"/>
  <c r="K101" i="2"/>
  <c r="K32" i="2"/>
  <c r="K12" i="2"/>
  <c r="K53" i="2"/>
  <c r="K51" i="2"/>
  <c r="K36" i="2"/>
  <c r="K75" i="2"/>
  <c r="K46" i="2"/>
  <c r="K85" i="2"/>
  <c r="AN229" i="2"/>
  <c r="AP229" i="2"/>
  <c r="K113" i="2"/>
  <c r="K28" i="2"/>
  <c r="K52" i="2"/>
  <c r="K42" i="2"/>
  <c r="K55" i="2"/>
  <c r="K43" i="2"/>
  <c r="K107" i="2"/>
  <c r="K76" i="2"/>
  <c r="K64" i="2"/>
  <c r="K89" i="2"/>
  <c r="K73" i="2"/>
  <c r="K84" i="2"/>
  <c r="K96" i="2"/>
  <c r="AM234" i="2"/>
  <c r="AM232" i="2"/>
  <c r="AN231" i="2"/>
  <c r="K13" i="2"/>
  <c r="K33" i="2"/>
  <c r="K68" i="2"/>
  <c r="K70" i="2"/>
  <c r="K11" i="2"/>
  <c r="K48" i="2"/>
  <c r="K45" i="2"/>
  <c r="K82" i="2"/>
  <c r="K106" i="2"/>
  <c r="K66" i="2"/>
  <c r="K95" i="2"/>
  <c r="K90" i="2"/>
  <c r="K105" i="2"/>
  <c r="K109" i="2"/>
  <c r="K34" i="2"/>
  <c r="AW234" i="2"/>
  <c r="AX231" i="2"/>
  <c r="AW232" i="2"/>
  <c r="K26" i="2"/>
  <c r="K21" i="2"/>
  <c r="K49" i="2"/>
  <c r="K37" i="2"/>
  <c r="K94" i="2"/>
  <c r="K80" i="2"/>
  <c r="K14" i="2"/>
  <c r="K35" i="2"/>
  <c r="K102" i="2"/>
  <c r="K115" i="2"/>
  <c r="K16" i="2"/>
  <c r="K104" i="2"/>
  <c r="K50" i="2"/>
  <c r="K86" i="2"/>
  <c r="K110" i="2"/>
  <c r="K67" i="2"/>
  <c r="K47" i="2"/>
  <c r="K98" i="2"/>
  <c r="K117" i="2"/>
  <c r="K120" i="2"/>
  <c r="K8" i="2"/>
  <c r="X35" i="2"/>
  <c r="V33" i="2" s="1"/>
  <c r="K123" i="2"/>
  <c r="K20" i="2"/>
  <c r="K40" i="2"/>
  <c r="K119" i="2"/>
  <c r="K10" i="2"/>
  <c r="K22" i="2"/>
  <c r="K5" i="2"/>
  <c r="K61" i="2"/>
  <c r="K92" i="2"/>
  <c r="K118" i="2"/>
  <c r="K74" i="2"/>
  <c r="K57" i="2"/>
  <c r="K111" i="2"/>
  <c r="K72" i="2"/>
  <c r="K30" i="2"/>
  <c r="Q32" i="2" l="1"/>
  <c r="P32" i="2"/>
  <c r="M32" i="2"/>
  <c r="L32" i="2"/>
  <c r="P57" i="2"/>
  <c r="M57" i="2"/>
  <c r="Q57" i="2"/>
  <c r="L57" i="2"/>
  <c r="M119" i="2"/>
  <c r="P119" i="2"/>
  <c r="L119" i="2"/>
  <c r="Q119" i="2"/>
  <c r="L98" i="2"/>
  <c r="Q98" i="2"/>
  <c r="M98" i="2"/>
  <c r="P98" i="2"/>
  <c r="M115" i="2"/>
  <c r="L115" i="2"/>
  <c r="Q115" i="2"/>
  <c r="P115" i="2"/>
  <c r="M21" i="2"/>
  <c r="L21" i="2"/>
  <c r="Q21" i="2"/>
  <c r="P21" i="2"/>
  <c r="M90" i="2"/>
  <c r="Q90" i="2"/>
  <c r="L90" i="2"/>
  <c r="P90" i="2"/>
  <c r="Q70" i="2"/>
  <c r="L70" i="2"/>
  <c r="P70" i="2"/>
  <c r="M70" i="2"/>
  <c r="P84" i="2"/>
  <c r="Q84" i="2"/>
  <c r="M84" i="2"/>
  <c r="L84" i="2"/>
  <c r="Q42" i="2"/>
  <c r="L42" i="2"/>
  <c r="P42" i="2"/>
  <c r="M42" i="2"/>
  <c r="M75" i="2"/>
  <c r="Q75" i="2"/>
  <c r="L75" i="2"/>
  <c r="P75" i="2"/>
  <c r="P78" i="2"/>
  <c r="M78" i="2"/>
  <c r="L78" i="2"/>
  <c r="Q78" i="2"/>
  <c r="M56" i="2"/>
  <c r="L56" i="2"/>
  <c r="Q56" i="2"/>
  <c r="P56" i="2"/>
  <c r="L93" i="2"/>
  <c r="M93" i="2"/>
  <c r="Q93" i="2"/>
  <c r="P93" i="2"/>
  <c r="M39" i="2"/>
  <c r="Q39" i="2"/>
  <c r="P39" i="2"/>
  <c r="L39" i="2"/>
  <c r="M87" i="2"/>
  <c r="L87" i="2"/>
  <c r="Q87" i="2"/>
  <c r="P87" i="2"/>
  <c r="M103" i="2"/>
  <c r="P103" i="2"/>
  <c r="L103" i="2"/>
  <c r="Q103" i="2"/>
  <c r="L74" i="2"/>
  <c r="Q74" i="2"/>
  <c r="P74" i="2"/>
  <c r="M74" i="2"/>
  <c r="M40" i="2"/>
  <c r="Q40" i="2"/>
  <c r="P40" i="2"/>
  <c r="L40" i="2"/>
  <c r="Q47" i="2"/>
  <c r="P47" i="2"/>
  <c r="L47" i="2"/>
  <c r="M47" i="2"/>
  <c r="M102" i="2"/>
  <c r="L102" i="2"/>
  <c r="Q102" i="2"/>
  <c r="P102" i="2"/>
  <c r="Q26" i="2"/>
  <c r="P26" i="2"/>
  <c r="M26" i="2"/>
  <c r="L26" i="2"/>
  <c r="M95" i="2"/>
  <c r="L95" i="2"/>
  <c r="Q95" i="2"/>
  <c r="P95" i="2"/>
  <c r="L68" i="2"/>
  <c r="P68" i="2"/>
  <c r="Q68" i="2"/>
  <c r="M68" i="2"/>
  <c r="P73" i="2"/>
  <c r="Q73" i="2"/>
  <c r="L73" i="2"/>
  <c r="M73" i="2"/>
  <c r="L52" i="2"/>
  <c r="Q52" i="2"/>
  <c r="M52" i="2"/>
  <c r="P52" i="2"/>
  <c r="L36" i="2"/>
  <c r="Q36" i="2"/>
  <c r="P36" i="2"/>
  <c r="M36" i="2"/>
  <c r="Q24" i="2"/>
  <c r="P24" i="2"/>
  <c r="M24" i="2"/>
  <c r="L24" i="2"/>
  <c r="Q54" i="2"/>
  <c r="L54" i="2"/>
  <c r="M54" i="2"/>
  <c r="P54" i="2"/>
  <c r="Q59" i="2"/>
  <c r="L59" i="2"/>
  <c r="P59" i="2"/>
  <c r="M59" i="2"/>
  <c r="Q118" i="2"/>
  <c r="L118" i="2"/>
  <c r="M118" i="2"/>
  <c r="P118" i="2"/>
  <c r="Q20" i="2"/>
  <c r="P20" i="2"/>
  <c r="M20" i="2"/>
  <c r="L20" i="2"/>
  <c r="P67" i="2"/>
  <c r="Q67" i="2"/>
  <c r="M67" i="2"/>
  <c r="L67" i="2"/>
  <c r="Q35" i="2"/>
  <c r="P35" i="2"/>
  <c r="M35" i="2"/>
  <c r="L35" i="2"/>
  <c r="AZ232" i="2"/>
  <c r="AX232" i="2"/>
  <c r="M66" i="2"/>
  <c r="Q66" i="2"/>
  <c r="P66" i="2"/>
  <c r="L66" i="2"/>
  <c r="Q33" i="2"/>
  <c r="P33" i="2"/>
  <c r="M33" i="2"/>
  <c r="L33" i="2"/>
  <c r="P89" i="2"/>
  <c r="L89" i="2"/>
  <c r="Q89" i="2"/>
  <c r="M89" i="2"/>
  <c r="Q28" i="2"/>
  <c r="P28" i="2"/>
  <c r="M28" i="2"/>
  <c r="L28" i="2"/>
  <c r="Q51" i="2"/>
  <c r="M51" i="2"/>
  <c r="L51" i="2"/>
  <c r="P51" i="2"/>
  <c r="P65" i="2"/>
  <c r="Q65" i="2"/>
  <c r="M65" i="2"/>
  <c r="L65" i="2"/>
  <c r="Q29" i="2"/>
  <c r="P29" i="2"/>
  <c r="M29" i="2"/>
  <c r="L29" i="2"/>
  <c r="Q27" i="2"/>
  <c r="P27" i="2"/>
  <c r="M27" i="2"/>
  <c r="L27" i="2"/>
  <c r="Q7" i="2"/>
  <c r="P7" i="2"/>
  <c r="L7" i="2"/>
  <c r="M7" i="2"/>
  <c r="L4" i="2"/>
  <c r="Q4" i="2"/>
  <c r="P4" i="2"/>
  <c r="M4" i="2"/>
  <c r="M63" i="2"/>
  <c r="L63" i="2"/>
  <c r="Q63" i="2"/>
  <c r="P63" i="2"/>
  <c r="P92" i="2"/>
  <c r="L92" i="2"/>
  <c r="Q92" i="2"/>
  <c r="M92" i="2"/>
  <c r="M123" i="2"/>
  <c r="Q123" i="2"/>
  <c r="P123" i="2"/>
  <c r="L123" i="2"/>
  <c r="Q110" i="2"/>
  <c r="L110" i="2"/>
  <c r="M110" i="2"/>
  <c r="P110" i="2"/>
  <c r="Q14" i="2"/>
  <c r="P14" i="2"/>
  <c r="M14" i="2"/>
  <c r="L14" i="2"/>
  <c r="L106" i="2"/>
  <c r="M106" i="2"/>
  <c r="Q106" i="2"/>
  <c r="P106" i="2"/>
  <c r="Q13" i="2"/>
  <c r="P13" i="2"/>
  <c r="M13" i="2"/>
  <c r="L13" i="2"/>
  <c r="M64" i="2"/>
  <c r="P64" i="2"/>
  <c r="Q64" i="2"/>
  <c r="L64" i="2"/>
  <c r="P113" i="2"/>
  <c r="M113" i="2"/>
  <c r="L113" i="2"/>
  <c r="Q113" i="2"/>
  <c r="M53" i="2"/>
  <c r="Q53" i="2"/>
  <c r="P53" i="2"/>
  <c r="L53" i="2"/>
  <c r="L100" i="2"/>
  <c r="M100" i="2"/>
  <c r="Q100" i="2"/>
  <c r="P100" i="2"/>
  <c r="Q6" i="2"/>
  <c r="P6" i="2"/>
  <c r="M6" i="2"/>
  <c r="L6" i="2"/>
  <c r="M77" i="2"/>
  <c r="Q77" i="2"/>
  <c r="L77" i="2"/>
  <c r="P77" i="2"/>
  <c r="L23" i="2"/>
  <c r="Q23" i="2"/>
  <c r="P23" i="2"/>
  <c r="M23" i="2"/>
  <c r="P121" i="2"/>
  <c r="Q121" i="2"/>
  <c r="M121" i="2"/>
  <c r="L121" i="2"/>
  <c r="L17" i="2"/>
  <c r="Q17" i="2"/>
  <c r="P17" i="2"/>
  <c r="M17" i="2"/>
  <c r="L83" i="2"/>
  <c r="Q83" i="2"/>
  <c r="P83" i="2"/>
  <c r="M83" i="2"/>
  <c r="L91" i="2"/>
  <c r="Q91" i="2"/>
  <c r="P91" i="2"/>
  <c r="M91" i="2"/>
  <c r="Q61" i="2"/>
  <c r="P61" i="2"/>
  <c r="M61" i="2"/>
  <c r="L61" i="2"/>
  <c r="Q86" i="2"/>
  <c r="L86" i="2"/>
  <c r="P86" i="2"/>
  <c r="M86" i="2"/>
  <c r="P80" i="2"/>
  <c r="M80" i="2"/>
  <c r="L80" i="2"/>
  <c r="Q80" i="2"/>
  <c r="AW237" i="2"/>
  <c r="AX234" i="2"/>
  <c r="AW235" i="2"/>
  <c r="L82" i="2"/>
  <c r="P82" i="2"/>
  <c r="M82" i="2"/>
  <c r="Q82" i="2"/>
  <c r="P76" i="2"/>
  <c r="L76" i="2"/>
  <c r="Q76" i="2"/>
  <c r="M76" i="2"/>
  <c r="Q12" i="2"/>
  <c r="P12" i="2"/>
  <c r="M12" i="2"/>
  <c r="L12" i="2"/>
  <c r="Q81" i="2"/>
  <c r="M81" i="2"/>
  <c r="L81" i="2"/>
  <c r="P81" i="2"/>
  <c r="P97" i="2"/>
  <c r="M97" i="2"/>
  <c r="L97" i="2"/>
  <c r="Q97" i="2"/>
  <c r="P58" i="2"/>
  <c r="L58" i="2"/>
  <c r="M58" i="2"/>
  <c r="Q58" i="2"/>
  <c r="P31" i="2"/>
  <c r="M31" i="2"/>
  <c r="L31" i="2"/>
  <c r="Q31" i="2"/>
  <c r="P99" i="2"/>
  <c r="M99" i="2"/>
  <c r="Q99" i="2"/>
  <c r="L99" i="2"/>
  <c r="L122" i="2"/>
  <c r="Q122" i="2"/>
  <c r="P122" i="2"/>
  <c r="M122" i="2"/>
  <c r="P3" i="2"/>
  <c r="Q30" i="2"/>
  <c r="P30" i="2"/>
  <c r="M30" i="2"/>
  <c r="L30" i="2"/>
  <c r="Q5" i="2"/>
  <c r="P5" i="2"/>
  <c r="M5" i="2"/>
  <c r="L5" i="2"/>
  <c r="Q8" i="2"/>
  <c r="P8" i="2"/>
  <c r="M8" i="2"/>
  <c r="L8" i="2"/>
  <c r="P50" i="2"/>
  <c r="Q50" i="2"/>
  <c r="M50" i="2"/>
  <c r="L50" i="2"/>
  <c r="Q94" i="2"/>
  <c r="L94" i="2"/>
  <c r="P94" i="2"/>
  <c r="M94" i="2"/>
  <c r="Q34" i="2"/>
  <c r="P34" i="2"/>
  <c r="M34" i="2"/>
  <c r="L34" i="2"/>
  <c r="P45" i="2"/>
  <c r="Q45" i="2"/>
  <c r="M45" i="2"/>
  <c r="L45" i="2"/>
  <c r="AN232" i="2"/>
  <c r="AP232" i="2"/>
  <c r="M107" i="2"/>
  <c r="L107" i="2"/>
  <c r="Q107" i="2"/>
  <c r="P107" i="2"/>
  <c r="L69" i="2"/>
  <c r="Q69" i="2"/>
  <c r="M69" i="2"/>
  <c r="P69" i="2"/>
  <c r="P62" i="2"/>
  <c r="M62" i="2"/>
  <c r="Q62" i="2"/>
  <c r="L62" i="2"/>
  <c r="M15" i="2"/>
  <c r="L15" i="2"/>
  <c r="Q15" i="2"/>
  <c r="P15" i="2"/>
  <c r="Q60" i="2"/>
  <c r="L60" i="2"/>
  <c r="P60" i="2"/>
  <c r="M60" i="2"/>
  <c r="M112" i="2"/>
  <c r="L112" i="2"/>
  <c r="Q112" i="2"/>
  <c r="P112" i="2"/>
  <c r="Q72" i="2"/>
  <c r="L72" i="2"/>
  <c r="P72" i="2"/>
  <c r="M72" i="2"/>
  <c r="L22" i="2"/>
  <c r="Q22" i="2"/>
  <c r="P22" i="2"/>
  <c r="M22" i="2"/>
  <c r="P120" i="2"/>
  <c r="M120" i="2"/>
  <c r="Q120" i="2"/>
  <c r="L120" i="2"/>
  <c r="M104" i="2"/>
  <c r="L104" i="2"/>
  <c r="P104" i="2"/>
  <c r="Q104" i="2"/>
  <c r="Q37" i="2"/>
  <c r="P37" i="2"/>
  <c r="M37" i="2"/>
  <c r="L37" i="2"/>
  <c r="P109" i="2"/>
  <c r="M109" i="2"/>
  <c r="Q109" i="2"/>
  <c r="L109" i="2"/>
  <c r="M48" i="2"/>
  <c r="L48" i="2"/>
  <c r="Q48" i="2"/>
  <c r="P48" i="2"/>
  <c r="AM237" i="2"/>
  <c r="AN234" i="2"/>
  <c r="AM235" i="2"/>
  <c r="P43" i="2"/>
  <c r="L43" i="2"/>
  <c r="Q43" i="2"/>
  <c r="M43" i="2"/>
  <c r="M85" i="2"/>
  <c r="Q85" i="2"/>
  <c r="L85" i="2"/>
  <c r="P85" i="2"/>
  <c r="P101" i="2"/>
  <c r="M101" i="2"/>
  <c r="Q101" i="2"/>
  <c r="L101" i="2"/>
  <c r="L44" i="2"/>
  <c r="Q44" i="2"/>
  <c r="M44" i="2"/>
  <c r="P44" i="2"/>
  <c r="Q18" i="2"/>
  <c r="P18" i="2"/>
  <c r="M18" i="2"/>
  <c r="L18" i="2"/>
  <c r="M79" i="2"/>
  <c r="L79" i="2"/>
  <c r="Q79" i="2"/>
  <c r="P79" i="2"/>
  <c r="Q41" i="2"/>
  <c r="P41" i="2"/>
  <c r="M41" i="2"/>
  <c r="L41" i="2"/>
  <c r="M71" i="2"/>
  <c r="P71" i="2"/>
  <c r="Q71" i="2"/>
  <c r="L71" i="2"/>
  <c r="P9" i="2"/>
  <c r="M9" i="2"/>
  <c r="L9" i="2"/>
  <c r="Q9" i="2"/>
  <c r="L3" i="2"/>
  <c r="M114" i="2"/>
  <c r="P114" i="2"/>
  <c r="L114" i="2"/>
  <c r="Q114" i="2"/>
  <c r="Q111" i="2"/>
  <c r="P111" i="2"/>
  <c r="M111" i="2"/>
  <c r="L111" i="2"/>
  <c r="M10" i="2"/>
  <c r="L10" i="2"/>
  <c r="Q10" i="2"/>
  <c r="P10" i="2"/>
  <c r="L117" i="2"/>
  <c r="Q117" i="2"/>
  <c r="P117" i="2"/>
  <c r="M117" i="2"/>
  <c r="L16" i="2"/>
  <c r="Q16" i="2"/>
  <c r="P16" i="2"/>
  <c r="M16" i="2"/>
  <c r="M49" i="2"/>
  <c r="P49" i="2"/>
  <c r="Z35" i="2" s="1"/>
  <c r="X33" i="2" s="1"/>
  <c r="L49" i="2"/>
  <c r="Q49" i="2"/>
  <c r="Y35" i="2" s="1"/>
  <c r="W33" i="2" s="1"/>
  <c r="Q105" i="2"/>
  <c r="P105" i="2"/>
  <c r="M105" i="2"/>
  <c r="L105" i="2"/>
  <c r="L11" i="2"/>
  <c r="Q11" i="2"/>
  <c r="P11" i="2"/>
  <c r="M11" i="2"/>
  <c r="L96" i="2"/>
  <c r="Q96" i="2"/>
  <c r="M96" i="2"/>
  <c r="P96" i="2"/>
  <c r="L55" i="2"/>
  <c r="Q55" i="2"/>
  <c r="P55" i="2"/>
  <c r="M55" i="2"/>
  <c r="P46" i="2"/>
  <c r="Q46" i="2"/>
  <c r="M46" i="2"/>
  <c r="L46" i="2"/>
  <c r="P88" i="2"/>
  <c r="M88" i="2"/>
  <c r="L88" i="2"/>
  <c r="Q88" i="2"/>
  <c r="P108" i="2"/>
  <c r="M108" i="2"/>
  <c r="L108" i="2"/>
  <c r="Q108" i="2"/>
  <c r="P38" i="2"/>
  <c r="Q38" i="2"/>
  <c r="M38" i="2"/>
  <c r="L38" i="2"/>
  <c r="Q25" i="2"/>
  <c r="P25" i="2"/>
  <c r="M25" i="2"/>
  <c r="L25" i="2"/>
  <c r="L116" i="2"/>
  <c r="M116" i="2"/>
  <c r="Q116" i="2"/>
  <c r="P116" i="2"/>
  <c r="Q19" i="2"/>
  <c r="P19" i="2"/>
  <c r="M19" i="2"/>
  <c r="L19" i="2"/>
  <c r="AW238" i="2" l="1"/>
  <c r="AX237" i="2"/>
  <c r="AW240" i="2"/>
  <c r="AP235" i="2"/>
  <c r="AN235" i="2"/>
  <c r="AM238" i="2"/>
  <c r="AM240" i="2"/>
  <c r="AN237" i="2"/>
  <c r="AX235" i="2"/>
  <c r="AZ235" i="2"/>
  <c r="AX240" i="2" l="1"/>
  <c r="AW241" i="2"/>
  <c r="AW243" i="2"/>
  <c r="AX238" i="2"/>
  <c r="AZ238" i="2"/>
  <c r="AM243" i="2"/>
  <c r="AN240" i="2"/>
  <c r="AM241" i="2"/>
  <c r="AN238" i="2"/>
  <c r="AP238" i="2"/>
  <c r="AX241" i="2" l="1"/>
  <c r="AZ241" i="2"/>
  <c r="AP241" i="2"/>
  <c r="AN241" i="2"/>
  <c r="AW246" i="2"/>
  <c r="AX243" i="2"/>
  <c r="AW244" i="2"/>
  <c r="AN243" i="2"/>
  <c r="AM246" i="2"/>
  <c r="AM244" i="2"/>
  <c r="AN244" i="2" l="1"/>
  <c r="AP244" i="2"/>
  <c r="AM247" i="2"/>
  <c r="AN246" i="2"/>
  <c r="AZ244" i="2"/>
  <c r="AX244" i="2"/>
  <c r="AW247" i="2"/>
  <c r="AX246" i="2"/>
  <c r="AP247" i="2" l="1"/>
  <c r="AN247" i="2"/>
  <c r="AZ247" i="2"/>
  <c r="AX247" i="2"/>
</calcChain>
</file>

<file path=xl/sharedStrings.xml><?xml version="1.0" encoding="utf-8"?>
<sst xmlns="http://schemas.openxmlformats.org/spreadsheetml/2006/main" count="115" uniqueCount="92">
  <si>
    <t>Dataset Name:</t>
  </si>
  <si>
    <t>Ln Area vs Ln Flow</t>
  </si>
  <si>
    <t>Conf y</t>
  </si>
  <si>
    <t>Conf  Y</t>
  </si>
  <si>
    <t>Pred y</t>
  </si>
  <si>
    <t>x = DrainArea</t>
  </si>
  <si>
    <t>y= p90 Flow</t>
  </si>
  <si>
    <t>Slope</t>
  </si>
  <si>
    <t>Model x</t>
  </si>
  <si>
    <t>Predicted y</t>
  </si>
  <si>
    <t>lower</t>
  </si>
  <si>
    <t>upper</t>
  </si>
  <si>
    <t>interval</t>
  </si>
  <si>
    <t>Interval</t>
  </si>
  <si>
    <t>Intercept</t>
  </si>
  <si>
    <t>% Conf.</t>
  </si>
  <si>
    <t>alpha</t>
  </si>
  <si>
    <t>Count</t>
  </si>
  <si>
    <t>n</t>
  </si>
  <si>
    <t>Avg X</t>
  </si>
  <si>
    <t>mean(x)</t>
  </si>
  <si>
    <t>Sxx</t>
  </si>
  <si>
    <t>devsq(x)</t>
  </si>
  <si>
    <t>Sxy</t>
  </si>
  <si>
    <t>steyx</t>
  </si>
  <si>
    <t>df = n-2</t>
  </si>
  <si>
    <t>t-crit</t>
  </si>
  <si>
    <t>Y Anchor</t>
  </si>
  <si>
    <t>X Data Min</t>
  </si>
  <si>
    <t>X Data Max</t>
  </si>
  <si>
    <t>Y Data Min</t>
  </si>
  <si>
    <t>Y Data Max</t>
  </si>
  <si>
    <t>X Value</t>
  </si>
  <si>
    <t>lnX (value)</t>
  </si>
  <si>
    <t>X Value Label</t>
  </si>
  <si>
    <t>LN X Fine Grid Lines</t>
  </si>
  <si>
    <t>LN X Major Grid Labels</t>
  </si>
  <si>
    <t>LN Y Fine Grid Lines</t>
  </si>
  <si>
    <t>LN Y Major Grid Labels</t>
  </si>
  <si>
    <t>Ln x</t>
  </si>
  <si>
    <t>Ln y</t>
  </si>
  <si>
    <t>Station 1013500</t>
  </si>
  <si>
    <t>area</t>
  </si>
  <si>
    <t>flow</t>
  </si>
  <si>
    <t>Model X 100 Step Interval:</t>
  </si>
  <si>
    <t>X Axis Min</t>
  </si>
  <si>
    <t>X Axis Max</t>
  </si>
  <si>
    <t>LN X Axis Min</t>
  </si>
  <si>
    <t>LN X Axis Max</t>
  </si>
  <si>
    <t>Y Axis Min</t>
  </si>
  <si>
    <t>Y Axis Max</t>
  </si>
  <si>
    <t>LN Y Axis Min</t>
  </si>
  <si>
    <t>LN Y Axis Max</t>
  </si>
  <si>
    <t>Best Fit Equation</t>
  </si>
  <si>
    <t>Enter X</t>
  </si>
  <si>
    <t>Get  Y</t>
  </si>
  <si>
    <t>UPI</t>
  </si>
  <si>
    <t>LPI</t>
  </si>
  <si>
    <t>LN X</t>
  </si>
  <si>
    <t>LN Y</t>
  </si>
  <si>
    <t>LN UPI</t>
  </si>
  <si>
    <t>LN LPI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</si>
  <si>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</si>
  <si>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</si>
  <si>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</si>
  <si>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</si>
  <si>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</si>
  <si>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</si>
  <si>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</si>
  <si>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</si>
  <si>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</si>
  <si>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</si>
  <si>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</si>
  <si>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</si>
  <si>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</si>
  <si>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</si>
  <si>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</si>
  <si>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</si>
  <si>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</si>
  <si>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</si>
  <si>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</si>
  <si>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</si>
  <si>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</si>
  <si>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</si>
  <si>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</si>
  <si>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Pearson r:</t>
  </si>
  <si>
    <r>
      <t>R</t>
    </r>
    <r>
      <rPr>
        <b/>
        <vertAlign val="superscript"/>
        <sz val="14"/>
        <rFont val="Calibri"/>
        <family val="2"/>
        <scheme val="minor"/>
      </rPr>
      <t>2</t>
    </r>
    <r>
      <rPr>
        <b/>
        <sz val="14"/>
        <rFont val="Calibri"/>
        <family val="2"/>
        <scheme val="minor"/>
      </rPr>
      <t xml:space="preserve"> :</t>
    </r>
  </si>
  <si>
    <t>N :</t>
  </si>
  <si>
    <t>t Stat:</t>
  </si>
  <si>
    <t>P Value:</t>
  </si>
  <si>
    <t>Signif.:</t>
  </si>
  <si>
    <t>Deg.Freedom: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</si>
</sst>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"/>
    <numFmt numFmtId="166" formatCode="0.00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" fontId="2" fillId="3" borderId="1" xfId="0" applyNumberFormat="1" applyFont="1" applyFill="1" applyBorder="1"/>
    <xf numFmtId="1" fontId="2" fillId="4" borderId="1" xfId="0" applyNumberFormat="1" applyFont="1" applyFill="1" applyBorder="1"/>
    <xf numFmtId="166" fontId="0" fillId="0" borderId="0" xfId="0" applyNumberFormat="1"/>
    <xf numFmtId="167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166" fontId="0" fillId="0" borderId="0" xfId="0" applyNumberFormat="1" applyFill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2" fontId="7" fillId="0" borderId="1" xfId="1" applyNumberFormat="1" applyFont="1" applyBorder="1" applyAlignment="1">
      <alignment horizontal="right"/>
    </xf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6E6E6"/>
      <color rgb="FF00FF00"/>
      <color rgb="FFFFDDFF"/>
      <color rgb="FFFFFFCC"/>
      <color rgb="FFFFCCFF"/>
      <color rgb="FFFF99FF"/>
      <color rgb="FFFF66CC"/>
      <color rgb="FF99FF99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Drainage Area vs 10 Year Annual Maximum Flowrate</a:t>
            </a:r>
          </a:p>
        </c:rich>
      </c:tx>
      <c:layout>
        <c:manualLayout>
          <c:xMode val="edge"/>
          <c:yMode val="edge"/>
          <c:x val="0.15762527377030888"/>
          <c:y val="2.3051330053277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6893928821097"/>
          <c:y val="0.10640328225100895"/>
          <c:w val="0.71812631013405204"/>
          <c:h val="0.78653961937553507"/>
        </c:manualLayout>
      </c:layout>
      <c:scatterChart>
        <c:scatterStyle val="lineMarker"/>
        <c:varyColors val="0"/>
        <c:ser>
          <c:idx val="1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68697965173708"/>
                  <c:y val="2.920085874933910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'LN-Scale_Template'!$C$3:$C$295</c:f>
              <c:numCache>
                <c:formatCode>General</c:formatCode>
                <c:ptCount val="293"/>
                <c:pt idx="0">
                  <c:v>1.6820768489402835</c:v>
                </c:pt>
                <c:pt idx="1">
                  <c:v>2.3630685283735562</c:v>
                </c:pt>
                <c:pt idx="2">
                  <c:v>2.9622913054485833</c:v>
                </c:pt>
                <c:pt idx="3">
                  <c:v>3.0109065595249023</c:v>
                </c:pt>
                <c:pt idx="4">
                  <c:v>3.1115934636476759</c:v>
                </c:pt>
                <c:pt idx="5">
                  <c:v>3.3179135940254012</c:v>
                </c:pt>
                <c:pt idx="6">
                  <c:v>3.4188801165144631</c:v>
                </c:pt>
                <c:pt idx="7">
                  <c:v>3.4435669780286648</c:v>
                </c:pt>
                <c:pt idx="8">
                  <c:v>3.4494731278270452</c:v>
                </c:pt>
                <c:pt idx="9">
                  <c:v>3.547269805780989</c:v>
                </c:pt>
                <c:pt idx="10">
                  <c:v>3.6577215489886221</c:v>
                </c:pt>
                <c:pt idx="11">
                  <c:v>3.7272945543867468</c:v>
                </c:pt>
                <c:pt idx="12">
                  <c:v>3.8008737673995903</c:v>
                </c:pt>
                <c:pt idx="13">
                  <c:v>3.9061174016268558</c:v>
                </c:pt>
                <c:pt idx="14">
                  <c:v>3.9874829204380071</c:v>
                </c:pt>
                <c:pt idx="15">
                  <c:v>3.9891840265669405</c:v>
                </c:pt>
                <c:pt idx="16">
                  <c:v>4.0750088259153578</c:v>
                </c:pt>
                <c:pt idx="17">
                  <c:v>4.0853694057318162</c:v>
                </c:pt>
                <c:pt idx="18">
                  <c:v>4.0914052466634221</c:v>
                </c:pt>
                <c:pt idx="19">
                  <c:v>4.0920970384316204</c:v>
                </c:pt>
                <c:pt idx="20">
                  <c:v>4.1049283557617455</c:v>
                </c:pt>
                <c:pt idx="21">
                  <c:v>4.1069545543585928</c:v>
                </c:pt>
                <c:pt idx="22">
                  <c:v>4.1146617629849951</c:v>
                </c:pt>
                <c:pt idx="23">
                  <c:v>4.1659161060737908</c:v>
                </c:pt>
                <c:pt idx="24">
                  <c:v>4.1709722144569916</c:v>
                </c:pt>
                <c:pt idx="25">
                  <c:v>4.1802378143430348</c:v>
                </c:pt>
                <c:pt idx="26">
                  <c:v>4.2521132605485104</c:v>
                </c:pt>
                <c:pt idx="27">
                  <c:v>4.2534230802856561</c:v>
                </c:pt>
                <c:pt idx="28">
                  <c:v>4.2744513070186034</c:v>
                </c:pt>
                <c:pt idx="29">
                  <c:v>4.2898044321562825</c:v>
                </c:pt>
                <c:pt idx="30">
                  <c:v>4.354818708207211</c:v>
                </c:pt>
                <c:pt idx="31">
                  <c:v>4.4500205073276238</c:v>
                </c:pt>
                <c:pt idx="32">
                  <c:v>4.5670289699680646</c:v>
                </c:pt>
                <c:pt idx="33">
                  <c:v>4.579701597406209</c:v>
                </c:pt>
                <c:pt idx="34">
                  <c:v>4.600848862504531</c:v>
                </c:pt>
                <c:pt idx="35">
                  <c:v>4.6249345772591663</c:v>
                </c:pt>
                <c:pt idx="36">
                  <c:v>4.6327688159193467</c:v>
                </c:pt>
                <c:pt idx="37">
                  <c:v>4.6577958423870465</c:v>
                </c:pt>
                <c:pt idx="38">
                  <c:v>4.7199647606398392</c:v>
                </c:pt>
                <c:pt idx="39">
                  <c:v>4.7321428672103325</c:v>
                </c:pt>
                <c:pt idx="40">
                  <c:v>4.7475053365606321</c:v>
                </c:pt>
                <c:pt idx="41">
                  <c:v>4.7686529008954652</c:v>
                </c:pt>
                <c:pt idx="42">
                  <c:v>4.7780397127563967</c:v>
                </c:pt>
                <c:pt idx="43">
                  <c:v>4.7925837564476197</c:v>
                </c:pt>
                <c:pt idx="44">
                  <c:v>4.8149634170301496</c:v>
                </c:pt>
                <c:pt idx="45">
                  <c:v>4.8255138211929696</c:v>
                </c:pt>
                <c:pt idx="46">
                  <c:v>4.8328617792624851</c:v>
                </c:pt>
                <c:pt idx="47">
                  <c:v>4.876551367900789</c:v>
                </c:pt>
                <c:pt idx="48">
                  <c:v>4.8917301290881579</c:v>
                </c:pt>
                <c:pt idx="49">
                  <c:v>4.8935530128541362</c:v>
                </c:pt>
                <c:pt idx="50">
                  <c:v>4.9016883549030092</c:v>
                </c:pt>
                <c:pt idx="51">
                  <c:v>4.9091937558716721</c:v>
                </c:pt>
                <c:pt idx="52">
                  <c:v>4.9525781235542956</c:v>
                </c:pt>
                <c:pt idx="53">
                  <c:v>4.9571079270784466</c:v>
                </c:pt>
                <c:pt idx="54">
                  <c:v>4.9902386904310339</c:v>
                </c:pt>
                <c:pt idx="55">
                  <c:v>5.0488901563503052</c:v>
                </c:pt>
                <c:pt idx="56">
                  <c:v>5.0703088755818726</c:v>
                </c:pt>
                <c:pt idx="57">
                  <c:v>5.0820886028899963</c:v>
                </c:pt>
                <c:pt idx="58">
                  <c:v>5.0843967776583092</c:v>
                </c:pt>
                <c:pt idx="59">
                  <c:v>5.0936612397946339</c:v>
                </c:pt>
                <c:pt idx="60">
                  <c:v>5.1411634314609778</c:v>
                </c:pt>
                <c:pt idx="61">
                  <c:v>5.1456031545067402</c:v>
                </c:pt>
                <c:pt idx="62">
                  <c:v>5.1501537285649013</c:v>
                </c:pt>
                <c:pt idx="63">
                  <c:v>5.1719908137618527</c:v>
                </c:pt>
                <c:pt idx="64">
                  <c:v>5.2332997973519317</c:v>
                </c:pt>
                <c:pt idx="65">
                  <c:v>5.25184820676282</c:v>
                </c:pt>
                <c:pt idx="66">
                  <c:v>5.2550063394546518</c:v>
                </c:pt>
                <c:pt idx="67">
                  <c:v>5.2736654906279155</c:v>
                </c:pt>
                <c:pt idx="68">
                  <c:v>5.2885806178845689</c:v>
                </c:pt>
                <c:pt idx="69">
                  <c:v>5.2890803362355392</c:v>
                </c:pt>
                <c:pt idx="70">
                  <c:v>5.3173976742106603</c:v>
                </c:pt>
                <c:pt idx="71">
                  <c:v>5.3238403659791214</c:v>
                </c:pt>
                <c:pt idx="72">
                  <c:v>5.3246111356273254</c:v>
                </c:pt>
                <c:pt idx="73">
                  <c:v>5.3408292923297473</c:v>
                </c:pt>
                <c:pt idx="74">
                  <c:v>5.4047320264005885</c:v>
                </c:pt>
                <c:pt idx="75">
                  <c:v>5.4062076296947392</c:v>
                </c:pt>
                <c:pt idx="76">
                  <c:v>5.4157483402378785</c:v>
                </c:pt>
                <c:pt idx="77">
                  <c:v>5.4228535482970521</c:v>
                </c:pt>
                <c:pt idx="78">
                  <c:v>5.4317738188646043</c:v>
                </c:pt>
                <c:pt idx="79">
                  <c:v>5.4408632562302435</c:v>
                </c:pt>
                <c:pt idx="80">
                  <c:v>5.4486566493636426</c:v>
                </c:pt>
                <c:pt idx="81">
                  <c:v>5.4538700630903865</c:v>
                </c:pt>
                <c:pt idx="82">
                  <c:v>5.4621401206969225</c:v>
                </c:pt>
                <c:pt idx="83">
                  <c:v>5.465606500508029</c:v>
                </c:pt>
                <c:pt idx="84">
                  <c:v>5.4683854046869023</c:v>
                </c:pt>
                <c:pt idx="85">
                  <c:v>5.468430958449841</c:v>
                </c:pt>
                <c:pt idx="86">
                  <c:v>5.4838300761932466</c:v>
                </c:pt>
                <c:pt idx="87">
                  <c:v>5.4869204034726726</c:v>
                </c:pt>
                <c:pt idx="88">
                  <c:v>5.4950964084309177</c:v>
                </c:pt>
                <c:pt idx="89">
                  <c:v>5.4986826517408556</c:v>
                </c:pt>
                <c:pt idx="90">
                  <c:v>5.5031071125164939</c:v>
                </c:pt>
                <c:pt idx="91">
                  <c:v>5.5066854969620858</c:v>
                </c:pt>
                <c:pt idx="92">
                  <c:v>5.5111487295465631</c:v>
                </c:pt>
                <c:pt idx="93">
                  <c:v>5.5179130315501759</c:v>
                </c:pt>
                <c:pt idx="94">
                  <c:v>5.5240216364221242</c:v>
                </c:pt>
                <c:pt idx="95">
                  <c:v>5.5317228833206231</c:v>
                </c:pt>
                <c:pt idx="96">
                  <c:v>5.5758797825618815</c:v>
                </c:pt>
                <c:pt idx="97">
                  <c:v>5.5879169743532273</c:v>
                </c:pt>
                <c:pt idx="98">
                  <c:v>5.600672757383494</c:v>
                </c:pt>
                <c:pt idx="99">
                  <c:v>5.6030641303914059</c:v>
                </c:pt>
                <c:pt idx="100">
                  <c:v>5.6112131353146752</c:v>
                </c:pt>
                <c:pt idx="101">
                  <c:v>5.6113546369100957</c:v>
                </c:pt>
                <c:pt idx="102">
                  <c:v>5.6124727822210341</c:v>
                </c:pt>
                <c:pt idx="103">
                  <c:v>5.6186068661574726</c:v>
                </c:pt>
                <c:pt idx="104">
                  <c:v>5.6209431099805007</c:v>
                </c:pt>
                <c:pt idx="105">
                  <c:v>5.6589587338191203</c:v>
                </c:pt>
                <c:pt idx="106">
                  <c:v>5.664777578212818</c:v>
                </c:pt>
                <c:pt idx="107">
                  <c:v>5.6648025325152531</c:v>
                </c:pt>
                <c:pt idx="108">
                  <c:v>5.6768911216066735</c:v>
                </c:pt>
                <c:pt idx="109">
                  <c:v>5.6843396826115509</c:v>
                </c:pt>
                <c:pt idx="110">
                  <c:v>5.7110539731149208</c:v>
                </c:pt>
                <c:pt idx="111">
                  <c:v>5.7231850219310409</c:v>
                </c:pt>
                <c:pt idx="112">
                  <c:v>5.7671262198331448</c:v>
                </c:pt>
                <c:pt idx="113">
                  <c:v>5.7804017907443086</c:v>
                </c:pt>
                <c:pt idx="114">
                  <c:v>5.7981240036515906</c:v>
                </c:pt>
                <c:pt idx="115">
                  <c:v>5.8086018439207256</c:v>
                </c:pt>
                <c:pt idx="116">
                  <c:v>5.8093417705559256</c:v>
                </c:pt>
                <c:pt idx="117">
                  <c:v>5.8219521022429603</c:v>
                </c:pt>
                <c:pt idx="118">
                  <c:v>5.8331330146836731</c:v>
                </c:pt>
                <c:pt idx="119">
                  <c:v>5.843707881931115</c:v>
                </c:pt>
                <c:pt idx="120">
                  <c:v>5.8514846934918934</c:v>
                </c:pt>
                <c:pt idx="121">
                  <c:v>5.8534502641860024</c:v>
                </c:pt>
                <c:pt idx="122">
                  <c:v>5.8579282973288063</c:v>
                </c:pt>
                <c:pt idx="123">
                  <c:v>5.872299181473597</c:v>
                </c:pt>
                <c:pt idx="124">
                  <c:v>5.888860229643873</c:v>
                </c:pt>
                <c:pt idx="125">
                  <c:v>5.8892764938654931</c:v>
                </c:pt>
                <c:pt idx="126">
                  <c:v>5.8955443312695071</c:v>
                </c:pt>
                <c:pt idx="127">
                  <c:v>5.9156361343061485</c:v>
                </c:pt>
                <c:pt idx="128">
                  <c:v>5.930522749996781</c:v>
                </c:pt>
                <c:pt idx="129">
                  <c:v>5.9501825509698705</c:v>
                </c:pt>
                <c:pt idx="130">
                  <c:v>5.9872290902103966</c:v>
                </c:pt>
                <c:pt idx="131">
                  <c:v>5.9875453771847207</c:v>
                </c:pt>
                <c:pt idx="132">
                  <c:v>5.9927811799664124</c:v>
                </c:pt>
                <c:pt idx="133">
                  <c:v>6.0039026225411085</c:v>
                </c:pt>
                <c:pt idx="134">
                  <c:v>6.0344464473515673</c:v>
                </c:pt>
                <c:pt idx="135">
                  <c:v>6.0398417688855819</c:v>
                </c:pt>
                <c:pt idx="136">
                  <c:v>6.0499751712992937</c:v>
                </c:pt>
                <c:pt idx="137">
                  <c:v>6.051563383664746</c:v>
                </c:pt>
                <c:pt idx="138">
                  <c:v>6.0570296505046253</c:v>
                </c:pt>
                <c:pt idx="139">
                  <c:v>6.059978203789858</c:v>
                </c:pt>
                <c:pt idx="140">
                  <c:v>6.0704901222929895</c:v>
                </c:pt>
                <c:pt idx="141">
                  <c:v>6.0784192349908146</c:v>
                </c:pt>
                <c:pt idx="142">
                  <c:v>6.0937379274634464</c:v>
                </c:pt>
                <c:pt idx="143">
                  <c:v>6.0979823678298875</c:v>
                </c:pt>
                <c:pt idx="144">
                  <c:v>6.0993346112133295</c:v>
                </c:pt>
                <c:pt idx="145">
                  <c:v>6.0996799586696229</c:v>
                </c:pt>
                <c:pt idx="146">
                  <c:v>6.1096894851111392</c:v>
                </c:pt>
                <c:pt idx="147">
                  <c:v>6.1116028070449397</c:v>
                </c:pt>
                <c:pt idx="148">
                  <c:v>6.1151759750687953</c:v>
                </c:pt>
                <c:pt idx="149">
                  <c:v>6.1192434571348668</c:v>
                </c:pt>
                <c:pt idx="150">
                  <c:v>6.1209508318038957</c:v>
                </c:pt>
                <c:pt idx="151">
                  <c:v>6.1272564453634084</c:v>
                </c:pt>
                <c:pt idx="152">
                  <c:v>6.1380429868955906</c:v>
                </c:pt>
                <c:pt idx="153">
                  <c:v>6.1484172262375445</c:v>
                </c:pt>
                <c:pt idx="154">
                  <c:v>6.1532300178269672</c:v>
                </c:pt>
                <c:pt idx="155">
                  <c:v>6.1554284196725355</c:v>
                </c:pt>
                <c:pt idx="156">
                  <c:v>6.1849893623846537</c:v>
                </c:pt>
                <c:pt idx="157">
                  <c:v>6.1885928164902575</c:v>
                </c:pt>
                <c:pt idx="158">
                  <c:v>6.248776454502412</c:v>
                </c:pt>
                <c:pt idx="159">
                  <c:v>6.2659282024503602</c:v>
                </c:pt>
                <c:pt idx="160">
                  <c:v>6.2667708547181666</c:v>
                </c:pt>
                <c:pt idx="161">
                  <c:v>6.2707880337080981</c:v>
                </c:pt>
                <c:pt idx="162">
                  <c:v>6.2811348916361718</c:v>
                </c:pt>
                <c:pt idx="163">
                  <c:v>6.2977665624662729</c:v>
                </c:pt>
                <c:pt idx="164">
                  <c:v>6.3041023072989306</c:v>
                </c:pt>
                <c:pt idx="165">
                  <c:v>6.3170581828810022</c:v>
                </c:pt>
                <c:pt idx="166">
                  <c:v>6.3215092067574705</c:v>
                </c:pt>
                <c:pt idx="167">
                  <c:v>6.3313876084929461</c:v>
                </c:pt>
                <c:pt idx="168">
                  <c:v>6.3497971663435209</c:v>
                </c:pt>
                <c:pt idx="169">
                  <c:v>6.3519333353099681</c:v>
                </c:pt>
                <c:pt idx="170">
                  <c:v>6.3566340846105049</c:v>
                </c:pt>
                <c:pt idx="171">
                  <c:v>6.3599302065605734</c:v>
                </c:pt>
                <c:pt idx="172">
                  <c:v>6.3765549943399513</c:v>
                </c:pt>
                <c:pt idx="173">
                  <c:v>6.4175731053922611</c:v>
                </c:pt>
                <c:pt idx="174">
                  <c:v>6.5135853890398492</c:v>
                </c:pt>
                <c:pt idx="175">
                  <c:v>6.5275960100366364</c:v>
                </c:pt>
                <c:pt idx="176">
                  <c:v>6.535725043672004</c:v>
                </c:pt>
                <c:pt idx="177">
                  <c:v>6.544380225066619</c:v>
                </c:pt>
                <c:pt idx="178">
                  <c:v>6.546438435219966</c:v>
                </c:pt>
                <c:pt idx="179">
                  <c:v>6.553619252121166</c:v>
                </c:pt>
                <c:pt idx="180">
                  <c:v>6.5589030859565245</c:v>
                </c:pt>
                <c:pt idx="181">
                  <c:v>6.5706392351615373</c:v>
                </c:pt>
                <c:pt idx="182">
                  <c:v>6.6181810174692268</c:v>
                </c:pt>
                <c:pt idx="183">
                  <c:v>6.6270026093347898</c:v>
                </c:pt>
                <c:pt idx="184">
                  <c:v>6.6409000150561956</c:v>
                </c:pt>
                <c:pt idx="185">
                  <c:v>6.6451536463450509</c:v>
                </c:pt>
                <c:pt idx="186">
                  <c:v>6.6462601167358759</c:v>
                </c:pt>
                <c:pt idx="187">
                  <c:v>6.6506865981280834</c:v>
                </c:pt>
                <c:pt idx="188">
                  <c:v>6.6546914213416546</c:v>
                </c:pt>
                <c:pt idx="189">
                  <c:v>6.6551376018412345</c:v>
                </c:pt>
                <c:pt idx="190">
                  <c:v>6.6654449631681443</c:v>
                </c:pt>
                <c:pt idx="191">
                  <c:v>6.6654942730873028</c:v>
                </c:pt>
                <c:pt idx="192">
                  <c:v>6.66682014187157</c:v>
                </c:pt>
                <c:pt idx="193">
                  <c:v>6.6719523092986668</c:v>
                </c:pt>
                <c:pt idx="194">
                  <c:v>6.6733281822290182</c:v>
                </c:pt>
                <c:pt idx="195">
                  <c:v>6.6778895594364762</c:v>
                </c:pt>
                <c:pt idx="196">
                  <c:v>6.6951169787817895</c:v>
                </c:pt>
                <c:pt idx="197">
                  <c:v>6.7017177075707357</c:v>
                </c:pt>
                <c:pt idx="198">
                  <c:v>6.7028119688878123</c:v>
                </c:pt>
                <c:pt idx="199">
                  <c:v>6.7221452009244773</c:v>
                </c:pt>
                <c:pt idx="200">
                  <c:v>6.7251317165890816</c:v>
                </c:pt>
                <c:pt idx="201">
                  <c:v>6.7361908562010058</c:v>
                </c:pt>
                <c:pt idx="202">
                  <c:v>6.7479891452981375</c:v>
                </c:pt>
                <c:pt idx="203">
                  <c:v>6.7536287988620636</c:v>
                </c:pt>
                <c:pt idx="204">
                  <c:v>6.7559665741610688</c:v>
                </c:pt>
                <c:pt idx="205">
                  <c:v>6.756561273881136</c:v>
                </c:pt>
                <c:pt idx="206">
                  <c:v>6.765596260915256</c:v>
                </c:pt>
                <c:pt idx="207">
                  <c:v>6.7871643674292672</c:v>
                </c:pt>
                <c:pt idx="208">
                  <c:v>6.8085487884078786</c:v>
                </c:pt>
                <c:pt idx="209">
                  <c:v>6.8124520191538691</c:v>
                </c:pt>
                <c:pt idx="210">
                  <c:v>6.8274424348250262</c:v>
                </c:pt>
                <c:pt idx="211">
                  <c:v>6.8718751159730109</c:v>
                </c:pt>
                <c:pt idx="212">
                  <c:v>6.9356486174385843</c:v>
                </c:pt>
                <c:pt idx="213">
                  <c:v>6.9534702433774962</c:v>
                </c:pt>
                <c:pt idx="214">
                  <c:v>6.9598694363694511</c:v>
                </c:pt>
                <c:pt idx="215">
                  <c:v>6.9687271346235757</c:v>
                </c:pt>
                <c:pt idx="216">
                  <c:v>6.9730503888342712</c:v>
                </c:pt>
                <c:pt idx="217">
                  <c:v>6.9748754647539188</c:v>
                </c:pt>
                <c:pt idx="218">
                  <c:v>6.996428025133433</c:v>
                </c:pt>
                <c:pt idx="219">
                  <c:v>7.0488789025441783</c:v>
                </c:pt>
                <c:pt idx="220">
                  <c:v>7.0551048838401931</c:v>
                </c:pt>
                <c:pt idx="221">
                  <c:v>7.0578368339960278</c:v>
                </c:pt>
                <c:pt idx="222">
                  <c:v>7.0587805082446975</c:v>
                </c:pt>
                <c:pt idx="223">
                  <c:v>7.0589550376926864</c:v>
                </c:pt>
                <c:pt idx="224">
                  <c:v>7.0708090654184348</c:v>
                </c:pt>
                <c:pt idx="225">
                  <c:v>7.0769628892973282</c:v>
                </c:pt>
                <c:pt idx="226">
                  <c:v>7.0855256615430022</c:v>
                </c:pt>
                <c:pt idx="227">
                  <c:v>7.0981665258191446</c:v>
                </c:pt>
                <c:pt idx="228">
                  <c:v>7.2188906598186042</c:v>
                </c:pt>
                <c:pt idx="229">
                  <c:v>7.2645244184843278</c:v>
                </c:pt>
                <c:pt idx="230">
                  <c:v>7.2736698062033076</c:v>
                </c:pt>
                <c:pt idx="231">
                  <c:v>7.283747634479715</c:v>
                </c:pt>
                <c:pt idx="232">
                  <c:v>7.2979659610282583</c:v>
                </c:pt>
                <c:pt idx="233">
                  <c:v>7.3139194760040267</c:v>
                </c:pt>
                <c:pt idx="234">
                  <c:v>7.3197503537089554</c:v>
                </c:pt>
                <c:pt idx="235">
                  <c:v>7.3214821644261736</c:v>
                </c:pt>
                <c:pt idx="236">
                  <c:v>7.3505463576340224</c:v>
                </c:pt>
                <c:pt idx="237">
                  <c:v>7.3569207950011357</c:v>
                </c:pt>
                <c:pt idx="238">
                  <c:v>7.36145039440117</c:v>
                </c:pt>
                <c:pt idx="239">
                  <c:v>7.3638894200005289</c:v>
                </c:pt>
                <c:pt idx="240">
                  <c:v>7.3809419619331207</c:v>
                </c:pt>
                <c:pt idx="241">
                  <c:v>7.4358338116851037</c:v>
                </c:pt>
                <c:pt idx="242">
                  <c:v>7.4636751023903285</c:v>
                </c:pt>
                <c:pt idx="243">
                  <c:v>7.466438060373715</c:v>
                </c:pt>
                <c:pt idx="244">
                  <c:v>7.4782759632445126</c:v>
                </c:pt>
                <c:pt idx="245">
                  <c:v>7.4833895124085101</c:v>
                </c:pt>
                <c:pt idx="246">
                  <c:v>7.4852732901495127</c:v>
                </c:pt>
                <c:pt idx="247">
                  <c:v>7.4950362604924035</c:v>
                </c:pt>
                <c:pt idx="248">
                  <c:v>7.500134714282769</c:v>
                </c:pt>
                <c:pt idx="249">
                  <c:v>7.5165529910737199</c:v>
                </c:pt>
                <c:pt idx="250">
                  <c:v>7.5258108499294609</c:v>
                </c:pt>
                <c:pt idx="251">
                  <c:v>7.526638398284013</c:v>
                </c:pt>
                <c:pt idx="252">
                  <c:v>7.5333391015279876</c:v>
                </c:pt>
                <c:pt idx="253">
                  <c:v>7.5482039678006974</c:v>
                </c:pt>
                <c:pt idx="254">
                  <c:v>7.5546448856568169</c:v>
                </c:pt>
                <c:pt idx="255">
                  <c:v>7.5637892041388914</c:v>
                </c:pt>
                <c:pt idx="256">
                  <c:v>7.5720502076350531</c:v>
                </c:pt>
                <c:pt idx="257">
                  <c:v>7.5814306075337248</c:v>
                </c:pt>
                <c:pt idx="258">
                  <c:v>7.6127168934591998</c:v>
                </c:pt>
                <c:pt idx="259">
                  <c:v>7.6610549699314534</c:v>
                </c:pt>
                <c:pt idx="260">
                  <c:v>7.6729272634066419</c:v>
                </c:pt>
                <c:pt idx="261">
                  <c:v>7.6752624356544246</c:v>
                </c:pt>
                <c:pt idx="262">
                  <c:v>7.7158494774992565</c:v>
                </c:pt>
                <c:pt idx="263">
                  <c:v>7.7198830001253702</c:v>
                </c:pt>
                <c:pt idx="264">
                  <c:v>7.751546713322214</c:v>
                </c:pt>
                <c:pt idx="265">
                  <c:v>7.893188417828922</c:v>
                </c:pt>
                <c:pt idx="266">
                  <c:v>7.9753291546577216</c:v>
                </c:pt>
                <c:pt idx="267">
                  <c:v>7.9772967429949384</c:v>
                </c:pt>
                <c:pt idx="268">
                  <c:v>7.9858906730869759</c:v>
                </c:pt>
                <c:pt idx="269">
                  <c:v>7.9881655786488341</c:v>
                </c:pt>
                <c:pt idx="270">
                  <c:v>7.9904874771379006</c:v>
                </c:pt>
                <c:pt idx="271">
                  <c:v>8.0240165703713693</c:v>
                </c:pt>
                <c:pt idx="272">
                  <c:v>8.0619463827288449</c:v>
                </c:pt>
                <c:pt idx="273">
                  <c:v>8.0728108361043418</c:v>
                </c:pt>
                <c:pt idx="274">
                  <c:v>8.1083686467146538</c:v>
                </c:pt>
                <c:pt idx="275">
                  <c:v>8.1180902020428825</c:v>
                </c:pt>
                <c:pt idx="276">
                  <c:v>8.2096272723700796</c:v>
                </c:pt>
                <c:pt idx="277">
                  <c:v>8.2579596610823209</c:v>
                </c:pt>
                <c:pt idx="278">
                  <c:v>8.3214877486595178</c:v>
                </c:pt>
                <c:pt idx="279">
                  <c:v>8.3777037419115246</c:v>
                </c:pt>
                <c:pt idx="280">
                  <c:v>8.3797129839030546</c:v>
                </c:pt>
                <c:pt idx="281">
                  <c:v>8.385604367924822</c:v>
                </c:pt>
                <c:pt idx="282">
                  <c:v>8.4773971287811811</c:v>
                </c:pt>
                <c:pt idx="283">
                  <c:v>8.4892100911041162</c:v>
                </c:pt>
                <c:pt idx="284">
                  <c:v>8.5789625695138074</c:v>
                </c:pt>
                <c:pt idx="285">
                  <c:v>8.7219699002018345</c:v>
                </c:pt>
                <c:pt idx="286">
                  <c:v>8.8222621815682469</c:v>
                </c:pt>
                <c:pt idx="287">
                  <c:v>8.933592568593804</c:v>
                </c:pt>
                <c:pt idx="288">
                  <c:v>9.0060854274274487</c:v>
                </c:pt>
                <c:pt idx="289">
                  <c:v>9.2684385108029304</c:v>
                </c:pt>
                <c:pt idx="290">
                  <c:v>9.4458045121682233</c:v>
                </c:pt>
                <c:pt idx="291">
                  <c:v>9.4610765219753166</c:v>
                </c:pt>
                <c:pt idx="292">
                  <c:v>10.157782423769969</c:v>
                </c:pt>
              </c:numCache>
            </c:numRef>
          </c:xVal>
          <c:yVal>
            <c:numRef>
              <c:f>'LN-Scale_Template'!$D$3:$D$295</c:f>
              <c:numCache>
                <c:formatCode>General</c:formatCode>
                <c:ptCount val="293"/>
                <c:pt idx="0">
                  <c:v>2.7744619666214616</c:v>
                </c:pt>
                <c:pt idx="1">
                  <c:v>5.6667726490223007</c:v>
                </c:pt>
                <c:pt idx="2">
                  <c:v>5.9793919658737131</c:v>
                </c:pt>
                <c:pt idx="3">
                  <c:v>5.8487482449063872</c:v>
                </c:pt>
                <c:pt idx="4">
                  <c:v>4.7974420736352137</c:v>
                </c:pt>
                <c:pt idx="5">
                  <c:v>5.5373342670185366</c:v>
                </c:pt>
                <c:pt idx="6">
                  <c:v>6.1141245598438694</c:v>
                </c:pt>
                <c:pt idx="7">
                  <c:v>6.2168056819656794</c:v>
                </c:pt>
                <c:pt idx="8">
                  <c:v>6.4732732218034803</c:v>
                </c:pt>
                <c:pt idx="9">
                  <c:v>7.5564279694402527</c:v>
                </c:pt>
                <c:pt idx="10">
                  <c:v>6.6811055883386397</c:v>
                </c:pt>
                <c:pt idx="11">
                  <c:v>6.7380340041639206</c:v>
                </c:pt>
                <c:pt idx="12">
                  <c:v>6.9791452750688103</c:v>
                </c:pt>
                <c:pt idx="13">
                  <c:v>6.2904574107056295</c:v>
                </c:pt>
                <c:pt idx="14">
                  <c:v>6.9479370686149693</c:v>
                </c:pt>
                <c:pt idx="15">
                  <c:v>7.4295208427864621</c:v>
                </c:pt>
                <c:pt idx="16">
                  <c:v>6.5018900908526325</c:v>
                </c:pt>
                <c:pt idx="17">
                  <c:v>6.8187054621486256</c:v>
                </c:pt>
                <c:pt idx="18">
                  <c:v>6.8337857587819624</c:v>
                </c:pt>
                <c:pt idx="19">
                  <c:v>7.7102051944325325</c:v>
                </c:pt>
                <c:pt idx="20">
                  <c:v>7.2470805845857562</c:v>
                </c:pt>
                <c:pt idx="21">
                  <c:v>5.7701942401754529</c:v>
                </c:pt>
                <c:pt idx="22">
                  <c:v>5.6454468976432377</c:v>
                </c:pt>
                <c:pt idx="23">
                  <c:v>7.2189097076190603</c:v>
                </c:pt>
                <c:pt idx="24">
                  <c:v>6.439829489531367</c:v>
                </c:pt>
                <c:pt idx="25">
                  <c:v>7.2800082528841878</c:v>
                </c:pt>
                <c:pt idx="26">
                  <c:v>7.111512116496157</c:v>
                </c:pt>
                <c:pt idx="27">
                  <c:v>6.9411900550683745</c:v>
                </c:pt>
                <c:pt idx="28">
                  <c:v>6.3594008433237326</c:v>
                </c:pt>
                <c:pt idx="29">
                  <c:v>7.6916568228105469</c:v>
                </c:pt>
                <c:pt idx="30">
                  <c:v>7.0942348459247553</c:v>
                </c:pt>
                <c:pt idx="31">
                  <c:v>7.1785454837636999</c:v>
                </c:pt>
                <c:pt idx="32">
                  <c:v>5.6643484054107942</c:v>
                </c:pt>
                <c:pt idx="33">
                  <c:v>7.3479438231486869</c:v>
                </c:pt>
                <c:pt idx="34">
                  <c:v>7.6314316645769056</c:v>
                </c:pt>
                <c:pt idx="35">
                  <c:v>7.307202314764738</c:v>
                </c:pt>
                <c:pt idx="36">
                  <c:v>8.1914630513269273</c:v>
                </c:pt>
                <c:pt idx="37">
                  <c:v>8.4456971897111668</c:v>
                </c:pt>
                <c:pt idx="38">
                  <c:v>7.2100796281707877</c:v>
                </c:pt>
                <c:pt idx="39">
                  <c:v>7.4318919168077997</c:v>
                </c:pt>
                <c:pt idx="40">
                  <c:v>7.2633296174768365</c:v>
                </c:pt>
                <c:pt idx="41">
                  <c:v>6.5516516004116969</c:v>
                </c:pt>
                <c:pt idx="42">
                  <c:v>7.8095413246534102</c:v>
                </c:pt>
                <c:pt idx="43">
                  <c:v>8.0235523924043477</c:v>
                </c:pt>
                <c:pt idx="44">
                  <c:v>7.7664168980196555</c:v>
                </c:pt>
                <c:pt idx="45">
                  <c:v>7.3790081276283042</c:v>
                </c:pt>
                <c:pt idx="46">
                  <c:v>7.4547199493640006</c:v>
                </c:pt>
                <c:pt idx="47">
                  <c:v>8.4416072044596415</c:v>
                </c:pt>
                <c:pt idx="48">
                  <c:v>4.3162873929597918</c:v>
                </c:pt>
                <c:pt idx="49">
                  <c:v>8.1247430203855675</c:v>
                </c:pt>
                <c:pt idx="50">
                  <c:v>7.844240718141811</c:v>
                </c:pt>
                <c:pt idx="51">
                  <c:v>6.9688503783419478</c:v>
                </c:pt>
                <c:pt idx="52">
                  <c:v>7.0934046258687662</c:v>
                </c:pt>
                <c:pt idx="53">
                  <c:v>8.835210463664092</c:v>
                </c:pt>
                <c:pt idx="54">
                  <c:v>8.9000036089595955</c:v>
                </c:pt>
                <c:pt idx="55">
                  <c:v>7.6063873897726522</c:v>
                </c:pt>
                <c:pt idx="56">
                  <c:v>5.6178614121485619</c:v>
                </c:pt>
                <c:pt idx="57">
                  <c:v>7.7591874385077952</c:v>
                </c:pt>
                <c:pt idx="58">
                  <c:v>7.7146774738009274</c:v>
                </c:pt>
                <c:pt idx="59">
                  <c:v>7.2262090101006713</c:v>
                </c:pt>
                <c:pt idx="60">
                  <c:v>7.8050670442584895</c:v>
                </c:pt>
                <c:pt idx="61">
                  <c:v>8.5397371558511317</c:v>
                </c:pt>
                <c:pt idx="62">
                  <c:v>8.456168489578463</c:v>
                </c:pt>
                <c:pt idx="63">
                  <c:v>6.670005575278565</c:v>
                </c:pt>
                <c:pt idx="64">
                  <c:v>7.180069874302796</c:v>
                </c:pt>
                <c:pt idx="65">
                  <c:v>7.8811822022271016</c:v>
                </c:pt>
                <c:pt idx="66">
                  <c:v>7.7164608001763551</c:v>
                </c:pt>
                <c:pt idx="67">
                  <c:v>7.8465899752911863</c:v>
                </c:pt>
                <c:pt idx="68">
                  <c:v>6.4326184976246532</c:v>
                </c:pt>
                <c:pt idx="69">
                  <c:v>7.6553906448261522</c:v>
                </c:pt>
                <c:pt idx="70">
                  <c:v>7.8594131546935833</c:v>
                </c:pt>
                <c:pt idx="71">
                  <c:v>7.7510451179718016</c:v>
                </c:pt>
                <c:pt idx="72">
                  <c:v>4.5053498507058807</c:v>
                </c:pt>
                <c:pt idx="73">
                  <c:v>6.325970566275652</c:v>
                </c:pt>
                <c:pt idx="74">
                  <c:v>7.7894545660866727</c:v>
                </c:pt>
                <c:pt idx="75">
                  <c:v>8.2321742363839405</c:v>
                </c:pt>
                <c:pt idx="76">
                  <c:v>8.8344826086206769</c:v>
                </c:pt>
                <c:pt idx="77">
                  <c:v>8.4644251258775824</c:v>
                </c:pt>
                <c:pt idx="78">
                  <c:v>8.2912958519054065</c:v>
                </c:pt>
                <c:pt idx="79">
                  <c:v>8.506536611227709</c:v>
                </c:pt>
                <c:pt idx="80">
                  <c:v>7.8887095241820147</c:v>
                </c:pt>
                <c:pt idx="81">
                  <c:v>7.89989532313973</c:v>
                </c:pt>
                <c:pt idx="82">
                  <c:v>8.6159519634395014</c:v>
                </c:pt>
                <c:pt idx="83">
                  <c:v>6.4355091371836215</c:v>
                </c:pt>
                <c:pt idx="84">
                  <c:v>7.6009024595420822</c:v>
                </c:pt>
                <c:pt idx="85">
                  <c:v>8.4060381420500754</c:v>
                </c:pt>
                <c:pt idx="86">
                  <c:v>8.533656917446903</c:v>
                </c:pt>
                <c:pt idx="87">
                  <c:v>6.5115967301942721</c:v>
                </c:pt>
                <c:pt idx="88">
                  <c:v>8.6661303041906077</c:v>
                </c:pt>
                <c:pt idx="89">
                  <c:v>7.9724660159745655</c:v>
                </c:pt>
                <c:pt idx="90">
                  <c:v>8.2794434877126655</c:v>
                </c:pt>
                <c:pt idx="91">
                  <c:v>7.6304612617836272</c:v>
                </c:pt>
                <c:pt idx="92">
                  <c:v>6.7720500968167618</c:v>
                </c:pt>
                <c:pt idx="93">
                  <c:v>8.7492568401050068</c:v>
                </c:pt>
                <c:pt idx="94">
                  <c:v>8.7045022897212316</c:v>
                </c:pt>
                <c:pt idx="95">
                  <c:v>8.1429360104322654</c:v>
                </c:pt>
                <c:pt idx="96">
                  <c:v>8.3442673562626446</c:v>
                </c:pt>
                <c:pt idx="97">
                  <c:v>8.1961611392829017</c:v>
                </c:pt>
                <c:pt idx="98">
                  <c:v>8.1786387885906997</c:v>
                </c:pt>
                <c:pt idx="99">
                  <c:v>8.3909494648419862</c:v>
                </c:pt>
                <c:pt idx="100">
                  <c:v>8.5169931714135707</c:v>
                </c:pt>
                <c:pt idx="101">
                  <c:v>9.1735726477839687</c:v>
                </c:pt>
                <c:pt idx="102">
                  <c:v>8.7847745921610159</c:v>
                </c:pt>
                <c:pt idx="103">
                  <c:v>8.545974992841689</c:v>
                </c:pt>
                <c:pt idx="104">
                  <c:v>8.1279950557719456</c:v>
                </c:pt>
                <c:pt idx="105">
                  <c:v>9.5839707565643284</c:v>
                </c:pt>
                <c:pt idx="106">
                  <c:v>8.3175219962871694</c:v>
                </c:pt>
                <c:pt idx="107">
                  <c:v>8.7591977503713654</c:v>
                </c:pt>
                <c:pt idx="108">
                  <c:v>8.3248212987687822</c:v>
                </c:pt>
                <c:pt idx="109">
                  <c:v>9.4132812159728729</c:v>
                </c:pt>
                <c:pt idx="110">
                  <c:v>7.9483852851118995</c:v>
                </c:pt>
                <c:pt idx="111">
                  <c:v>8.0649508917491435</c:v>
                </c:pt>
                <c:pt idx="112">
                  <c:v>9.3775482909600889</c:v>
                </c:pt>
                <c:pt idx="113">
                  <c:v>9.2619836051280213</c:v>
                </c:pt>
                <c:pt idx="114">
                  <c:v>8.8341913182020715</c:v>
                </c:pt>
                <c:pt idx="115">
                  <c:v>7.0335064842876971</c:v>
                </c:pt>
                <c:pt idx="116">
                  <c:v>8.5149907678610379</c:v>
                </c:pt>
                <c:pt idx="117">
                  <c:v>8.8904105519742807</c:v>
                </c:pt>
                <c:pt idx="118">
                  <c:v>8.1382726385301858</c:v>
                </c:pt>
                <c:pt idx="119">
                  <c:v>8.7056624787964267</c:v>
                </c:pt>
                <c:pt idx="120">
                  <c:v>7.6671582553191477</c:v>
                </c:pt>
                <c:pt idx="121">
                  <c:v>8.6600806789647855</c:v>
                </c:pt>
                <c:pt idx="122">
                  <c:v>9.1641917159502029</c:v>
                </c:pt>
                <c:pt idx="123">
                  <c:v>8.6237130347939104</c:v>
                </c:pt>
                <c:pt idx="124">
                  <c:v>9.496270911389157</c:v>
                </c:pt>
                <c:pt idx="125">
                  <c:v>8.479698986988657</c:v>
                </c:pt>
                <c:pt idx="126">
                  <c:v>8.8303968010980967</c:v>
                </c:pt>
                <c:pt idx="127">
                  <c:v>7.8808043446749014</c:v>
                </c:pt>
                <c:pt idx="128">
                  <c:v>8.2095804834755768</c:v>
                </c:pt>
                <c:pt idx="129">
                  <c:v>8.725994381014571</c:v>
                </c:pt>
                <c:pt idx="130">
                  <c:v>6.5420395903912558</c:v>
                </c:pt>
                <c:pt idx="131">
                  <c:v>9.4595414576096815</c:v>
                </c:pt>
                <c:pt idx="132">
                  <c:v>8.6387026088134338</c:v>
                </c:pt>
                <c:pt idx="133">
                  <c:v>8.266421472984554</c:v>
                </c:pt>
                <c:pt idx="134">
                  <c:v>9.9956108414119331</c:v>
                </c:pt>
                <c:pt idx="135">
                  <c:v>8.0126809297068391</c:v>
                </c:pt>
                <c:pt idx="136">
                  <c:v>8.9015027574516097</c:v>
                </c:pt>
                <c:pt idx="137">
                  <c:v>8.7747768160439854</c:v>
                </c:pt>
                <c:pt idx="138">
                  <c:v>6.6015018209449217</c:v>
                </c:pt>
                <c:pt idx="139">
                  <c:v>8.8859943151528107</c:v>
                </c:pt>
                <c:pt idx="140">
                  <c:v>7.8728361750257241</c:v>
                </c:pt>
                <c:pt idx="141">
                  <c:v>6.6322652472957184</c:v>
                </c:pt>
                <c:pt idx="142">
                  <c:v>9.7773572753919158</c:v>
                </c:pt>
                <c:pt idx="143">
                  <c:v>7.1098794630722715</c:v>
                </c:pt>
                <c:pt idx="144">
                  <c:v>8.9438978025168208</c:v>
                </c:pt>
                <c:pt idx="145">
                  <c:v>8.658519127506672</c:v>
                </c:pt>
                <c:pt idx="146">
                  <c:v>7.9949695226978772</c:v>
                </c:pt>
                <c:pt idx="147">
                  <c:v>9.0407375875900033</c:v>
                </c:pt>
                <c:pt idx="148">
                  <c:v>9.0173622349936995</c:v>
                </c:pt>
                <c:pt idx="149">
                  <c:v>6.9226438914758877</c:v>
                </c:pt>
                <c:pt idx="150">
                  <c:v>9.0133517781388246</c:v>
                </c:pt>
                <c:pt idx="151">
                  <c:v>9.6595033353500668</c:v>
                </c:pt>
                <c:pt idx="152">
                  <c:v>9.1847148243372096</c:v>
                </c:pt>
                <c:pt idx="153">
                  <c:v>8.3640420119220629</c:v>
                </c:pt>
                <c:pt idx="154">
                  <c:v>7.7506147327704094</c:v>
                </c:pt>
                <c:pt idx="155">
                  <c:v>7.1959372264755688</c:v>
                </c:pt>
                <c:pt idx="156">
                  <c:v>8.7601393700266268</c:v>
                </c:pt>
                <c:pt idx="157">
                  <c:v>6.757513615651594</c:v>
                </c:pt>
                <c:pt idx="158">
                  <c:v>8.9976420785235121</c:v>
                </c:pt>
                <c:pt idx="159">
                  <c:v>10.074495349429808</c:v>
                </c:pt>
                <c:pt idx="160">
                  <c:v>9.05998249038762</c:v>
                </c:pt>
                <c:pt idx="161">
                  <c:v>7.5240214152061249</c:v>
                </c:pt>
                <c:pt idx="162">
                  <c:v>9.042040056544483</c:v>
                </c:pt>
                <c:pt idx="163">
                  <c:v>9.104424146384634</c:v>
                </c:pt>
                <c:pt idx="164">
                  <c:v>9.4680785680548922</c:v>
                </c:pt>
                <c:pt idx="165">
                  <c:v>9.5446674522510069</c:v>
                </c:pt>
                <c:pt idx="166">
                  <c:v>7.2513449833722143</c:v>
                </c:pt>
                <c:pt idx="167">
                  <c:v>8.2842517976219163</c:v>
                </c:pt>
                <c:pt idx="168">
                  <c:v>10.041073215488691</c:v>
                </c:pt>
                <c:pt idx="169">
                  <c:v>8.7551071216338965</c:v>
                </c:pt>
                <c:pt idx="170">
                  <c:v>9.1368014686413126</c:v>
                </c:pt>
                <c:pt idx="171">
                  <c:v>9.0038080864671706</c:v>
                </c:pt>
                <c:pt idx="172">
                  <c:v>9.6505289161427328</c:v>
                </c:pt>
                <c:pt idx="173">
                  <c:v>9.6030579072618441</c:v>
                </c:pt>
                <c:pt idx="174">
                  <c:v>9.9527537938390456</c:v>
                </c:pt>
                <c:pt idx="175">
                  <c:v>10.222668292047279</c:v>
                </c:pt>
                <c:pt idx="176">
                  <c:v>8.12058871174027</c:v>
                </c:pt>
                <c:pt idx="177">
                  <c:v>8.5544889761599343</c:v>
                </c:pt>
                <c:pt idx="178">
                  <c:v>9.5489531730965069</c:v>
                </c:pt>
                <c:pt idx="179">
                  <c:v>9.2723757628956349</c:v>
                </c:pt>
                <c:pt idx="180">
                  <c:v>9.3092803198310872</c:v>
                </c:pt>
                <c:pt idx="181">
                  <c:v>9.2104403669765169</c:v>
                </c:pt>
                <c:pt idx="182">
                  <c:v>9.6664985943998651</c:v>
                </c:pt>
                <c:pt idx="183">
                  <c:v>9.9144274925744629</c:v>
                </c:pt>
                <c:pt idx="184">
                  <c:v>9.4734735715065508</c:v>
                </c:pt>
                <c:pt idx="185">
                  <c:v>9.4091912307213477</c:v>
                </c:pt>
                <c:pt idx="186">
                  <c:v>10.336892029333534</c:v>
                </c:pt>
                <c:pt idx="187">
                  <c:v>9.0208733470213573</c:v>
                </c:pt>
                <c:pt idx="188">
                  <c:v>8.8125457701722372</c:v>
                </c:pt>
                <c:pt idx="189">
                  <c:v>8.9320804381033074</c:v>
                </c:pt>
                <c:pt idx="190">
                  <c:v>9.0330063566932672</c:v>
                </c:pt>
                <c:pt idx="191">
                  <c:v>9.1809115612853702</c:v>
                </c:pt>
                <c:pt idx="192">
                  <c:v>10.307284603543595</c:v>
                </c:pt>
                <c:pt idx="193">
                  <c:v>9.5111854309542441</c:v>
                </c:pt>
                <c:pt idx="194">
                  <c:v>8.4805292070446452</c:v>
                </c:pt>
                <c:pt idx="195">
                  <c:v>8.999372396592106</c:v>
                </c:pt>
                <c:pt idx="196">
                  <c:v>9.8031145783893407</c:v>
                </c:pt>
                <c:pt idx="197">
                  <c:v>10.100287128510736</c:v>
                </c:pt>
                <c:pt idx="198">
                  <c:v>9.6204612916205416</c:v>
                </c:pt>
                <c:pt idx="199">
                  <c:v>9.443038136095204</c:v>
                </c:pt>
                <c:pt idx="200">
                  <c:v>8.9956608990741032</c:v>
                </c:pt>
                <c:pt idx="201">
                  <c:v>9.6171379253181257</c:v>
                </c:pt>
                <c:pt idx="202">
                  <c:v>9.3165005678045727</c:v>
                </c:pt>
                <c:pt idx="203">
                  <c:v>10.050181931686932</c:v>
                </c:pt>
                <c:pt idx="204">
                  <c:v>9.3934949150740294</c:v>
                </c:pt>
                <c:pt idx="205">
                  <c:v>9.5045014105256733</c:v>
                </c:pt>
                <c:pt idx="206">
                  <c:v>9.138629524422182</c:v>
                </c:pt>
                <c:pt idx="207">
                  <c:v>8.5848518398900531</c:v>
                </c:pt>
                <c:pt idx="208">
                  <c:v>9.7491701921517713</c:v>
                </c:pt>
                <c:pt idx="209">
                  <c:v>9.5976415094566754</c:v>
                </c:pt>
                <c:pt idx="210">
                  <c:v>9.8173848534827162</c:v>
                </c:pt>
                <c:pt idx="211">
                  <c:v>9.6231120552667857</c:v>
                </c:pt>
                <c:pt idx="212">
                  <c:v>9.178230318057949</c:v>
                </c:pt>
                <c:pt idx="213">
                  <c:v>8.4182564435562135</c:v>
                </c:pt>
                <c:pt idx="214">
                  <c:v>9.9198529066223919</c:v>
                </c:pt>
                <c:pt idx="215">
                  <c:v>9.5825933458782337</c:v>
                </c:pt>
                <c:pt idx="216">
                  <c:v>9.7368424751271814</c:v>
                </c:pt>
                <c:pt idx="217">
                  <c:v>9.94798279242268</c:v>
                </c:pt>
                <c:pt idx="218">
                  <c:v>9.5266099012798762</c:v>
                </c:pt>
                <c:pt idx="219">
                  <c:v>8.7443287639999845</c:v>
                </c:pt>
                <c:pt idx="220">
                  <c:v>9.259130536145614</c:v>
                </c:pt>
                <c:pt idx="221">
                  <c:v>8.3972828947436806</c:v>
                </c:pt>
                <c:pt idx="222">
                  <c:v>10.279867079749195</c:v>
                </c:pt>
                <c:pt idx="223">
                  <c:v>8.7911819367360167</c:v>
                </c:pt>
                <c:pt idx="224">
                  <c:v>9.8362788028426777</c:v>
                </c:pt>
                <c:pt idx="225">
                  <c:v>8.3223941131111694</c:v>
                </c:pt>
                <c:pt idx="226">
                  <c:v>9.5715052211877669</c:v>
                </c:pt>
                <c:pt idx="227">
                  <c:v>9.5839707565643284</c:v>
                </c:pt>
                <c:pt idx="228">
                  <c:v>9.8909087703292684</c:v>
                </c:pt>
                <c:pt idx="229">
                  <c:v>9.522958929717996</c:v>
                </c:pt>
                <c:pt idx="230">
                  <c:v>8.1836765826206577</c:v>
                </c:pt>
                <c:pt idx="231">
                  <c:v>10.150347630467653</c:v>
                </c:pt>
                <c:pt idx="232">
                  <c:v>9.4501443641834992</c:v>
                </c:pt>
                <c:pt idx="233">
                  <c:v>8.4118326757584114</c:v>
                </c:pt>
                <c:pt idx="234">
                  <c:v>6.6219381331398681</c:v>
                </c:pt>
                <c:pt idx="235">
                  <c:v>8.2166284931334435</c:v>
                </c:pt>
                <c:pt idx="236">
                  <c:v>9.7596171821164255</c:v>
                </c:pt>
                <c:pt idx="237">
                  <c:v>9.5832822883787863</c:v>
                </c:pt>
                <c:pt idx="238">
                  <c:v>9.7491701921517713</c:v>
                </c:pt>
                <c:pt idx="239">
                  <c:v>11.313254269841162</c:v>
                </c:pt>
                <c:pt idx="240">
                  <c:v>9.915910072534686</c:v>
                </c:pt>
                <c:pt idx="241">
                  <c:v>9.8683783754225605</c:v>
                </c:pt>
                <c:pt idx="242">
                  <c:v>10.523257263291297</c:v>
                </c:pt>
                <c:pt idx="243">
                  <c:v>9.5617012210911465</c:v>
                </c:pt>
                <c:pt idx="244">
                  <c:v>7.9483852851118995</c:v>
                </c:pt>
                <c:pt idx="245">
                  <c:v>9.9626994121679733</c:v>
                </c:pt>
                <c:pt idx="246">
                  <c:v>9.7670949276305734</c:v>
                </c:pt>
                <c:pt idx="247">
                  <c:v>9.6117974586868087</c:v>
                </c:pt>
                <c:pt idx="248">
                  <c:v>9.7231639984048464</c:v>
                </c:pt>
                <c:pt idx="249">
                  <c:v>10.457372665762566</c:v>
                </c:pt>
                <c:pt idx="250">
                  <c:v>10.69466847336744</c:v>
                </c:pt>
                <c:pt idx="251">
                  <c:v>10.257659366256743</c:v>
                </c:pt>
                <c:pt idx="252">
                  <c:v>7.8539930872242438</c:v>
                </c:pt>
                <c:pt idx="253">
                  <c:v>7.5822291942764615</c:v>
                </c:pt>
                <c:pt idx="254">
                  <c:v>8.6553886901676371</c:v>
                </c:pt>
                <c:pt idx="255">
                  <c:v>10.286707051696972</c:v>
                </c:pt>
                <c:pt idx="256">
                  <c:v>10.627648786625242</c:v>
                </c:pt>
                <c:pt idx="257">
                  <c:v>9.7350689009111644</c:v>
                </c:pt>
                <c:pt idx="258">
                  <c:v>9.8097261727216534</c:v>
                </c:pt>
                <c:pt idx="259">
                  <c:v>10.142504453006628</c:v>
                </c:pt>
                <c:pt idx="260">
                  <c:v>11.079369476695538</c:v>
                </c:pt>
                <c:pt idx="261">
                  <c:v>9.2085387500295539</c:v>
                </c:pt>
                <c:pt idx="262">
                  <c:v>7.9599745280805365</c:v>
                </c:pt>
                <c:pt idx="263">
                  <c:v>9.4286723662931706</c:v>
                </c:pt>
                <c:pt idx="264">
                  <c:v>10.178084385439254</c:v>
                </c:pt>
                <c:pt idx="265">
                  <c:v>9.9987977323404529</c:v>
                </c:pt>
                <c:pt idx="266">
                  <c:v>9.3236690572831851</c:v>
                </c:pt>
                <c:pt idx="267">
                  <c:v>7.3901814282264295</c:v>
                </c:pt>
                <c:pt idx="268">
                  <c:v>10.255551883917176</c:v>
                </c:pt>
                <c:pt idx="269">
                  <c:v>9.1789528987345506</c:v>
                </c:pt>
                <c:pt idx="270">
                  <c:v>10.230630693868823</c:v>
                </c:pt>
                <c:pt idx="271">
                  <c:v>10.095759440183251</c:v>
                </c:pt>
                <c:pt idx="272">
                  <c:v>8.7001811927533534</c:v>
                </c:pt>
                <c:pt idx="273">
                  <c:v>7.8164169836918012</c:v>
                </c:pt>
                <c:pt idx="274">
                  <c:v>9.0779511839304377</c:v>
                </c:pt>
                <c:pt idx="275">
                  <c:v>9.9674008782797809</c:v>
                </c:pt>
                <c:pt idx="276">
                  <c:v>10.072386088997941</c:v>
                </c:pt>
                <c:pt idx="277">
                  <c:v>10.090796650841122</c:v>
                </c:pt>
                <c:pt idx="278">
                  <c:v>8.3402173209470352</c:v>
                </c:pt>
                <c:pt idx="279">
                  <c:v>10.925038795067776</c:v>
                </c:pt>
                <c:pt idx="280">
                  <c:v>6.7122268947009003</c:v>
                </c:pt>
                <c:pt idx="281">
                  <c:v>9.7474183668862384</c:v>
                </c:pt>
                <c:pt idx="282">
                  <c:v>9.1180057607733875</c:v>
                </c:pt>
                <c:pt idx="283">
                  <c:v>8.1095256597528724</c:v>
                </c:pt>
                <c:pt idx="284">
                  <c:v>10.916541952842591</c:v>
                </c:pt>
                <c:pt idx="285">
                  <c:v>9.7796235653137416</c:v>
                </c:pt>
                <c:pt idx="286">
                  <c:v>10.041073215488691</c:v>
                </c:pt>
                <c:pt idx="287">
                  <c:v>8.4252971767117</c:v>
                </c:pt>
                <c:pt idx="288">
                  <c:v>9.4610990903233656</c:v>
                </c:pt>
                <c:pt idx="289">
                  <c:v>9.6349542989231072</c:v>
                </c:pt>
                <c:pt idx="290">
                  <c:v>9.9218185092208522</c:v>
                </c:pt>
                <c:pt idx="291">
                  <c:v>9.2909982749936368</c:v>
                </c:pt>
                <c:pt idx="292">
                  <c:v>9.9997064102766711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D-454A-B7F3-2F3D916E8F01}"/>
            </c:ext>
          </c:extLst>
        </c:ser>
        <c:ser>
          <c:idx val="3"/>
          <c:order val="1"/>
          <c:tx>
            <c:v>Model Reg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'LN-Scale_Template'!$K$3:$K$123</c:f>
              <c:numCache>
                <c:formatCode>General</c:formatCode>
                <c:ptCount val="121"/>
                <c:pt idx="0">
                  <c:v>4.1421646448051073</c:v>
                </c:pt>
                <c:pt idx="1">
                  <c:v>4.2128996688521552</c:v>
                </c:pt>
                <c:pt idx="2">
                  <c:v>4.2836346928992022</c:v>
                </c:pt>
                <c:pt idx="3">
                  <c:v>4.3543697169462501</c:v>
                </c:pt>
                <c:pt idx="4">
                  <c:v>4.425104740993298</c:v>
                </c:pt>
                <c:pt idx="5">
                  <c:v>4.495839765040345</c:v>
                </c:pt>
                <c:pt idx="6">
                  <c:v>4.5665747890873929</c:v>
                </c:pt>
                <c:pt idx="7">
                  <c:v>4.6373098131344408</c:v>
                </c:pt>
                <c:pt idx="8">
                  <c:v>4.7080448371814878</c:v>
                </c:pt>
                <c:pt idx="9">
                  <c:v>4.7787798612285357</c:v>
                </c:pt>
                <c:pt idx="10">
                  <c:v>4.8495148852755836</c:v>
                </c:pt>
                <c:pt idx="11">
                  <c:v>4.9202499093226306</c:v>
                </c:pt>
                <c:pt idx="12">
                  <c:v>4.9909849333696785</c:v>
                </c:pt>
                <c:pt idx="13">
                  <c:v>5.0617199574167264</c:v>
                </c:pt>
                <c:pt idx="14">
                  <c:v>5.1324549814637734</c:v>
                </c:pt>
                <c:pt idx="15">
                  <c:v>5.2031900055108213</c:v>
                </c:pt>
                <c:pt idx="16">
                  <c:v>5.2739250295578692</c:v>
                </c:pt>
                <c:pt idx="17">
                  <c:v>5.3446600536049171</c:v>
                </c:pt>
                <c:pt idx="18">
                  <c:v>5.4153950776519642</c:v>
                </c:pt>
                <c:pt idx="19">
                  <c:v>5.4861301016990121</c:v>
                </c:pt>
                <c:pt idx="20">
                  <c:v>5.5568651257460591</c:v>
                </c:pt>
                <c:pt idx="21">
                  <c:v>5.627600149793107</c:v>
                </c:pt>
                <c:pt idx="22">
                  <c:v>5.6983351738401549</c:v>
                </c:pt>
                <c:pt idx="23">
                  <c:v>5.7690701978872028</c:v>
                </c:pt>
                <c:pt idx="24">
                  <c:v>5.8398052219342507</c:v>
                </c:pt>
                <c:pt idx="25">
                  <c:v>5.9105402459812977</c:v>
                </c:pt>
                <c:pt idx="26">
                  <c:v>5.9812752700283456</c:v>
                </c:pt>
                <c:pt idx="27">
                  <c:v>6.0520102940753935</c:v>
                </c:pt>
                <c:pt idx="28">
                  <c:v>6.1227453181224405</c:v>
                </c:pt>
                <c:pt idx="29">
                  <c:v>6.1934803421694884</c:v>
                </c:pt>
                <c:pt idx="30">
                  <c:v>6.2642153662165363</c:v>
                </c:pt>
                <c:pt idx="31">
                  <c:v>6.3349503902635842</c:v>
                </c:pt>
                <c:pt idx="32">
                  <c:v>6.4056854143106321</c:v>
                </c:pt>
                <c:pt idx="33">
                  <c:v>6.4764204383576791</c:v>
                </c:pt>
                <c:pt idx="34">
                  <c:v>6.547155462404727</c:v>
                </c:pt>
                <c:pt idx="35">
                  <c:v>6.617890486451774</c:v>
                </c:pt>
                <c:pt idx="36">
                  <c:v>6.6886255104988219</c:v>
                </c:pt>
                <c:pt idx="37">
                  <c:v>6.7593605345458698</c:v>
                </c:pt>
                <c:pt idx="38">
                  <c:v>6.8300955585929177</c:v>
                </c:pt>
                <c:pt idx="39">
                  <c:v>6.9008305826399656</c:v>
                </c:pt>
                <c:pt idx="40">
                  <c:v>6.9715656066870126</c:v>
                </c:pt>
                <c:pt idx="41">
                  <c:v>7.0423006307340597</c:v>
                </c:pt>
                <c:pt idx="42">
                  <c:v>7.1130356547811076</c:v>
                </c:pt>
                <c:pt idx="43">
                  <c:v>7.1837706788281546</c:v>
                </c:pt>
                <c:pt idx="44">
                  <c:v>7.2545057028752016</c:v>
                </c:pt>
                <c:pt idx="45">
                  <c:v>7.3252407269222495</c:v>
                </c:pt>
                <c:pt idx="46">
                  <c:v>7.3959757509692965</c:v>
                </c:pt>
                <c:pt idx="47">
                  <c:v>7.4667107750163435</c:v>
                </c:pt>
                <c:pt idx="48">
                  <c:v>7.5374457990633914</c:v>
                </c:pt>
                <c:pt idx="49">
                  <c:v>7.6081808231104393</c:v>
                </c:pt>
                <c:pt idx="50">
                  <c:v>7.6789158471574854</c:v>
                </c:pt>
                <c:pt idx="51">
                  <c:v>7.7496508712045333</c:v>
                </c:pt>
                <c:pt idx="52">
                  <c:v>7.8203858952515812</c:v>
                </c:pt>
                <c:pt idx="53">
                  <c:v>7.8911209192986282</c:v>
                </c:pt>
                <c:pt idx="54">
                  <c:v>7.9618559433456753</c:v>
                </c:pt>
                <c:pt idx="55">
                  <c:v>8.0325909673927232</c:v>
                </c:pt>
                <c:pt idx="56">
                  <c:v>8.1033259914397711</c:v>
                </c:pt>
                <c:pt idx="57">
                  <c:v>8.1740610154868172</c:v>
                </c:pt>
                <c:pt idx="58">
                  <c:v>8.2447960395338651</c:v>
                </c:pt>
                <c:pt idx="59">
                  <c:v>8.315531063580913</c:v>
                </c:pt>
                <c:pt idx="60">
                  <c:v>8.3862660876279591</c:v>
                </c:pt>
                <c:pt idx="61">
                  <c:v>8.457001111675007</c:v>
                </c:pt>
                <c:pt idx="62">
                  <c:v>8.5277361357220549</c:v>
                </c:pt>
                <c:pt idx="63">
                  <c:v>8.598471159769101</c:v>
                </c:pt>
                <c:pt idx="64">
                  <c:v>8.6692061838161489</c:v>
                </c:pt>
                <c:pt idx="65">
                  <c:v>8.7399412078631968</c:v>
                </c:pt>
                <c:pt idx="66">
                  <c:v>8.810676231910243</c:v>
                </c:pt>
                <c:pt idx="67">
                  <c:v>8.8814112559572909</c:v>
                </c:pt>
                <c:pt idx="68">
                  <c:v>8.9521462800043388</c:v>
                </c:pt>
                <c:pt idx="69">
                  <c:v>9.0228813040513849</c:v>
                </c:pt>
                <c:pt idx="70">
                  <c:v>9.0936163280984328</c:v>
                </c:pt>
                <c:pt idx="71">
                  <c:v>9.1643513521454807</c:v>
                </c:pt>
                <c:pt idx="72">
                  <c:v>9.2350863761925268</c:v>
                </c:pt>
                <c:pt idx="73">
                  <c:v>9.3058214002395747</c:v>
                </c:pt>
                <c:pt idx="74">
                  <c:v>9.3765564242866226</c:v>
                </c:pt>
                <c:pt idx="75">
                  <c:v>9.4472914483336687</c:v>
                </c:pt>
                <c:pt idx="76">
                  <c:v>9.5180264723807184</c:v>
                </c:pt>
                <c:pt idx="77">
                  <c:v>9.5887614964277645</c:v>
                </c:pt>
                <c:pt idx="78">
                  <c:v>9.6594965204748107</c:v>
                </c:pt>
                <c:pt idx="79">
                  <c:v>9.7302315445218603</c:v>
                </c:pt>
                <c:pt idx="80">
                  <c:v>9.8009665685689065</c:v>
                </c:pt>
                <c:pt idx="81">
                  <c:v>9.8717015926159526</c:v>
                </c:pt>
                <c:pt idx="82">
                  <c:v>9.9424366166630023</c:v>
                </c:pt>
                <c:pt idx="83">
                  <c:v>10.013171640710048</c:v>
                </c:pt>
                <c:pt idx="84">
                  <c:v>10.083906664757096</c:v>
                </c:pt>
                <c:pt idx="85">
                  <c:v>10.154641688804144</c:v>
                </c:pt>
                <c:pt idx="86">
                  <c:v>10.22537671285119</c:v>
                </c:pt>
                <c:pt idx="87">
                  <c:v>10.296111736898238</c:v>
                </c:pt>
                <c:pt idx="88">
                  <c:v>10.366846760945286</c:v>
                </c:pt>
                <c:pt idx="89">
                  <c:v>10.437581784992332</c:v>
                </c:pt>
                <c:pt idx="90">
                  <c:v>10.50831680903938</c:v>
                </c:pt>
                <c:pt idx="91">
                  <c:v>10.579051833086428</c:v>
                </c:pt>
                <c:pt idx="92">
                  <c:v>10.649786857133474</c:v>
                </c:pt>
                <c:pt idx="93">
                  <c:v>10.720521881180522</c:v>
                </c:pt>
                <c:pt idx="94">
                  <c:v>10.79125690522757</c:v>
                </c:pt>
                <c:pt idx="95">
                  <c:v>10.861991929274616</c:v>
                </c:pt>
                <c:pt idx="96">
                  <c:v>10.932726953321664</c:v>
                </c:pt>
                <c:pt idx="97">
                  <c:v>11.003461977368712</c:v>
                </c:pt>
                <c:pt idx="98">
                  <c:v>11.074197001415758</c:v>
                </c:pt>
                <c:pt idx="99">
                  <c:v>11.144932025462806</c:v>
                </c:pt>
                <c:pt idx="100">
                  <c:v>11.215667049509854</c:v>
                </c:pt>
                <c:pt idx="101">
                  <c:v>11.2864020735569</c:v>
                </c:pt>
                <c:pt idx="102">
                  <c:v>11.357137097603948</c:v>
                </c:pt>
                <c:pt idx="103">
                  <c:v>11.427872121650996</c:v>
                </c:pt>
                <c:pt idx="104">
                  <c:v>11.498607145698042</c:v>
                </c:pt>
                <c:pt idx="105">
                  <c:v>11.569342169745092</c:v>
                </c:pt>
                <c:pt idx="106">
                  <c:v>11.640077193792138</c:v>
                </c:pt>
                <c:pt idx="107">
                  <c:v>11.710812217839184</c:v>
                </c:pt>
                <c:pt idx="108">
                  <c:v>11.781547241886233</c:v>
                </c:pt>
                <c:pt idx="109">
                  <c:v>11.85228226593328</c:v>
                </c:pt>
                <c:pt idx="110">
                  <c:v>11.923017289980326</c:v>
                </c:pt>
                <c:pt idx="111">
                  <c:v>11.993752314027375</c:v>
                </c:pt>
                <c:pt idx="112">
                  <c:v>12.064487338074422</c:v>
                </c:pt>
                <c:pt idx="113">
                  <c:v>12.135222362121469</c:v>
                </c:pt>
                <c:pt idx="114">
                  <c:v>12.205957386168517</c:v>
                </c:pt>
                <c:pt idx="115">
                  <c:v>12.276692410215563</c:v>
                </c:pt>
                <c:pt idx="116">
                  <c:v>12.34742743426261</c:v>
                </c:pt>
                <c:pt idx="117">
                  <c:v>12.418162458309659</c:v>
                </c:pt>
                <c:pt idx="118">
                  <c:v>12.488897482356705</c:v>
                </c:pt>
                <c:pt idx="119">
                  <c:v>12.559632506403752</c:v>
                </c:pt>
                <c:pt idx="120">
                  <c:v>12.630367530450801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BD-454A-B7F3-2F3D916E8F01}"/>
            </c:ext>
          </c:extLst>
        </c:ser>
        <c:ser>
          <c:idx val="0"/>
          <c:order val="2"/>
          <c:tx>
            <c:v>Confidence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'LN-Scale_Template'!$M$3:$M$123</c:f>
              <c:numCache>
                <c:formatCode>General</c:formatCode>
                <c:ptCount val="121"/>
                <c:pt idx="0">
                  <c:v>4.6347045628287162</c:v>
                </c:pt>
                <c:pt idx="1">
                  <c:v>4.6977743374958063</c:v>
                </c:pt>
                <c:pt idx="2">
                  <c:v>4.7608500255432009</c:v>
                </c:pt>
                <c:pt idx="3">
                  <c:v>4.823931916342028</c:v>
                </c:pt>
                <c:pt idx="4">
                  <c:v>4.8870203181986165</c:v>
                </c:pt>
                <c:pt idx="5">
                  <c:v>4.950115559906294</c:v>
                </c:pt>
                <c:pt idx="6">
                  <c:v>5.0132179924498788</c:v>
                </c:pt>
                <c:pt idx="7">
                  <c:v>5.0763279908803751</c:v>
                </c:pt>
                <c:pt idx="8">
                  <c:v>5.139445956379693</c:v>
                </c:pt>
                <c:pt idx="9">
                  <c:v>5.2025723185377855</c:v>
                </c:pt>
                <c:pt idx="10">
                  <c:v>5.2657075378676321</c:v>
                </c:pt>
                <c:pt idx="11">
                  <c:v>5.3288521085869576</c:v>
                </c:pt>
                <c:pt idx="12">
                  <c:v>5.3920065616995334</c:v>
                </c:pt>
                <c:pt idx="13">
                  <c:v>5.4551714684135169</c:v>
                </c:pt>
                <c:pt idx="14">
                  <c:v>5.5183474439395663</c:v>
                </c:pt>
                <c:pt idx="15">
                  <c:v>5.5815351517176293</c:v>
                </c:pt>
                <c:pt idx="16">
                  <c:v>5.6447353081283467</c:v>
                </c:pt>
                <c:pt idx="17">
                  <c:v>5.7079486877533379</c:v>
                </c:pt>
                <c:pt idx="18">
                  <c:v>5.7711761292581167</c:v>
                </c:pt>
                <c:pt idx="19">
                  <c:v>5.8344185419826076</c:v>
                </c:pt>
                <c:pt idx="20">
                  <c:v>5.8976769133371345</c:v>
                </c:pt>
                <c:pt idx="21">
                  <c:v>5.9609523171169672</c:v>
                </c:pt>
                <c:pt idx="22">
                  <c:v>6.0242459228660961</c:v>
                </c:pt>
                <c:pt idx="23">
                  <c:v>6.0875590064416487</c:v>
                </c:pt>
                <c:pt idx="24">
                  <c:v>6.1508929619544199</c:v>
                </c:pt>
                <c:pt idx="25">
                  <c:v>6.2142493152892904</c:v>
                </c:pt>
                <c:pt idx="26">
                  <c:v>6.2776297394423279</c:v>
                </c:pt>
                <c:pt idx="27">
                  <c:v>6.3410360719499703</c:v>
                </c:pt>
                <c:pt idx="28">
                  <c:v>6.4044703347308536</c:v>
                </c:pt>
                <c:pt idx="29">
                  <c:v>6.4679347567134382</c:v>
                </c:pt>
                <c:pt idx="30">
                  <c:v>6.531431799683789</c:v>
                </c:pt>
                <c:pt idx="31">
                  <c:v>6.5949641878588281</c:v>
                </c:pt>
                <c:pt idx="32">
                  <c:v>6.6585349417720998</c:v>
                </c:pt>
                <c:pt idx="33">
                  <c:v>6.7221474171526818</c:v>
                </c:pt>
                <c:pt idx="34">
                  <c:v>6.7858053495838266</c:v>
                </c:pt>
                <c:pt idx="35">
                  <c:v>6.8495129058461828</c:v>
                </c:pt>
                <c:pt idx="36">
                  <c:v>6.9132747429797883</c:v>
                </c:pt>
                <c:pt idx="37">
                  <c:v>6.9770960762360126</c:v>
                </c:pt>
                <c:pt idx="38">
                  <c:v>7.0409827572289609</c:v>
                </c:pt>
                <c:pt idx="39">
                  <c:v>7.1049413637238192</c:v>
                </c:pt>
                <c:pt idx="40">
                  <c:v>7.168979302598439</c:v>
                </c:pt>
                <c:pt idx="41">
                  <c:v>7.2331049275536081</c:v>
                </c:pt>
                <c:pt idx="42">
                  <c:v>7.2973276730804386</c:v>
                </c:pt>
                <c:pt idx="43">
                  <c:v>7.3616582059499986</c:v>
                </c:pt>
                <c:pt idx="44">
                  <c:v>7.426108594968702</c:v>
                </c:pt>
                <c:pt idx="45">
                  <c:v>7.4906924987980066</c:v>
                </c:pt>
                <c:pt idx="46">
                  <c:v>7.5554253700702736</c:v>
                </c:pt>
                <c:pt idx="47">
                  <c:v>7.6203246715840409</c:v>
                </c:pt>
                <c:pt idx="48">
                  <c:v>7.6854100967119141</c:v>
                </c:pt>
                <c:pt idx="49">
                  <c:v>7.7507037809494319</c:v>
                </c:pt>
                <c:pt idx="50">
                  <c:v>7.8162304844558275</c:v>
                </c:pt>
                <c:pt idx="51">
                  <c:v>7.8820177163517231</c:v>
                </c:pt>
                <c:pt idx="52">
                  <c:v>7.9480957607464218</c:v>
                </c:pt>
                <c:pt idx="53">
                  <c:v>8.0144975530987352</c:v>
                </c:pt>
                <c:pt idx="54">
                  <c:v>8.0812583460167513</c:v>
                </c:pt>
                <c:pt idx="55">
                  <c:v>8.1484151001632803</c:v>
                </c:pt>
                <c:pt idx="56">
                  <c:v>8.2160055444790085</c:v>
                </c:pt>
                <c:pt idx="57">
                  <c:v>8.284066877088998</c:v>
                </c:pt>
                <c:pt idx="58">
                  <c:v>8.3526341286916352</c:v>
                </c:pt>
                <c:pt idx="59">
                  <c:v>8.421738282413747</c:v>
                </c:pt>
                <c:pt idx="60">
                  <c:v>8.49140432598041</c:v>
                </c:pt>
                <c:pt idx="61">
                  <c:v>8.5616494798808862</c:v>
                </c:pt>
                <c:pt idx="62">
                  <c:v>8.63248186950198</c:v>
                </c:pt>
                <c:pt idx="63">
                  <c:v>8.7038998678835515</c:v>
                </c:pt>
                <c:pt idx="64">
                  <c:v>8.7758922289060006</c:v>
                </c:pt>
                <c:pt idx="65">
                  <c:v>8.8484389862358022</c:v>
                </c:pt>
                <c:pt idx="66">
                  <c:v>8.9215129567775602</c:v>
                </c:pt>
                <c:pt idx="67">
                  <c:v>8.9950816004605123</c:v>
                </c:pt>
                <c:pt idx="68">
                  <c:v>9.0691089699199416</c:v>
                </c:pt>
                <c:pt idx="69">
                  <c:v>9.1435575254777763</c:v>
                </c:pt>
                <c:pt idx="70">
                  <c:v>9.2183896664999292</c:v>
                </c:pt>
                <c:pt idx="71">
                  <c:v>9.293568910962394</c:v>
                </c:pt>
                <c:pt idx="72">
                  <c:v>9.3690607207887808</c:v>
                </c:pt>
                <c:pt idx="73">
                  <c:v>9.4448330130135947</c:v>
                </c:pt>
                <c:pt idx="74">
                  <c:v>9.5208564171304122</c:v>
                </c:pt>
                <c:pt idx="75">
                  <c:v>9.5971043428255864</c:v>
                </c:pt>
                <c:pt idx="76">
                  <c:v>9.6735529162737759</c:v>
                </c:pt>
                <c:pt idx="77">
                  <c:v>9.7501808326816324</c:v>
                </c:pt>
                <c:pt idx="78">
                  <c:v>9.8269691613923751</c:v>
                </c:pt>
                <c:pt idx="79">
                  <c:v>9.9039011295614205</c:v>
                </c:pt>
                <c:pt idx="80">
                  <c:v>9.9809619019872127</c:v>
                </c:pt>
                <c:pt idx="81">
                  <c:v>10.058138368252003</c:v>
                </c:pt>
                <c:pt idx="82">
                  <c:v>10.135418943676157</c:v>
                </c:pt>
                <c:pt idx="83">
                  <c:v>10.212793387375841</c:v>
                </c:pt>
                <c:pt idx="84">
                  <c:v>10.290252638589971</c:v>
                </c:pt>
                <c:pt idx="85">
                  <c:v>10.367788671107009</c:v>
                </c:pt>
                <c:pt idx="86">
                  <c:v>10.445394364836758</c:v>
                </c:pt>
                <c:pt idx="87">
                  <c:v>10.523063393156379</c:v>
                </c:pt>
                <c:pt idx="88">
                  <c:v>10.600790124484476</c:v>
                </c:pt>
                <c:pt idx="89">
                  <c:v>10.678569536511763</c:v>
                </c:pt>
                <c:pt idx="90">
                  <c:v>10.756397141579862</c:v>
                </c:pt>
                <c:pt idx="91">
                  <c:v>10.834268921811002</c:v>
                </c:pt>
                <c:pt idx="92">
                  <c:v>10.912181272724478</c:v>
                </c:pt>
                <c:pt idx="93">
                  <c:v>10.990130954214584</c:v>
                </c:pt>
                <c:pt idx="94">
                  <c:v>11.06811504789972</c:v>
                </c:pt>
                <c:pt idx="95">
                  <c:v>11.146130919978294</c:v>
                </c:pt>
                <c:pt idx="96">
                  <c:v>11.224176188841302</c:v>
                </c:pt>
                <c:pt idx="97">
                  <c:v>11.302248696793294</c:v>
                </c:pt>
                <c:pt idx="98">
                  <c:v>11.380346485323001</c:v>
                </c:pt>
                <c:pt idx="99">
                  <c:v>11.458467773442974</c:v>
                </c:pt>
                <c:pt idx="100">
                  <c:v>11.536610938685113</c:v>
                </c:pt>
                <c:pt idx="101">
                  <c:v>11.614774500397285</c:v>
                </c:pt>
                <c:pt idx="102">
                  <c:v>11.692957105036191</c:v>
                </c:pt>
                <c:pt idx="103">
                  <c:v>11.771157513194511</c:v>
                </c:pt>
                <c:pt idx="104">
                  <c:v>11.84937458813708</c:v>
                </c:pt>
                <c:pt idx="105">
                  <c:v>11.927607285652162</c:v>
                </c:pt>
                <c:pt idx="106">
                  <c:v>12.005854645050734</c:v>
                </c:pt>
                <c:pt idx="107">
                  <c:v>12.084115781169631</c:v>
                </c:pt>
                <c:pt idx="108">
                  <c:v>12.16238987725395</c:v>
                </c:pt>
                <c:pt idx="109">
                  <c:v>12.240676178610979</c:v>
                </c:pt>
                <c:pt idx="110">
                  <c:v>12.318973986942256</c:v>
                </c:pt>
                <c:pt idx="111">
                  <c:v>12.397282655272685</c:v>
                </c:pt>
                <c:pt idx="112">
                  <c:v>12.475601583406245</c:v>
                </c:pt>
                <c:pt idx="113">
                  <c:v>12.553930213846989</c:v>
                </c:pt>
                <c:pt idx="114">
                  <c:v>12.632268028131733</c:v>
                </c:pt>
                <c:pt idx="115">
                  <c:v>12.710614543527779</c:v>
                </c:pt>
                <c:pt idx="116">
                  <c:v>12.788969310054709</c:v>
                </c:pt>
                <c:pt idx="117">
                  <c:v>12.867331907794405</c:v>
                </c:pt>
                <c:pt idx="118">
                  <c:v>12.945701944457833</c:v>
                </c:pt>
                <c:pt idx="119">
                  <c:v>13.024079053180898</c:v>
                </c:pt>
                <c:pt idx="120">
                  <c:v>13.10246289052499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D-454A-B7F3-2F3D916E8F01}"/>
            </c:ext>
          </c:extLst>
        </c:ser>
        <c:ser>
          <c:idx val="2"/>
          <c:order val="3"/>
          <c:tx>
            <c:v>LCI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'LN-Scale_Template'!$L$3:$L$123</c:f>
              <c:numCache>
                <c:formatCode>General</c:formatCode>
                <c:ptCount val="121"/>
                <c:pt idx="0">
                  <c:v>3.6496247267814983</c:v>
                </c:pt>
                <c:pt idx="1">
                  <c:v>3.7280250002085045</c:v>
                </c:pt>
                <c:pt idx="2">
                  <c:v>3.8064193602552034</c:v>
                </c:pt>
                <c:pt idx="3">
                  <c:v>3.8848075175504726</c:v>
                </c:pt>
                <c:pt idx="4">
                  <c:v>3.9631891637879799</c:v>
                </c:pt>
                <c:pt idx="5">
                  <c:v>4.0415639701743959</c:v>
                </c:pt>
                <c:pt idx="6">
                  <c:v>4.119931585724907</c:v>
                </c:pt>
                <c:pt idx="7">
                  <c:v>4.1982916353885065</c:v>
                </c:pt>
                <c:pt idx="8">
                  <c:v>4.2766437179832826</c:v>
                </c:pt>
                <c:pt idx="9">
                  <c:v>4.354987403919286</c:v>
                </c:pt>
                <c:pt idx="10">
                  <c:v>4.4333222326835351</c:v>
                </c:pt>
                <c:pt idx="11">
                  <c:v>4.5116477100583037</c:v>
                </c:pt>
                <c:pt idx="12">
                  <c:v>4.5899633050398236</c:v>
                </c:pt>
                <c:pt idx="13">
                  <c:v>4.668268446419936</c:v>
                </c:pt>
                <c:pt idx="14">
                  <c:v>4.7465625189879805</c:v>
                </c:pt>
                <c:pt idx="15">
                  <c:v>4.8248448593040134</c:v>
                </c:pt>
                <c:pt idx="16">
                  <c:v>4.9031147509873918</c:v>
                </c:pt>
                <c:pt idx="17">
                  <c:v>4.9813714194564964</c:v>
                </c:pt>
                <c:pt idx="18">
                  <c:v>5.0596140260458116</c:v>
                </c:pt>
                <c:pt idx="19">
                  <c:v>5.1378416614154165</c:v>
                </c:pt>
                <c:pt idx="20">
                  <c:v>5.2160533381549836</c:v>
                </c:pt>
                <c:pt idx="21">
                  <c:v>5.2942479824692468</c:v>
                </c:pt>
                <c:pt idx="22">
                  <c:v>5.3724244248142137</c:v>
                </c:pt>
                <c:pt idx="23">
                  <c:v>5.4505813893327568</c:v>
                </c:pt>
                <c:pt idx="24">
                  <c:v>5.5287174819140814</c:v>
                </c:pt>
                <c:pt idx="25">
                  <c:v>5.606831176673305</c:v>
                </c:pt>
                <c:pt idx="26">
                  <c:v>5.6849208006143632</c:v>
                </c:pt>
                <c:pt idx="27">
                  <c:v>5.7629845162008166</c:v>
                </c:pt>
                <c:pt idx="28">
                  <c:v>5.8410203015140274</c:v>
                </c:pt>
                <c:pt idx="29">
                  <c:v>5.9190259276255386</c:v>
                </c:pt>
                <c:pt idx="30">
                  <c:v>5.9969989327492836</c:v>
                </c:pt>
                <c:pt idx="31">
                  <c:v>6.0749365926683403</c:v>
                </c:pt>
                <c:pt idx="32">
                  <c:v>6.1528358868491644</c:v>
                </c:pt>
                <c:pt idx="33">
                  <c:v>6.2306934595626764</c:v>
                </c:pt>
                <c:pt idx="34">
                  <c:v>6.3085055752256274</c:v>
                </c:pt>
                <c:pt idx="35">
                  <c:v>6.3862680670573653</c:v>
                </c:pt>
                <c:pt idx="36">
                  <c:v>6.4639762780178556</c:v>
                </c:pt>
                <c:pt idx="37">
                  <c:v>6.5416249928557271</c:v>
                </c:pt>
                <c:pt idx="38">
                  <c:v>6.6192083599568745</c:v>
                </c:pt>
                <c:pt idx="39">
                  <c:v>6.696719801556112</c:v>
                </c:pt>
                <c:pt idx="40">
                  <c:v>6.7741519107755863</c:v>
                </c:pt>
                <c:pt idx="41">
                  <c:v>6.8514963339145112</c:v>
                </c:pt>
                <c:pt idx="42">
                  <c:v>6.9287436364817765</c:v>
                </c:pt>
                <c:pt idx="43">
                  <c:v>7.0058831517063105</c:v>
                </c:pt>
                <c:pt idx="44">
                  <c:v>7.0829028107817011</c:v>
                </c:pt>
                <c:pt idx="45">
                  <c:v>7.1597889550464924</c:v>
                </c:pt>
                <c:pt idx="46">
                  <c:v>7.2365261318683194</c:v>
                </c:pt>
                <c:pt idx="47">
                  <c:v>7.3130968784486461</c:v>
                </c:pt>
                <c:pt idx="48">
                  <c:v>7.3894815014148687</c:v>
                </c:pt>
                <c:pt idx="49">
                  <c:v>7.4656578652714467</c:v>
                </c:pt>
                <c:pt idx="50">
                  <c:v>7.5416012098591434</c:v>
                </c:pt>
                <c:pt idx="51">
                  <c:v>7.6172840260573436</c:v>
                </c:pt>
                <c:pt idx="52">
                  <c:v>7.6926760297567407</c:v>
                </c:pt>
                <c:pt idx="53">
                  <c:v>7.7677442854985221</c:v>
                </c:pt>
                <c:pt idx="54">
                  <c:v>7.8424535406745983</c:v>
                </c:pt>
                <c:pt idx="55">
                  <c:v>7.9167668346221669</c:v>
                </c:pt>
                <c:pt idx="56">
                  <c:v>7.9906464384005336</c:v>
                </c:pt>
                <c:pt idx="57">
                  <c:v>8.0640551538846363</c:v>
                </c:pt>
                <c:pt idx="58">
                  <c:v>8.1369579503760949</c:v>
                </c:pt>
                <c:pt idx="59">
                  <c:v>8.209323844748079</c:v>
                </c:pt>
                <c:pt idx="60">
                  <c:v>8.2811278492755083</c:v>
                </c:pt>
                <c:pt idx="61">
                  <c:v>8.3523527434691278</c:v>
                </c:pt>
                <c:pt idx="62">
                  <c:v>8.4229904019421298</c:v>
                </c:pt>
                <c:pt idx="63">
                  <c:v>8.4930424516546505</c:v>
                </c:pt>
                <c:pt idx="64">
                  <c:v>8.5625201387262972</c:v>
                </c:pt>
                <c:pt idx="65">
                  <c:v>8.6314434294905915</c:v>
                </c:pt>
                <c:pt idx="66">
                  <c:v>8.6998395070429257</c:v>
                </c:pt>
                <c:pt idx="67">
                  <c:v>8.7677409114540694</c:v>
                </c:pt>
                <c:pt idx="68">
                  <c:v>8.8351835900887359</c:v>
                </c:pt>
                <c:pt idx="69">
                  <c:v>8.9022050826249934</c:v>
                </c:pt>
                <c:pt idx="70">
                  <c:v>8.9688429896969364</c:v>
                </c:pt>
                <c:pt idx="71">
                  <c:v>9.0351337933285674</c:v>
                </c:pt>
                <c:pt idx="72">
                  <c:v>9.1011120315962728</c:v>
                </c:pt>
                <c:pt idx="73">
                  <c:v>9.1668097874655547</c:v>
                </c:pt>
                <c:pt idx="74">
                  <c:v>9.232256431442833</c:v>
                </c:pt>
                <c:pt idx="75">
                  <c:v>9.297478553841751</c:v>
                </c:pt>
                <c:pt idx="76">
                  <c:v>9.3625000284876609</c:v>
                </c:pt>
                <c:pt idx="77">
                  <c:v>9.4273421601738967</c:v>
                </c:pt>
                <c:pt idx="78">
                  <c:v>9.4920238795572462</c:v>
                </c:pt>
                <c:pt idx="79">
                  <c:v>9.5565619594823001</c:v>
                </c:pt>
                <c:pt idx="80">
                  <c:v>9.6209712351506003</c:v>
                </c:pt>
                <c:pt idx="81">
                  <c:v>9.6852648169799025</c:v>
                </c:pt>
                <c:pt idx="82">
                  <c:v>9.7494542896498473</c:v>
                </c:pt>
                <c:pt idx="83">
                  <c:v>9.8135498940442556</c:v>
                </c:pt>
                <c:pt idx="84">
                  <c:v>9.8775606909242217</c:v>
                </c:pt>
                <c:pt idx="85">
                  <c:v>9.9414947065012793</c:v>
                </c:pt>
                <c:pt idx="86">
                  <c:v>10.005359060865622</c:v>
                </c:pt>
                <c:pt idx="87">
                  <c:v>10.069160080640097</c:v>
                </c:pt>
                <c:pt idx="88">
                  <c:v>10.132903397406096</c:v>
                </c:pt>
                <c:pt idx="89">
                  <c:v>10.196594033472902</c:v>
                </c:pt>
                <c:pt idx="90">
                  <c:v>10.260236476498898</c:v>
                </c:pt>
                <c:pt idx="91">
                  <c:v>10.323834744361854</c:v>
                </c:pt>
                <c:pt idx="92">
                  <c:v>10.38739244154247</c:v>
                </c:pt>
                <c:pt idx="93">
                  <c:v>10.450912808146461</c:v>
                </c:pt>
                <c:pt idx="94">
                  <c:v>10.51439876255542</c:v>
                </c:pt>
                <c:pt idx="95">
                  <c:v>10.577852938570938</c:v>
                </c:pt>
                <c:pt idx="96">
                  <c:v>10.641277717802026</c:v>
                </c:pt>
                <c:pt idx="97">
                  <c:v>10.70467525794413</c:v>
                </c:pt>
                <c:pt idx="98">
                  <c:v>10.768047517508515</c:v>
                </c:pt>
                <c:pt idx="99">
                  <c:v>10.831396277482638</c:v>
                </c:pt>
                <c:pt idx="100">
                  <c:v>10.894723160334594</c:v>
                </c:pt>
                <c:pt idx="101">
                  <c:v>10.958029646716515</c:v>
                </c:pt>
                <c:pt idx="102">
                  <c:v>11.021317090171705</c:v>
                </c:pt>
                <c:pt idx="103">
                  <c:v>11.08458673010748</c:v>
                </c:pt>
                <c:pt idx="104">
                  <c:v>11.147839703259004</c:v>
                </c:pt>
                <c:pt idx="105">
                  <c:v>11.211077053838022</c:v>
                </c:pt>
                <c:pt idx="106">
                  <c:v>11.274299742533541</c:v>
                </c:pt>
                <c:pt idx="107">
                  <c:v>11.337508654508737</c:v>
                </c:pt>
                <c:pt idx="108">
                  <c:v>11.400704606518516</c:v>
                </c:pt>
                <c:pt idx="109">
                  <c:v>11.46388835325558</c:v>
                </c:pt>
                <c:pt idx="110">
                  <c:v>11.527060593018396</c:v>
                </c:pt>
                <c:pt idx="111">
                  <c:v>11.590221972782066</c:v>
                </c:pt>
                <c:pt idx="112">
                  <c:v>11.653373092742598</c:v>
                </c:pt>
                <c:pt idx="113">
                  <c:v>11.71651451039595</c:v>
                </c:pt>
                <c:pt idx="114">
                  <c:v>11.779646744205301</c:v>
                </c:pt>
                <c:pt idx="115">
                  <c:v>11.842770276903348</c:v>
                </c:pt>
                <c:pt idx="116">
                  <c:v>11.90588555847051</c:v>
                </c:pt>
                <c:pt idx="117">
                  <c:v>11.968993008824913</c:v>
                </c:pt>
                <c:pt idx="118">
                  <c:v>12.032093020255578</c:v>
                </c:pt>
                <c:pt idx="119">
                  <c:v>12.095185959626605</c:v>
                </c:pt>
                <c:pt idx="120">
                  <c:v>12.158272170376613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BD-454A-B7F3-2F3D916E8F01}"/>
            </c:ext>
          </c:extLst>
        </c:ser>
        <c:ser>
          <c:idx val="4"/>
          <c:order val="4"/>
          <c:tx>
            <c:v>Prediction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'LN-Scale_Template'!$Q$3:$Q$123</c:f>
              <c:numCache>
                <c:formatCode>General</c:formatCode>
                <c:ptCount val="121"/>
                <c:pt idx="0">
                  <c:v>5.9993944816576406</c:v>
                </c:pt>
                <c:pt idx="1">
                  <c:v>6.0681113927103443</c:v>
                </c:pt>
                <c:pt idx="2">
                  <c:v>6.1368593338316249</c:v>
                </c:pt>
                <c:pt idx="3">
                  <c:v>6.2056384049410491</c:v>
                </c:pt>
                <c:pt idx="4">
                  <c:v>6.2744487048122268</c:v>
                </c:pt>
                <c:pt idx="5">
                  <c:v>6.3432903310500759</c:v>
                </c:pt>
                <c:pt idx="6">
                  <c:v>6.4121633800681908</c:v>
                </c:pt>
                <c:pt idx="7">
                  <c:v>6.4810679470663146</c:v>
                </c:pt>
                <c:pt idx="8">
                  <c:v>6.5500041260079396</c:v>
                </c:pt>
                <c:pt idx="9">
                  <c:v>6.6189720095980471</c:v>
                </c:pt>
                <c:pt idx="10">
                  <c:v>6.6879716892609782</c:v>
                </c:pt>
                <c:pt idx="11">
                  <c:v>6.7570032551184749</c:v>
                </c:pt>
                <c:pt idx="12">
                  <c:v>6.826066795967888</c:v>
                </c:pt>
                <c:pt idx="13">
                  <c:v>6.89516239926055</c:v>
                </c:pt>
                <c:pt idx="14">
                  <c:v>6.9642901510803563</c:v>
                </c:pt>
                <c:pt idx="15">
                  <c:v>7.0334501361225428</c:v>
                </c:pt>
                <c:pt idx="16">
                  <c:v>7.1026424376726656</c:v>
                </c:pt>
                <c:pt idx="17">
                  <c:v>7.1718671375858243</c:v>
                </c:pt>
                <c:pt idx="18">
                  <c:v>7.2411243162661032</c:v>
                </c:pt>
                <c:pt idx="19">
                  <c:v>7.3104140526462773</c:v>
                </c:pt>
                <c:pt idx="20">
                  <c:v>7.3797364241677572</c:v>
                </c:pt>
                <c:pt idx="21">
                  <c:v>7.4490915067608254</c:v>
                </c:pt>
                <c:pt idx="22">
                  <c:v>7.5184793748251302</c:v>
                </c:pt>
                <c:pt idx="23">
                  <c:v>7.5879001012104945</c:v>
                </c:pt>
                <c:pt idx="24">
                  <c:v>7.6573537571980115</c:v>
                </c:pt>
                <c:pt idx="25">
                  <c:v>7.726840412481458</c:v>
                </c:pt>
                <c:pt idx="26">
                  <c:v>7.7963601351490448</c:v>
                </c:pt>
                <c:pt idx="27">
                  <c:v>7.8659129916654784</c:v>
                </c:pt>
                <c:pt idx="28">
                  <c:v>7.9354990468543924</c:v>
                </c:pt>
                <c:pt idx="29">
                  <c:v>8.0051183638811239</c:v>
                </c:pt>
                <c:pt idx="30">
                  <c:v>8.0747710042358563</c:v>
                </c:pt>
                <c:pt idx="31">
                  <c:v>8.1444570277171433</c:v>
                </c:pt>
                <c:pt idx="32">
                  <c:v>8.214176492415822</c:v>
                </c:pt>
                <c:pt idx="33">
                  <c:v>8.2839294546993134</c:v>
                </c:pt>
                <c:pt idx="34">
                  <c:v>8.3537159691963438</c:v>
                </c:pt>
                <c:pt idx="35">
                  <c:v>8.4235360887820612</c:v>
                </c:pt>
                <c:pt idx="36">
                  <c:v>8.4933898645636035</c:v>
                </c:pt>
                <c:pt idx="37">
                  <c:v>8.5632773458660836</c:v>
                </c:pt>
                <c:pt idx="38">
                  <c:v>8.633198580219009</c:v>
                </c:pt>
                <c:pt idx="39">
                  <c:v>8.7031536133431864</c:v>
                </c:pt>
                <c:pt idx="40">
                  <c:v>8.7731424891380492</c:v>
                </c:pt>
                <c:pt idx="41">
                  <c:v>8.8431652496694717</c:v>
                </c:pt>
                <c:pt idx="42">
                  <c:v>8.9132219351580648</c:v>
                </c:pt>
                <c:pt idx="43">
                  <c:v>8.9833125839679351</c:v>
                </c:pt>
                <c:pt idx="44">
                  <c:v>9.053437232595952</c:v>
                </c:pt>
                <c:pt idx="45">
                  <c:v>9.1235959156615074</c:v>
                </c:pt>
                <c:pt idx="46">
                  <c:v>9.1937886658967738</c:v>
                </c:pt>
                <c:pt idx="47">
                  <c:v>9.2640155141374798</c:v>
                </c:pt>
                <c:pt idx="48">
                  <c:v>9.3342764893142025</c:v>
                </c:pt>
                <c:pt idx="49">
                  <c:v>9.4045716184441712</c:v>
                </c:pt>
                <c:pt idx="50">
                  <c:v>9.474900926623615</c:v>
                </c:pt>
                <c:pt idx="51">
                  <c:v>9.5452644370206308</c:v>
                </c:pt>
                <c:pt idx="52">
                  <c:v>9.6156621708685943</c:v>
                </c:pt>
                <c:pt idx="53">
                  <c:v>9.6860941474601034</c:v>
                </c:pt>
                <c:pt idx="54">
                  <c:v>9.756560384141487</c:v>
                </c:pt>
                <c:pt idx="55">
                  <c:v>9.8270608963078434</c:v>
                </c:pt>
                <c:pt idx="56">
                  <c:v>9.8975956973986339</c:v>
                </c:pt>
                <c:pt idx="57">
                  <c:v>9.9681647988938487</c:v>
                </c:pt>
                <c:pt idx="58">
                  <c:v>10.03876821031071</c:v>
                </c:pt>
                <c:pt idx="59">
                  <c:v>10.109405939200947</c:v>
                </c:pt>
                <c:pt idx="60">
                  <c:v>10.180077991148627</c:v>
                </c:pt>
                <c:pt idx="61">
                  <c:v>10.250784369768564</c:v>
                </c:pt>
                <c:pt idx="62">
                  <c:v>10.321525076705269</c:v>
                </c:pt>
                <c:pt idx="63">
                  <c:v>10.39230011163248</c:v>
                </c:pt>
                <c:pt idx="64">
                  <c:v>10.463109472253265</c:v>
                </c:pt>
                <c:pt idx="65">
                  <c:v>10.533953154300672</c:v>
                </c:pt>
                <c:pt idx="66">
                  <c:v>10.604831151538951</c:v>
                </c:pt>
                <c:pt idx="67">
                  <c:v>10.67574345576536</c:v>
                </c:pt>
                <c:pt idx="68">
                  <c:v>10.746690056812493</c:v>
                </c:pt>
                <c:pt idx="69">
                  <c:v>10.81767094255121</c:v>
                </c:pt>
                <c:pt idx="70">
                  <c:v>10.888686098894109</c:v>
                </c:pt>
                <c:pt idx="71">
                  <c:v>10.959735509799543</c:v>
                </c:pt>
                <c:pt idx="72">
                  <c:v>11.030819157276222</c:v>
                </c:pt>
                <c:pt idx="73">
                  <c:v>11.101937021388341</c:v>
                </c:pt>
                <c:pt idx="74">
                  <c:v>11.173089080261265</c:v>
                </c:pt>
                <c:pt idx="75">
                  <c:v>11.244275310087756</c:v>
                </c:pt>
                <c:pt idx="76">
                  <c:v>11.315495685134751</c:v>
                </c:pt>
                <c:pt idx="77">
                  <c:v>11.386750177750654</c:v>
                </c:pt>
                <c:pt idx="78">
                  <c:v>11.458038758373183</c:v>
                </c:pt>
                <c:pt idx="79">
                  <c:v>11.529361395537734</c:v>
                </c:pt>
                <c:pt idx="80">
                  <c:v>11.60071805588624</c:v>
                </c:pt>
                <c:pt idx="81">
                  <c:v>11.672108704176599</c:v>
                </c:pt>
                <c:pt idx="82">
                  <c:v>11.743533303292567</c:v>
                </c:pt>
                <c:pt idx="83">
                  <c:v>11.814991814254148</c:v>
                </c:pt>
                <c:pt idx="84">
                  <c:v>11.886484196228523</c:v>
                </c:pt>
                <c:pt idx="85">
                  <c:v>11.958010406541424</c:v>
                </c:pt>
                <c:pt idx="86">
                  <c:v>12.029570400689009</c:v>
                </c:pt>
                <c:pt idx="87">
                  <c:v>12.10116413235021</c:v>
                </c:pt>
                <c:pt idx="88">
                  <c:v>12.172791553399533</c:v>
                </c:pt>
                <c:pt idx="89">
                  <c:v>12.244452613920338</c:v>
                </c:pt>
                <c:pt idx="90">
                  <c:v>12.316147262218543</c:v>
                </c:pt>
                <c:pt idx="91">
                  <c:v>12.387875444836792</c:v>
                </c:pt>
                <c:pt idx="92">
                  <c:v>12.459637106569026</c:v>
                </c:pt>
                <c:pt idx="93">
                  <c:v>12.53143219047551</c:v>
                </c:pt>
                <c:pt idx="94">
                  <c:v>12.603260637898245</c:v>
                </c:pt>
                <c:pt idx="95">
                  <c:v>12.67512238847679</c:v>
                </c:pt>
                <c:pt idx="96">
                  <c:v>12.7470173801645</c:v>
                </c:pt>
                <c:pt idx="97">
                  <c:v>12.818945549245111</c:v>
                </c:pt>
                <c:pt idx="98">
                  <c:v>12.890906830349717</c:v>
                </c:pt>
                <c:pt idx="99">
                  <c:v>12.96290115647413</c:v>
                </c:pt>
                <c:pt idx="100">
                  <c:v>13.034928458996552</c:v>
                </c:pt>
                <c:pt idx="101">
                  <c:v>13.106988667695621</c:v>
                </c:pt>
                <c:pt idx="102">
                  <c:v>13.179081710768788</c:v>
                </c:pt>
                <c:pt idx="103">
                  <c:v>13.251207514850988</c:v>
                </c:pt>
                <c:pt idx="104">
                  <c:v>13.323366005033655</c:v>
                </c:pt>
                <c:pt idx="105">
                  <c:v>13.395557104884023</c:v>
                </c:pt>
                <c:pt idx="106">
                  <c:v>13.467780736464697</c:v>
                </c:pt>
                <c:pt idx="107">
                  <c:v>13.540036820353537</c:v>
                </c:pt>
                <c:pt idx="108">
                  <c:v>13.612325275663789</c:v>
                </c:pt>
                <c:pt idx="109">
                  <c:v>13.68464602006445</c:v>
                </c:pt>
                <c:pt idx="110">
                  <c:v>13.756998969800925</c:v>
                </c:pt>
                <c:pt idx="111">
                  <c:v>13.829384039715876</c:v>
                </c:pt>
                <c:pt idx="112">
                  <c:v>13.901801143270294</c:v>
                </c:pt>
                <c:pt idx="113">
                  <c:v>13.974250192564822</c:v>
                </c:pt>
                <c:pt idx="114">
                  <c:v>14.046731098361212</c:v>
                </c:pt>
                <c:pt idx="115">
                  <c:v>14.119243770104022</c:v>
                </c:pt>
                <c:pt idx="116">
                  <c:v>14.191788115942467</c:v>
                </c:pt>
                <c:pt idx="117">
                  <c:v>14.264364042752435</c:v>
                </c:pt>
                <c:pt idx="118">
                  <c:v>14.336971456158643</c:v>
                </c:pt>
                <c:pt idx="119">
                  <c:v>14.409610260556974</c:v>
                </c:pt>
                <c:pt idx="120">
                  <c:v>14.482280359136904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BD-454A-B7F3-2F3D916E8F01}"/>
            </c:ext>
          </c:extLst>
        </c:ser>
        <c:ser>
          <c:idx val="5"/>
          <c:order val="5"/>
          <c:tx>
            <c:v>Lower_Pred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'LN-Scale_Template'!$J$3:$J$123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xVal>
          <c:yVal>
            <c:numRef>
              <c:f>'LN-Scale_Template'!$P$3:$P$123</c:f>
              <c:numCache>
                <c:formatCode>General</c:formatCode>
                <c:ptCount val="121"/>
                <c:pt idx="0">
                  <c:v>2.284934807952574</c:v>
                </c:pt>
                <c:pt idx="1">
                  <c:v>2.3576879449939661</c:v>
                </c:pt>
                <c:pt idx="2">
                  <c:v>2.4304100519667795</c:v>
                </c:pt>
                <c:pt idx="3">
                  <c:v>2.503101028951451</c:v>
                </c:pt>
                <c:pt idx="4">
                  <c:v>2.5757607771743691</c:v>
                </c:pt>
                <c:pt idx="5">
                  <c:v>2.6483891990306145</c:v>
                </c:pt>
                <c:pt idx="6">
                  <c:v>2.720986198106595</c:v>
                </c:pt>
                <c:pt idx="7">
                  <c:v>2.793551679202567</c:v>
                </c:pt>
                <c:pt idx="8">
                  <c:v>2.866085548355036</c:v>
                </c:pt>
                <c:pt idx="9">
                  <c:v>2.9385877128590243</c:v>
                </c:pt>
                <c:pt idx="10">
                  <c:v>3.011058081290189</c:v>
                </c:pt>
                <c:pt idx="11">
                  <c:v>3.0834965635267859</c:v>
                </c:pt>
                <c:pt idx="12">
                  <c:v>3.155903070771469</c:v>
                </c:pt>
                <c:pt idx="13">
                  <c:v>3.2282775155729029</c:v>
                </c:pt>
                <c:pt idx="14">
                  <c:v>3.3006198118471906</c:v>
                </c:pt>
                <c:pt idx="15">
                  <c:v>3.3729298748990999</c:v>
                </c:pt>
                <c:pt idx="16">
                  <c:v>3.4452076214430725</c:v>
                </c:pt>
                <c:pt idx="17">
                  <c:v>3.51745296962401</c:v>
                </c:pt>
                <c:pt idx="18">
                  <c:v>3.5896658390378251</c:v>
                </c:pt>
                <c:pt idx="19">
                  <c:v>3.6618461507517468</c:v>
                </c:pt>
                <c:pt idx="20">
                  <c:v>3.7339938273243609</c:v>
                </c:pt>
                <c:pt idx="21">
                  <c:v>3.8061087928253885</c:v>
                </c:pt>
                <c:pt idx="22">
                  <c:v>3.8781909728551796</c:v>
                </c:pt>
                <c:pt idx="23">
                  <c:v>3.950240294563911</c:v>
                </c:pt>
                <c:pt idx="24">
                  <c:v>4.0222566866704899</c:v>
                </c:pt>
                <c:pt idx="25">
                  <c:v>4.0942400794811373</c:v>
                </c:pt>
                <c:pt idx="26">
                  <c:v>4.1661904049076464</c:v>
                </c:pt>
                <c:pt idx="27">
                  <c:v>4.2381075964853085</c:v>
                </c:pt>
                <c:pt idx="28">
                  <c:v>4.3099915893904885</c:v>
                </c:pt>
                <c:pt idx="29">
                  <c:v>4.3818423204578538</c:v>
                </c:pt>
                <c:pt idx="30">
                  <c:v>4.4536597281972172</c:v>
                </c:pt>
                <c:pt idx="31">
                  <c:v>4.5254437528100251</c:v>
                </c:pt>
                <c:pt idx="32">
                  <c:v>4.5971943362054422</c:v>
                </c:pt>
                <c:pt idx="33">
                  <c:v>4.6689114220160448</c:v>
                </c:pt>
                <c:pt idx="34">
                  <c:v>4.7405949556131111</c:v>
                </c:pt>
                <c:pt idx="35">
                  <c:v>4.8122448841214869</c:v>
                </c:pt>
                <c:pt idx="36">
                  <c:v>4.8838611564340395</c:v>
                </c:pt>
                <c:pt idx="37">
                  <c:v>4.955443723225657</c:v>
                </c:pt>
                <c:pt idx="38">
                  <c:v>5.0269925369668265</c:v>
                </c:pt>
                <c:pt idx="39">
                  <c:v>5.0985075519367449</c:v>
                </c:pt>
                <c:pt idx="40">
                  <c:v>5.169988724235977</c:v>
                </c:pt>
                <c:pt idx="41">
                  <c:v>5.2414360117986476</c:v>
                </c:pt>
                <c:pt idx="42">
                  <c:v>5.3128493744041503</c:v>
                </c:pt>
                <c:pt idx="43">
                  <c:v>5.3842287736883749</c:v>
                </c:pt>
                <c:pt idx="44">
                  <c:v>5.4555741731544511</c:v>
                </c:pt>
                <c:pt idx="45">
                  <c:v>5.5268855381829916</c:v>
                </c:pt>
                <c:pt idx="46">
                  <c:v>5.5981628360418192</c:v>
                </c:pt>
                <c:pt idx="47">
                  <c:v>5.6694060358952072</c:v>
                </c:pt>
                <c:pt idx="48">
                  <c:v>5.7406151088125803</c:v>
                </c:pt>
                <c:pt idx="49">
                  <c:v>5.8117900277767074</c:v>
                </c:pt>
                <c:pt idx="50">
                  <c:v>5.8829307676913558</c:v>
                </c:pt>
                <c:pt idx="51">
                  <c:v>5.954037305388435</c:v>
                </c:pt>
                <c:pt idx="52">
                  <c:v>6.0251096196345681</c:v>
                </c:pt>
                <c:pt idx="53">
                  <c:v>6.0961476911371522</c:v>
                </c:pt>
                <c:pt idx="54">
                  <c:v>6.1671515025498627</c:v>
                </c:pt>
                <c:pt idx="55">
                  <c:v>6.2381210384776029</c:v>
                </c:pt>
                <c:pt idx="56">
                  <c:v>6.3090562854809074</c:v>
                </c:pt>
                <c:pt idx="57">
                  <c:v>6.3799572320797866</c:v>
                </c:pt>
                <c:pt idx="58">
                  <c:v>6.4508238687570207</c:v>
                </c:pt>
                <c:pt idx="59">
                  <c:v>6.5216561879608799</c:v>
                </c:pt>
                <c:pt idx="60">
                  <c:v>6.5924541841072912</c:v>
                </c:pt>
                <c:pt idx="61">
                  <c:v>6.6632178535814495</c:v>
                </c:pt>
                <c:pt idx="62">
                  <c:v>6.7339471947388407</c:v>
                </c:pt>
                <c:pt idx="63">
                  <c:v>6.8046422079057223</c:v>
                </c:pt>
                <c:pt idx="64">
                  <c:v>6.8753028953790327</c:v>
                </c:pt>
                <c:pt idx="65">
                  <c:v>6.9459292614257224</c:v>
                </c:pt>
                <c:pt idx="66">
                  <c:v>7.0165213122815349</c:v>
                </c:pt>
                <c:pt idx="67">
                  <c:v>7.0870790561492214</c:v>
                </c:pt>
                <c:pt idx="68">
                  <c:v>7.1576025031961841</c:v>
                </c:pt>
                <c:pt idx="69">
                  <c:v>7.2280916655515588</c:v>
                </c:pt>
                <c:pt idx="70">
                  <c:v>7.2985465573027577</c:v>
                </c:pt>
                <c:pt idx="71">
                  <c:v>7.3689671944914181</c:v>
                </c:pt>
                <c:pt idx="72">
                  <c:v>7.4393535951088321</c:v>
                </c:pt>
                <c:pt idx="73">
                  <c:v>7.5097057790908082</c:v>
                </c:pt>
                <c:pt idx="74">
                  <c:v>7.58002376831198</c:v>
                </c:pt>
                <c:pt idx="75">
                  <c:v>7.650307586579582</c:v>
                </c:pt>
                <c:pt idx="76">
                  <c:v>7.7205572596266849</c:v>
                </c:pt>
                <c:pt idx="77">
                  <c:v>7.7907728151048747</c:v>
                </c:pt>
                <c:pt idx="78">
                  <c:v>7.8609542825764374</c:v>
                </c:pt>
                <c:pt idx="79">
                  <c:v>7.9311016935059877</c:v>
                </c:pt>
                <c:pt idx="80">
                  <c:v>8.0012150812515728</c:v>
                </c:pt>
                <c:pt idx="81">
                  <c:v>8.0712944810553058</c:v>
                </c:pt>
                <c:pt idx="82">
                  <c:v>8.1413399300334373</c:v>
                </c:pt>
                <c:pt idx="83">
                  <c:v>8.2113514671659491</c:v>
                </c:pt>
                <c:pt idx="84">
                  <c:v>8.28132913328567</c:v>
                </c:pt>
                <c:pt idx="85">
                  <c:v>8.3512729710668641</c:v>
                </c:pt>
                <c:pt idx="86">
                  <c:v>8.4211830250133719</c:v>
                </c:pt>
                <c:pt idx="87">
                  <c:v>8.4910593414462667</c:v>
                </c:pt>
                <c:pt idx="88">
                  <c:v>8.5609019684910397</c:v>
                </c:pt>
                <c:pt idx="89">
                  <c:v>8.6307109560643269</c:v>
                </c:pt>
                <c:pt idx="90">
                  <c:v>8.7004863558602175</c:v>
                </c:pt>
                <c:pt idx="91">
                  <c:v>8.7702282213360636</c:v>
                </c:pt>
                <c:pt idx="92">
                  <c:v>8.839936607697922</c:v>
                </c:pt>
                <c:pt idx="93">
                  <c:v>8.9096115718855344</c:v>
                </c:pt>
                <c:pt idx="94">
                  <c:v>8.9792531725568949</c:v>
                </c:pt>
                <c:pt idx="95">
                  <c:v>9.0488614700724419</c:v>
                </c:pt>
                <c:pt idx="96">
                  <c:v>9.1184365264788276</c:v>
                </c:pt>
                <c:pt idx="97">
                  <c:v>9.1879784054923128</c:v>
                </c:pt>
                <c:pt idx="98">
                  <c:v>9.2574871724817989</c:v>
                </c:pt>
                <c:pt idx="99">
                  <c:v>9.3269628944514817</c:v>
                </c:pt>
                <c:pt idx="100">
                  <c:v>9.3964056400231559</c:v>
                </c:pt>
                <c:pt idx="101">
                  <c:v>9.465815479418179</c:v>
                </c:pt>
                <c:pt idx="102">
                  <c:v>9.5351924844391078</c:v>
                </c:pt>
                <c:pt idx="103">
                  <c:v>9.6045367284510039</c:v>
                </c:pt>
                <c:pt idx="104">
                  <c:v>9.6738482863624284</c:v>
                </c:pt>
                <c:pt idx="105">
                  <c:v>9.7431272346061597</c:v>
                </c:pt>
                <c:pt idx="106">
                  <c:v>9.8123736511195787</c:v>
                </c:pt>
                <c:pt idx="107">
                  <c:v>9.8815876153248308</c:v>
                </c:pt>
                <c:pt idx="108">
                  <c:v>9.950769208108678</c:v>
                </c:pt>
                <c:pt idx="109">
                  <c:v>10.019918511802109</c:v>
                </c:pt>
                <c:pt idx="110">
                  <c:v>10.089035610159726</c:v>
                </c:pt>
                <c:pt idx="111">
                  <c:v>10.158120588338875</c:v>
                </c:pt>
                <c:pt idx="112">
                  <c:v>10.227173532878549</c:v>
                </c:pt>
                <c:pt idx="113">
                  <c:v>10.296194531678116</c:v>
                </c:pt>
                <c:pt idx="114">
                  <c:v>10.365183673975823</c:v>
                </c:pt>
                <c:pt idx="115">
                  <c:v>10.434141050327105</c:v>
                </c:pt>
                <c:pt idx="116">
                  <c:v>10.503066752582752</c:v>
                </c:pt>
                <c:pt idx="117">
                  <c:v>10.571960873866884</c:v>
                </c:pt>
                <c:pt idx="118">
                  <c:v>10.640823508554767</c:v>
                </c:pt>
                <c:pt idx="119">
                  <c:v>10.709654752250529</c:v>
                </c:pt>
                <c:pt idx="120">
                  <c:v>10.778454701764698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BD-454A-B7F3-2F3D916E8F01}"/>
            </c:ext>
          </c:extLst>
        </c:ser>
        <c:ser>
          <c:idx val="6"/>
          <c:order val="6"/>
          <c:tx>
            <c:v>X Value Log Scale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'LN-Scale_Template'!$AN$3:$AN$247</c:f>
              <c:numCache>
                <c:formatCode>General</c:formatCode>
                <c:ptCount val="245"/>
                <c:pt idx="0">
                  <c:v>-4.6051701859880918</c:v>
                </c:pt>
                <c:pt idx="1">
                  <c:v>-4.6051701859880918</c:v>
                </c:pt>
                <c:pt idx="3">
                  <c:v>-3.9120230054281464</c:v>
                </c:pt>
                <c:pt idx="4">
                  <c:v>-3.9120230054281464</c:v>
                </c:pt>
                <c:pt idx="6">
                  <c:v>-3.5065578973199818</c:v>
                </c:pt>
                <c:pt idx="7">
                  <c:v>-3.5065578973199818</c:v>
                </c:pt>
                <c:pt idx="9">
                  <c:v>-3.2188758248682006</c:v>
                </c:pt>
                <c:pt idx="10">
                  <c:v>-3.2188758248682006</c:v>
                </c:pt>
                <c:pt idx="12">
                  <c:v>-2.9957322735539909</c:v>
                </c:pt>
                <c:pt idx="13">
                  <c:v>-2.9957322735539909</c:v>
                </c:pt>
                <c:pt idx="15">
                  <c:v>-2.8134107167600364</c:v>
                </c:pt>
                <c:pt idx="16">
                  <c:v>-2.8134107167600364</c:v>
                </c:pt>
                <c:pt idx="18">
                  <c:v>-2.6592600369327779</c:v>
                </c:pt>
                <c:pt idx="19">
                  <c:v>-2.6592600369327779</c:v>
                </c:pt>
                <c:pt idx="21">
                  <c:v>-2.5257286443082556</c:v>
                </c:pt>
                <c:pt idx="22">
                  <c:v>-2.5257286443082556</c:v>
                </c:pt>
                <c:pt idx="24">
                  <c:v>-2.4079456086518722</c:v>
                </c:pt>
                <c:pt idx="25">
                  <c:v>-2.4079456086518722</c:v>
                </c:pt>
                <c:pt idx="27">
                  <c:v>-2.3025850929940455</c:v>
                </c:pt>
                <c:pt idx="28">
                  <c:v>-2.3025850929940455</c:v>
                </c:pt>
                <c:pt idx="30">
                  <c:v>-1.6094379124341003</c:v>
                </c:pt>
                <c:pt idx="31">
                  <c:v>-1.6094379124341003</c:v>
                </c:pt>
                <c:pt idx="33">
                  <c:v>-1.2039728043259359</c:v>
                </c:pt>
                <c:pt idx="34">
                  <c:v>-1.2039728043259359</c:v>
                </c:pt>
                <c:pt idx="36">
                  <c:v>-0.916290731874155</c:v>
                </c:pt>
                <c:pt idx="37">
                  <c:v>-0.916290731874155</c:v>
                </c:pt>
                <c:pt idx="39">
                  <c:v>-0.69314718055994529</c:v>
                </c:pt>
                <c:pt idx="40">
                  <c:v>-0.69314718055994529</c:v>
                </c:pt>
                <c:pt idx="42">
                  <c:v>-0.51082562376599072</c:v>
                </c:pt>
                <c:pt idx="43">
                  <c:v>-0.51082562376599072</c:v>
                </c:pt>
                <c:pt idx="45">
                  <c:v>-0.35667494393873245</c:v>
                </c:pt>
                <c:pt idx="46">
                  <c:v>-0.35667494393873245</c:v>
                </c:pt>
                <c:pt idx="48">
                  <c:v>-0.22314355131420971</c:v>
                </c:pt>
                <c:pt idx="49">
                  <c:v>-0.22314355131420971</c:v>
                </c:pt>
                <c:pt idx="51">
                  <c:v>-0.10536051565782641</c:v>
                </c:pt>
                <c:pt idx="52">
                  <c:v>-0.10536051565782641</c:v>
                </c:pt>
                <c:pt idx="54">
                  <c:v>0</c:v>
                </c:pt>
                <c:pt idx="55">
                  <c:v>0</c:v>
                </c:pt>
                <c:pt idx="57">
                  <c:v>0.69314718055994529</c:v>
                </c:pt>
                <c:pt idx="58">
                  <c:v>0.69314718055994529</c:v>
                </c:pt>
                <c:pt idx="60">
                  <c:v>1.0986122886681098</c:v>
                </c:pt>
                <c:pt idx="61">
                  <c:v>1.0986122886681098</c:v>
                </c:pt>
                <c:pt idx="63">
                  <c:v>1.3862943611198906</c:v>
                </c:pt>
                <c:pt idx="64">
                  <c:v>1.3862943611198906</c:v>
                </c:pt>
                <c:pt idx="66">
                  <c:v>1.6094379124341003</c:v>
                </c:pt>
                <c:pt idx="67">
                  <c:v>1.6094379124341003</c:v>
                </c:pt>
                <c:pt idx="69">
                  <c:v>1.791759469228055</c:v>
                </c:pt>
                <c:pt idx="70">
                  <c:v>1.791759469228055</c:v>
                </c:pt>
                <c:pt idx="72">
                  <c:v>1.9459101490553132</c:v>
                </c:pt>
                <c:pt idx="73">
                  <c:v>1.9459101490553132</c:v>
                </c:pt>
                <c:pt idx="75">
                  <c:v>2.0794415416798357</c:v>
                </c:pt>
                <c:pt idx="76">
                  <c:v>2.0794415416798357</c:v>
                </c:pt>
                <c:pt idx="78">
                  <c:v>2.1972245773362196</c:v>
                </c:pt>
                <c:pt idx="79">
                  <c:v>2.1972245773362196</c:v>
                </c:pt>
                <c:pt idx="81">
                  <c:v>2.3025850929940459</c:v>
                </c:pt>
                <c:pt idx="82">
                  <c:v>2.3025850929940459</c:v>
                </c:pt>
                <c:pt idx="84">
                  <c:v>2.9957322735539909</c:v>
                </c:pt>
                <c:pt idx="85">
                  <c:v>2.9957322735539909</c:v>
                </c:pt>
                <c:pt idx="87">
                  <c:v>3.4011973816621555</c:v>
                </c:pt>
                <c:pt idx="88">
                  <c:v>3.4011973816621555</c:v>
                </c:pt>
                <c:pt idx="90">
                  <c:v>3.6888794541139363</c:v>
                </c:pt>
                <c:pt idx="91">
                  <c:v>3.6888794541139363</c:v>
                </c:pt>
                <c:pt idx="93">
                  <c:v>3.912023005428146</c:v>
                </c:pt>
                <c:pt idx="94">
                  <c:v>3.912023005428146</c:v>
                </c:pt>
                <c:pt idx="96">
                  <c:v>4.0943445622221004</c:v>
                </c:pt>
                <c:pt idx="97">
                  <c:v>4.0943445622221004</c:v>
                </c:pt>
                <c:pt idx="99">
                  <c:v>4.2484952420493594</c:v>
                </c:pt>
                <c:pt idx="100">
                  <c:v>4.2484952420493594</c:v>
                </c:pt>
                <c:pt idx="102">
                  <c:v>4.3820266346738812</c:v>
                </c:pt>
                <c:pt idx="103">
                  <c:v>4.3820266346738812</c:v>
                </c:pt>
                <c:pt idx="105">
                  <c:v>4.499809670330265</c:v>
                </c:pt>
                <c:pt idx="106">
                  <c:v>4.499809670330265</c:v>
                </c:pt>
                <c:pt idx="108">
                  <c:v>4.6051701859880918</c:v>
                </c:pt>
                <c:pt idx="109">
                  <c:v>4.6051701859880918</c:v>
                </c:pt>
                <c:pt idx="111">
                  <c:v>5.2983173665480363</c:v>
                </c:pt>
                <c:pt idx="112">
                  <c:v>5.2983173665480363</c:v>
                </c:pt>
                <c:pt idx="114">
                  <c:v>5.7037824746562009</c:v>
                </c:pt>
                <c:pt idx="115">
                  <c:v>5.7037824746562009</c:v>
                </c:pt>
                <c:pt idx="117">
                  <c:v>5.9914645471079817</c:v>
                </c:pt>
                <c:pt idx="118">
                  <c:v>5.9914645471079817</c:v>
                </c:pt>
                <c:pt idx="120">
                  <c:v>6.2146080984221914</c:v>
                </c:pt>
                <c:pt idx="121">
                  <c:v>6.2146080984221914</c:v>
                </c:pt>
                <c:pt idx="123">
                  <c:v>6.3969296552161463</c:v>
                </c:pt>
                <c:pt idx="124">
                  <c:v>6.3969296552161463</c:v>
                </c:pt>
                <c:pt idx="126">
                  <c:v>6.5510803350434044</c:v>
                </c:pt>
                <c:pt idx="127">
                  <c:v>6.5510803350434044</c:v>
                </c:pt>
                <c:pt idx="129">
                  <c:v>6.6846117276679271</c:v>
                </c:pt>
                <c:pt idx="130">
                  <c:v>6.6846117276679271</c:v>
                </c:pt>
                <c:pt idx="132">
                  <c:v>6.8023947633243109</c:v>
                </c:pt>
                <c:pt idx="133">
                  <c:v>6.8023947633243109</c:v>
                </c:pt>
                <c:pt idx="135">
                  <c:v>6.9077552789821368</c:v>
                </c:pt>
                <c:pt idx="136">
                  <c:v>6.9077552789821368</c:v>
                </c:pt>
                <c:pt idx="138">
                  <c:v>7.6009024595420822</c:v>
                </c:pt>
                <c:pt idx="139">
                  <c:v>7.6009024595420822</c:v>
                </c:pt>
                <c:pt idx="141">
                  <c:v>8.0063675676502459</c:v>
                </c:pt>
                <c:pt idx="142">
                  <c:v>8.0063675676502459</c:v>
                </c:pt>
                <c:pt idx="144">
                  <c:v>8.2940496401020276</c:v>
                </c:pt>
                <c:pt idx="145">
                  <c:v>8.2940496401020276</c:v>
                </c:pt>
                <c:pt idx="147">
                  <c:v>8.5171931914162382</c:v>
                </c:pt>
                <c:pt idx="148">
                  <c:v>8.5171931914162382</c:v>
                </c:pt>
                <c:pt idx="150">
                  <c:v>8.6995147482101913</c:v>
                </c:pt>
                <c:pt idx="151">
                  <c:v>8.6995147482101913</c:v>
                </c:pt>
                <c:pt idx="153">
                  <c:v>8.8536654280374503</c:v>
                </c:pt>
                <c:pt idx="154">
                  <c:v>8.8536654280374503</c:v>
                </c:pt>
                <c:pt idx="156">
                  <c:v>8.987196820661973</c:v>
                </c:pt>
                <c:pt idx="157">
                  <c:v>8.987196820661973</c:v>
                </c:pt>
                <c:pt idx="159">
                  <c:v>9.1049798563183568</c:v>
                </c:pt>
                <c:pt idx="160">
                  <c:v>9.1049798563183568</c:v>
                </c:pt>
                <c:pt idx="162">
                  <c:v>9.2103403719761836</c:v>
                </c:pt>
                <c:pt idx="163">
                  <c:v>9.2103403719761836</c:v>
                </c:pt>
                <c:pt idx="165">
                  <c:v>9.9034875525361272</c:v>
                </c:pt>
                <c:pt idx="166">
                  <c:v>9.9034875525361272</c:v>
                </c:pt>
                <c:pt idx="168">
                  <c:v>10.308952660644293</c:v>
                </c:pt>
                <c:pt idx="169">
                  <c:v>10.308952660644293</c:v>
                </c:pt>
                <c:pt idx="171">
                  <c:v>10.596634733096073</c:v>
                </c:pt>
                <c:pt idx="172">
                  <c:v>10.596634733096073</c:v>
                </c:pt>
                <c:pt idx="174">
                  <c:v>10.819778284410283</c:v>
                </c:pt>
                <c:pt idx="175">
                  <c:v>10.819778284410283</c:v>
                </c:pt>
                <c:pt idx="177">
                  <c:v>11.002099841204238</c:v>
                </c:pt>
                <c:pt idx="178">
                  <c:v>11.002099841204238</c:v>
                </c:pt>
                <c:pt idx="180">
                  <c:v>11.156250521031495</c:v>
                </c:pt>
                <c:pt idx="181">
                  <c:v>11.156250521031495</c:v>
                </c:pt>
                <c:pt idx="183">
                  <c:v>11.289781913656018</c:v>
                </c:pt>
                <c:pt idx="184">
                  <c:v>11.289781913656018</c:v>
                </c:pt>
                <c:pt idx="186">
                  <c:v>11.407564949312402</c:v>
                </c:pt>
                <c:pt idx="187">
                  <c:v>11.407564949312402</c:v>
                </c:pt>
                <c:pt idx="189">
                  <c:v>11.512925464970229</c:v>
                </c:pt>
                <c:pt idx="190">
                  <c:v>11.512925464970229</c:v>
                </c:pt>
                <c:pt idx="192">
                  <c:v>12.206072645530174</c:v>
                </c:pt>
                <c:pt idx="193">
                  <c:v>12.206072645530174</c:v>
                </c:pt>
                <c:pt idx="195">
                  <c:v>12.611537753638338</c:v>
                </c:pt>
                <c:pt idx="196">
                  <c:v>12.611537753638338</c:v>
                </c:pt>
                <c:pt idx="198">
                  <c:v>12.899219826090119</c:v>
                </c:pt>
                <c:pt idx="199">
                  <c:v>12.899219826090119</c:v>
                </c:pt>
                <c:pt idx="201">
                  <c:v>13.122363377404328</c:v>
                </c:pt>
                <c:pt idx="202">
                  <c:v>13.122363377404328</c:v>
                </c:pt>
                <c:pt idx="204">
                  <c:v>13.304684934198283</c:v>
                </c:pt>
                <c:pt idx="205">
                  <c:v>13.304684934198283</c:v>
                </c:pt>
                <c:pt idx="207">
                  <c:v>13.458835614025542</c:v>
                </c:pt>
                <c:pt idx="208">
                  <c:v>13.458835614025542</c:v>
                </c:pt>
                <c:pt idx="210">
                  <c:v>13.592367006650065</c:v>
                </c:pt>
                <c:pt idx="211">
                  <c:v>13.592367006650065</c:v>
                </c:pt>
                <c:pt idx="213">
                  <c:v>13.710150042306449</c:v>
                </c:pt>
                <c:pt idx="214">
                  <c:v>13.710150042306449</c:v>
                </c:pt>
                <c:pt idx="216">
                  <c:v>13.815510557964274</c:v>
                </c:pt>
                <c:pt idx="217">
                  <c:v>13.815510557964274</c:v>
                </c:pt>
                <c:pt idx="219">
                  <c:v>14.508657738524219</c:v>
                </c:pt>
                <c:pt idx="220">
                  <c:v>14.508657738524219</c:v>
                </c:pt>
                <c:pt idx="222">
                  <c:v>14.914122846632385</c:v>
                </c:pt>
                <c:pt idx="223">
                  <c:v>14.914122846632385</c:v>
                </c:pt>
                <c:pt idx="225">
                  <c:v>15.201804919084164</c:v>
                </c:pt>
                <c:pt idx="226">
                  <c:v>15.201804919084164</c:v>
                </c:pt>
                <c:pt idx="228">
                  <c:v>15.424948470398375</c:v>
                </c:pt>
                <c:pt idx="229">
                  <c:v>15.424948470398375</c:v>
                </c:pt>
                <c:pt idx="231">
                  <c:v>15.60727002719233</c:v>
                </c:pt>
                <c:pt idx="232">
                  <c:v>15.60727002719233</c:v>
                </c:pt>
                <c:pt idx="234">
                  <c:v>15.761420707019587</c:v>
                </c:pt>
                <c:pt idx="235">
                  <c:v>15.761420707019587</c:v>
                </c:pt>
                <c:pt idx="237">
                  <c:v>15.89495209964411</c:v>
                </c:pt>
                <c:pt idx="238">
                  <c:v>15.89495209964411</c:v>
                </c:pt>
                <c:pt idx="240">
                  <c:v>16.012735135300492</c:v>
                </c:pt>
                <c:pt idx="241">
                  <c:v>16.012735135300492</c:v>
                </c:pt>
                <c:pt idx="243">
                  <c:v>16.11809565095832</c:v>
                </c:pt>
                <c:pt idx="244">
                  <c:v>16.11809565095832</c:v>
                </c:pt>
              </c:numCache>
            </c:numRef>
          </c:xVal>
          <c:yVal>
            <c:numRef>
              <c:f>'LN-Scale_Template'!$AO$3:$AO$247</c:f>
              <c:numCache>
                <c:formatCode>General</c:formatCode>
                <c:ptCount val="245"/>
                <c:pt idx="0">
                  <c:v>2.2999999999999998</c:v>
                </c:pt>
                <c:pt idx="1">
                  <c:v>23</c:v>
                </c:pt>
                <c:pt idx="3">
                  <c:v>2.2999999999999998</c:v>
                </c:pt>
                <c:pt idx="4">
                  <c:v>23</c:v>
                </c:pt>
                <c:pt idx="6">
                  <c:v>2.2999999999999998</c:v>
                </c:pt>
                <c:pt idx="7">
                  <c:v>23</c:v>
                </c:pt>
                <c:pt idx="9">
                  <c:v>2.2999999999999998</c:v>
                </c:pt>
                <c:pt idx="10">
                  <c:v>23</c:v>
                </c:pt>
                <c:pt idx="12">
                  <c:v>2.2999999999999998</c:v>
                </c:pt>
                <c:pt idx="13">
                  <c:v>23</c:v>
                </c:pt>
                <c:pt idx="15">
                  <c:v>2.2999999999999998</c:v>
                </c:pt>
                <c:pt idx="16">
                  <c:v>23</c:v>
                </c:pt>
                <c:pt idx="18">
                  <c:v>2.2999999999999998</c:v>
                </c:pt>
                <c:pt idx="19">
                  <c:v>23</c:v>
                </c:pt>
                <c:pt idx="21">
                  <c:v>2.2999999999999998</c:v>
                </c:pt>
                <c:pt idx="22">
                  <c:v>23</c:v>
                </c:pt>
                <c:pt idx="24">
                  <c:v>2.2999999999999998</c:v>
                </c:pt>
                <c:pt idx="25">
                  <c:v>23</c:v>
                </c:pt>
                <c:pt idx="27">
                  <c:v>2.2999999999999998</c:v>
                </c:pt>
                <c:pt idx="28">
                  <c:v>23</c:v>
                </c:pt>
                <c:pt idx="30">
                  <c:v>2.2999999999999998</c:v>
                </c:pt>
                <c:pt idx="31">
                  <c:v>23</c:v>
                </c:pt>
                <c:pt idx="33">
                  <c:v>2.2999999999999998</c:v>
                </c:pt>
                <c:pt idx="34">
                  <c:v>23</c:v>
                </c:pt>
                <c:pt idx="36">
                  <c:v>2.2999999999999998</c:v>
                </c:pt>
                <c:pt idx="37">
                  <c:v>23</c:v>
                </c:pt>
                <c:pt idx="39">
                  <c:v>2.2999999999999998</c:v>
                </c:pt>
                <c:pt idx="40">
                  <c:v>23</c:v>
                </c:pt>
                <c:pt idx="42">
                  <c:v>2.2999999999999998</c:v>
                </c:pt>
                <c:pt idx="43">
                  <c:v>23</c:v>
                </c:pt>
                <c:pt idx="45">
                  <c:v>2.2999999999999998</c:v>
                </c:pt>
                <c:pt idx="46">
                  <c:v>23</c:v>
                </c:pt>
                <c:pt idx="48">
                  <c:v>2.2999999999999998</c:v>
                </c:pt>
                <c:pt idx="49">
                  <c:v>23</c:v>
                </c:pt>
                <c:pt idx="51">
                  <c:v>2.2999999999999998</c:v>
                </c:pt>
                <c:pt idx="52">
                  <c:v>23</c:v>
                </c:pt>
                <c:pt idx="54">
                  <c:v>2.2999999999999998</c:v>
                </c:pt>
                <c:pt idx="55">
                  <c:v>23</c:v>
                </c:pt>
                <c:pt idx="57">
                  <c:v>2.2999999999999998</c:v>
                </c:pt>
                <c:pt idx="58">
                  <c:v>23</c:v>
                </c:pt>
                <c:pt idx="60">
                  <c:v>2.2999999999999998</c:v>
                </c:pt>
                <c:pt idx="61">
                  <c:v>23</c:v>
                </c:pt>
                <c:pt idx="63">
                  <c:v>2.2999999999999998</c:v>
                </c:pt>
                <c:pt idx="64">
                  <c:v>23</c:v>
                </c:pt>
                <c:pt idx="66">
                  <c:v>2.2999999999999998</c:v>
                </c:pt>
                <c:pt idx="67">
                  <c:v>23</c:v>
                </c:pt>
                <c:pt idx="69">
                  <c:v>2.2999999999999998</c:v>
                </c:pt>
                <c:pt idx="70">
                  <c:v>23</c:v>
                </c:pt>
                <c:pt idx="72">
                  <c:v>2.2999999999999998</c:v>
                </c:pt>
                <c:pt idx="73">
                  <c:v>23</c:v>
                </c:pt>
                <c:pt idx="75">
                  <c:v>2.2999999999999998</c:v>
                </c:pt>
                <c:pt idx="76">
                  <c:v>23</c:v>
                </c:pt>
                <c:pt idx="78">
                  <c:v>2.2999999999999998</c:v>
                </c:pt>
                <c:pt idx="79">
                  <c:v>23</c:v>
                </c:pt>
                <c:pt idx="81">
                  <c:v>2.2999999999999998</c:v>
                </c:pt>
                <c:pt idx="82">
                  <c:v>23</c:v>
                </c:pt>
                <c:pt idx="84">
                  <c:v>2.2999999999999998</c:v>
                </c:pt>
                <c:pt idx="85">
                  <c:v>23</c:v>
                </c:pt>
                <c:pt idx="87">
                  <c:v>2.2999999999999998</c:v>
                </c:pt>
                <c:pt idx="88">
                  <c:v>23</c:v>
                </c:pt>
                <c:pt idx="90">
                  <c:v>2.2999999999999998</c:v>
                </c:pt>
                <c:pt idx="91">
                  <c:v>23</c:v>
                </c:pt>
                <c:pt idx="93">
                  <c:v>2.2999999999999998</c:v>
                </c:pt>
                <c:pt idx="94">
                  <c:v>23</c:v>
                </c:pt>
                <c:pt idx="96">
                  <c:v>2.2999999999999998</c:v>
                </c:pt>
                <c:pt idx="97">
                  <c:v>23</c:v>
                </c:pt>
                <c:pt idx="99">
                  <c:v>2.2999999999999998</c:v>
                </c:pt>
                <c:pt idx="100">
                  <c:v>23</c:v>
                </c:pt>
                <c:pt idx="102">
                  <c:v>2.2999999999999998</c:v>
                </c:pt>
                <c:pt idx="103">
                  <c:v>23</c:v>
                </c:pt>
                <c:pt idx="105">
                  <c:v>2.2999999999999998</c:v>
                </c:pt>
                <c:pt idx="106">
                  <c:v>23</c:v>
                </c:pt>
                <c:pt idx="108">
                  <c:v>2.2999999999999998</c:v>
                </c:pt>
                <c:pt idx="109">
                  <c:v>23</c:v>
                </c:pt>
                <c:pt idx="111">
                  <c:v>2.2999999999999998</c:v>
                </c:pt>
                <c:pt idx="112">
                  <c:v>23</c:v>
                </c:pt>
                <c:pt idx="114">
                  <c:v>2.2999999999999998</c:v>
                </c:pt>
                <c:pt idx="115">
                  <c:v>23</c:v>
                </c:pt>
                <c:pt idx="117">
                  <c:v>2.2999999999999998</c:v>
                </c:pt>
                <c:pt idx="118">
                  <c:v>23</c:v>
                </c:pt>
                <c:pt idx="120">
                  <c:v>2.2999999999999998</c:v>
                </c:pt>
                <c:pt idx="121">
                  <c:v>23</c:v>
                </c:pt>
                <c:pt idx="123">
                  <c:v>2.2999999999999998</c:v>
                </c:pt>
                <c:pt idx="124">
                  <c:v>23</c:v>
                </c:pt>
                <c:pt idx="126">
                  <c:v>2.2999999999999998</c:v>
                </c:pt>
                <c:pt idx="127">
                  <c:v>23</c:v>
                </c:pt>
                <c:pt idx="129">
                  <c:v>2.2999999999999998</c:v>
                </c:pt>
                <c:pt idx="130">
                  <c:v>23</c:v>
                </c:pt>
                <c:pt idx="132">
                  <c:v>2.2999999999999998</c:v>
                </c:pt>
                <c:pt idx="133">
                  <c:v>23</c:v>
                </c:pt>
                <c:pt idx="135">
                  <c:v>2.2999999999999998</c:v>
                </c:pt>
                <c:pt idx="136">
                  <c:v>23</c:v>
                </c:pt>
                <c:pt idx="138">
                  <c:v>2.2999999999999998</c:v>
                </c:pt>
                <c:pt idx="139">
                  <c:v>23</c:v>
                </c:pt>
                <c:pt idx="141">
                  <c:v>2.2999999999999998</c:v>
                </c:pt>
                <c:pt idx="142">
                  <c:v>23</c:v>
                </c:pt>
                <c:pt idx="144">
                  <c:v>2.2999999999999998</c:v>
                </c:pt>
                <c:pt idx="145">
                  <c:v>23</c:v>
                </c:pt>
                <c:pt idx="147">
                  <c:v>2.2999999999999998</c:v>
                </c:pt>
                <c:pt idx="148">
                  <c:v>23</c:v>
                </c:pt>
                <c:pt idx="150">
                  <c:v>2.2999999999999998</c:v>
                </c:pt>
                <c:pt idx="151">
                  <c:v>23</c:v>
                </c:pt>
                <c:pt idx="153">
                  <c:v>2.2999999999999998</c:v>
                </c:pt>
                <c:pt idx="154">
                  <c:v>23</c:v>
                </c:pt>
                <c:pt idx="156">
                  <c:v>2.2999999999999998</c:v>
                </c:pt>
                <c:pt idx="157">
                  <c:v>23</c:v>
                </c:pt>
                <c:pt idx="159">
                  <c:v>2.2999999999999998</c:v>
                </c:pt>
                <c:pt idx="160">
                  <c:v>23</c:v>
                </c:pt>
                <c:pt idx="162">
                  <c:v>2.2999999999999998</c:v>
                </c:pt>
                <c:pt idx="163">
                  <c:v>23</c:v>
                </c:pt>
                <c:pt idx="165">
                  <c:v>2.2999999999999998</c:v>
                </c:pt>
                <c:pt idx="166">
                  <c:v>23</c:v>
                </c:pt>
                <c:pt idx="168">
                  <c:v>2.2999999999999998</c:v>
                </c:pt>
                <c:pt idx="169">
                  <c:v>23</c:v>
                </c:pt>
                <c:pt idx="171">
                  <c:v>2.2999999999999998</c:v>
                </c:pt>
                <c:pt idx="172">
                  <c:v>23</c:v>
                </c:pt>
                <c:pt idx="174">
                  <c:v>2.2999999999999998</c:v>
                </c:pt>
                <c:pt idx="175">
                  <c:v>23</c:v>
                </c:pt>
                <c:pt idx="177">
                  <c:v>2.2999999999999998</c:v>
                </c:pt>
                <c:pt idx="178">
                  <c:v>23</c:v>
                </c:pt>
                <c:pt idx="180">
                  <c:v>2.2999999999999998</c:v>
                </c:pt>
                <c:pt idx="181">
                  <c:v>23</c:v>
                </c:pt>
                <c:pt idx="183">
                  <c:v>2.2999999999999998</c:v>
                </c:pt>
                <c:pt idx="184">
                  <c:v>23</c:v>
                </c:pt>
                <c:pt idx="186">
                  <c:v>2.2999999999999998</c:v>
                </c:pt>
                <c:pt idx="187">
                  <c:v>23</c:v>
                </c:pt>
                <c:pt idx="189">
                  <c:v>2.2999999999999998</c:v>
                </c:pt>
                <c:pt idx="190">
                  <c:v>23</c:v>
                </c:pt>
                <c:pt idx="192">
                  <c:v>2.2999999999999998</c:v>
                </c:pt>
                <c:pt idx="193">
                  <c:v>23</c:v>
                </c:pt>
                <c:pt idx="195">
                  <c:v>2.2999999999999998</c:v>
                </c:pt>
                <c:pt idx="196">
                  <c:v>23</c:v>
                </c:pt>
                <c:pt idx="198">
                  <c:v>2.2999999999999998</c:v>
                </c:pt>
                <c:pt idx="199">
                  <c:v>23</c:v>
                </c:pt>
                <c:pt idx="201">
                  <c:v>2.2999999999999998</c:v>
                </c:pt>
                <c:pt idx="202">
                  <c:v>23</c:v>
                </c:pt>
                <c:pt idx="204">
                  <c:v>2.2999999999999998</c:v>
                </c:pt>
                <c:pt idx="205">
                  <c:v>23</c:v>
                </c:pt>
                <c:pt idx="207">
                  <c:v>2.2999999999999998</c:v>
                </c:pt>
                <c:pt idx="208">
                  <c:v>23</c:v>
                </c:pt>
                <c:pt idx="210">
                  <c:v>2.2999999999999998</c:v>
                </c:pt>
                <c:pt idx="211">
                  <c:v>23</c:v>
                </c:pt>
                <c:pt idx="213">
                  <c:v>2.2999999999999998</c:v>
                </c:pt>
                <c:pt idx="214">
                  <c:v>23</c:v>
                </c:pt>
                <c:pt idx="216">
                  <c:v>2.2999999999999998</c:v>
                </c:pt>
                <c:pt idx="217">
                  <c:v>23</c:v>
                </c:pt>
                <c:pt idx="219">
                  <c:v>2.2999999999999998</c:v>
                </c:pt>
                <c:pt idx="220">
                  <c:v>23</c:v>
                </c:pt>
                <c:pt idx="222">
                  <c:v>2.2999999999999998</c:v>
                </c:pt>
                <c:pt idx="223">
                  <c:v>23</c:v>
                </c:pt>
                <c:pt idx="225">
                  <c:v>2.2999999999999998</c:v>
                </c:pt>
                <c:pt idx="226">
                  <c:v>23</c:v>
                </c:pt>
                <c:pt idx="228">
                  <c:v>2.2999999999999998</c:v>
                </c:pt>
                <c:pt idx="229">
                  <c:v>23</c:v>
                </c:pt>
                <c:pt idx="231">
                  <c:v>2.2999999999999998</c:v>
                </c:pt>
                <c:pt idx="232">
                  <c:v>23</c:v>
                </c:pt>
                <c:pt idx="234">
                  <c:v>2.2999999999999998</c:v>
                </c:pt>
                <c:pt idx="235">
                  <c:v>23</c:v>
                </c:pt>
                <c:pt idx="237">
                  <c:v>2.2999999999999998</c:v>
                </c:pt>
                <c:pt idx="238">
                  <c:v>23</c:v>
                </c:pt>
                <c:pt idx="240">
                  <c:v>2.2999999999999998</c:v>
                </c:pt>
                <c:pt idx="241">
                  <c:v>23</c:v>
                </c:pt>
                <c:pt idx="243">
                  <c:v>2.2999999999999998</c:v>
                </c:pt>
                <c:pt idx="24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BD-454A-B7F3-2F3D916E8F01}"/>
            </c:ext>
          </c:extLst>
        </c:ser>
        <c:ser>
          <c:idx val="7"/>
          <c:order val="7"/>
          <c:tx>
            <c:v>X Label Points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E2125F3-684F-449E-89B5-1ABF23971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BD-454A-B7F3-2F3D916E8F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C2588B-BEE8-4678-8A9C-E550A814E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4BD-454A-B7F3-2F3D916E8F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4BD-454A-B7F3-2F3D916E8F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7B79B9D-A05E-4CBF-A7DB-5241E6721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4BD-454A-B7F3-2F3D916E8F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4AEC24-12D9-4122-AABB-373E83FEE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4BD-454A-B7F3-2F3D916E8F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4BD-454A-B7F3-2F3D916E8F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9CB303E-5E91-468D-9C65-F97F45ED3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4BD-454A-B7F3-2F3D916E8F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EDF174-F1F9-48C9-856C-FA95688E4F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4BD-454A-B7F3-2F3D916E8F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4BD-454A-B7F3-2F3D916E8F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B2F6C15-CFC3-4B08-8AF0-F55411A1E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4BD-454A-B7F3-2F3D916E8F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77E644D-D387-43F6-894E-275AC4249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4BD-454A-B7F3-2F3D916E8F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4BD-454A-B7F3-2F3D916E8F0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0B16C75-71C0-4788-A3A2-F27FE40907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4BD-454A-B7F3-2F3D916E8F0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BBD427E-D4C0-488D-85F6-48938BE74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4BD-454A-B7F3-2F3D916E8F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4BD-454A-B7F3-2F3D916E8F0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91C6960-E329-4E29-9001-31B2F00FD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4BD-454A-B7F3-2F3D916E8F0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0DB85A9-5918-43A0-BBDF-D2F16EDAC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4BD-454A-B7F3-2F3D916E8F0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4BD-454A-B7F3-2F3D916E8F0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94A6656-CF64-44DC-8E7B-382BB4D84A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4BD-454A-B7F3-2F3D916E8F0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DE85BFF-B927-4055-BB36-94549080E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4BD-454A-B7F3-2F3D916E8F0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4BD-454A-B7F3-2F3D916E8F0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FE0CA0D-0861-47B1-8B8D-9C8E4ED6E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4BD-454A-B7F3-2F3D916E8F0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2AA57A3-0E9C-48AA-ADAF-D4A4902ED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4BD-454A-B7F3-2F3D916E8F0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4BD-454A-B7F3-2F3D916E8F0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FD8300C-82D3-456C-A5FC-9D1B0C489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4BD-454A-B7F3-2F3D916E8F0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EB5CF66-41A9-4B71-8BC3-BB9458D4F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4BD-454A-B7F3-2F3D916E8F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'LN-Scale_Template'!$AS$3:$AS$28</c:f>
              <c:numCache>
                <c:formatCode>General</c:formatCode>
                <c:ptCount val="26"/>
                <c:pt idx="0">
                  <c:v>-2.3025850929940455</c:v>
                </c:pt>
                <c:pt idx="1">
                  <c:v>-2.3025850929940455</c:v>
                </c:pt>
                <c:pt idx="3">
                  <c:v>0</c:v>
                </c:pt>
                <c:pt idx="4">
                  <c:v>0</c:v>
                </c:pt>
                <c:pt idx="6">
                  <c:v>2.3025850929940459</c:v>
                </c:pt>
                <c:pt idx="7">
                  <c:v>2.3025850929940459</c:v>
                </c:pt>
                <c:pt idx="9">
                  <c:v>4.6051701859880918</c:v>
                </c:pt>
                <c:pt idx="10">
                  <c:v>4.6051701859880918</c:v>
                </c:pt>
                <c:pt idx="12">
                  <c:v>6.9077552789821368</c:v>
                </c:pt>
                <c:pt idx="13">
                  <c:v>6.9077552789821368</c:v>
                </c:pt>
                <c:pt idx="15">
                  <c:v>9.2103403719761836</c:v>
                </c:pt>
                <c:pt idx="16">
                  <c:v>9.2103403719761836</c:v>
                </c:pt>
                <c:pt idx="18">
                  <c:v>11.512925464970229</c:v>
                </c:pt>
                <c:pt idx="19">
                  <c:v>11.512925464970229</c:v>
                </c:pt>
                <c:pt idx="21">
                  <c:v>13.815510557964274</c:v>
                </c:pt>
                <c:pt idx="22">
                  <c:v>13.815510557964274</c:v>
                </c:pt>
                <c:pt idx="24">
                  <c:v>16.11809565095832</c:v>
                </c:pt>
                <c:pt idx="25">
                  <c:v>16.11809565095832</c:v>
                </c:pt>
              </c:numCache>
            </c:numRef>
          </c:xVal>
          <c:yVal>
            <c:numRef>
              <c:f>'LN-Scale_Template'!$AT$3:$AT$28</c:f>
              <c:numCache>
                <c:formatCode>General</c:formatCode>
                <c:ptCount val="26"/>
                <c:pt idx="0">
                  <c:v>2.2999999999999998</c:v>
                </c:pt>
                <c:pt idx="1">
                  <c:v>11.6</c:v>
                </c:pt>
                <c:pt idx="3">
                  <c:v>2.2999999999999998</c:v>
                </c:pt>
                <c:pt idx="4">
                  <c:v>11.6</c:v>
                </c:pt>
                <c:pt idx="6">
                  <c:v>2.2999999999999998</c:v>
                </c:pt>
                <c:pt idx="7">
                  <c:v>11.6</c:v>
                </c:pt>
                <c:pt idx="9">
                  <c:v>2.2999999999999998</c:v>
                </c:pt>
                <c:pt idx="10">
                  <c:v>11.6</c:v>
                </c:pt>
                <c:pt idx="12">
                  <c:v>2.2999999999999998</c:v>
                </c:pt>
                <c:pt idx="13">
                  <c:v>11.6</c:v>
                </c:pt>
                <c:pt idx="15">
                  <c:v>2.2999999999999998</c:v>
                </c:pt>
                <c:pt idx="16">
                  <c:v>11.6</c:v>
                </c:pt>
                <c:pt idx="18">
                  <c:v>2.2999999999999998</c:v>
                </c:pt>
                <c:pt idx="19">
                  <c:v>11.6</c:v>
                </c:pt>
                <c:pt idx="21">
                  <c:v>2.2999999999999998</c:v>
                </c:pt>
                <c:pt idx="22">
                  <c:v>11.6</c:v>
                </c:pt>
                <c:pt idx="24">
                  <c:v>2.2999999999999998</c:v>
                </c:pt>
                <c:pt idx="25">
                  <c:v>11.6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'LN-Scale_Template'!$AU$3:$AU$28</c15:f>
                <c15:dlblRangeCache>
                  <c:ptCount val="26"/>
                  <c:pt idx="0">
                    <c:v>0.1</c:v>
                  </c:pt>
                  <c:pt idx="3">
                    <c:v>1</c:v>
                  </c:pt>
                  <c:pt idx="6">
                    <c:v>10</c:v>
                  </c:pt>
                  <c:pt idx="9">
                    <c:v>100</c:v>
                  </c:pt>
                  <c:pt idx="12">
                    <c:v>1000</c:v>
                  </c:pt>
                  <c:pt idx="15">
                    <c:v>10000</c:v>
                  </c:pt>
                  <c:pt idx="18">
                    <c:v>100000</c:v>
                  </c:pt>
                  <c:pt idx="21">
                    <c:v>1000000</c:v>
                  </c:pt>
                  <c:pt idx="24">
                    <c:v>10000000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74BD-454A-B7F3-2F3D916E8F01}"/>
            </c:ext>
          </c:extLst>
        </c:ser>
        <c:ser>
          <c:idx val="8"/>
          <c:order val="8"/>
          <c:tx>
            <c:v>Major_X_LN_Grid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'LN-Scale_Template'!$AS$3:$AS$28</c:f>
              <c:numCache>
                <c:formatCode>General</c:formatCode>
                <c:ptCount val="26"/>
                <c:pt idx="0">
                  <c:v>-2.3025850929940455</c:v>
                </c:pt>
                <c:pt idx="1">
                  <c:v>-2.3025850929940455</c:v>
                </c:pt>
                <c:pt idx="3">
                  <c:v>0</c:v>
                </c:pt>
                <c:pt idx="4">
                  <c:v>0</c:v>
                </c:pt>
                <c:pt idx="6">
                  <c:v>2.3025850929940459</c:v>
                </c:pt>
                <c:pt idx="7">
                  <c:v>2.3025850929940459</c:v>
                </c:pt>
                <c:pt idx="9">
                  <c:v>4.6051701859880918</c:v>
                </c:pt>
                <c:pt idx="10">
                  <c:v>4.6051701859880918</c:v>
                </c:pt>
                <c:pt idx="12">
                  <c:v>6.9077552789821368</c:v>
                </c:pt>
                <c:pt idx="13">
                  <c:v>6.9077552789821368</c:v>
                </c:pt>
                <c:pt idx="15">
                  <c:v>9.2103403719761836</c:v>
                </c:pt>
                <c:pt idx="16">
                  <c:v>9.2103403719761836</c:v>
                </c:pt>
                <c:pt idx="18">
                  <c:v>11.512925464970229</c:v>
                </c:pt>
                <c:pt idx="19">
                  <c:v>11.512925464970229</c:v>
                </c:pt>
                <c:pt idx="21">
                  <c:v>13.815510557964274</c:v>
                </c:pt>
                <c:pt idx="22">
                  <c:v>13.815510557964274</c:v>
                </c:pt>
                <c:pt idx="24">
                  <c:v>16.11809565095832</c:v>
                </c:pt>
                <c:pt idx="25">
                  <c:v>16.11809565095832</c:v>
                </c:pt>
              </c:numCache>
            </c:numRef>
          </c:xVal>
          <c:yVal>
            <c:numRef>
              <c:f>'LN-Scale_Template'!$AT$3:$AT$28</c:f>
              <c:numCache>
                <c:formatCode>General</c:formatCode>
                <c:ptCount val="26"/>
                <c:pt idx="0">
                  <c:v>2.2999999999999998</c:v>
                </c:pt>
                <c:pt idx="1">
                  <c:v>11.6</c:v>
                </c:pt>
                <c:pt idx="3">
                  <c:v>2.2999999999999998</c:v>
                </c:pt>
                <c:pt idx="4">
                  <c:v>11.6</c:v>
                </c:pt>
                <c:pt idx="6">
                  <c:v>2.2999999999999998</c:v>
                </c:pt>
                <c:pt idx="7">
                  <c:v>11.6</c:v>
                </c:pt>
                <c:pt idx="9">
                  <c:v>2.2999999999999998</c:v>
                </c:pt>
                <c:pt idx="10">
                  <c:v>11.6</c:v>
                </c:pt>
                <c:pt idx="12">
                  <c:v>2.2999999999999998</c:v>
                </c:pt>
                <c:pt idx="13">
                  <c:v>11.6</c:v>
                </c:pt>
                <c:pt idx="15">
                  <c:v>2.2999999999999998</c:v>
                </c:pt>
                <c:pt idx="16">
                  <c:v>11.6</c:v>
                </c:pt>
                <c:pt idx="18">
                  <c:v>2.2999999999999998</c:v>
                </c:pt>
                <c:pt idx="19">
                  <c:v>11.6</c:v>
                </c:pt>
                <c:pt idx="21">
                  <c:v>2.2999999999999998</c:v>
                </c:pt>
                <c:pt idx="22">
                  <c:v>11.6</c:v>
                </c:pt>
                <c:pt idx="24">
                  <c:v>2.2999999999999998</c:v>
                </c:pt>
                <c:pt idx="2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4BD-454A-B7F3-2F3D916E8F01}"/>
            </c:ext>
          </c:extLst>
        </c:ser>
        <c:ser>
          <c:idx val="9"/>
          <c:order val="9"/>
          <c:tx>
            <c:v>Major_Y_LN_Grid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39EDD9E1-EE07-4741-B9FF-9623F4328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4BD-454A-B7F3-2F3D916E8F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44687C-3A36-4786-B5DE-DC95CDA77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74BD-454A-B7F3-2F3D916E8F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4BD-454A-B7F3-2F3D916E8F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EAD541-CD41-4C58-BEAB-56BB5CDA1C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4BD-454A-B7F3-2F3D916E8F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B36C1E-CBF0-4132-A93D-84E0A8864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4BD-454A-B7F3-2F3D916E8F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4BD-454A-B7F3-2F3D916E8F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D90024-5AC5-417C-AC0B-7848D7D5E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4BD-454A-B7F3-2F3D916E8F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D5AF6D-AE8A-4917-B7D0-8A1AC40AE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4BD-454A-B7F3-2F3D916E8F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4BD-454A-B7F3-2F3D916E8F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689DD7-AD15-4F2C-A3A6-510B287B0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4BD-454A-B7F3-2F3D916E8F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DC2F85C-B8E1-4429-B710-A0DFBE777B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74BD-454A-B7F3-2F3D916E8F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4BD-454A-B7F3-2F3D916E8F0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B70D53F-2BFD-4D68-A3E8-A85E2DA28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4BD-454A-B7F3-2F3D916E8F0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418F5BD-F92A-425B-AB1F-3F8476370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74BD-454A-B7F3-2F3D916E8F0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4BD-454A-B7F3-2F3D916E8F0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8234831-5ADB-4E26-BACD-BD5DFB80A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4BD-454A-B7F3-2F3D916E8F0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23DAEEE-4165-4B6A-87AB-AFAD89CB5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4BD-454A-B7F3-2F3D916E8F0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4BD-454A-B7F3-2F3D916E8F0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478687D-2362-4C74-AD0A-0048BDD8A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4BD-454A-B7F3-2F3D916E8F0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F2C00B3-33D2-4C74-84A6-A927B14F12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74BD-454A-B7F3-2F3D916E8F0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4BD-454A-B7F3-2F3D916E8F0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9F72674-AE56-47A2-8280-0723CC3FF9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4BD-454A-B7F3-2F3D916E8F0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9028DD7-EB02-44A0-8077-51B6E7A2A2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74BD-454A-B7F3-2F3D916E8F0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4BD-454A-B7F3-2F3D916E8F0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6E509E6-2FEA-4432-936A-9D40CC3AEB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4BD-454A-B7F3-2F3D916E8F0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2A2CB58-7346-43F5-8E51-1E6C26919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74BD-454A-B7F3-2F3D916E8F0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4BD-454A-B7F3-2F3D916E8F0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F375DA4-D03C-44DF-80F1-3CAD22953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4BD-454A-B7F3-2F3D916E8F0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7B6DD82-4F90-46AC-BF48-AA3BBBA66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74BD-454A-B7F3-2F3D916E8F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'LN-Scale_Template'!$BD$3:$BD$31</c:f>
              <c:numCache>
                <c:formatCode>General</c:formatCode>
                <c:ptCount val="29"/>
                <c:pt idx="0">
                  <c:v>0</c:v>
                </c:pt>
                <c:pt idx="1">
                  <c:v>23</c:v>
                </c:pt>
                <c:pt idx="3">
                  <c:v>0</c:v>
                </c:pt>
                <c:pt idx="4">
                  <c:v>23</c:v>
                </c:pt>
                <c:pt idx="6">
                  <c:v>0</c:v>
                </c:pt>
                <c:pt idx="7">
                  <c:v>23</c:v>
                </c:pt>
                <c:pt idx="9">
                  <c:v>0</c:v>
                </c:pt>
                <c:pt idx="10">
                  <c:v>23</c:v>
                </c:pt>
                <c:pt idx="12">
                  <c:v>0</c:v>
                </c:pt>
                <c:pt idx="13">
                  <c:v>23</c:v>
                </c:pt>
                <c:pt idx="15">
                  <c:v>0</c:v>
                </c:pt>
                <c:pt idx="16">
                  <c:v>23</c:v>
                </c:pt>
                <c:pt idx="18">
                  <c:v>0</c:v>
                </c:pt>
                <c:pt idx="19">
                  <c:v>23</c:v>
                </c:pt>
                <c:pt idx="21">
                  <c:v>0</c:v>
                </c:pt>
                <c:pt idx="22">
                  <c:v>23</c:v>
                </c:pt>
                <c:pt idx="24">
                  <c:v>0</c:v>
                </c:pt>
                <c:pt idx="25">
                  <c:v>23</c:v>
                </c:pt>
                <c:pt idx="27">
                  <c:v>0</c:v>
                </c:pt>
                <c:pt idx="28">
                  <c:v>23</c:v>
                </c:pt>
              </c:numCache>
            </c:numRef>
          </c:xVal>
          <c:yVal>
            <c:numRef>
              <c:f>'LN-Scale_Template'!$BC$3:$BC$31</c:f>
              <c:numCache>
                <c:formatCode>General</c:formatCode>
                <c:ptCount val="29"/>
                <c:pt idx="0">
                  <c:v>-6.9077552789821368</c:v>
                </c:pt>
                <c:pt idx="1">
                  <c:v>-6.9077552789821368</c:v>
                </c:pt>
                <c:pt idx="3">
                  <c:v>-2.3025850929940455</c:v>
                </c:pt>
                <c:pt idx="4">
                  <c:v>-2.3025850929940455</c:v>
                </c:pt>
                <c:pt idx="6">
                  <c:v>0</c:v>
                </c:pt>
                <c:pt idx="7">
                  <c:v>0</c:v>
                </c:pt>
                <c:pt idx="9">
                  <c:v>2.3025850929940459</c:v>
                </c:pt>
                <c:pt idx="10">
                  <c:v>2.3025850929940459</c:v>
                </c:pt>
                <c:pt idx="12">
                  <c:v>4.6051701859880918</c:v>
                </c:pt>
                <c:pt idx="13">
                  <c:v>4.6051701859880918</c:v>
                </c:pt>
                <c:pt idx="15">
                  <c:v>6.9077552789821368</c:v>
                </c:pt>
                <c:pt idx="16">
                  <c:v>6.9077552789821368</c:v>
                </c:pt>
                <c:pt idx="18">
                  <c:v>9.2103403719761836</c:v>
                </c:pt>
                <c:pt idx="19">
                  <c:v>9.2103403719761836</c:v>
                </c:pt>
                <c:pt idx="21">
                  <c:v>11.512925464970229</c:v>
                </c:pt>
                <c:pt idx="22">
                  <c:v>11.512925464970229</c:v>
                </c:pt>
                <c:pt idx="24">
                  <c:v>13.815510557964274</c:v>
                </c:pt>
                <c:pt idx="25">
                  <c:v>13.815510557964274</c:v>
                </c:pt>
                <c:pt idx="27">
                  <c:v>16.11809565095832</c:v>
                </c:pt>
                <c:pt idx="28">
                  <c:v>16.11809565095832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'LN-Scale_Template'!$BE$3:$BE$31</c15:f>
                <c15:dlblRangeCache>
                  <c:ptCount val="29"/>
                  <c:pt idx="0">
                    <c:v>0.001</c:v>
                  </c:pt>
                  <c:pt idx="3">
                    <c:v>0.1</c:v>
                  </c:pt>
                  <c:pt idx="6">
                    <c:v>1</c:v>
                  </c:pt>
                  <c:pt idx="9">
                    <c:v>10</c:v>
                  </c:pt>
                  <c:pt idx="12">
                    <c:v>100</c:v>
                  </c:pt>
                  <c:pt idx="15">
                    <c:v>1000</c:v>
                  </c:pt>
                  <c:pt idx="18">
                    <c:v>10000</c:v>
                  </c:pt>
                  <c:pt idx="21">
                    <c:v>100000</c:v>
                  </c:pt>
                  <c:pt idx="24">
                    <c:v>1000000</c:v>
                  </c:pt>
                  <c:pt idx="27">
                    <c:v>10000000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2-74BD-454A-B7F3-2F3D916E8F01}"/>
            </c:ext>
          </c:extLst>
        </c:ser>
        <c:ser>
          <c:idx val="10"/>
          <c:order val="10"/>
          <c:tx>
            <c:v>LN_Y_Minor_Grid</c:v>
          </c:tx>
          <c:spPr>
            <a:ln w="63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'LN-Scale_Template'!$AY$3:$AY$247</c:f>
              <c:numCache>
                <c:formatCode>General</c:formatCode>
                <c:ptCount val="245"/>
                <c:pt idx="0">
                  <c:v>0</c:v>
                </c:pt>
                <c:pt idx="1">
                  <c:v>23</c:v>
                </c:pt>
                <c:pt idx="3">
                  <c:v>0</c:v>
                </c:pt>
                <c:pt idx="4">
                  <c:v>23</c:v>
                </c:pt>
                <c:pt idx="6">
                  <c:v>0</c:v>
                </c:pt>
                <c:pt idx="7">
                  <c:v>23</c:v>
                </c:pt>
                <c:pt idx="9">
                  <c:v>0</c:v>
                </c:pt>
                <c:pt idx="10">
                  <c:v>23</c:v>
                </c:pt>
                <c:pt idx="12">
                  <c:v>0</c:v>
                </c:pt>
                <c:pt idx="13">
                  <c:v>23</c:v>
                </c:pt>
                <c:pt idx="15">
                  <c:v>0</c:v>
                </c:pt>
                <c:pt idx="16">
                  <c:v>23</c:v>
                </c:pt>
                <c:pt idx="18">
                  <c:v>0</c:v>
                </c:pt>
                <c:pt idx="19">
                  <c:v>23</c:v>
                </c:pt>
                <c:pt idx="21">
                  <c:v>0</c:v>
                </c:pt>
                <c:pt idx="22">
                  <c:v>23</c:v>
                </c:pt>
                <c:pt idx="24">
                  <c:v>0</c:v>
                </c:pt>
                <c:pt idx="25">
                  <c:v>23</c:v>
                </c:pt>
                <c:pt idx="27">
                  <c:v>0</c:v>
                </c:pt>
                <c:pt idx="28">
                  <c:v>23</c:v>
                </c:pt>
                <c:pt idx="30">
                  <c:v>0</c:v>
                </c:pt>
                <c:pt idx="31">
                  <c:v>23</c:v>
                </c:pt>
                <c:pt idx="33">
                  <c:v>0</c:v>
                </c:pt>
                <c:pt idx="34">
                  <c:v>23</c:v>
                </c:pt>
                <c:pt idx="36">
                  <c:v>0</c:v>
                </c:pt>
                <c:pt idx="37">
                  <c:v>23</c:v>
                </c:pt>
                <c:pt idx="39">
                  <c:v>0</c:v>
                </c:pt>
                <c:pt idx="40">
                  <c:v>23</c:v>
                </c:pt>
                <c:pt idx="42">
                  <c:v>0</c:v>
                </c:pt>
                <c:pt idx="43">
                  <c:v>23</c:v>
                </c:pt>
                <c:pt idx="45">
                  <c:v>0</c:v>
                </c:pt>
                <c:pt idx="46">
                  <c:v>23</c:v>
                </c:pt>
                <c:pt idx="48">
                  <c:v>0</c:v>
                </c:pt>
                <c:pt idx="49">
                  <c:v>23</c:v>
                </c:pt>
                <c:pt idx="51">
                  <c:v>0</c:v>
                </c:pt>
                <c:pt idx="52">
                  <c:v>23</c:v>
                </c:pt>
                <c:pt idx="54">
                  <c:v>0</c:v>
                </c:pt>
                <c:pt idx="55">
                  <c:v>23</c:v>
                </c:pt>
                <c:pt idx="57">
                  <c:v>0</c:v>
                </c:pt>
                <c:pt idx="58">
                  <c:v>23</c:v>
                </c:pt>
                <c:pt idx="60">
                  <c:v>0</c:v>
                </c:pt>
                <c:pt idx="61">
                  <c:v>23</c:v>
                </c:pt>
                <c:pt idx="63">
                  <c:v>0</c:v>
                </c:pt>
                <c:pt idx="64">
                  <c:v>23</c:v>
                </c:pt>
                <c:pt idx="66">
                  <c:v>0</c:v>
                </c:pt>
                <c:pt idx="67">
                  <c:v>23</c:v>
                </c:pt>
                <c:pt idx="69">
                  <c:v>0</c:v>
                </c:pt>
                <c:pt idx="70">
                  <c:v>23</c:v>
                </c:pt>
                <c:pt idx="72">
                  <c:v>0</c:v>
                </c:pt>
                <c:pt idx="73">
                  <c:v>23</c:v>
                </c:pt>
                <c:pt idx="75">
                  <c:v>0</c:v>
                </c:pt>
                <c:pt idx="76">
                  <c:v>23</c:v>
                </c:pt>
                <c:pt idx="78">
                  <c:v>0</c:v>
                </c:pt>
                <c:pt idx="79">
                  <c:v>23</c:v>
                </c:pt>
                <c:pt idx="81">
                  <c:v>0</c:v>
                </c:pt>
                <c:pt idx="82">
                  <c:v>23</c:v>
                </c:pt>
                <c:pt idx="84">
                  <c:v>0</c:v>
                </c:pt>
                <c:pt idx="85">
                  <c:v>23</c:v>
                </c:pt>
                <c:pt idx="87">
                  <c:v>0</c:v>
                </c:pt>
                <c:pt idx="88">
                  <c:v>23</c:v>
                </c:pt>
                <c:pt idx="90">
                  <c:v>0</c:v>
                </c:pt>
                <c:pt idx="91">
                  <c:v>23</c:v>
                </c:pt>
                <c:pt idx="93">
                  <c:v>0</c:v>
                </c:pt>
                <c:pt idx="94">
                  <c:v>23</c:v>
                </c:pt>
                <c:pt idx="96">
                  <c:v>0</c:v>
                </c:pt>
                <c:pt idx="97">
                  <c:v>23</c:v>
                </c:pt>
                <c:pt idx="99">
                  <c:v>0</c:v>
                </c:pt>
                <c:pt idx="100">
                  <c:v>23</c:v>
                </c:pt>
                <c:pt idx="102">
                  <c:v>0</c:v>
                </c:pt>
                <c:pt idx="103">
                  <c:v>23</c:v>
                </c:pt>
                <c:pt idx="105">
                  <c:v>0</c:v>
                </c:pt>
                <c:pt idx="106">
                  <c:v>23</c:v>
                </c:pt>
                <c:pt idx="108">
                  <c:v>0</c:v>
                </c:pt>
                <c:pt idx="109">
                  <c:v>23</c:v>
                </c:pt>
                <c:pt idx="111">
                  <c:v>0</c:v>
                </c:pt>
                <c:pt idx="112">
                  <c:v>23</c:v>
                </c:pt>
                <c:pt idx="114">
                  <c:v>0</c:v>
                </c:pt>
                <c:pt idx="115">
                  <c:v>23</c:v>
                </c:pt>
                <c:pt idx="117">
                  <c:v>0</c:v>
                </c:pt>
                <c:pt idx="118">
                  <c:v>23</c:v>
                </c:pt>
                <c:pt idx="120">
                  <c:v>0</c:v>
                </c:pt>
                <c:pt idx="121">
                  <c:v>23</c:v>
                </c:pt>
                <c:pt idx="123">
                  <c:v>0</c:v>
                </c:pt>
                <c:pt idx="124">
                  <c:v>23</c:v>
                </c:pt>
                <c:pt idx="126">
                  <c:v>0</c:v>
                </c:pt>
                <c:pt idx="127">
                  <c:v>23</c:v>
                </c:pt>
                <c:pt idx="129">
                  <c:v>0</c:v>
                </c:pt>
                <c:pt idx="130">
                  <c:v>23</c:v>
                </c:pt>
                <c:pt idx="132">
                  <c:v>0</c:v>
                </c:pt>
                <c:pt idx="133">
                  <c:v>23</c:v>
                </c:pt>
                <c:pt idx="135">
                  <c:v>0</c:v>
                </c:pt>
                <c:pt idx="136">
                  <c:v>23</c:v>
                </c:pt>
                <c:pt idx="138">
                  <c:v>0</c:v>
                </c:pt>
                <c:pt idx="139">
                  <c:v>23</c:v>
                </c:pt>
                <c:pt idx="141">
                  <c:v>0</c:v>
                </c:pt>
                <c:pt idx="142">
                  <c:v>23</c:v>
                </c:pt>
                <c:pt idx="144">
                  <c:v>0</c:v>
                </c:pt>
                <c:pt idx="145">
                  <c:v>23</c:v>
                </c:pt>
                <c:pt idx="147">
                  <c:v>0</c:v>
                </c:pt>
                <c:pt idx="148">
                  <c:v>23</c:v>
                </c:pt>
                <c:pt idx="150">
                  <c:v>0</c:v>
                </c:pt>
                <c:pt idx="151">
                  <c:v>23</c:v>
                </c:pt>
                <c:pt idx="153">
                  <c:v>0</c:v>
                </c:pt>
                <c:pt idx="154">
                  <c:v>23</c:v>
                </c:pt>
                <c:pt idx="156">
                  <c:v>0</c:v>
                </c:pt>
                <c:pt idx="157">
                  <c:v>23</c:v>
                </c:pt>
                <c:pt idx="159">
                  <c:v>0</c:v>
                </c:pt>
                <c:pt idx="160">
                  <c:v>23</c:v>
                </c:pt>
                <c:pt idx="162">
                  <c:v>0</c:v>
                </c:pt>
                <c:pt idx="163">
                  <c:v>23</c:v>
                </c:pt>
                <c:pt idx="165">
                  <c:v>0</c:v>
                </c:pt>
                <c:pt idx="166">
                  <c:v>23</c:v>
                </c:pt>
                <c:pt idx="168">
                  <c:v>0</c:v>
                </c:pt>
                <c:pt idx="169">
                  <c:v>23</c:v>
                </c:pt>
                <c:pt idx="171">
                  <c:v>0</c:v>
                </c:pt>
                <c:pt idx="172">
                  <c:v>23</c:v>
                </c:pt>
                <c:pt idx="174">
                  <c:v>0</c:v>
                </c:pt>
                <c:pt idx="175">
                  <c:v>23</c:v>
                </c:pt>
                <c:pt idx="177">
                  <c:v>0</c:v>
                </c:pt>
                <c:pt idx="178">
                  <c:v>23</c:v>
                </c:pt>
                <c:pt idx="180">
                  <c:v>0</c:v>
                </c:pt>
                <c:pt idx="181">
                  <c:v>23</c:v>
                </c:pt>
                <c:pt idx="183">
                  <c:v>0</c:v>
                </c:pt>
                <c:pt idx="184">
                  <c:v>23</c:v>
                </c:pt>
                <c:pt idx="186">
                  <c:v>0</c:v>
                </c:pt>
                <c:pt idx="187">
                  <c:v>23</c:v>
                </c:pt>
                <c:pt idx="189">
                  <c:v>0</c:v>
                </c:pt>
                <c:pt idx="190">
                  <c:v>23</c:v>
                </c:pt>
                <c:pt idx="192">
                  <c:v>0</c:v>
                </c:pt>
                <c:pt idx="193">
                  <c:v>23</c:v>
                </c:pt>
                <c:pt idx="195">
                  <c:v>0</c:v>
                </c:pt>
                <c:pt idx="196">
                  <c:v>23</c:v>
                </c:pt>
                <c:pt idx="198">
                  <c:v>0</c:v>
                </c:pt>
                <c:pt idx="199">
                  <c:v>23</c:v>
                </c:pt>
                <c:pt idx="201">
                  <c:v>0</c:v>
                </c:pt>
                <c:pt idx="202">
                  <c:v>23</c:v>
                </c:pt>
                <c:pt idx="204">
                  <c:v>0</c:v>
                </c:pt>
                <c:pt idx="205">
                  <c:v>23</c:v>
                </c:pt>
                <c:pt idx="207">
                  <c:v>0</c:v>
                </c:pt>
                <c:pt idx="208">
                  <c:v>23</c:v>
                </c:pt>
                <c:pt idx="210">
                  <c:v>0</c:v>
                </c:pt>
                <c:pt idx="211">
                  <c:v>23</c:v>
                </c:pt>
                <c:pt idx="213">
                  <c:v>0</c:v>
                </c:pt>
                <c:pt idx="214">
                  <c:v>23</c:v>
                </c:pt>
                <c:pt idx="216">
                  <c:v>0</c:v>
                </c:pt>
                <c:pt idx="217">
                  <c:v>23</c:v>
                </c:pt>
                <c:pt idx="219">
                  <c:v>0</c:v>
                </c:pt>
                <c:pt idx="220">
                  <c:v>23</c:v>
                </c:pt>
                <c:pt idx="222">
                  <c:v>0</c:v>
                </c:pt>
                <c:pt idx="223">
                  <c:v>23</c:v>
                </c:pt>
                <c:pt idx="225">
                  <c:v>0</c:v>
                </c:pt>
                <c:pt idx="226">
                  <c:v>23</c:v>
                </c:pt>
                <c:pt idx="228">
                  <c:v>0</c:v>
                </c:pt>
                <c:pt idx="229">
                  <c:v>23</c:v>
                </c:pt>
                <c:pt idx="231">
                  <c:v>0</c:v>
                </c:pt>
                <c:pt idx="232">
                  <c:v>23</c:v>
                </c:pt>
                <c:pt idx="234">
                  <c:v>0</c:v>
                </c:pt>
                <c:pt idx="235">
                  <c:v>23</c:v>
                </c:pt>
                <c:pt idx="237">
                  <c:v>0</c:v>
                </c:pt>
                <c:pt idx="238">
                  <c:v>23</c:v>
                </c:pt>
                <c:pt idx="240">
                  <c:v>0</c:v>
                </c:pt>
                <c:pt idx="241">
                  <c:v>23</c:v>
                </c:pt>
                <c:pt idx="243">
                  <c:v>0</c:v>
                </c:pt>
                <c:pt idx="244">
                  <c:v>23</c:v>
                </c:pt>
              </c:numCache>
            </c:numRef>
          </c:xVal>
          <c:yVal>
            <c:numRef>
              <c:f>'LN-Scale_Template'!$AX$3:$AX$247</c:f>
              <c:numCache>
                <c:formatCode>General</c:formatCode>
                <c:ptCount val="245"/>
                <c:pt idx="0">
                  <c:v>-4.6051701859880918</c:v>
                </c:pt>
                <c:pt idx="1">
                  <c:v>-4.6051701859880918</c:v>
                </c:pt>
                <c:pt idx="3">
                  <c:v>-3.9120230054281464</c:v>
                </c:pt>
                <c:pt idx="4">
                  <c:v>-3.9120230054281464</c:v>
                </c:pt>
                <c:pt idx="6">
                  <c:v>-3.5065578973199818</c:v>
                </c:pt>
                <c:pt idx="7">
                  <c:v>-3.5065578973199818</c:v>
                </c:pt>
                <c:pt idx="9">
                  <c:v>-3.2188758248682006</c:v>
                </c:pt>
                <c:pt idx="10">
                  <c:v>-3.2188758248682006</c:v>
                </c:pt>
                <c:pt idx="12">
                  <c:v>-2.9957322735539909</c:v>
                </c:pt>
                <c:pt idx="13">
                  <c:v>-2.9957322735539909</c:v>
                </c:pt>
                <c:pt idx="15">
                  <c:v>-2.8134107167600364</c:v>
                </c:pt>
                <c:pt idx="16">
                  <c:v>-2.8134107167600364</c:v>
                </c:pt>
                <c:pt idx="18">
                  <c:v>-2.6592600369327779</c:v>
                </c:pt>
                <c:pt idx="19">
                  <c:v>-2.6592600369327779</c:v>
                </c:pt>
                <c:pt idx="21">
                  <c:v>-2.5257286443082556</c:v>
                </c:pt>
                <c:pt idx="22">
                  <c:v>-2.5257286443082556</c:v>
                </c:pt>
                <c:pt idx="24">
                  <c:v>-2.4079456086518722</c:v>
                </c:pt>
                <c:pt idx="25">
                  <c:v>-2.4079456086518722</c:v>
                </c:pt>
                <c:pt idx="27">
                  <c:v>-2.3025850929940455</c:v>
                </c:pt>
                <c:pt idx="28">
                  <c:v>-2.3025850929940455</c:v>
                </c:pt>
                <c:pt idx="30">
                  <c:v>-1.6094379124341003</c:v>
                </c:pt>
                <c:pt idx="31">
                  <c:v>-1.6094379124341003</c:v>
                </c:pt>
                <c:pt idx="33">
                  <c:v>-1.2039728043259359</c:v>
                </c:pt>
                <c:pt idx="34">
                  <c:v>-1.2039728043259359</c:v>
                </c:pt>
                <c:pt idx="36">
                  <c:v>-0.916290731874155</c:v>
                </c:pt>
                <c:pt idx="37">
                  <c:v>-0.916290731874155</c:v>
                </c:pt>
                <c:pt idx="39">
                  <c:v>-0.69314718055994529</c:v>
                </c:pt>
                <c:pt idx="40">
                  <c:v>-0.69314718055994529</c:v>
                </c:pt>
                <c:pt idx="42">
                  <c:v>-0.51082562376599072</c:v>
                </c:pt>
                <c:pt idx="43">
                  <c:v>-0.51082562376599072</c:v>
                </c:pt>
                <c:pt idx="45">
                  <c:v>-0.35667494393873245</c:v>
                </c:pt>
                <c:pt idx="46">
                  <c:v>-0.35667494393873245</c:v>
                </c:pt>
                <c:pt idx="48">
                  <c:v>-0.22314355131420971</c:v>
                </c:pt>
                <c:pt idx="49">
                  <c:v>-0.22314355131420971</c:v>
                </c:pt>
                <c:pt idx="51">
                  <c:v>-0.10536051565782641</c:v>
                </c:pt>
                <c:pt idx="52">
                  <c:v>-0.10536051565782641</c:v>
                </c:pt>
                <c:pt idx="54">
                  <c:v>0</c:v>
                </c:pt>
                <c:pt idx="55">
                  <c:v>0</c:v>
                </c:pt>
                <c:pt idx="57">
                  <c:v>0.69314718055994529</c:v>
                </c:pt>
                <c:pt idx="58">
                  <c:v>0.69314718055994529</c:v>
                </c:pt>
                <c:pt idx="60">
                  <c:v>1.0986122886681098</c:v>
                </c:pt>
                <c:pt idx="61">
                  <c:v>1.0986122886681098</c:v>
                </c:pt>
                <c:pt idx="63">
                  <c:v>1.3862943611198906</c:v>
                </c:pt>
                <c:pt idx="64">
                  <c:v>1.3862943611198906</c:v>
                </c:pt>
                <c:pt idx="66">
                  <c:v>1.6094379124341003</c:v>
                </c:pt>
                <c:pt idx="67">
                  <c:v>1.6094379124341003</c:v>
                </c:pt>
                <c:pt idx="69">
                  <c:v>1.791759469228055</c:v>
                </c:pt>
                <c:pt idx="70">
                  <c:v>1.791759469228055</c:v>
                </c:pt>
                <c:pt idx="72">
                  <c:v>1.9459101490553132</c:v>
                </c:pt>
                <c:pt idx="73">
                  <c:v>1.9459101490553132</c:v>
                </c:pt>
                <c:pt idx="75">
                  <c:v>2.0794415416798357</c:v>
                </c:pt>
                <c:pt idx="76">
                  <c:v>2.0794415416798357</c:v>
                </c:pt>
                <c:pt idx="78">
                  <c:v>2.1972245773362196</c:v>
                </c:pt>
                <c:pt idx="79">
                  <c:v>2.1972245773362196</c:v>
                </c:pt>
                <c:pt idx="81">
                  <c:v>2.3025850929940459</c:v>
                </c:pt>
                <c:pt idx="82">
                  <c:v>2.3025850929940459</c:v>
                </c:pt>
                <c:pt idx="84">
                  <c:v>2.9957322735539909</c:v>
                </c:pt>
                <c:pt idx="85">
                  <c:v>2.9957322735539909</c:v>
                </c:pt>
                <c:pt idx="87">
                  <c:v>3.4011973816621555</c:v>
                </c:pt>
                <c:pt idx="88">
                  <c:v>3.4011973816621555</c:v>
                </c:pt>
                <c:pt idx="90">
                  <c:v>3.6888794541139363</c:v>
                </c:pt>
                <c:pt idx="91">
                  <c:v>3.6888794541139363</c:v>
                </c:pt>
                <c:pt idx="93">
                  <c:v>3.912023005428146</c:v>
                </c:pt>
                <c:pt idx="94">
                  <c:v>3.912023005428146</c:v>
                </c:pt>
                <c:pt idx="96">
                  <c:v>4.0943445622221004</c:v>
                </c:pt>
                <c:pt idx="97">
                  <c:v>4.0943445622221004</c:v>
                </c:pt>
                <c:pt idx="99">
                  <c:v>4.2484952420493594</c:v>
                </c:pt>
                <c:pt idx="100">
                  <c:v>4.2484952420493594</c:v>
                </c:pt>
                <c:pt idx="102">
                  <c:v>4.3820266346738812</c:v>
                </c:pt>
                <c:pt idx="103">
                  <c:v>4.3820266346738812</c:v>
                </c:pt>
                <c:pt idx="105">
                  <c:v>4.499809670330265</c:v>
                </c:pt>
                <c:pt idx="106">
                  <c:v>4.499809670330265</c:v>
                </c:pt>
                <c:pt idx="108">
                  <c:v>4.6051701859880918</c:v>
                </c:pt>
                <c:pt idx="109">
                  <c:v>4.6051701859880918</c:v>
                </c:pt>
                <c:pt idx="111">
                  <c:v>5.2983173665480363</c:v>
                </c:pt>
                <c:pt idx="112">
                  <c:v>5.2983173665480363</c:v>
                </c:pt>
                <c:pt idx="114">
                  <c:v>5.7037824746562009</c:v>
                </c:pt>
                <c:pt idx="115">
                  <c:v>5.7037824746562009</c:v>
                </c:pt>
                <c:pt idx="117">
                  <c:v>5.9914645471079817</c:v>
                </c:pt>
                <c:pt idx="118">
                  <c:v>5.9914645471079817</c:v>
                </c:pt>
                <c:pt idx="120">
                  <c:v>6.2146080984221914</c:v>
                </c:pt>
                <c:pt idx="121">
                  <c:v>6.2146080984221914</c:v>
                </c:pt>
                <c:pt idx="123">
                  <c:v>6.3969296552161463</c:v>
                </c:pt>
                <c:pt idx="124">
                  <c:v>6.3969296552161463</c:v>
                </c:pt>
                <c:pt idx="126">
                  <c:v>6.5510803350434044</c:v>
                </c:pt>
                <c:pt idx="127">
                  <c:v>6.5510803350434044</c:v>
                </c:pt>
                <c:pt idx="129">
                  <c:v>6.6846117276679271</c:v>
                </c:pt>
                <c:pt idx="130">
                  <c:v>6.6846117276679271</c:v>
                </c:pt>
                <c:pt idx="132">
                  <c:v>6.8023947633243109</c:v>
                </c:pt>
                <c:pt idx="133">
                  <c:v>6.8023947633243109</c:v>
                </c:pt>
                <c:pt idx="135">
                  <c:v>6.9077552789821368</c:v>
                </c:pt>
                <c:pt idx="136">
                  <c:v>6.9077552789821368</c:v>
                </c:pt>
                <c:pt idx="138">
                  <c:v>7.6009024595420822</c:v>
                </c:pt>
                <c:pt idx="139">
                  <c:v>7.6009024595420822</c:v>
                </c:pt>
                <c:pt idx="141">
                  <c:v>8.0063675676502459</c:v>
                </c:pt>
                <c:pt idx="142">
                  <c:v>8.0063675676502459</c:v>
                </c:pt>
                <c:pt idx="144">
                  <c:v>8.2940496401020276</c:v>
                </c:pt>
                <c:pt idx="145">
                  <c:v>8.2940496401020276</c:v>
                </c:pt>
                <c:pt idx="147">
                  <c:v>8.5171931914162382</c:v>
                </c:pt>
                <c:pt idx="148">
                  <c:v>8.5171931914162382</c:v>
                </c:pt>
                <c:pt idx="150">
                  <c:v>8.6995147482101913</c:v>
                </c:pt>
                <c:pt idx="151">
                  <c:v>8.6995147482101913</c:v>
                </c:pt>
                <c:pt idx="153">
                  <c:v>8.8536654280374503</c:v>
                </c:pt>
                <c:pt idx="154">
                  <c:v>8.8536654280374503</c:v>
                </c:pt>
                <c:pt idx="156">
                  <c:v>8.987196820661973</c:v>
                </c:pt>
                <c:pt idx="157">
                  <c:v>8.987196820661973</c:v>
                </c:pt>
                <c:pt idx="159">
                  <c:v>9.1049798563183568</c:v>
                </c:pt>
                <c:pt idx="160">
                  <c:v>9.1049798563183568</c:v>
                </c:pt>
                <c:pt idx="162">
                  <c:v>9.2103403719761836</c:v>
                </c:pt>
                <c:pt idx="163">
                  <c:v>9.2103403719761836</c:v>
                </c:pt>
                <c:pt idx="165">
                  <c:v>9.9034875525361272</c:v>
                </c:pt>
                <c:pt idx="166">
                  <c:v>9.9034875525361272</c:v>
                </c:pt>
                <c:pt idx="168">
                  <c:v>10.308952660644293</c:v>
                </c:pt>
                <c:pt idx="169">
                  <c:v>10.308952660644293</c:v>
                </c:pt>
                <c:pt idx="171">
                  <c:v>10.596634733096073</c:v>
                </c:pt>
                <c:pt idx="172">
                  <c:v>10.596634733096073</c:v>
                </c:pt>
                <c:pt idx="174">
                  <c:v>10.819778284410283</c:v>
                </c:pt>
                <c:pt idx="175">
                  <c:v>10.819778284410283</c:v>
                </c:pt>
                <c:pt idx="177">
                  <c:v>11.002099841204238</c:v>
                </c:pt>
                <c:pt idx="178">
                  <c:v>11.002099841204238</c:v>
                </c:pt>
                <c:pt idx="180">
                  <c:v>11.156250521031495</c:v>
                </c:pt>
                <c:pt idx="181">
                  <c:v>11.156250521031495</c:v>
                </c:pt>
                <c:pt idx="183">
                  <c:v>11.289781913656018</c:v>
                </c:pt>
                <c:pt idx="184">
                  <c:v>11.289781913656018</c:v>
                </c:pt>
                <c:pt idx="186">
                  <c:v>11.407564949312402</c:v>
                </c:pt>
                <c:pt idx="187">
                  <c:v>11.407564949312402</c:v>
                </c:pt>
                <c:pt idx="189">
                  <c:v>11.512925464970229</c:v>
                </c:pt>
                <c:pt idx="190">
                  <c:v>11.512925464970229</c:v>
                </c:pt>
                <c:pt idx="192">
                  <c:v>12.206072645530174</c:v>
                </c:pt>
                <c:pt idx="193">
                  <c:v>12.206072645530174</c:v>
                </c:pt>
                <c:pt idx="195">
                  <c:v>12.611537753638338</c:v>
                </c:pt>
                <c:pt idx="196">
                  <c:v>12.611537753638338</c:v>
                </c:pt>
                <c:pt idx="198">
                  <c:v>12.899219826090119</c:v>
                </c:pt>
                <c:pt idx="199">
                  <c:v>12.899219826090119</c:v>
                </c:pt>
                <c:pt idx="201">
                  <c:v>13.122363377404328</c:v>
                </c:pt>
                <c:pt idx="202">
                  <c:v>13.122363377404328</c:v>
                </c:pt>
                <c:pt idx="204">
                  <c:v>13.304684934198283</c:v>
                </c:pt>
                <c:pt idx="205">
                  <c:v>13.304684934198283</c:v>
                </c:pt>
                <c:pt idx="207">
                  <c:v>13.458835614025542</c:v>
                </c:pt>
                <c:pt idx="208">
                  <c:v>13.458835614025542</c:v>
                </c:pt>
                <c:pt idx="210">
                  <c:v>13.592367006650065</c:v>
                </c:pt>
                <c:pt idx="211">
                  <c:v>13.592367006650065</c:v>
                </c:pt>
                <c:pt idx="213">
                  <c:v>13.710150042306449</c:v>
                </c:pt>
                <c:pt idx="214">
                  <c:v>13.710150042306449</c:v>
                </c:pt>
                <c:pt idx="216">
                  <c:v>13.815510557964274</c:v>
                </c:pt>
                <c:pt idx="217">
                  <c:v>13.815510557964274</c:v>
                </c:pt>
                <c:pt idx="219">
                  <c:v>14.508657738524219</c:v>
                </c:pt>
                <c:pt idx="220">
                  <c:v>14.508657738524219</c:v>
                </c:pt>
                <c:pt idx="222">
                  <c:v>14.914122846632385</c:v>
                </c:pt>
                <c:pt idx="223">
                  <c:v>14.914122846632385</c:v>
                </c:pt>
                <c:pt idx="225">
                  <c:v>15.201804919084164</c:v>
                </c:pt>
                <c:pt idx="226">
                  <c:v>15.201804919084164</c:v>
                </c:pt>
                <c:pt idx="228">
                  <c:v>15.424948470398375</c:v>
                </c:pt>
                <c:pt idx="229">
                  <c:v>15.424948470398375</c:v>
                </c:pt>
                <c:pt idx="231">
                  <c:v>15.60727002719233</c:v>
                </c:pt>
                <c:pt idx="232">
                  <c:v>15.60727002719233</c:v>
                </c:pt>
                <c:pt idx="234">
                  <c:v>15.761420707019587</c:v>
                </c:pt>
                <c:pt idx="235">
                  <c:v>15.761420707019587</c:v>
                </c:pt>
                <c:pt idx="237">
                  <c:v>15.89495209964411</c:v>
                </c:pt>
                <c:pt idx="238">
                  <c:v>15.89495209964411</c:v>
                </c:pt>
                <c:pt idx="240">
                  <c:v>16.012735135300492</c:v>
                </c:pt>
                <c:pt idx="241">
                  <c:v>16.012735135300492</c:v>
                </c:pt>
                <c:pt idx="243">
                  <c:v>16.11809565095832</c:v>
                </c:pt>
                <c:pt idx="244">
                  <c:v>16.11809565095832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4BD-454A-B7F3-2F3D916E8F01}"/>
            </c:ext>
          </c:extLst>
        </c:ser>
        <c:ser>
          <c:idx val="11"/>
          <c:order val="11"/>
          <c:tx>
            <c:v>Station 1013500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'LN-Scale_Template'!$AJ$6</c:f>
              <c:numCache>
                <c:formatCode>General</c:formatCode>
                <c:ptCount val="1"/>
                <c:pt idx="0">
                  <c:v>7.7198830001253702</c:v>
                </c:pt>
              </c:numCache>
            </c:numRef>
          </c:xVal>
          <c:yVal>
            <c:numRef>
              <c:f>'LN-Scale_Template'!$AK$6</c:f>
              <c:numCache>
                <c:formatCode>General</c:formatCode>
                <c:ptCount val="1"/>
                <c:pt idx="0">
                  <c:v>9.4286723662931706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5-4B8B-BAF8-D2BB13A9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14368"/>
        <c:axId val="637838048"/>
      </c:scatterChart>
      <c:valAx>
        <c:axId val="510614368"/>
        <c:scaling>
          <c:orientation val="minMax"/>
          <c:max val="11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Drainage Area Square Kilometers</a:t>
                </a:r>
              </a:p>
            </c:rich>
          </c:tx>
          <c:layout>
            <c:manualLayout>
              <c:xMode val="edge"/>
              <c:yMode val="edge"/>
              <c:x val="0.29779249140278047"/>
              <c:y val="0.93534687532338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8048"/>
        <c:crosses val="autoZero"/>
        <c:crossBetween val="midCat"/>
        <c:majorUnit val="1"/>
      </c:valAx>
      <c:valAx>
        <c:axId val="637838048"/>
        <c:scaling>
          <c:orientation val="minMax"/>
          <c:max val="11.6"/>
          <c:min val="2.299999999999999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P90 Flow cu.ft./sec.</a:t>
                </a:r>
              </a:p>
            </c:rich>
          </c:tx>
          <c:layout>
            <c:manualLayout>
              <c:xMode val="edge"/>
              <c:yMode val="edge"/>
              <c:x val="3.0882954507644037E-3"/>
              <c:y val="0.22258636801224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143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2401156441015355"/>
          <c:y val="0.70529767448423797"/>
          <c:w val="0.17598843558984656"/>
          <c:h val="0.1506315126827784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219075</xdr:colOff>
      <xdr:row>0</xdr:row>
      <xdr:rowOff>152400</xdr:rowOff>
    </xdr:from>
    <xdr:to>
      <xdr:col>28</xdr:col>
      <xdr:colOff>211836</xdr:colOff>
      <xdr:row>25</xdr:row>
      <xdr:rowOff>177927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CE43F79-720B-3431-0293-8D453E42F7E7}"/>
            </a:ext>
          </a:extLst>
        </xdr:cNvPr>
        <xdr:cNvGrpSpPr/>
      </xdr:nvGrpSpPr>
      <xdr:grpSpPr>
        <a:xfrm>
          <a:off x="13211175" y="152400"/>
          <a:ext cx="8174736" cy="5102352"/>
          <a:chOff x="13211175" y="152400"/>
          <a:chExt cx="8174736" cy="5102352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CEA75065-E6E2-42F3-9E6E-812502B99AB8}"/>
              </a:ext>
            </a:extLst>
          </xdr:cNvPr>
          <xdr:cNvGraphicFramePr>
            <a:graphicFrameLocks/>
          </xdr:cNvGraphicFramePr>
        </xdr:nvGraphicFramePr>
        <xdr:xfrm>
          <a:off x="13211175" y="152400"/>
          <a:ext cx="8174736" cy="51023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75F252F-A7F1-4709-896A-0FEF9E1BCAB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5918"/>
          <a:stretch/>
        </xdr:blipFill>
        <xdr:spPr bwMode="auto">
          <a:xfrm>
            <a:off x="20059650" y="1428750"/>
            <a:ext cx="504825" cy="276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0.83116</cdr:x>
      <cdr:y>0.1705</cdr:y>
    </cdr:from>
    <cdr:to>
      <cdr:x>0.99894</cdr:x>
      <cdr:y>0.55319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8F620F0-4606-FE67-2100-57B43A2EE604}"/>
            </a:ext>
          </a:extLst>
        </cdr:cNvPr>
        <cdr:cNvSpPr/>
      </cdr:nvSpPr>
      <cdr:spPr>
        <a:xfrm xmlns:a="http://schemas.openxmlformats.org/drawingml/2006/main">
          <a:off x="6794494" y="869950"/>
          <a:ext cx="1371600" cy="19526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0.82766</cdr:x>
      <cdr:y>0.1977</cdr:y>
    </cdr:from>
    <cdr:to>
      <cdr:x>0.94612</cdr:x>
      <cdr:y>0.25147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0D93DCC-3D30-DB92-4392-BF7C6336099E}"/>
            </a:ext>
          </a:extLst>
        </cdr:cNvPr>
        <cdr:cNvSpPr txBox="1"/>
      </cdr:nvSpPr>
      <cdr:spPr>
        <a:xfrm xmlns:a="http://schemas.openxmlformats.org/drawingml/2006/main">
          <a:off x="6765925" y="1008750"/>
          <a:ext cx="968375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t>Pearson r: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0.92748</cdr:x>
      <cdr:y>0.19902</cdr:y>
    </cdr:from>
    <cdr:to>
      <cdr:x>1</cdr:x>
      <cdr:y>0.25092</cdr:y>
    </cdr:to>
    <cdr:sp macro="" textlink="'LN-Scale_Template'!$AH$9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F9D8AA-A984-9600-CA6B-9976C5F916B8}"/>
            </a:ext>
          </a:extLst>
        </cdr:cNvPr>
        <cdr:cNvSpPr txBox="1"/>
      </cdr:nvSpPr>
      <cdr:spPr>
        <a:xfrm xmlns:a="http://schemas.openxmlformats.org/drawingml/2006/main">
          <a:off x="7581900" y="1015469"/>
          <a:ext cx="592836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0A6C9E2-24D7-49DD-BE5D-589EE41217AD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0.721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0.92465</cdr:x>
      <cdr:y>0.25026</cdr:y>
    </cdr:from>
    <cdr:to>
      <cdr:x>1</cdr:x>
      <cdr:y>0.30215</cdr:y>
    </cdr:to>
    <cdr:sp macro="" textlink="'LN-Scale_Template'!$AH$10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C352D17-C541-342F-AE25-10B06924E5F7}"/>
            </a:ext>
          </a:extLst>
        </cdr:cNvPr>
        <cdr:cNvSpPr txBox="1"/>
      </cdr:nvSpPr>
      <cdr:spPr>
        <a:xfrm xmlns:a="http://schemas.openxmlformats.org/drawingml/2006/main">
          <a:off x="7558769" y="1276914"/>
          <a:ext cx="615967" cy="26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7F359A2-AEA8-420A-9F26-748A7ED8A6B9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0.520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0.92466</cdr:x>
      <cdr:y>0.30158</cdr:y>
    </cdr:from>
    <cdr:to>
      <cdr:x>1</cdr:x>
      <cdr:y>0.35348</cdr:y>
    </cdr:to>
    <cdr:sp macro="" textlink="'LN-Scale_Template'!$AH$11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29262C-51CF-CF00-0005-B9D2AB67747B}"/>
            </a:ext>
          </a:extLst>
        </cdr:cNvPr>
        <cdr:cNvSpPr txBox="1"/>
      </cdr:nvSpPr>
      <cdr:spPr>
        <a:xfrm xmlns:a="http://schemas.openxmlformats.org/drawingml/2006/main">
          <a:off x="7558852" y="1538767"/>
          <a:ext cx="615884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6C0887B-630B-42C9-9FFD-30F999C00FE9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293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0.83039</cdr:x>
      <cdr:y>0.30158</cdr:y>
    </cdr:from>
    <cdr:to>
      <cdr:x>0.90573</cdr:x>
      <cdr:y>0.35348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B6CB26D-63AA-E97B-EB3C-2A2EB8862415}"/>
            </a:ext>
          </a:extLst>
        </cdr:cNvPr>
        <cdr:cNvSpPr txBox="1"/>
      </cdr:nvSpPr>
      <cdr:spPr>
        <a:xfrm xmlns:a="http://schemas.openxmlformats.org/drawingml/2006/main">
          <a:off x="6788200" y="1538767"/>
          <a:ext cx="615884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N 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0.83039</cdr:x>
      <cdr:y>0.351</cdr:y>
    </cdr:from>
    <cdr:to>
      <cdr:x>0.95343</cdr:x>
      <cdr:y>0.4029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DEB46B9-6C55-B215-16A4-028BD213B425}"/>
            </a:ext>
          </a:extLst>
        </cdr:cNvPr>
        <cdr:cNvSpPr txBox="1"/>
      </cdr:nvSpPr>
      <cdr:spPr>
        <a:xfrm xmlns:a="http://schemas.openxmlformats.org/drawingml/2006/main">
          <a:off x="6788200" y="1790925"/>
          <a:ext cx="1005840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t Statistic: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0.92466</cdr:x>
      <cdr:y>0.351</cdr:y>
    </cdr:from>
    <cdr:to>
      <cdr:x>1</cdr:x>
      <cdr:y>0.4029</cdr:y>
    </cdr:to>
    <cdr:sp macro="" textlink="'LN-Scale_Template'!$AH$12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D7FFD8F-010A-F9AA-F858-B923ED36AF7C}"/>
            </a:ext>
          </a:extLst>
        </cdr:cNvPr>
        <cdr:cNvSpPr txBox="1"/>
      </cdr:nvSpPr>
      <cdr:spPr>
        <a:xfrm xmlns:a="http://schemas.openxmlformats.org/drawingml/2006/main">
          <a:off x="7558852" y="1790925"/>
          <a:ext cx="615884" cy="264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5DC722-1DE0-49B1-AB42-3B424D00D904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17.74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0.83038</cdr:x>
      <cdr:y>0.40509</cdr:y>
    </cdr:from>
    <cdr:to>
      <cdr:x>0.94224</cdr:x>
      <cdr:y>0.45699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94EE419C-3818-60EF-F5BB-CF29E4874BBC}"/>
            </a:ext>
          </a:extLst>
        </cdr:cNvPr>
        <cdr:cNvSpPr txBox="1"/>
      </cdr:nvSpPr>
      <cdr:spPr>
        <a:xfrm xmlns:a="http://schemas.openxmlformats.org/drawingml/2006/main">
          <a:off x="6788159" y="2066927"/>
          <a:ext cx="914400" cy="264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P Value: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0.92126</cdr:x>
      <cdr:y>0.40696</cdr:y>
    </cdr:from>
    <cdr:to>
      <cdr:x>0.99661</cdr:x>
      <cdr:y>0.45886</cdr:y>
    </cdr:to>
    <cdr:sp macro="" textlink="'LN-Scale_Template'!$AH$13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1B236F9-92DF-6BAD-70BC-15DE42BF99E5}"/>
            </a:ext>
          </a:extLst>
        </cdr:cNvPr>
        <cdr:cNvSpPr txBox="1"/>
      </cdr:nvSpPr>
      <cdr:spPr>
        <a:xfrm xmlns:a="http://schemas.openxmlformats.org/drawingml/2006/main">
          <a:off x="7531089" y="2076452"/>
          <a:ext cx="615966" cy="264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CE06CAE6-9F4F-46F1-A68D-39A2DA3C3B6E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0.00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0.82456</cdr:x>
      <cdr:y>0.46632</cdr:y>
    </cdr:from>
    <cdr:to>
      <cdr:x>0.9476</cdr:x>
      <cdr:y>0.51821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857513E-FF2D-B40A-F75B-3AECC20591C7}"/>
            </a:ext>
          </a:extLst>
        </cdr:cNvPr>
        <cdr:cNvSpPr txBox="1"/>
      </cdr:nvSpPr>
      <cdr:spPr>
        <a:xfrm xmlns:a="http://schemas.openxmlformats.org/drawingml/2006/main">
          <a:off x="6740534" y="2379328"/>
          <a:ext cx="1005840" cy="26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t>Significant:</a:t>
          </a:r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0.9368</cdr:x>
      <cdr:y>0.46632</cdr:y>
    </cdr:from>
    <cdr:to>
      <cdr:x>0.99417</cdr:x>
      <cdr:y>0.51821</cdr:y>
    </cdr:to>
    <cdr:sp macro="" textlink="'LN-Scale_Template'!$AH$14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F00F8E3-7B9D-05D7-2DE9-2CA26B693423}"/>
            </a:ext>
          </a:extLst>
        </cdr:cNvPr>
        <cdr:cNvSpPr txBox="1"/>
      </cdr:nvSpPr>
      <cdr:spPr>
        <a:xfrm xmlns:a="http://schemas.openxmlformats.org/drawingml/2006/main">
          <a:off x="7658099" y="2379328"/>
          <a:ext cx="469011" cy="264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B8828D1-774A-495A-B43D-8D5D15B5265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Yes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05D9-3F32-4FA3-B592-1706CA8EF571}">
  <dimension ref="A1:BE295"/>
  <sheetViews>
    <sheetView tabSelected="1" workbookViewId="0">
      <selection activeCell="B3" sqref="B3"/>
    </sheetView>
  </sheetViews>
  <sheetFormatPr defaultRowHeight="15" x14ac:dyDescent="0.25"/>
  <cols>
    <col min="1" max="1" width="15" style="3" customWidth="1"/>
    <col min="2" max="4" width="14.42578125" customWidth="1"/>
    <col min="5" max="5" width="11.85546875" customWidth="1"/>
    <col min="6" max="6" width="13.7109375" customWidth="1"/>
    <col min="7" max="7" width="10.140625" customWidth="1"/>
    <col min="8" max="8" width="9.5703125" bestFit="1" customWidth="1"/>
    <col min="11" max="11" width="13.7109375" customWidth="1"/>
    <col min="15" max="15" width="4.42578125" customWidth="1"/>
    <col min="20" max="20" width="17.5703125" customWidth="1"/>
    <col min="21" max="21" width="12.5703125" customWidth="1"/>
    <col min="22" max="22" width="13.42578125" customWidth="1"/>
    <col min="23" max="23" width="10.140625" bestFit="1" customWidth="1"/>
    <col min="24" max="24" width="10.42578125" bestFit="1" customWidth="1"/>
    <col min="25" max="25" width="12.85546875" bestFit="1" customWidth="1"/>
    <col min="26" max="26" width="13.28515625" bestFit="1" customWidth="1"/>
    <col min="27" max="27" width="11.7109375" customWidth="1"/>
    <col min="28" max="28" width="11.5703125" customWidth="1"/>
    <col min="33" max="33" width="12.7109375" bestFit="1" customWidth="1"/>
    <col min="34" max="34" width="11.28515625" bestFit="1" customWidth="1"/>
    <col min="35" max="35" width="13.85546875" customWidth="1"/>
    <col min="39" max="39" width="7.7109375" bestFit="1" customWidth="1"/>
    <col min="40" max="40" width="10.5703125" bestFit="1" customWidth="1"/>
    <col min="41" max="41" width="8.7109375" bestFit="1" customWidth="1"/>
    <col min="42" max="42" width="12.85546875" bestFit="1" customWidth="1"/>
    <col min="44" max="44" width="7.7109375" bestFit="1" customWidth="1"/>
    <col min="45" max="45" width="10.5703125" bestFit="1" customWidth="1"/>
    <col min="46" max="46" width="8.7109375" bestFit="1" customWidth="1"/>
    <col min="47" max="47" width="12.85546875" bestFit="1" customWidth="1"/>
    <col min="51" max="51" width="10" bestFit="1" customWidth="1"/>
  </cols>
  <sheetData>
    <row r="1" spans="1:57" x14ac:dyDescent="0.25">
      <c r="A1" s="3" t="s">
        <v>0</v>
      </c>
      <c r="B1" s="1" t="s">
        <v>1</v>
      </c>
      <c r="C1" s="1"/>
      <c r="D1" s="1"/>
      <c r="L1" t="s">
        <v>2</v>
      </c>
      <c r="M1" t="s">
        <v>2</v>
      </c>
      <c r="N1" t="s">
        <v>3</v>
      </c>
      <c r="P1" t="s">
        <v>4</v>
      </c>
      <c r="Q1" t="s">
        <v>4</v>
      </c>
      <c r="R1" t="s">
        <v>4</v>
      </c>
      <c r="AM1" t="s">
        <v>35</v>
      </c>
      <c r="AR1" t="s">
        <v>36</v>
      </c>
      <c r="AW1" t="s">
        <v>37</v>
      </c>
      <c r="BB1" t="s">
        <v>38</v>
      </c>
    </row>
    <row r="2" spans="1:57" x14ac:dyDescent="0.25">
      <c r="A2" s="3" t="s">
        <v>5</v>
      </c>
      <c r="B2" s="2" t="s">
        <v>6</v>
      </c>
      <c r="C2" s="2" t="s">
        <v>39</v>
      </c>
      <c r="D2" s="2" t="s">
        <v>40</v>
      </c>
      <c r="E2" s="2"/>
      <c r="G2" t="s">
        <v>7</v>
      </c>
      <c r="H2">
        <f>SLOPE(D3:D309,C3:C309)</f>
        <v>0.70735024047047601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10</v>
      </c>
      <c r="Q2" t="s">
        <v>11</v>
      </c>
      <c r="R2" t="s">
        <v>13</v>
      </c>
      <c r="AM2" t="s">
        <v>32</v>
      </c>
      <c r="AN2" t="s">
        <v>33</v>
      </c>
      <c r="AO2" t="s">
        <v>27</v>
      </c>
      <c r="AP2" t="s">
        <v>34</v>
      </c>
      <c r="AR2" t="s">
        <v>32</v>
      </c>
      <c r="AS2" t="s">
        <v>33</v>
      </c>
      <c r="AT2" t="s">
        <v>27</v>
      </c>
      <c r="AU2" t="s">
        <v>34</v>
      </c>
      <c r="AW2" t="s">
        <v>32</v>
      </c>
      <c r="AX2" t="s">
        <v>33</v>
      </c>
      <c r="AY2" t="s">
        <v>27</v>
      </c>
      <c r="AZ2" t="s">
        <v>34</v>
      </c>
      <c r="BB2" t="s">
        <v>32</v>
      </c>
      <c r="BC2" t="s">
        <v>33</v>
      </c>
      <c r="BD2" t="s">
        <v>27</v>
      </c>
      <c r="BE2" t="s">
        <v>34</v>
      </c>
    </row>
    <row r="3" spans="1:57" x14ac:dyDescent="0.25">
      <c r="A3" s="4">
        <v>5.3767110000000002</v>
      </c>
      <c r="B3" s="2">
        <v>16.03</v>
      </c>
      <c r="C3" s="2">
        <f>LN(A3)</f>
        <v>1.6820768489402835</v>
      </c>
      <c r="D3" s="2">
        <f>LN(B3)</f>
        <v>2.7744619666214616</v>
      </c>
      <c r="G3" t="s">
        <v>14</v>
      </c>
      <c r="H3">
        <f>INTERCEPT(D3:D309,C3:C309)</f>
        <v>4.1421646448051073</v>
      </c>
      <c r="J3">
        <v>0</v>
      </c>
      <c r="K3">
        <f t="shared" ref="K3:K66" si="0">($H$2*J3)+$H$3</f>
        <v>4.1421646448051073</v>
      </c>
      <c r="L3">
        <f>K3-N3</f>
        <v>3.6496247267814983</v>
      </c>
      <c r="M3">
        <f>K3+N3</f>
        <v>4.6347045628287162</v>
      </c>
      <c r="N3">
        <f t="shared" ref="N3:N66" si="1">($H$8*SQRT(1/$H$5+(J3-$H$6)^2/$H$7))*$H$9</f>
        <v>0.49253991802360875</v>
      </c>
      <c r="P3">
        <f>K3-R3</f>
        <v>2.284934807952574</v>
      </c>
      <c r="Q3">
        <f>K3+R3</f>
        <v>5.9993944816576406</v>
      </c>
      <c r="R3">
        <f t="shared" ref="R3:R66" si="2">($H$8*SQRT(1+1/$H$5+(J3-$H$6)^2/$H$7))*$H$9</f>
        <v>1.8572298368525333</v>
      </c>
      <c r="AM3">
        <v>9.9999999999999967E-3</v>
      </c>
      <c r="AN3">
        <v>-4.6051701859880918</v>
      </c>
      <c r="AO3">
        <f>$Y$29</f>
        <v>2.2999999999999998</v>
      </c>
      <c r="AR3">
        <v>0.1</v>
      </c>
      <c r="AS3">
        <f>LN(AR3)</f>
        <v>-2.3025850929940455</v>
      </c>
      <c r="AT3">
        <f>$Y$29</f>
        <v>2.2999999999999998</v>
      </c>
      <c r="AU3">
        <v>0.1</v>
      </c>
      <c r="AW3">
        <v>9.9999999999999967E-3</v>
      </c>
      <c r="AX3">
        <v>-4.6051701859880918</v>
      </c>
      <c r="AY3">
        <f>$Y$26</f>
        <v>0</v>
      </c>
      <c r="BB3">
        <v>1E-3</v>
      </c>
      <c r="BC3">
        <f>LN(BB3)</f>
        <v>-6.9077552789821368</v>
      </c>
      <c r="BD3">
        <f>$Y$26</f>
        <v>0</v>
      </c>
      <c r="BE3">
        <f>BB4</f>
        <v>1E-3</v>
      </c>
    </row>
    <row r="4" spans="1:57" x14ac:dyDescent="0.25">
      <c r="A4" s="4">
        <v>10.6235</v>
      </c>
      <c r="B4" s="2">
        <v>289.10000000000002</v>
      </c>
      <c r="C4" s="2">
        <f t="shared" ref="C4:D67" si="3">LN(A4)</f>
        <v>2.3630685283735562</v>
      </c>
      <c r="D4" s="2">
        <f t="shared" si="3"/>
        <v>5.6667726490223007</v>
      </c>
      <c r="F4" t="s">
        <v>15</v>
      </c>
      <c r="G4" t="s">
        <v>16</v>
      </c>
      <c r="H4">
        <v>0.05</v>
      </c>
      <c r="J4">
        <f>J3+0.1</f>
        <v>0.1</v>
      </c>
      <c r="K4">
        <f t="shared" si="0"/>
        <v>4.2128996688521552</v>
      </c>
      <c r="L4">
        <f t="shared" ref="L4:L67" si="4">K4-N4</f>
        <v>3.7280250002085045</v>
      </c>
      <c r="M4">
        <f t="shared" ref="M4:M67" si="5">K4+N4</f>
        <v>4.6977743374958063</v>
      </c>
      <c r="N4">
        <f t="shared" si="1"/>
        <v>0.48487466864365086</v>
      </c>
      <c r="P4">
        <f t="shared" ref="P4:P67" si="6">K4-R4</f>
        <v>2.3576879449939661</v>
      </c>
      <c r="Q4">
        <f t="shared" ref="Q4:Q67" si="7">K4+R4</f>
        <v>6.0681113927103443</v>
      </c>
      <c r="R4">
        <f t="shared" si="2"/>
        <v>1.8552117238581893</v>
      </c>
      <c r="AM4">
        <v>9.9999999999999967E-3</v>
      </c>
      <c r="AN4">
        <v>-4.6051701859880918</v>
      </c>
      <c r="AO4">
        <f>23</f>
        <v>23</v>
      </c>
      <c r="AP4">
        <v>9.9999999999999967E-3</v>
      </c>
      <c r="AR4">
        <f>AR3</f>
        <v>0.1</v>
      </c>
      <c r="AS4">
        <f>LN(AR4)</f>
        <v>-2.3025850929940455</v>
      </c>
      <c r="AT4">
        <f>$Z$29</f>
        <v>11.6</v>
      </c>
      <c r="AW4">
        <v>9.9999999999999967E-3</v>
      </c>
      <c r="AX4">
        <v>-4.6051701859880918</v>
      </c>
      <c r="AY4">
        <v>23</v>
      </c>
      <c r="AZ4">
        <v>9.9999999999999967E-3</v>
      </c>
      <c r="BB4">
        <f>BB3</f>
        <v>1E-3</v>
      </c>
      <c r="BC4">
        <f>LN(BB4)</f>
        <v>-6.9077552789821368</v>
      </c>
      <c r="BD4">
        <v>23</v>
      </c>
    </row>
    <row r="5" spans="1:57" x14ac:dyDescent="0.25">
      <c r="A5" s="4">
        <v>19.34224</v>
      </c>
      <c r="B5" s="2">
        <v>395.2</v>
      </c>
      <c r="C5" s="2">
        <f t="shared" si="3"/>
        <v>2.9622913054485833</v>
      </c>
      <c r="D5" s="2">
        <f t="shared" si="3"/>
        <v>5.9793919658737131</v>
      </c>
      <c r="F5" t="s">
        <v>17</v>
      </c>
      <c r="G5" t="s">
        <v>18</v>
      </c>
      <c r="H5">
        <f>COUNT(A3:A501)</f>
        <v>293</v>
      </c>
      <c r="J5">
        <f t="shared" ref="J5:J68" si="8">J4+0.1</f>
        <v>0.2</v>
      </c>
      <c r="K5">
        <f t="shared" si="0"/>
        <v>4.2836346928992022</v>
      </c>
      <c r="L5">
        <f t="shared" si="4"/>
        <v>3.8064193602552034</v>
      </c>
      <c r="M5">
        <f t="shared" si="5"/>
        <v>4.7608500255432009</v>
      </c>
      <c r="N5">
        <f t="shared" si="1"/>
        <v>0.47721533264399885</v>
      </c>
      <c r="P5">
        <f t="shared" si="6"/>
        <v>2.4304100519667795</v>
      </c>
      <c r="Q5">
        <f t="shared" si="7"/>
        <v>6.1368593338316249</v>
      </c>
      <c r="R5">
        <f t="shared" si="2"/>
        <v>1.8532246409324229</v>
      </c>
      <c r="AI5" t="s">
        <v>41</v>
      </c>
      <c r="AJ5" t="s">
        <v>42</v>
      </c>
      <c r="AK5" t="s">
        <v>43</v>
      </c>
    </row>
    <row r="6" spans="1:57" x14ac:dyDescent="0.25">
      <c r="A6" s="4">
        <v>20.305800000000001</v>
      </c>
      <c r="B6" s="2">
        <v>346.8</v>
      </c>
      <c r="C6" s="2">
        <f t="shared" si="3"/>
        <v>3.0109065595249023</v>
      </c>
      <c r="D6" s="2">
        <f t="shared" si="3"/>
        <v>5.8487482449063872</v>
      </c>
      <c r="F6" t="s">
        <v>19</v>
      </c>
      <c r="G6" t="s">
        <v>20</v>
      </c>
      <c r="H6">
        <f>AVERAGE(C3:C309)</f>
        <v>6.1334455637807794</v>
      </c>
      <c r="J6">
        <f t="shared" si="8"/>
        <v>0.30000000000000004</v>
      </c>
      <c r="K6">
        <f t="shared" si="0"/>
        <v>4.3543697169462501</v>
      </c>
      <c r="L6">
        <f t="shared" si="4"/>
        <v>3.8848075175504726</v>
      </c>
      <c r="M6">
        <f t="shared" si="5"/>
        <v>4.823931916342028</v>
      </c>
      <c r="N6">
        <f t="shared" si="1"/>
        <v>0.46956219939577748</v>
      </c>
      <c r="P6">
        <f t="shared" si="6"/>
        <v>2.503101028951451</v>
      </c>
      <c r="Q6">
        <f t="shared" si="7"/>
        <v>6.2056384049410491</v>
      </c>
      <c r="R6">
        <f t="shared" si="2"/>
        <v>1.851268687994799</v>
      </c>
      <c r="AJ6">
        <f>LN(2252.696)</f>
        <v>7.7198830001253702</v>
      </c>
      <c r="AK6">
        <f>LN(12440)</f>
        <v>9.4286723662931706</v>
      </c>
      <c r="AM6">
        <v>1.9999999999999997E-2</v>
      </c>
      <c r="AN6">
        <v>-3.9120230054281464</v>
      </c>
      <c r="AO6">
        <f>$Y$29</f>
        <v>2.2999999999999998</v>
      </c>
      <c r="AR6">
        <v>1</v>
      </c>
      <c r="AS6">
        <f>LN(AR6)</f>
        <v>0</v>
      </c>
      <c r="AT6">
        <f>$Y$29</f>
        <v>2.2999999999999998</v>
      </c>
      <c r="AU6">
        <f>AR7</f>
        <v>1</v>
      </c>
      <c r="AW6">
        <v>1.9999999999999997E-2</v>
      </c>
      <c r="AX6">
        <v>-3.9120230054281464</v>
      </c>
      <c r="AY6">
        <f>$Y$26</f>
        <v>0</v>
      </c>
      <c r="BB6">
        <v>0.1</v>
      </c>
      <c r="BC6">
        <f>LN(BB6)</f>
        <v>-2.3025850929940455</v>
      </c>
      <c r="BD6">
        <f>$Y$26</f>
        <v>0</v>
      </c>
      <c r="BE6">
        <f>BB7</f>
        <v>0.1</v>
      </c>
    </row>
    <row r="7" spans="1:57" x14ac:dyDescent="0.25">
      <c r="A7" s="4">
        <v>22.456800000000001</v>
      </c>
      <c r="B7" s="2">
        <v>121.2</v>
      </c>
      <c r="C7" s="2">
        <f t="shared" si="3"/>
        <v>3.1115934636476759</v>
      </c>
      <c r="D7" s="2">
        <f t="shared" si="3"/>
        <v>4.7974420736352137</v>
      </c>
      <c r="F7" t="s">
        <v>21</v>
      </c>
      <c r="G7" t="s">
        <v>22</v>
      </c>
      <c r="H7">
        <f>DEVSQ(C3:C309)</f>
        <v>520.75543348399026</v>
      </c>
      <c r="J7">
        <f t="shared" si="8"/>
        <v>0.4</v>
      </c>
      <c r="K7">
        <f t="shared" si="0"/>
        <v>4.425104740993298</v>
      </c>
      <c r="L7">
        <f t="shared" si="4"/>
        <v>3.9631891637879799</v>
      </c>
      <c r="M7">
        <f t="shared" si="5"/>
        <v>4.8870203181986165</v>
      </c>
      <c r="N7">
        <f t="shared" si="1"/>
        <v>0.46191557720531823</v>
      </c>
      <c r="P7">
        <f t="shared" si="6"/>
        <v>2.5757607771743691</v>
      </c>
      <c r="Q7">
        <f t="shared" si="7"/>
        <v>6.2744487048122268</v>
      </c>
      <c r="R7">
        <f t="shared" si="2"/>
        <v>1.8493439638189286</v>
      </c>
      <c r="AM7">
        <v>1.9999999999999997E-2</v>
      </c>
      <c r="AN7">
        <v>-3.9120230054281464</v>
      </c>
      <c r="AO7">
        <f>23</f>
        <v>23</v>
      </c>
      <c r="AP7">
        <v>1.9999999999999997E-2</v>
      </c>
      <c r="AR7">
        <f>AR6</f>
        <v>1</v>
      </c>
      <c r="AS7">
        <f>LN(AR7)</f>
        <v>0</v>
      </c>
      <c r="AT7">
        <f>$Z$29</f>
        <v>11.6</v>
      </c>
      <c r="AW7">
        <v>1.9999999999999997E-2</v>
      </c>
      <c r="AX7">
        <v>-3.9120230054281464</v>
      </c>
      <c r="AY7">
        <v>23</v>
      </c>
      <c r="AZ7">
        <v>1.9999999999999997E-2</v>
      </c>
      <c r="BB7">
        <f>BB6</f>
        <v>0.1</v>
      </c>
      <c r="BC7">
        <f>LN(BB7)</f>
        <v>-2.3025850929940455</v>
      </c>
      <c r="BD7">
        <v>23</v>
      </c>
    </row>
    <row r="8" spans="1:57" x14ac:dyDescent="0.25">
      <c r="A8" s="4">
        <v>27.602699999999999</v>
      </c>
      <c r="B8" s="2">
        <v>254</v>
      </c>
      <c r="C8" s="2">
        <f t="shared" si="3"/>
        <v>3.3179135940254012</v>
      </c>
      <c r="D8" s="2">
        <f t="shared" si="3"/>
        <v>5.5373342670185366</v>
      </c>
      <c r="F8" t="s">
        <v>23</v>
      </c>
      <c r="G8" t="s">
        <v>24</v>
      </c>
      <c r="H8">
        <f>STEYX(D3:D309,C3:C309)</f>
        <v>0.90985366796825995</v>
      </c>
      <c r="J8">
        <f t="shared" si="8"/>
        <v>0.5</v>
      </c>
      <c r="K8">
        <f t="shared" si="0"/>
        <v>4.495839765040345</v>
      </c>
      <c r="L8">
        <f t="shared" si="4"/>
        <v>4.0415639701743959</v>
      </c>
      <c r="M8">
        <f t="shared" si="5"/>
        <v>4.950115559906294</v>
      </c>
      <c r="N8">
        <f t="shared" si="1"/>
        <v>0.45427579486594938</v>
      </c>
      <c r="P8">
        <f t="shared" si="6"/>
        <v>2.6483891990306145</v>
      </c>
      <c r="Q8">
        <f t="shared" si="7"/>
        <v>6.3432903310500759</v>
      </c>
      <c r="R8">
        <f t="shared" si="2"/>
        <v>1.8474505660097305</v>
      </c>
    </row>
    <row r="9" spans="1:57" ht="18.75" x14ac:dyDescent="0.3">
      <c r="A9" s="4">
        <v>30.5352</v>
      </c>
      <c r="B9" s="2">
        <v>452.2</v>
      </c>
      <c r="C9" s="2">
        <f t="shared" si="3"/>
        <v>3.4188801165144631</v>
      </c>
      <c r="D9" s="2">
        <f t="shared" si="3"/>
        <v>6.1141245598438694</v>
      </c>
      <c r="F9" t="s">
        <v>25</v>
      </c>
      <c r="G9" t="s">
        <v>26</v>
      </c>
      <c r="H9">
        <f>_xlfn.T.INV.2T(H4,H5-2)</f>
        <v>1.9681495542478071</v>
      </c>
      <c r="J9">
        <f t="shared" si="8"/>
        <v>0.6</v>
      </c>
      <c r="K9">
        <f t="shared" si="0"/>
        <v>4.5665747890873929</v>
      </c>
      <c r="L9">
        <f t="shared" si="4"/>
        <v>4.119931585724907</v>
      </c>
      <c r="M9">
        <f t="shared" si="5"/>
        <v>5.0132179924498788</v>
      </c>
      <c r="N9">
        <f t="shared" si="1"/>
        <v>0.44664320336248597</v>
      </c>
      <c r="P9">
        <f t="shared" si="6"/>
        <v>2.720986198106595</v>
      </c>
      <c r="Q9">
        <f t="shared" si="7"/>
        <v>6.4121633800681908</v>
      </c>
      <c r="R9">
        <f t="shared" si="2"/>
        <v>1.8455885909807979</v>
      </c>
      <c r="AG9" s="19" t="s">
        <v>85</v>
      </c>
      <c r="AH9" s="23">
        <f>PEARSON(C3:C5002,D3:D5002)</f>
        <v>0.72083308602480289</v>
      </c>
      <c r="AM9">
        <v>0.03</v>
      </c>
      <c r="AN9">
        <v>-3.5065578973199818</v>
      </c>
      <c r="AO9">
        <f>$Y$29</f>
        <v>2.2999999999999998</v>
      </c>
      <c r="AR9">
        <v>10</v>
      </c>
      <c r="AS9">
        <f>LN(AR9)</f>
        <v>2.3025850929940459</v>
      </c>
      <c r="AT9">
        <f>$Y$29</f>
        <v>2.2999999999999998</v>
      </c>
      <c r="AU9">
        <f>AR10</f>
        <v>10</v>
      </c>
      <c r="AW9">
        <v>0.03</v>
      </c>
      <c r="AX9">
        <v>-3.5065578973199818</v>
      </c>
      <c r="AY9">
        <f>$Y$26</f>
        <v>0</v>
      </c>
      <c r="BB9">
        <v>1</v>
      </c>
      <c r="BC9">
        <f>LN(BB9)</f>
        <v>0</v>
      </c>
      <c r="BD9">
        <f>$Y$26</f>
        <v>0</v>
      </c>
      <c r="BE9">
        <f>BB10</f>
        <v>1</v>
      </c>
    </row>
    <row r="10" spans="1:57" ht="21" x14ac:dyDescent="0.3">
      <c r="A10" s="4">
        <v>31.298400000000001</v>
      </c>
      <c r="B10" s="2">
        <v>501.1</v>
      </c>
      <c r="C10" s="2">
        <f t="shared" si="3"/>
        <v>3.4435669780286648</v>
      </c>
      <c r="D10" s="2">
        <f t="shared" si="3"/>
        <v>6.2168056819656794</v>
      </c>
      <c r="J10">
        <f t="shared" si="8"/>
        <v>0.7</v>
      </c>
      <c r="K10">
        <f t="shared" si="0"/>
        <v>4.6373098131344408</v>
      </c>
      <c r="L10">
        <f t="shared" si="4"/>
        <v>4.1982916353885065</v>
      </c>
      <c r="M10">
        <f t="shared" si="5"/>
        <v>5.0763279908803751</v>
      </c>
      <c r="N10">
        <f t="shared" si="1"/>
        <v>0.43901817774593455</v>
      </c>
      <c r="P10">
        <f t="shared" si="6"/>
        <v>2.793551679202567</v>
      </c>
      <c r="Q10">
        <f t="shared" si="7"/>
        <v>6.4810679470663146</v>
      </c>
      <c r="R10">
        <f t="shared" si="2"/>
        <v>1.8437581339318736</v>
      </c>
      <c r="AG10" s="19" t="s">
        <v>86</v>
      </c>
      <c r="AH10" s="23">
        <f>AH9^2</f>
        <v>0.51960033790804094</v>
      </c>
      <c r="AM10">
        <v>0.03</v>
      </c>
      <c r="AN10">
        <v>-3.5065578973199818</v>
      </c>
      <c r="AO10">
        <f>23</f>
        <v>23</v>
      </c>
      <c r="AP10">
        <v>0.03</v>
      </c>
      <c r="AR10">
        <f>AR9</f>
        <v>10</v>
      </c>
      <c r="AS10">
        <f>LN(AR10)</f>
        <v>2.3025850929940459</v>
      </c>
      <c r="AT10">
        <f>$Z$29</f>
        <v>11.6</v>
      </c>
      <c r="AW10">
        <v>0.03</v>
      </c>
      <c r="AX10">
        <v>-3.5065578973199818</v>
      </c>
      <c r="AY10">
        <v>23</v>
      </c>
      <c r="AZ10">
        <v>0.03</v>
      </c>
      <c r="BB10">
        <f>BB9</f>
        <v>1</v>
      </c>
      <c r="BC10">
        <f>LN(BB10)</f>
        <v>0</v>
      </c>
      <c r="BD10">
        <v>23</v>
      </c>
    </row>
    <row r="11" spans="1:57" ht="18.75" x14ac:dyDescent="0.3">
      <c r="A11" s="4">
        <v>31.483799999999999</v>
      </c>
      <c r="B11" s="2">
        <v>647.6</v>
      </c>
      <c r="C11" s="2">
        <f t="shared" si="3"/>
        <v>3.4494731278270452</v>
      </c>
      <c r="D11" s="2">
        <f t="shared" si="3"/>
        <v>6.4732732218034803</v>
      </c>
      <c r="F11" t="s">
        <v>44</v>
      </c>
      <c r="H11">
        <f>(Z26-Y26)/100</f>
        <v>0.11599999999999999</v>
      </c>
      <c r="J11">
        <f t="shared" si="8"/>
        <v>0.79999999999999993</v>
      </c>
      <c r="K11">
        <f t="shared" si="0"/>
        <v>4.7080448371814878</v>
      </c>
      <c r="L11">
        <f t="shared" si="4"/>
        <v>4.2766437179832826</v>
      </c>
      <c r="M11">
        <f t="shared" si="5"/>
        <v>5.139445956379693</v>
      </c>
      <c r="N11">
        <f t="shared" si="1"/>
        <v>0.4314011191982054</v>
      </c>
      <c r="P11">
        <f t="shared" si="6"/>
        <v>2.866085548355036</v>
      </c>
      <c r="Q11">
        <f t="shared" si="7"/>
        <v>6.5500041260079396</v>
      </c>
      <c r="R11">
        <f t="shared" si="2"/>
        <v>1.841959288826452</v>
      </c>
      <c r="AG11" s="19" t="s">
        <v>87</v>
      </c>
      <c r="AH11" s="20">
        <f>COUNT(C3:C5002)</f>
        <v>293</v>
      </c>
    </row>
    <row r="12" spans="1:57" ht="18.75" x14ac:dyDescent="0.3">
      <c r="A12" s="4">
        <v>34.718400000000003</v>
      </c>
      <c r="B12" s="2">
        <v>1913</v>
      </c>
      <c r="C12" s="2">
        <f t="shared" si="3"/>
        <v>3.547269805780989</v>
      </c>
      <c r="D12" s="2">
        <f t="shared" si="3"/>
        <v>7.5564279694402527</v>
      </c>
      <c r="H12" s="5"/>
      <c r="J12">
        <f t="shared" si="8"/>
        <v>0.89999999999999991</v>
      </c>
      <c r="K12">
        <f t="shared" si="0"/>
        <v>4.7787798612285357</v>
      </c>
      <c r="L12">
        <f t="shared" si="4"/>
        <v>4.354987403919286</v>
      </c>
      <c r="M12">
        <f t="shared" si="5"/>
        <v>5.2025723185377855</v>
      </c>
      <c r="N12">
        <f t="shared" si="1"/>
        <v>0.42379245730925008</v>
      </c>
      <c r="P12">
        <f t="shared" si="6"/>
        <v>2.9385877128590243</v>
      </c>
      <c r="Q12">
        <f t="shared" si="7"/>
        <v>6.6189720095980471</v>
      </c>
      <c r="R12">
        <f t="shared" si="2"/>
        <v>1.8401921483695112</v>
      </c>
      <c r="AG12" s="19" t="s">
        <v>88</v>
      </c>
      <c r="AH12" s="21">
        <f>((AH9*((AH11-2)^0.5))/(1-AH9^2)^0.5)</f>
        <v>17.741072075774881</v>
      </c>
      <c r="AM12">
        <v>0.04</v>
      </c>
      <c r="AN12">
        <v>-3.2188758248682006</v>
      </c>
      <c r="AO12">
        <f>$Y$29</f>
        <v>2.2999999999999998</v>
      </c>
      <c r="AR12">
        <v>100</v>
      </c>
      <c r="AS12">
        <f>LN(AR12)</f>
        <v>4.6051701859880918</v>
      </c>
      <c r="AT12">
        <f>$Y$29</f>
        <v>2.2999999999999998</v>
      </c>
      <c r="AU12">
        <f>AR13</f>
        <v>100</v>
      </c>
      <c r="AW12">
        <v>0.04</v>
      </c>
      <c r="AX12">
        <v>-3.2188758248682006</v>
      </c>
      <c r="AY12">
        <f>$Y$26</f>
        <v>0</v>
      </c>
      <c r="BB12">
        <v>10</v>
      </c>
      <c r="BC12">
        <f>LN(BB12)</f>
        <v>2.3025850929940459</v>
      </c>
      <c r="BD12">
        <f>$Y$26</f>
        <v>0</v>
      </c>
      <c r="BE12">
        <f>BB13</f>
        <v>10</v>
      </c>
    </row>
    <row r="13" spans="1:57" ht="18.75" x14ac:dyDescent="0.3">
      <c r="A13" s="4">
        <v>38.7729</v>
      </c>
      <c r="B13" s="2">
        <v>797.2</v>
      </c>
      <c r="C13" s="2">
        <f t="shared" si="3"/>
        <v>3.6577215489886221</v>
      </c>
      <c r="D13" s="2">
        <f t="shared" si="3"/>
        <v>6.6811055883386397</v>
      </c>
      <c r="J13">
        <f t="shared" si="8"/>
        <v>0.99999999999999989</v>
      </c>
      <c r="K13">
        <f t="shared" si="0"/>
        <v>4.8495148852755836</v>
      </c>
      <c r="L13">
        <f t="shared" si="4"/>
        <v>4.4333222326835351</v>
      </c>
      <c r="M13">
        <f t="shared" si="5"/>
        <v>5.2657075378676321</v>
      </c>
      <c r="N13">
        <f t="shared" si="1"/>
        <v>0.41619265259204896</v>
      </c>
      <c r="P13">
        <f t="shared" si="6"/>
        <v>3.011058081290189</v>
      </c>
      <c r="Q13">
        <f t="shared" si="7"/>
        <v>6.6879716892609782</v>
      </c>
      <c r="R13">
        <f t="shared" si="2"/>
        <v>1.8384568039853943</v>
      </c>
      <c r="AG13" s="19" t="s">
        <v>89</v>
      </c>
      <c r="AH13" s="24">
        <f>_xlfn.T.DIST.2T($AH$12,$AH$15)</f>
        <v>3.0452136794218844E-48</v>
      </c>
      <c r="AM13">
        <v>0.04</v>
      </c>
      <c r="AN13">
        <v>-3.2188758248682006</v>
      </c>
      <c r="AO13">
        <f>23</f>
        <v>23</v>
      </c>
      <c r="AP13">
        <v>0.04</v>
      </c>
      <c r="AR13">
        <f>AR12</f>
        <v>100</v>
      </c>
      <c r="AS13">
        <f>LN(AR13)</f>
        <v>4.6051701859880918</v>
      </c>
      <c r="AT13">
        <f>$Z$29</f>
        <v>11.6</v>
      </c>
      <c r="AW13">
        <v>0.04</v>
      </c>
      <c r="AX13">
        <v>-3.2188758248682006</v>
      </c>
      <c r="AY13">
        <v>23</v>
      </c>
      <c r="AZ13">
        <v>0.04</v>
      </c>
      <c r="BB13">
        <f>BB12</f>
        <v>10</v>
      </c>
      <c r="BC13">
        <f>LN(BB13)</f>
        <v>2.3025850929940459</v>
      </c>
      <c r="BD13">
        <v>23</v>
      </c>
    </row>
    <row r="14" spans="1:57" ht="18.75" x14ac:dyDescent="0.3">
      <c r="A14" s="4">
        <v>41.566499999999998</v>
      </c>
      <c r="B14" s="2">
        <v>843.9</v>
      </c>
      <c r="C14" s="2">
        <f t="shared" si="3"/>
        <v>3.7272945543867468</v>
      </c>
      <c r="D14" s="2">
        <f t="shared" si="3"/>
        <v>6.7380340041639206</v>
      </c>
      <c r="J14">
        <f t="shared" si="8"/>
        <v>1.0999999999999999</v>
      </c>
      <c r="K14">
        <f t="shared" si="0"/>
        <v>4.9202499093226306</v>
      </c>
      <c r="L14">
        <f t="shared" si="4"/>
        <v>4.5116477100583037</v>
      </c>
      <c r="M14">
        <f t="shared" si="5"/>
        <v>5.3288521085869576</v>
      </c>
      <c r="N14">
        <f t="shared" si="1"/>
        <v>0.40860219926432684</v>
      </c>
      <c r="P14">
        <f t="shared" si="6"/>
        <v>3.0834965635267859</v>
      </c>
      <c r="Q14">
        <f t="shared" si="7"/>
        <v>6.7570032551184749</v>
      </c>
      <c r="R14">
        <f t="shared" si="2"/>
        <v>1.8367533457958447</v>
      </c>
      <c r="AG14" s="19" t="s">
        <v>90</v>
      </c>
      <c r="AH14" s="22" t="str">
        <f>IF(AH13&lt;0.05,"Yes","No")</f>
        <v>Yes</v>
      </c>
    </row>
    <row r="15" spans="1:57" x14ac:dyDescent="0.25">
      <c r="A15" s="4">
        <v>44.740259999999999</v>
      </c>
      <c r="B15" s="2">
        <v>1074</v>
      </c>
      <c r="C15" s="2">
        <f t="shared" si="3"/>
        <v>3.8008737673995903</v>
      </c>
      <c r="D15" s="2">
        <f t="shared" si="3"/>
        <v>6.9791452750688103</v>
      </c>
      <c r="J15">
        <f t="shared" si="8"/>
        <v>1.2</v>
      </c>
      <c r="K15">
        <f t="shared" si="0"/>
        <v>4.9909849333696785</v>
      </c>
      <c r="L15">
        <f t="shared" si="4"/>
        <v>4.5899633050398236</v>
      </c>
      <c r="M15">
        <f t="shared" si="5"/>
        <v>5.3920065616995334</v>
      </c>
      <c r="N15">
        <f t="shared" si="1"/>
        <v>0.40102162832985511</v>
      </c>
      <c r="P15">
        <f t="shared" si="6"/>
        <v>3.155903070771469</v>
      </c>
      <c r="Q15">
        <f t="shared" si="7"/>
        <v>6.826066795967888</v>
      </c>
      <c r="R15">
        <f t="shared" si="2"/>
        <v>1.8350818625982093</v>
      </c>
      <c r="AG15" t="s">
        <v>91</v>
      </c>
      <c r="AH15">
        <f>AH11-2</f>
        <v>291</v>
      </c>
      <c r="AM15">
        <v>0.05</v>
      </c>
      <c r="AN15">
        <v>-2.9957322735539909</v>
      </c>
      <c r="AO15">
        <f>$Y$29</f>
        <v>2.2999999999999998</v>
      </c>
      <c r="AR15">
        <v>1000</v>
      </c>
      <c r="AS15">
        <f>LN(AR15)</f>
        <v>6.9077552789821368</v>
      </c>
      <c r="AT15">
        <f>$Y$29</f>
        <v>2.2999999999999998</v>
      </c>
      <c r="AU15">
        <f>AR16</f>
        <v>1000</v>
      </c>
      <c r="AW15">
        <v>0.05</v>
      </c>
      <c r="AX15">
        <v>-2.9957322735539909</v>
      </c>
      <c r="AY15">
        <f>$Y$26</f>
        <v>0</v>
      </c>
      <c r="BB15">
        <v>100</v>
      </c>
      <c r="BC15">
        <f>LN(BB15)</f>
        <v>4.6051701859880918</v>
      </c>
      <c r="BD15">
        <f>$Y$26</f>
        <v>0</v>
      </c>
      <c r="BE15">
        <f>BB16</f>
        <v>100</v>
      </c>
    </row>
    <row r="16" spans="1:57" x14ac:dyDescent="0.25">
      <c r="A16" s="4">
        <v>49.705590000000001</v>
      </c>
      <c r="B16" s="2">
        <v>539.4</v>
      </c>
      <c r="C16" s="2">
        <f t="shared" si="3"/>
        <v>3.9061174016268558</v>
      </c>
      <c r="D16" s="2">
        <f t="shared" si="3"/>
        <v>6.2904574107056295</v>
      </c>
      <c r="J16">
        <f t="shared" si="8"/>
        <v>1.3</v>
      </c>
      <c r="K16">
        <f t="shared" si="0"/>
        <v>5.0617199574167264</v>
      </c>
      <c r="L16">
        <f t="shared" si="4"/>
        <v>4.668268446419936</v>
      </c>
      <c r="M16">
        <f t="shared" si="5"/>
        <v>5.4551714684135169</v>
      </c>
      <c r="N16">
        <f t="shared" si="1"/>
        <v>0.39345151099679032</v>
      </c>
      <c r="P16">
        <f t="shared" si="6"/>
        <v>3.2282775155729029</v>
      </c>
      <c r="Q16">
        <f t="shared" si="7"/>
        <v>6.89516239926055</v>
      </c>
      <c r="R16">
        <f t="shared" si="2"/>
        <v>1.8334424418438235</v>
      </c>
      <c r="AM16">
        <v>0.05</v>
      </c>
      <c r="AN16">
        <v>-2.9957322735539909</v>
      </c>
      <c r="AO16">
        <f>23</f>
        <v>23</v>
      </c>
      <c r="AP16">
        <v>0.05</v>
      </c>
      <c r="AR16">
        <f>AR15</f>
        <v>1000</v>
      </c>
      <c r="AS16">
        <f>LN(AR16)</f>
        <v>6.9077552789821368</v>
      </c>
      <c r="AT16">
        <f>$Z$29</f>
        <v>11.6</v>
      </c>
      <c r="AW16">
        <v>0.05</v>
      </c>
      <c r="AX16">
        <v>-2.9957322735539909</v>
      </c>
      <c r="AY16">
        <v>23</v>
      </c>
      <c r="AZ16">
        <v>0.05</v>
      </c>
      <c r="BB16">
        <f>BB15</f>
        <v>100</v>
      </c>
      <c r="BC16">
        <f>LN(BB16)</f>
        <v>4.6051701859880918</v>
      </c>
      <c r="BD16">
        <v>23</v>
      </c>
    </row>
    <row r="17" spans="1:57" x14ac:dyDescent="0.25">
      <c r="A17" s="4">
        <v>53.918999999999997</v>
      </c>
      <c r="B17" s="2">
        <v>1041</v>
      </c>
      <c r="C17" s="2">
        <f t="shared" si="3"/>
        <v>3.9874829204380071</v>
      </c>
      <c r="D17" s="2">
        <f t="shared" si="3"/>
        <v>6.9479370686149693</v>
      </c>
      <c r="J17">
        <f t="shared" si="8"/>
        <v>1.4000000000000001</v>
      </c>
      <c r="K17">
        <f t="shared" si="0"/>
        <v>5.1324549814637734</v>
      </c>
      <c r="L17">
        <f t="shared" si="4"/>
        <v>4.7465625189879805</v>
      </c>
      <c r="M17">
        <f t="shared" si="5"/>
        <v>5.5183474439395663</v>
      </c>
      <c r="N17">
        <f t="shared" si="1"/>
        <v>0.38589246247579329</v>
      </c>
      <c r="P17">
        <f t="shared" si="6"/>
        <v>3.3006198118471906</v>
      </c>
      <c r="Q17">
        <f t="shared" si="7"/>
        <v>6.9642901510803563</v>
      </c>
      <c r="R17">
        <f t="shared" si="2"/>
        <v>1.8318351696165831</v>
      </c>
    </row>
    <row r="18" spans="1:57" x14ac:dyDescent="0.25">
      <c r="A18" s="4">
        <v>54.010800000000003</v>
      </c>
      <c r="B18" s="2">
        <v>1685</v>
      </c>
      <c r="C18" s="2">
        <f t="shared" si="3"/>
        <v>3.9891840265669405</v>
      </c>
      <c r="D18" s="2">
        <f t="shared" si="3"/>
        <v>7.4295208427864621</v>
      </c>
      <c r="J18">
        <f t="shared" si="8"/>
        <v>1.5000000000000002</v>
      </c>
      <c r="K18">
        <f t="shared" si="0"/>
        <v>5.2031900055108213</v>
      </c>
      <c r="L18">
        <f t="shared" si="4"/>
        <v>4.8248448593040134</v>
      </c>
      <c r="M18">
        <f t="shared" si="5"/>
        <v>5.5815351517176293</v>
      </c>
      <c r="N18">
        <f t="shared" si="1"/>
        <v>0.37834514620680787</v>
      </c>
      <c r="P18">
        <f t="shared" si="6"/>
        <v>3.3729298748990999</v>
      </c>
      <c r="Q18">
        <f t="shared" si="7"/>
        <v>7.0334501361225428</v>
      </c>
      <c r="R18">
        <f t="shared" si="2"/>
        <v>1.8302601306117212</v>
      </c>
      <c r="AM18">
        <v>6.0000000000000005E-2</v>
      </c>
      <c r="AN18">
        <v>-2.8134107167600364</v>
      </c>
      <c r="AO18">
        <f>$Y$29</f>
        <v>2.2999999999999998</v>
      </c>
      <c r="AR18">
        <v>10000</v>
      </c>
      <c r="AS18">
        <f>LN(AR18)</f>
        <v>9.2103403719761836</v>
      </c>
      <c r="AT18">
        <f>$Y$29</f>
        <v>2.2999999999999998</v>
      </c>
      <c r="AU18">
        <f>AR19</f>
        <v>10000</v>
      </c>
      <c r="AW18">
        <v>6.0000000000000005E-2</v>
      </c>
      <c r="AX18">
        <v>-2.8134107167600364</v>
      </c>
      <c r="AY18">
        <f>$Y$26</f>
        <v>0</v>
      </c>
      <c r="BB18">
        <v>1000</v>
      </c>
      <c r="BC18">
        <f>LN(BB18)</f>
        <v>6.9077552789821368</v>
      </c>
      <c r="BD18">
        <f>$Y$26</f>
        <v>0</v>
      </c>
      <c r="BE18">
        <f>BB19</f>
        <v>1000</v>
      </c>
    </row>
    <row r="19" spans="1:57" x14ac:dyDescent="0.25">
      <c r="A19" s="4">
        <v>58.850999999999999</v>
      </c>
      <c r="B19" s="2">
        <v>666.4</v>
      </c>
      <c r="C19" s="2">
        <f t="shared" si="3"/>
        <v>4.0750088259153578</v>
      </c>
      <c r="D19" s="2">
        <f t="shared" si="3"/>
        <v>6.5018900908526325</v>
      </c>
      <c r="J19">
        <f t="shared" si="8"/>
        <v>1.6000000000000003</v>
      </c>
      <c r="K19">
        <f t="shared" si="0"/>
        <v>5.2739250295578692</v>
      </c>
      <c r="L19">
        <f t="shared" si="4"/>
        <v>4.9031147509873918</v>
      </c>
      <c r="M19">
        <f t="shared" si="5"/>
        <v>5.6447353081283467</v>
      </c>
      <c r="N19">
        <f t="shared" si="1"/>
        <v>0.3708102785704776</v>
      </c>
      <c r="P19">
        <f t="shared" si="6"/>
        <v>3.4452076214430725</v>
      </c>
      <c r="Q19">
        <f t="shared" si="7"/>
        <v>7.1026424376726656</v>
      </c>
      <c r="R19">
        <f t="shared" si="2"/>
        <v>1.8287174081147968</v>
      </c>
      <c r="AM19">
        <v>6.0000000000000005E-2</v>
      </c>
      <c r="AN19">
        <v>-2.8134107167600364</v>
      </c>
      <c r="AO19">
        <f>23</f>
        <v>23</v>
      </c>
      <c r="AP19">
        <v>6.0000000000000005E-2</v>
      </c>
      <c r="AR19">
        <f>AR18</f>
        <v>10000</v>
      </c>
      <c r="AS19">
        <f>LN(AR19)</f>
        <v>9.2103403719761836</v>
      </c>
      <c r="AT19">
        <f>$Z$29</f>
        <v>11.6</v>
      </c>
      <c r="AW19">
        <v>6.0000000000000005E-2</v>
      </c>
      <c r="AX19">
        <v>-2.8134107167600364</v>
      </c>
      <c r="AY19">
        <v>23</v>
      </c>
      <c r="AZ19">
        <v>6.0000000000000005E-2</v>
      </c>
      <c r="BB19">
        <f>BB18</f>
        <v>1000</v>
      </c>
      <c r="BC19">
        <f>LN(BB19)</f>
        <v>6.9077552789821368</v>
      </c>
      <c r="BD19">
        <v>23</v>
      </c>
    </row>
    <row r="20" spans="1:57" x14ac:dyDescent="0.25">
      <c r="A20" s="4">
        <v>59.463900000000002</v>
      </c>
      <c r="B20" s="2">
        <v>914.8</v>
      </c>
      <c r="C20" s="2">
        <f t="shared" si="3"/>
        <v>4.0853694057318162</v>
      </c>
      <c r="D20" s="2">
        <f t="shared" si="3"/>
        <v>6.8187054621486256</v>
      </c>
      <c r="G20" s="3"/>
      <c r="J20">
        <f t="shared" si="8"/>
        <v>1.7000000000000004</v>
      </c>
      <c r="K20">
        <f t="shared" si="0"/>
        <v>5.3446600536049171</v>
      </c>
      <c r="L20">
        <f t="shared" si="4"/>
        <v>4.9813714194564964</v>
      </c>
      <c r="M20">
        <f t="shared" si="5"/>
        <v>5.7079486877533379</v>
      </c>
      <c r="N20">
        <f t="shared" si="1"/>
        <v>0.36328863414842044</v>
      </c>
      <c r="P20">
        <f t="shared" si="6"/>
        <v>3.51745296962401</v>
      </c>
      <c r="Q20">
        <f t="shared" si="7"/>
        <v>7.1718671375858243</v>
      </c>
      <c r="R20">
        <f t="shared" si="2"/>
        <v>1.8272070839809069</v>
      </c>
    </row>
    <row r="21" spans="1:57" x14ac:dyDescent="0.25">
      <c r="A21" s="4">
        <v>59.823900000000002</v>
      </c>
      <c r="B21" s="2">
        <v>928.7</v>
      </c>
      <c r="C21" s="2">
        <f t="shared" si="3"/>
        <v>4.0914052466634221</v>
      </c>
      <c r="D21" s="2">
        <f t="shared" si="3"/>
        <v>6.8337857587819624</v>
      </c>
      <c r="J21">
        <f t="shared" si="8"/>
        <v>1.8000000000000005</v>
      </c>
      <c r="K21">
        <f t="shared" si="0"/>
        <v>5.4153950776519642</v>
      </c>
      <c r="L21">
        <f t="shared" si="4"/>
        <v>5.0596140260458116</v>
      </c>
      <c r="M21">
        <f t="shared" si="5"/>
        <v>5.7711761292581167</v>
      </c>
      <c r="N21">
        <f t="shared" si="1"/>
        <v>0.35578105160615225</v>
      </c>
      <c r="P21">
        <f t="shared" si="6"/>
        <v>3.5896658390378251</v>
      </c>
      <c r="Q21">
        <f t="shared" si="7"/>
        <v>7.2411243162661032</v>
      </c>
      <c r="R21">
        <f t="shared" si="2"/>
        <v>1.8257292386141393</v>
      </c>
      <c r="AM21">
        <v>7.0000000000000007E-2</v>
      </c>
      <c r="AN21">
        <v>-2.6592600369327779</v>
      </c>
      <c r="AO21">
        <f>$Y$29</f>
        <v>2.2999999999999998</v>
      </c>
      <c r="AR21">
        <v>100000</v>
      </c>
      <c r="AS21">
        <f>LN(AR21)</f>
        <v>11.512925464970229</v>
      </c>
      <c r="AT21">
        <f>$Y$29</f>
        <v>2.2999999999999998</v>
      </c>
      <c r="AU21">
        <f>AR22</f>
        <v>100000</v>
      </c>
      <c r="AW21">
        <v>7.0000000000000007E-2</v>
      </c>
      <c r="AX21">
        <v>-2.6592600369327779</v>
      </c>
      <c r="AY21">
        <f>$Y$26</f>
        <v>0</v>
      </c>
      <c r="BB21">
        <v>10000</v>
      </c>
      <c r="BC21">
        <f>LN(BB21)</f>
        <v>9.2103403719761836</v>
      </c>
      <c r="BD21">
        <f>$Y$26</f>
        <v>0</v>
      </c>
      <c r="BE21">
        <f>BB22</f>
        <v>10000</v>
      </c>
    </row>
    <row r="22" spans="1:57" x14ac:dyDescent="0.25">
      <c r="A22" s="4">
        <v>59.865299999999998</v>
      </c>
      <c r="B22" s="2">
        <v>2231</v>
      </c>
      <c r="C22" s="2">
        <f t="shared" si="3"/>
        <v>4.0920970384316204</v>
      </c>
      <c r="D22" s="2">
        <f t="shared" si="3"/>
        <v>7.7102051944325325</v>
      </c>
      <c r="J22">
        <f t="shared" si="8"/>
        <v>1.9000000000000006</v>
      </c>
      <c r="K22">
        <f t="shared" si="0"/>
        <v>5.4861301016990121</v>
      </c>
      <c r="L22">
        <f t="shared" si="4"/>
        <v>5.1378416614154165</v>
      </c>
      <c r="M22">
        <f t="shared" si="5"/>
        <v>5.8344185419826076</v>
      </c>
      <c r="N22">
        <f t="shared" si="1"/>
        <v>0.34828844028359524</v>
      </c>
      <c r="P22">
        <f t="shared" si="6"/>
        <v>3.6618461507517468</v>
      </c>
      <c r="Q22">
        <f t="shared" si="7"/>
        <v>7.3104140526462773</v>
      </c>
      <c r="R22">
        <f t="shared" si="2"/>
        <v>1.824283950947265</v>
      </c>
      <c r="AM22">
        <v>7.0000000000000007E-2</v>
      </c>
      <c r="AN22">
        <v>-2.6592600369327779</v>
      </c>
      <c r="AO22">
        <f>23</f>
        <v>23</v>
      </c>
      <c r="AP22">
        <v>7.0000000000000007E-2</v>
      </c>
      <c r="AR22">
        <f>AR21</f>
        <v>100000</v>
      </c>
      <c r="AS22">
        <f>LN(AR22)</f>
        <v>11.512925464970229</v>
      </c>
      <c r="AT22">
        <f>$Z$29</f>
        <v>11.6</v>
      </c>
      <c r="AW22">
        <v>7.0000000000000007E-2</v>
      </c>
      <c r="AX22">
        <v>-2.6592600369327779</v>
      </c>
      <c r="AY22">
        <v>23</v>
      </c>
      <c r="AZ22">
        <v>7.0000000000000007E-2</v>
      </c>
      <c r="BB22">
        <f>BB21</f>
        <v>10000</v>
      </c>
      <c r="BC22">
        <f>LN(BB22)</f>
        <v>9.2103403719761836</v>
      </c>
      <c r="BD22">
        <v>23</v>
      </c>
    </row>
    <row r="23" spans="1:57" x14ac:dyDescent="0.25">
      <c r="A23" s="4">
        <v>60.638399999999997</v>
      </c>
      <c r="B23" s="2">
        <v>1404</v>
      </c>
      <c r="C23" s="2">
        <f t="shared" si="3"/>
        <v>4.1049283557617455</v>
      </c>
      <c r="D23" s="2">
        <f t="shared" si="3"/>
        <v>7.2470805845857562</v>
      </c>
      <c r="J23">
        <f t="shared" si="8"/>
        <v>2.0000000000000004</v>
      </c>
      <c r="K23">
        <f t="shared" si="0"/>
        <v>5.5568651257460591</v>
      </c>
      <c r="L23">
        <f t="shared" si="4"/>
        <v>5.2160533381549836</v>
      </c>
      <c r="M23">
        <f t="shared" si="5"/>
        <v>5.8976769133371345</v>
      </c>
      <c r="N23">
        <f t="shared" si="1"/>
        <v>0.34081178759107572</v>
      </c>
      <c r="P23">
        <f t="shared" si="6"/>
        <v>3.7339938273243609</v>
      </c>
      <c r="Q23">
        <f t="shared" si="7"/>
        <v>7.3797364241677572</v>
      </c>
      <c r="R23">
        <f t="shared" si="2"/>
        <v>1.8228712984216981</v>
      </c>
    </row>
    <row r="24" spans="1:57" x14ac:dyDescent="0.25">
      <c r="A24" s="4">
        <v>60.761389999999999</v>
      </c>
      <c r="B24" s="2">
        <v>320.60000000000002</v>
      </c>
      <c r="C24" s="2">
        <f t="shared" si="3"/>
        <v>4.1069545543585928</v>
      </c>
      <c r="D24" s="2">
        <f t="shared" si="3"/>
        <v>5.7701942401754529</v>
      </c>
      <c r="J24">
        <f t="shared" si="8"/>
        <v>2.1000000000000005</v>
      </c>
      <c r="K24">
        <f t="shared" si="0"/>
        <v>5.627600149793107</v>
      </c>
      <c r="L24">
        <f t="shared" si="4"/>
        <v>5.2942479824692468</v>
      </c>
      <c r="M24">
        <f t="shared" si="5"/>
        <v>5.9609523171169672</v>
      </c>
      <c r="N24">
        <f t="shared" si="1"/>
        <v>0.33335216732386003</v>
      </c>
      <c r="P24">
        <f t="shared" si="6"/>
        <v>3.8061087928253885</v>
      </c>
      <c r="Q24">
        <f t="shared" si="7"/>
        <v>7.4490915067608254</v>
      </c>
      <c r="R24">
        <f t="shared" si="2"/>
        <v>1.8214913569677182</v>
      </c>
      <c r="AM24">
        <v>0.08</v>
      </c>
      <c r="AN24">
        <v>-2.5257286443082556</v>
      </c>
      <c r="AO24">
        <f>$Y$29</f>
        <v>2.2999999999999998</v>
      </c>
      <c r="AR24">
        <v>1000000</v>
      </c>
      <c r="AS24">
        <f>LN(AR24)</f>
        <v>13.815510557964274</v>
      </c>
      <c r="AT24">
        <f>$Y$29</f>
        <v>2.2999999999999998</v>
      </c>
      <c r="AU24">
        <f>AR25</f>
        <v>1000000</v>
      </c>
      <c r="AW24">
        <v>0.08</v>
      </c>
      <c r="AX24">
        <v>-2.5257286443082556</v>
      </c>
      <c r="AY24">
        <f>$Y$26</f>
        <v>0</v>
      </c>
      <c r="BB24">
        <v>100000</v>
      </c>
      <c r="BC24">
        <f>LN(BB24)</f>
        <v>11.512925464970229</v>
      </c>
      <c r="BD24">
        <f>$Y$26</f>
        <v>0</v>
      </c>
      <c r="BE24">
        <f>BB25</f>
        <v>100000</v>
      </c>
    </row>
    <row r="25" spans="1:57" x14ac:dyDescent="0.25">
      <c r="A25" s="4">
        <v>61.231499999999997</v>
      </c>
      <c r="B25" s="2">
        <v>283</v>
      </c>
      <c r="C25" s="2">
        <f t="shared" si="3"/>
        <v>4.1146617629849951</v>
      </c>
      <c r="D25" s="2">
        <f t="shared" si="3"/>
        <v>5.6454468976432377</v>
      </c>
      <c r="J25">
        <f t="shared" si="8"/>
        <v>2.2000000000000006</v>
      </c>
      <c r="K25">
        <f t="shared" si="0"/>
        <v>5.6983351738401549</v>
      </c>
      <c r="L25">
        <f t="shared" si="4"/>
        <v>5.3724244248142137</v>
      </c>
      <c r="M25">
        <f t="shared" si="5"/>
        <v>6.0242459228660961</v>
      </c>
      <c r="N25">
        <f t="shared" si="1"/>
        <v>0.32591074902594136</v>
      </c>
      <c r="P25">
        <f t="shared" si="6"/>
        <v>3.8781909728551796</v>
      </c>
      <c r="Q25">
        <f t="shared" si="7"/>
        <v>7.5184793748251302</v>
      </c>
      <c r="R25">
        <f t="shared" si="2"/>
        <v>1.8201442009849755</v>
      </c>
      <c r="U25" t="s">
        <v>28</v>
      </c>
      <c r="V25" t="s">
        <v>29</v>
      </c>
      <c r="W25" t="s">
        <v>45</v>
      </c>
      <c r="X25" t="s">
        <v>46</v>
      </c>
      <c r="Y25" t="s">
        <v>47</v>
      </c>
      <c r="Z25" t="s">
        <v>48</v>
      </c>
      <c r="AM25">
        <v>0.08</v>
      </c>
      <c r="AN25">
        <v>-2.5257286443082556</v>
      </c>
      <c r="AO25">
        <f>23</f>
        <v>23</v>
      </c>
      <c r="AP25">
        <v>0.08</v>
      </c>
      <c r="AR25">
        <f>AR24</f>
        <v>1000000</v>
      </c>
      <c r="AS25">
        <f>LN(AR25)</f>
        <v>13.815510557964274</v>
      </c>
      <c r="AT25">
        <f>$Z$29</f>
        <v>11.6</v>
      </c>
      <c r="AW25">
        <v>0.08</v>
      </c>
      <c r="AX25">
        <v>-2.5257286443082556</v>
      </c>
      <c r="AY25">
        <v>23</v>
      </c>
      <c r="AZ25">
        <v>0.08</v>
      </c>
      <c r="BB25">
        <f>BB24</f>
        <v>100000</v>
      </c>
      <c r="BC25">
        <f>LN(BB25)</f>
        <v>11.512925464970229</v>
      </c>
      <c r="BD25">
        <v>23</v>
      </c>
    </row>
    <row r="26" spans="1:57" x14ac:dyDescent="0.25">
      <c r="A26" s="4">
        <v>64.451700000000002</v>
      </c>
      <c r="B26" s="2">
        <v>1365</v>
      </c>
      <c r="C26" s="2">
        <f t="shared" si="3"/>
        <v>4.1659161060737908</v>
      </c>
      <c r="D26" s="2">
        <f t="shared" si="3"/>
        <v>7.2189097076190603</v>
      </c>
      <c r="J26">
        <f t="shared" si="8"/>
        <v>2.3000000000000007</v>
      </c>
      <c r="K26">
        <f t="shared" si="0"/>
        <v>5.7690701978872028</v>
      </c>
      <c r="L26">
        <f t="shared" si="4"/>
        <v>5.4505813893327568</v>
      </c>
      <c r="M26">
        <f t="shared" si="5"/>
        <v>6.0875590064416487</v>
      </c>
      <c r="N26">
        <f t="shared" si="1"/>
        <v>0.31848880855444617</v>
      </c>
      <c r="P26">
        <f t="shared" si="6"/>
        <v>3.950240294563911</v>
      </c>
      <c r="Q26">
        <f t="shared" si="7"/>
        <v>7.5879001012104945</v>
      </c>
      <c r="R26">
        <f t="shared" si="2"/>
        <v>1.8188299033232918</v>
      </c>
      <c r="U26">
        <f>MIN(A3:A295)</f>
        <v>5.3767110000000002</v>
      </c>
      <c r="V26">
        <f>MAX(A3:A295)</f>
        <v>25791.040000000001</v>
      </c>
      <c r="W26">
        <v>1</v>
      </c>
      <c r="X26">
        <v>100000</v>
      </c>
      <c r="Y26">
        <f>ROUNDDOWN(LN(W26),1)</f>
        <v>0</v>
      </c>
      <c r="Z26">
        <f>(ROUNDUP(LN(X26),1))</f>
        <v>11.6</v>
      </c>
    </row>
    <row r="27" spans="1:57" x14ac:dyDescent="0.25">
      <c r="A27" s="4">
        <v>64.778400000000005</v>
      </c>
      <c r="B27" s="2">
        <v>626.29999999999995</v>
      </c>
      <c r="C27" s="2">
        <f t="shared" si="3"/>
        <v>4.1709722144569916</v>
      </c>
      <c r="D27" s="2">
        <f t="shared" si="3"/>
        <v>6.439829489531367</v>
      </c>
      <c r="J27">
        <f t="shared" si="8"/>
        <v>2.4000000000000008</v>
      </c>
      <c r="K27">
        <f t="shared" si="0"/>
        <v>5.8398052219342507</v>
      </c>
      <c r="L27">
        <f t="shared" si="4"/>
        <v>5.5287174819140814</v>
      </c>
      <c r="M27">
        <f t="shared" si="5"/>
        <v>6.1508929619544199</v>
      </c>
      <c r="N27">
        <f t="shared" si="1"/>
        <v>0.3110877400201692</v>
      </c>
      <c r="P27">
        <f t="shared" si="6"/>
        <v>4.0222566866704899</v>
      </c>
      <c r="Q27">
        <f t="shared" si="7"/>
        <v>7.6573537571980115</v>
      </c>
      <c r="R27">
        <f t="shared" si="2"/>
        <v>1.8175485352637606</v>
      </c>
      <c r="AM27">
        <v>0.09</v>
      </c>
      <c r="AN27">
        <v>-2.4079456086518722</v>
      </c>
      <c r="AO27">
        <f>$Y$29</f>
        <v>2.2999999999999998</v>
      </c>
      <c r="AR27">
        <v>10000000</v>
      </c>
      <c r="AS27">
        <f>LN(AR27)</f>
        <v>16.11809565095832</v>
      </c>
      <c r="AT27">
        <f>$Y$29</f>
        <v>2.2999999999999998</v>
      </c>
      <c r="AU27">
        <f>AR28</f>
        <v>10000000</v>
      </c>
      <c r="AW27">
        <v>0.09</v>
      </c>
      <c r="AX27">
        <v>-2.4079456086518722</v>
      </c>
      <c r="AY27">
        <f>$Y$26</f>
        <v>0</v>
      </c>
      <c r="BB27">
        <v>1000000</v>
      </c>
      <c r="BC27">
        <f>LN(BB27)</f>
        <v>13.815510557964274</v>
      </c>
      <c r="BD27">
        <f>$Y$26</f>
        <v>0</v>
      </c>
      <c r="BE27">
        <f>BB28</f>
        <v>1000000</v>
      </c>
    </row>
    <row r="28" spans="1:57" x14ac:dyDescent="0.25">
      <c r="A28" s="4">
        <v>65.381399999999999</v>
      </c>
      <c r="B28" s="2">
        <v>1451</v>
      </c>
      <c r="C28" s="2">
        <f t="shared" si="3"/>
        <v>4.1802378143430348</v>
      </c>
      <c r="D28" s="2">
        <f t="shared" si="3"/>
        <v>7.2800082528841878</v>
      </c>
      <c r="G28" s="3"/>
      <c r="J28">
        <f t="shared" si="8"/>
        <v>2.5000000000000009</v>
      </c>
      <c r="K28">
        <f t="shared" si="0"/>
        <v>5.9105402459812977</v>
      </c>
      <c r="L28">
        <f t="shared" si="4"/>
        <v>5.606831176673305</v>
      </c>
      <c r="M28">
        <f t="shared" si="5"/>
        <v>6.2142493152892904</v>
      </c>
      <c r="N28">
        <f t="shared" si="1"/>
        <v>0.30370906930799291</v>
      </c>
      <c r="P28">
        <f t="shared" si="6"/>
        <v>4.0942400794811373</v>
      </c>
      <c r="Q28">
        <f t="shared" si="7"/>
        <v>7.726840412481458</v>
      </c>
      <c r="R28">
        <f t="shared" si="2"/>
        <v>1.8163001665001608</v>
      </c>
      <c r="U28" t="s">
        <v>30</v>
      </c>
      <c r="V28" t="s">
        <v>31</v>
      </c>
      <c r="W28" t="s">
        <v>49</v>
      </c>
      <c r="X28" t="s">
        <v>50</v>
      </c>
      <c r="Y28" t="s">
        <v>51</v>
      </c>
      <c r="Z28" t="s">
        <v>52</v>
      </c>
      <c r="AM28">
        <v>0.09</v>
      </c>
      <c r="AN28">
        <v>-2.4079456086518722</v>
      </c>
      <c r="AO28">
        <f>23</f>
        <v>23</v>
      </c>
      <c r="AP28">
        <v>0.09</v>
      </c>
      <c r="AR28">
        <f>AR27</f>
        <v>10000000</v>
      </c>
      <c r="AS28">
        <f>LN(AR28)</f>
        <v>16.11809565095832</v>
      </c>
      <c r="AT28">
        <f>$Z$29</f>
        <v>11.6</v>
      </c>
      <c r="AW28">
        <v>0.09</v>
      </c>
      <c r="AX28">
        <v>-2.4079456086518722</v>
      </c>
      <c r="AY28">
        <v>23</v>
      </c>
      <c r="AZ28">
        <v>0.09</v>
      </c>
      <c r="BB28">
        <f>BB27</f>
        <v>1000000</v>
      </c>
      <c r="BC28">
        <f>LN(BB28)</f>
        <v>13.815510557964274</v>
      </c>
      <c r="BD28">
        <v>23</v>
      </c>
    </row>
    <row r="29" spans="1:57" x14ac:dyDescent="0.25">
      <c r="A29" s="4">
        <v>70.253720000000001</v>
      </c>
      <c r="B29" s="2">
        <v>1226</v>
      </c>
      <c r="C29" s="2">
        <f t="shared" si="3"/>
        <v>4.2521132605485104</v>
      </c>
      <c r="D29" s="2">
        <f t="shared" si="3"/>
        <v>7.111512116496157</v>
      </c>
      <c r="J29">
        <f t="shared" si="8"/>
        <v>2.600000000000001</v>
      </c>
      <c r="K29">
        <f t="shared" si="0"/>
        <v>5.9812752700283456</v>
      </c>
      <c r="L29">
        <f t="shared" si="4"/>
        <v>5.6849208006143632</v>
      </c>
      <c r="M29">
        <f t="shared" si="5"/>
        <v>6.2776297394423279</v>
      </c>
      <c r="N29">
        <f t="shared" si="1"/>
        <v>0.29635446941398275</v>
      </c>
      <c r="P29">
        <f t="shared" si="6"/>
        <v>4.1661904049076464</v>
      </c>
      <c r="Q29">
        <f t="shared" si="7"/>
        <v>7.7963601351490448</v>
      </c>
      <c r="R29">
        <f t="shared" si="2"/>
        <v>1.8150848651206992</v>
      </c>
      <c r="U29">
        <f>MIN(B3:B298)</f>
        <v>16.03</v>
      </c>
      <c r="V29">
        <f>MAX(B3:B298)</f>
        <v>81900</v>
      </c>
      <c r="W29">
        <v>10</v>
      </c>
      <c r="X29">
        <v>100000</v>
      </c>
      <c r="Y29">
        <f>ROUNDDOWN(LN(W29),1)</f>
        <v>2.2999999999999998</v>
      </c>
      <c r="Z29">
        <f>(ROUNDUP(LN(X29),1))</f>
        <v>11.6</v>
      </c>
    </row>
    <row r="30" spans="1:57" x14ac:dyDescent="0.25">
      <c r="A30" s="4">
        <v>70.345799999999997</v>
      </c>
      <c r="B30" s="2">
        <v>1034</v>
      </c>
      <c r="C30" s="2">
        <f t="shared" si="3"/>
        <v>4.2534230802856561</v>
      </c>
      <c r="D30" s="2">
        <f t="shared" si="3"/>
        <v>6.9411900550683745</v>
      </c>
      <c r="J30">
        <f t="shared" si="8"/>
        <v>2.7000000000000011</v>
      </c>
      <c r="K30">
        <f t="shared" si="0"/>
        <v>6.0520102940753935</v>
      </c>
      <c r="L30">
        <f t="shared" si="4"/>
        <v>5.7629845162008166</v>
      </c>
      <c r="M30">
        <f t="shared" si="5"/>
        <v>6.3410360719499703</v>
      </c>
      <c r="N30">
        <f t="shared" si="1"/>
        <v>0.28902577787457717</v>
      </c>
      <c r="P30">
        <f t="shared" si="6"/>
        <v>4.2381075964853085</v>
      </c>
      <c r="Q30">
        <f t="shared" si="7"/>
        <v>7.8659129916654784</v>
      </c>
      <c r="R30">
        <f t="shared" si="2"/>
        <v>1.8139026975900852</v>
      </c>
      <c r="AM30">
        <v>0.1</v>
      </c>
      <c r="AN30">
        <v>-2.3025850929940455</v>
      </c>
      <c r="AO30">
        <f>$Y$29</f>
        <v>2.2999999999999998</v>
      </c>
      <c r="AW30">
        <v>0.1</v>
      </c>
      <c r="AX30">
        <v>-2.3025850929940455</v>
      </c>
      <c r="AY30">
        <f>$Y$26</f>
        <v>0</v>
      </c>
      <c r="BB30">
        <v>10000000</v>
      </c>
      <c r="BC30">
        <f>LN(BB30)</f>
        <v>16.11809565095832</v>
      </c>
      <c r="BD30">
        <f>$Y$26</f>
        <v>0</v>
      </c>
      <c r="BE30">
        <f>BB31</f>
        <v>10000000</v>
      </c>
    </row>
    <row r="31" spans="1:57" x14ac:dyDescent="0.25">
      <c r="A31" s="4">
        <v>71.840710000000001</v>
      </c>
      <c r="B31" s="2">
        <v>577.9</v>
      </c>
      <c r="C31" s="2">
        <f t="shared" si="3"/>
        <v>4.2744513070186034</v>
      </c>
      <c r="D31" s="2">
        <f t="shared" si="3"/>
        <v>6.3594008433237326</v>
      </c>
      <c r="J31">
        <f t="shared" si="8"/>
        <v>2.8000000000000012</v>
      </c>
      <c r="K31">
        <f t="shared" si="0"/>
        <v>6.1227453181224405</v>
      </c>
      <c r="L31">
        <f t="shared" si="4"/>
        <v>5.8410203015140274</v>
      </c>
      <c r="M31">
        <f t="shared" si="5"/>
        <v>6.4044703347308536</v>
      </c>
      <c r="N31">
        <f t="shared" si="1"/>
        <v>0.28172501660841326</v>
      </c>
      <c r="P31">
        <f t="shared" si="6"/>
        <v>4.3099915893904885</v>
      </c>
      <c r="Q31">
        <f t="shared" si="7"/>
        <v>7.9354990468543924</v>
      </c>
      <c r="R31">
        <f t="shared" si="2"/>
        <v>1.8127537287319517</v>
      </c>
      <c r="U31" s="6" t="s">
        <v>53</v>
      </c>
      <c r="AM31">
        <v>0.1</v>
      </c>
      <c r="AN31">
        <v>-2.3025850929940455</v>
      </c>
      <c r="AO31">
        <f>23</f>
        <v>23</v>
      </c>
      <c r="AP31">
        <v>0.1</v>
      </c>
      <c r="AW31">
        <v>0.1</v>
      </c>
      <c r="AX31">
        <v>-2.3025850929940455</v>
      </c>
      <c r="AY31">
        <v>23</v>
      </c>
      <c r="AZ31">
        <v>0.1</v>
      </c>
      <c r="BB31">
        <f>BB30</f>
        <v>10000000</v>
      </c>
      <c r="BC31">
        <f>LN(BB31)</f>
        <v>16.11809565095832</v>
      </c>
      <c r="BD31">
        <v>23</v>
      </c>
    </row>
    <row r="32" spans="1:57" x14ac:dyDescent="0.25">
      <c r="A32" s="4">
        <v>72.952200000000005</v>
      </c>
      <c r="B32" s="2">
        <v>2190</v>
      </c>
      <c r="C32" s="2">
        <f t="shared" si="3"/>
        <v>4.2898044321562825</v>
      </c>
      <c r="D32" s="2">
        <f t="shared" si="3"/>
        <v>7.6916568228105469</v>
      </c>
      <c r="J32">
        <f t="shared" si="8"/>
        <v>2.9000000000000012</v>
      </c>
      <c r="K32">
        <f t="shared" si="0"/>
        <v>6.1934803421694884</v>
      </c>
      <c r="L32">
        <f t="shared" si="4"/>
        <v>5.9190259276255386</v>
      </c>
      <c r="M32">
        <f t="shared" si="5"/>
        <v>6.4679347567134382</v>
      </c>
      <c r="N32">
        <f t="shared" si="1"/>
        <v>0.27445441454394981</v>
      </c>
      <c r="P32">
        <f t="shared" si="6"/>
        <v>4.3818423204578538</v>
      </c>
      <c r="Q32">
        <f t="shared" si="7"/>
        <v>8.0051183638811239</v>
      </c>
      <c r="R32">
        <f t="shared" si="2"/>
        <v>1.8116380217116348</v>
      </c>
      <c r="U32" s="7" t="s">
        <v>54</v>
      </c>
      <c r="V32" s="8" t="s">
        <v>55</v>
      </c>
      <c r="W32" s="9" t="s">
        <v>56</v>
      </c>
      <c r="X32" s="9" t="s">
        <v>57</v>
      </c>
    </row>
    <row r="33" spans="1:52" x14ac:dyDescent="0.25">
      <c r="A33" s="4">
        <v>77.852710000000002</v>
      </c>
      <c r="B33" s="2">
        <v>1205</v>
      </c>
      <c r="C33" s="2">
        <f t="shared" si="3"/>
        <v>4.354818708207211</v>
      </c>
      <c r="D33" s="2">
        <f t="shared" si="3"/>
        <v>7.0942348459247553</v>
      </c>
      <c r="J33">
        <f t="shared" si="8"/>
        <v>3.0000000000000013</v>
      </c>
      <c r="K33">
        <f t="shared" si="0"/>
        <v>6.2642153662165363</v>
      </c>
      <c r="L33">
        <f t="shared" si="4"/>
        <v>5.9969989327492836</v>
      </c>
      <c r="M33">
        <f t="shared" si="5"/>
        <v>6.531431799683789</v>
      </c>
      <c r="N33">
        <f t="shared" si="1"/>
        <v>0.26721643346725305</v>
      </c>
      <c r="P33">
        <f t="shared" si="6"/>
        <v>4.4536597281972172</v>
      </c>
      <c r="Q33">
        <f t="shared" si="7"/>
        <v>8.0747710042358563</v>
      </c>
      <c r="R33">
        <f t="shared" si="2"/>
        <v>1.8105556380193193</v>
      </c>
      <c r="U33" s="7">
        <v>100</v>
      </c>
      <c r="V33" s="10">
        <f>EXP(X35)</f>
        <v>1635.3839429748607</v>
      </c>
      <c r="W33" s="11">
        <f>EXP(Y35)</f>
        <v>9835.8452077649727</v>
      </c>
      <c r="X33" s="11">
        <f>EXP(Z35)</f>
        <v>269.9300458654825</v>
      </c>
      <c r="AM33">
        <v>0.2</v>
      </c>
      <c r="AN33">
        <v>-1.6094379124341003</v>
      </c>
      <c r="AO33">
        <f>$Y$29</f>
        <v>2.2999999999999998</v>
      </c>
      <c r="AW33">
        <v>0.2</v>
      </c>
      <c r="AX33">
        <v>-1.6094379124341003</v>
      </c>
      <c r="AY33">
        <f>$Y$26</f>
        <v>0</v>
      </c>
    </row>
    <row r="34" spans="1:52" x14ac:dyDescent="0.25">
      <c r="A34" s="4">
        <v>85.628699999999995</v>
      </c>
      <c r="B34" s="2">
        <v>1311</v>
      </c>
      <c r="C34" s="2">
        <f t="shared" si="3"/>
        <v>4.4500205073276238</v>
      </c>
      <c r="D34" s="2">
        <f t="shared" si="3"/>
        <v>7.1785454837636999</v>
      </c>
      <c r="J34">
        <f t="shared" si="8"/>
        <v>3.1000000000000014</v>
      </c>
      <c r="K34">
        <f t="shared" si="0"/>
        <v>6.3349503902635842</v>
      </c>
      <c r="L34">
        <f t="shared" si="4"/>
        <v>6.0749365926683403</v>
      </c>
      <c r="M34">
        <f t="shared" si="5"/>
        <v>6.5949641878588281</v>
      </c>
      <c r="N34">
        <f t="shared" si="1"/>
        <v>0.26001379759524434</v>
      </c>
      <c r="P34">
        <f t="shared" si="6"/>
        <v>4.5254437528100251</v>
      </c>
      <c r="Q34">
        <f t="shared" si="7"/>
        <v>8.1444570277171433</v>
      </c>
      <c r="R34">
        <f t="shared" si="2"/>
        <v>1.8095066374535589</v>
      </c>
      <c r="U34" t="s">
        <v>7</v>
      </c>
      <c r="V34" t="s">
        <v>14</v>
      </c>
      <c r="W34" t="s">
        <v>58</v>
      </c>
      <c r="X34" t="s">
        <v>59</v>
      </c>
      <c r="Y34" t="s">
        <v>60</v>
      </c>
      <c r="Z34" t="s">
        <v>61</v>
      </c>
      <c r="AM34">
        <v>0.2</v>
      </c>
      <c r="AN34">
        <v>-1.6094379124341003</v>
      </c>
      <c r="AO34">
        <f>23</f>
        <v>23</v>
      </c>
      <c r="AP34">
        <v>0.2</v>
      </c>
      <c r="AW34">
        <v>0.2</v>
      </c>
      <c r="AX34">
        <v>-1.6094379124341003</v>
      </c>
      <c r="AY34">
        <v>23</v>
      </c>
      <c r="AZ34">
        <v>0.2</v>
      </c>
    </row>
    <row r="35" spans="1:52" x14ac:dyDescent="0.25">
      <c r="A35" s="4">
        <v>96.2577</v>
      </c>
      <c r="B35" s="2">
        <v>288.39999999999998</v>
      </c>
      <c r="C35" s="2">
        <f t="shared" si="3"/>
        <v>4.5670289699680646</v>
      </c>
      <c r="D35" s="2">
        <f t="shared" si="3"/>
        <v>5.6643484054107942</v>
      </c>
      <c r="J35">
        <f t="shared" si="8"/>
        <v>3.2000000000000015</v>
      </c>
      <c r="K35">
        <f t="shared" si="0"/>
        <v>6.4056854143106321</v>
      </c>
      <c r="L35">
        <f t="shared" si="4"/>
        <v>6.1528358868491644</v>
      </c>
      <c r="M35">
        <f t="shared" si="5"/>
        <v>6.6585349417720998</v>
      </c>
      <c r="N35">
        <f t="shared" si="1"/>
        <v>0.25284952746146799</v>
      </c>
      <c r="P35">
        <f t="shared" si="6"/>
        <v>4.5971943362054422</v>
      </c>
      <c r="Q35">
        <f t="shared" si="7"/>
        <v>8.214176492415822</v>
      </c>
      <c r="R35">
        <f t="shared" si="2"/>
        <v>1.8084910781051899</v>
      </c>
      <c r="U35">
        <f>SLOPE(D3:D3000,C3:C3000)</f>
        <v>0.70735024047047601</v>
      </c>
      <c r="V35">
        <f>INTERCEPT(D3:D3000,C3:C3000)</f>
        <v>4.1421646448051073</v>
      </c>
      <c r="W35">
        <f>LN(U33)</f>
        <v>4.6051701859880918</v>
      </c>
      <c r="X35" s="12">
        <f>((U35*W35)+V35)</f>
        <v>7.3996328832712503</v>
      </c>
      <c r="Y35" s="13">
        <f>VLOOKUP(W35,$J$3:$Q$1003,8,TRUE)</f>
        <v>9.1937886658967738</v>
      </c>
      <c r="Z35" s="13">
        <f>VLOOKUP(W35,$J$3:$Q$1003,7,TRUE)</f>
        <v>5.5981628360418192</v>
      </c>
    </row>
    <row r="36" spans="1:52" x14ac:dyDescent="0.25">
      <c r="A36" s="4">
        <v>97.485299999999995</v>
      </c>
      <c r="B36" s="2">
        <v>1553</v>
      </c>
      <c r="C36" s="2">
        <f t="shared" si="3"/>
        <v>4.579701597406209</v>
      </c>
      <c r="D36" s="2">
        <f t="shared" si="3"/>
        <v>7.3479438231486869</v>
      </c>
      <c r="J36">
        <f t="shared" si="8"/>
        <v>3.3000000000000016</v>
      </c>
      <c r="K36">
        <f t="shared" si="0"/>
        <v>6.4764204383576791</v>
      </c>
      <c r="L36">
        <f t="shared" si="4"/>
        <v>6.2306934595626764</v>
      </c>
      <c r="M36">
        <f t="shared" si="5"/>
        <v>6.7221474171526818</v>
      </c>
      <c r="N36">
        <f t="shared" si="1"/>
        <v>0.24572697879500285</v>
      </c>
      <c r="P36">
        <f t="shared" si="6"/>
        <v>4.6689114220160448</v>
      </c>
      <c r="Q36">
        <f t="shared" si="7"/>
        <v>8.2839294546993134</v>
      </c>
      <c r="R36">
        <f t="shared" si="2"/>
        <v>1.8075090163416345</v>
      </c>
      <c r="AM36">
        <v>0.30000000000000004</v>
      </c>
      <c r="AN36">
        <v>-1.2039728043259359</v>
      </c>
      <c r="AO36">
        <f>$Y$29</f>
        <v>2.2999999999999998</v>
      </c>
      <c r="AW36">
        <v>0.30000000000000004</v>
      </c>
      <c r="AX36">
        <v>-1.2039728043259359</v>
      </c>
      <c r="AY36">
        <f>$Y$26</f>
        <v>0</v>
      </c>
    </row>
    <row r="37" spans="1:52" x14ac:dyDescent="0.25">
      <c r="A37" s="4">
        <v>99.568799999999996</v>
      </c>
      <c r="B37" s="2">
        <v>2062</v>
      </c>
      <c r="C37" s="2">
        <f t="shared" si="3"/>
        <v>4.600848862504531</v>
      </c>
      <c r="D37" s="2">
        <f t="shared" si="3"/>
        <v>7.6314316645769056</v>
      </c>
      <c r="J37">
        <f t="shared" si="8"/>
        <v>3.4000000000000017</v>
      </c>
      <c r="K37">
        <f t="shared" si="0"/>
        <v>6.547155462404727</v>
      </c>
      <c r="L37">
        <f t="shared" si="4"/>
        <v>6.3085055752256274</v>
      </c>
      <c r="M37">
        <f t="shared" si="5"/>
        <v>6.7858053495838266</v>
      </c>
      <c r="N37">
        <f t="shared" si="1"/>
        <v>0.2386498871790998</v>
      </c>
      <c r="P37">
        <f t="shared" si="6"/>
        <v>4.7405949556131111</v>
      </c>
      <c r="Q37">
        <f t="shared" si="7"/>
        <v>8.3537159691963438</v>
      </c>
      <c r="R37">
        <f t="shared" si="2"/>
        <v>1.8065605067916162</v>
      </c>
      <c r="T37" s="25" t="s">
        <v>62</v>
      </c>
      <c r="AM37">
        <v>0.30000000000000004</v>
      </c>
      <c r="AN37">
        <v>-1.2039728043259359</v>
      </c>
      <c r="AO37">
        <f>23</f>
        <v>23</v>
      </c>
      <c r="AP37">
        <v>0.30000000000000004</v>
      </c>
      <c r="AW37">
        <v>0.30000000000000004</v>
      </c>
      <c r="AX37">
        <v>-1.2039728043259359</v>
      </c>
      <c r="AY37">
        <v>23</v>
      </c>
      <c r="AZ37">
        <v>0.30000000000000004</v>
      </c>
    </row>
    <row r="38" spans="1:52" ht="15.75" thickBot="1" x14ac:dyDescent="0.3">
      <c r="A38" s="4">
        <v>101.9961</v>
      </c>
      <c r="B38" s="2">
        <v>1491</v>
      </c>
      <c r="C38" s="2">
        <f t="shared" si="3"/>
        <v>4.6249345772591663</v>
      </c>
      <c r="D38" s="2">
        <f t="shared" si="3"/>
        <v>7.307202314764738</v>
      </c>
      <c r="J38">
        <f t="shared" si="8"/>
        <v>3.5000000000000018</v>
      </c>
      <c r="K38">
        <f t="shared" si="0"/>
        <v>6.617890486451774</v>
      </c>
      <c r="L38">
        <f t="shared" si="4"/>
        <v>6.3862680670573653</v>
      </c>
      <c r="M38">
        <f t="shared" si="5"/>
        <v>6.8495129058461828</v>
      </c>
      <c r="N38">
        <f t="shared" si="1"/>
        <v>0.23162241939440903</v>
      </c>
      <c r="P38">
        <f t="shared" si="6"/>
        <v>4.8122448841214869</v>
      </c>
      <c r="Q38">
        <f t="shared" si="7"/>
        <v>8.4235360887820612</v>
      </c>
      <c r="R38">
        <f t="shared" si="2"/>
        <v>1.8056456023302867</v>
      </c>
    </row>
    <row r="39" spans="1:52" x14ac:dyDescent="0.25">
      <c r="A39" s="4">
        <v>102.7983</v>
      </c>
      <c r="B39" s="2">
        <v>3610</v>
      </c>
      <c r="C39" s="2">
        <f t="shared" si="3"/>
        <v>4.6327688159193467</v>
      </c>
      <c r="D39" s="2">
        <f t="shared" si="3"/>
        <v>8.1914630513269273</v>
      </c>
      <c r="J39">
        <f t="shared" si="8"/>
        <v>3.6000000000000019</v>
      </c>
      <c r="K39">
        <f t="shared" si="0"/>
        <v>6.6886255104988219</v>
      </c>
      <c r="L39">
        <f t="shared" si="4"/>
        <v>6.4639762780178556</v>
      </c>
      <c r="M39">
        <f t="shared" si="5"/>
        <v>6.9132747429797883</v>
      </c>
      <c r="N39">
        <f t="shared" si="1"/>
        <v>0.22464923248096599</v>
      </c>
      <c r="P39">
        <f t="shared" si="6"/>
        <v>4.8838611564340395</v>
      </c>
      <c r="Q39">
        <f t="shared" si="7"/>
        <v>8.4933898645636035</v>
      </c>
      <c r="R39">
        <f t="shared" si="2"/>
        <v>1.8047643540647824</v>
      </c>
      <c r="T39" s="17" t="s">
        <v>63</v>
      </c>
      <c r="U39" s="17"/>
      <c r="AM39">
        <v>0.4</v>
      </c>
      <c r="AN39">
        <v>-0.916290731874155</v>
      </c>
      <c r="AO39">
        <f>$Y$29</f>
        <v>2.2999999999999998</v>
      </c>
      <c r="AW39">
        <v>0.4</v>
      </c>
      <c r="AX39">
        <v>-0.916290731874155</v>
      </c>
      <c r="AY39">
        <f>$Y$26</f>
        <v>0</v>
      </c>
    </row>
    <row r="40" spans="1:52" x14ac:dyDescent="0.25">
      <c r="A40" s="4">
        <v>105.40349999999999</v>
      </c>
      <c r="B40" s="2">
        <v>4655</v>
      </c>
      <c r="C40" s="2">
        <f t="shared" si="3"/>
        <v>4.6577958423870465</v>
      </c>
      <c r="D40" s="2">
        <f t="shared" si="3"/>
        <v>8.4456971897111668</v>
      </c>
      <c r="J40">
        <f t="shared" si="8"/>
        <v>3.700000000000002</v>
      </c>
      <c r="K40">
        <f t="shared" si="0"/>
        <v>6.7593605345458698</v>
      </c>
      <c r="L40">
        <f t="shared" si="4"/>
        <v>6.5416249928557271</v>
      </c>
      <c r="M40">
        <f t="shared" si="5"/>
        <v>6.9770960762360126</v>
      </c>
      <c r="N40">
        <f t="shared" si="1"/>
        <v>0.21773554169014267</v>
      </c>
      <c r="P40">
        <f t="shared" si="6"/>
        <v>4.955443723225657</v>
      </c>
      <c r="Q40">
        <f t="shared" si="7"/>
        <v>8.5632773458660836</v>
      </c>
      <c r="R40">
        <f t="shared" si="2"/>
        <v>1.8039168113202129</v>
      </c>
      <c r="T40" s="14" t="s">
        <v>64</v>
      </c>
      <c r="U40" s="18">
        <v>0.72083308602480323</v>
      </c>
      <c r="AM40">
        <v>0.4</v>
      </c>
      <c r="AN40">
        <v>-0.916290731874155</v>
      </c>
      <c r="AO40">
        <f>23</f>
        <v>23</v>
      </c>
      <c r="AP40">
        <v>0.4</v>
      </c>
      <c r="AW40">
        <v>0.4</v>
      </c>
      <c r="AX40">
        <v>-0.916290731874155</v>
      </c>
      <c r="AY40">
        <v>23</v>
      </c>
      <c r="AZ40">
        <v>0.4</v>
      </c>
    </row>
    <row r="41" spans="1:52" x14ac:dyDescent="0.25">
      <c r="A41" s="4">
        <v>112.1643</v>
      </c>
      <c r="B41" s="2">
        <v>1353</v>
      </c>
      <c r="C41" s="2">
        <f t="shared" si="3"/>
        <v>4.7199647606398392</v>
      </c>
      <c r="D41" s="2">
        <f t="shared" si="3"/>
        <v>7.2100796281707877</v>
      </c>
      <c r="J41">
        <f t="shared" si="8"/>
        <v>3.800000000000002</v>
      </c>
      <c r="K41">
        <f t="shared" si="0"/>
        <v>6.8300955585929177</v>
      </c>
      <c r="L41">
        <f t="shared" si="4"/>
        <v>6.6192083599568745</v>
      </c>
      <c r="M41">
        <f t="shared" si="5"/>
        <v>7.0409827572289609</v>
      </c>
      <c r="N41">
        <f t="shared" si="1"/>
        <v>0.2108871986360428</v>
      </c>
      <c r="P41">
        <f t="shared" si="6"/>
        <v>5.0269925369668265</v>
      </c>
      <c r="Q41">
        <f t="shared" si="7"/>
        <v>8.633198580219009</v>
      </c>
      <c r="R41">
        <f t="shared" si="2"/>
        <v>1.8031030216260917</v>
      </c>
      <c r="T41" s="14" t="s">
        <v>65</v>
      </c>
      <c r="U41" s="18">
        <v>0.51960033790804139</v>
      </c>
    </row>
    <row r="42" spans="1:52" x14ac:dyDescent="0.25">
      <c r="A42" s="4">
        <v>113.5386</v>
      </c>
      <c r="B42" s="2">
        <v>1689</v>
      </c>
      <c r="C42" s="2">
        <f t="shared" si="3"/>
        <v>4.7321428672103325</v>
      </c>
      <c r="D42" s="2">
        <f t="shared" si="3"/>
        <v>7.4318919168077997</v>
      </c>
      <c r="J42">
        <f t="shared" si="8"/>
        <v>3.9000000000000021</v>
      </c>
      <c r="K42">
        <f t="shared" si="0"/>
        <v>6.9008305826399656</v>
      </c>
      <c r="L42">
        <f t="shared" si="4"/>
        <v>6.696719801556112</v>
      </c>
      <c r="M42">
        <f t="shared" si="5"/>
        <v>7.1049413637238192</v>
      </c>
      <c r="N42">
        <f t="shared" si="1"/>
        <v>0.20411078108385367</v>
      </c>
      <c r="P42">
        <f t="shared" si="6"/>
        <v>5.0985075519367449</v>
      </c>
      <c r="Q42">
        <f t="shared" si="7"/>
        <v>8.7031536133431864</v>
      </c>
      <c r="R42">
        <f t="shared" si="2"/>
        <v>1.8023230307032212</v>
      </c>
      <c r="T42" s="14" t="s">
        <v>66</v>
      </c>
      <c r="U42" s="18">
        <v>0.51794947996270813</v>
      </c>
      <c r="AM42">
        <v>0.5</v>
      </c>
      <c r="AN42">
        <v>-0.69314718055994529</v>
      </c>
      <c r="AO42">
        <f>$Y$29</f>
        <v>2.2999999999999998</v>
      </c>
      <c r="AW42">
        <v>0.5</v>
      </c>
      <c r="AX42">
        <v>-0.69314718055994529</v>
      </c>
      <c r="AY42">
        <f>$Y$26</f>
        <v>0</v>
      </c>
    </row>
    <row r="43" spans="1:52" x14ac:dyDescent="0.25">
      <c r="A43" s="4">
        <v>115.2963</v>
      </c>
      <c r="B43" s="2">
        <v>1427</v>
      </c>
      <c r="C43" s="2">
        <f t="shared" si="3"/>
        <v>4.7475053365606321</v>
      </c>
      <c r="D43" s="2">
        <f t="shared" si="3"/>
        <v>7.2633296174768365</v>
      </c>
      <c r="J43">
        <f t="shared" si="8"/>
        <v>4.0000000000000018</v>
      </c>
      <c r="K43">
        <f t="shared" si="0"/>
        <v>6.9715656066870126</v>
      </c>
      <c r="L43">
        <f t="shared" si="4"/>
        <v>6.7741519107755863</v>
      </c>
      <c r="M43">
        <f t="shared" si="5"/>
        <v>7.168979302598439</v>
      </c>
      <c r="N43">
        <f t="shared" si="1"/>
        <v>0.19741369591142624</v>
      </c>
      <c r="P43">
        <f t="shared" si="6"/>
        <v>5.169988724235977</v>
      </c>
      <c r="Q43">
        <f t="shared" si="7"/>
        <v>8.7731424891380492</v>
      </c>
      <c r="R43">
        <f t="shared" si="2"/>
        <v>1.8015768824510359</v>
      </c>
      <c r="T43" s="14" t="s">
        <v>67</v>
      </c>
      <c r="U43" s="18">
        <v>0.90985366796825951</v>
      </c>
      <c r="AM43">
        <v>0.5</v>
      </c>
      <c r="AN43">
        <v>-0.69314718055994529</v>
      </c>
      <c r="AO43">
        <f>23</f>
        <v>23</v>
      </c>
      <c r="AP43">
        <v>0.5</v>
      </c>
      <c r="AW43">
        <v>0.5</v>
      </c>
      <c r="AX43">
        <v>-0.69314718055994529</v>
      </c>
      <c r="AY43">
        <v>23</v>
      </c>
      <c r="AZ43">
        <v>0.5</v>
      </c>
    </row>
    <row r="44" spans="1:52" ht="15.75" thickBot="1" x14ac:dyDescent="0.3">
      <c r="A44" s="4">
        <v>117.76049999999999</v>
      </c>
      <c r="B44" s="2">
        <v>700.4</v>
      </c>
      <c r="C44" s="2">
        <f t="shared" si="3"/>
        <v>4.7686529008954652</v>
      </c>
      <c r="D44" s="2">
        <f t="shared" si="3"/>
        <v>6.5516516004116969</v>
      </c>
      <c r="J44">
        <f t="shared" si="8"/>
        <v>4.1000000000000014</v>
      </c>
      <c r="K44">
        <f t="shared" si="0"/>
        <v>7.0423006307340597</v>
      </c>
      <c r="L44">
        <f t="shared" si="4"/>
        <v>6.8514963339145112</v>
      </c>
      <c r="M44">
        <f t="shared" si="5"/>
        <v>7.2331049275536081</v>
      </c>
      <c r="N44">
        <f t="shared" si="1"/>
        <v>0.19080429681954877</v>
      </c>
      <c r="P44">
        <f t="shared" si="6"/>
        <v>5.2414360117986476</v>
      </c>
      <c r="Q44">
        <f t="shared" si="7"/>
        <v>8.8431652496694717</v>
      </c>
      <c r="R44">
        <f t="shared" si="2"/>
        <v>1.8008646189354121</v>
      </c>
      <c r="T44" s="15" t="s">
        <v>68</v>
      </c>
      <c r="U44" s="15">
        <v>293</v>
      </c>
    </row>
    <row r="45" spans="1:52" x14ac:dyDescent="0.25">
      <c r="A45" s="4">
        <v>118.8711</v>
      </c>
      <c r="B45" s="2">
        <v>2464</v>
      </c>
      <c r="C45" s="2">
        <f t="shared" si="3"/>
        <v>4.7780397127563967</v>
      </c>
      <c r="D45" s="2">
        <f t="shared" si="3"/>
        <v>7.8095413246534102</v>
      </c>
      <c r="J45">
        <f t="shared" si="8"/>
        <v>4.2000000000000011</v>
      </c>
      <c r="K45">
        <f t="shared" si="0"/>
        <v>7.1130356547811076</v>
      </c>
      <c r="L45">
        <f t="shared" si="4"/>
        <v>6.9287436364817765</v>
      </c>
      <c r="M45">
        <f t="shared" si="5"/>
        <v>7.2973276730804386</v>
      </c>
      <c r="N45">
        <f t="shared" si="1"/>
        <v>0.1842920182993312</v>
      </c>
      <c r="P45">
        <f t="shared" si="6"/>
        <v>5.3128493744041503</v>
      </c>
      <c r="Q45">
        <f t="shared" si="7"/>
        <v>8.9132219351580648</v>
      </c>
      <c r="R45">
        <f t="shared" si="2"/>
        <v>1.8001862803769575</v>
      </c>
      <c r="AM45">
        <v>0.6</v>
      </c>
      <c r="AN45">
        <v>-0.51082562376599072</v>
      </c>
      <c r="AO45">
        <f>$Y$29</f>
        <v>2.2999999999999998</v>
      </c>
      <c r="AW45">
        <v>0.6</v>
      </c>
      <c r="AX45">
        <v>-0.51082562376599072</v>
      </c>
      <c r="AY45">
        <f>$Y$26</f>
        <v>0</v>
      </c>
    </row>
    <row r="46" spans="1:52" ht="15.75" thickBot="1" x14ac:dyDescent="0.3">
      <c r="A46" s="4">
        <v>120.6126</v>
      </c>
      <c r="B46" s="2">
        <v>3052</v>
      </c>
      <c r="C46" s="2">
        <f t="shared" si="3"/>
        <v>4.7925837564476197</v>
      </c>
      <c r="D46" s="2">
        <f t="shared" si="3"/>
        <v>8.0235523924043477</v>
      </c>
      <c r="J46">
        <f t="shared" si="8"/>
        <v>4.3000000000000007</v>
      </c>
      <c r="K46">
        <f t="shared" si="0"/>
        <v>7.1837706788281546</v>
      </c>
      <c r="L46">
        <f t="shared" si="4"/>
        <v>7.0058831517063105</v>
      </c>
      <c r="M46">
        <f t="shared" si="5"/>
        <v>7.3616582059499986</v>
      </c>
      <c r="N46">
        <f t="shared" si="1"/>
        <v>0.17788752712184389</v>
      </c>
      <c r="P46">
        <f t="shared" si="6"/>
        <v>5.3842287736883749</v>
      </c>
      <c r="Q46">
        <f t="shared" si="7"/>
        <v>8.9833125839679351</v>
      </c>
      <c r="R46">
        <f t="shared" si="2"/>
        <v>1.7995419051397799</v>
      </c>
      <c r="T46" t="s">
        <v>69</v>
      </c>
      <c r="AM46">
        <v>0.6</v>
      </c>
      <c r="AN46">
        <v>-0.51082562376599072</v>
      </c>
      <c r="AO46">
        <f>23</f>
        <v>23</v>
      </c>
      <c r="AP46">
        <v>0.6</v>
      </c>
      <c r="AW46">
        <v>0.6</v>
      </c>
      <c r="AX46">
        <v>-0.51082562376599072</v>
      </c>
      <c r="AY46">
        <v>23</v>
      </c>
      <c r="AZ46">
        <v>0.6</v>
      </c>
    </row>
    <row r="47" spans="1:52" x14ac:dyDescent="0.25">
      <c r="A47" s="4">
        <v>123.34229999999999</v>
      </c>
      <c r="B47" s="2">
        <v>2360</v>
      </c>
      <c r="C47" s="2">
        <f t="shared" si="3"/>
        <v>4.8149634170301496</v>
      </c>
      <c r="D47" s="2">
        <f t="shared" si="3"/>
        <v>7.7664168980196555</v>
      </c>
      <c r="J47">
        <f t="shared" si="8"/>
        <v>4.4000000000000004</v>
      </c>
      <c r="K47">
        <f t="shared" si="0"/>
        <v>7.2545057028752016</v>
      </c>
      <c r="L47">
        <f t="shared" si="4"/>
        <v>7.0829028107817011</v>
      </c>
      <c r="M47">
        <f t="shared" si="5"/>
        <v>7.426108594968702</v>
      </c>
      <c r="N47">
        <f t="shared" si="1"/>
        <v>0.1716028920935006</v>
      </c>
      <c r="P47">
        <f t="shared" si="6"/>
        <v>5.4555741731544511</v>
      </c>
      <c r="Q47">
        <f t="shared" si="7"/>
        <v>9.053437232595952</v>
      </c>
      <c r="R47">
        <f t="shared" si="2"/>
        <v>1.7989315297207502</v>
      </c>
      <c r="T47" s="16"/>
      <c r="U47" s="16" t="s">
        <v>73</v>
      </c>
      <c r="V47" s="16" t="s">
        <v>74</v>
      </c>
      <c r="W47" s="16" t="s">
        <v>75</v>
      </c>
      <c r="X47" s="16" t="s">
        <v>76</v>
      </c>
      <c r="Y47" s="16" t="s">
        <v>77</v>
      </c>
    </row>
    <row r="48" spans="1:52" x14ac:dyDescent="0.25">
      <c r="A48" s="4">
        <v>124.65049999999999</v>
      </c>
      <c r="B48" s="2">
        <v>1602</v>
      </c>
      <c r="C48" s="2">
        <f t="shared" si="3"/>
        <v>4.8255138211929696</v>
      </c>
      <c r="D48" s="2">
        <f t="shared" si="3"/>
        <v>7.3790081276283042</v>
      </c>
      <c r="J48">
        <f t="shared" si="8"/>
        <v>4.5</v>
      </c>
      <c r="K48">
        <f t="shared" si="0"/>
        <v>7.3252407269222495</v>
      </c>
      <c r="L48">
        <f t="shared" si="4"/>
        <v>7.1597889550464924</v>
      </c>
      <c r="M48">
        <f t="shared" si="5"/>
        <v>7.4906924987980066</v>
      </c>
      <c r="N48">
        <f t="shared" si="1"/>
        <v>0.1654517718757573</v>
      </c>
      <c r="P48">
        <f t="shared" si="6"/>
        <v>5.5268855381829916</v>
      </c>
      <c r="Q48">
        <f t="shared" si="7"/>
        <v>9.1235959156615074</v>
      </c>
      <c r="R48">
        <f t="shared" si="2"/>
        <v>1.7983551887392579</v>
      </c>
      <c r="T48" s="14" t="s">
        <v>70</v>
      </c>
      <c r="U48" s="14">
        <v>1</v>
      </c>
      <c r="V48" s="14">
        <v>260.55704548579774</v>
      </c>
      <c r="W48" s="14">
        <v>260.55704548579774</v>
      </c>
      <c r="X48" s="14">
        <v>314.74563839783985</v>
      </c>
      <c r="Y48" s="14">
        <v>3.0452136794214937E-48</v>
      </c>
      <c r="AM48">
        <v>0.7</v>
      </c>
      <c r="AN48">
        <v>-0.35667494393873245</v>
      </c>
      <c r="AO48">
        <f>$Y$29</f>
        <v>2.2999999999999998</v>
      </c>
      <c r="AW48">
        <v>0.7</v>
      </c>
      <c r="AX48">
        <v>-0.35667494393873245</v>
      </c>
      <c r="AY48">
        <f>$Y$26</f>
        <v>0</v>
      </c>
    </row>
    <row r="49" spans="1:52" x14ac:dyDescent="0.25">
      <c r="A49" s="4">
        <v>125.5698</v>
      </c>
      <c r="B49" s="2">
        <v>1728</v>
      </c>
      <c r="C49" s="2">
        <f t="shared" si="3"/>
        <v>4.8328617792624851</v>
      </c>
      <c r="D49" s="2">
        <f t="shared" si="3"/>
        <v>7.4547199493640006</v>
      </c>
      <c r="J49">
        <f t="shared" si="8"/>
        <v>4.5999999999999996</v>
      </c>
      <c r="K49">
        <f t="shared" si="0"/>
        <v>7.3959757509692965</v>
      </c>
      <c r="L49">
        <f t="shared" si="4"/>
        <v>7.2365261318683194</v>
      </c>
      <c r="M49">
        <f t="shared" si="5"/>
        <v>7.5554253700702736</v>
      </c>
      <c r="N49">
        <f t="shared" si="1"/>
        <v>0.15944961910097749</v>
      </c>
      <c r="P49">
        <f t="shared" si="6"/>
        <v>5.5981628360418192</v>
      </c>
      <c r="Q49">
        <f t="shared" si="7"/>
        <v>9.1937886658967738</v>
      </c>
      <c r="R49">
        <f t="shared" si="2"/>
        <v>1.7978129149274769</v>
      </c>
      <c r="T49" s="14" t="s">
        <v>71</v>
      </c>
      <c r="U49" s="14">
        <v>291</v>
      </c>
      <c r="V49" s="14">
        <v>240.89960586055108</v>
      </c>
      <c r="W49" s="14">
        <v>0.82783369711529575</v>
      </c>
      <c r="X49" s="14"/>
      <c r="Y49" s="14"/>
      <c r="AM49">
        <v>0.7</v>
      </c>
      <c r="AN49">
        <v>-0.35667494393873245</v>
      </c>
      <c r="AO49">
        <f>23</f>
        <v>23</v>
      </c>
      <c r="AP49">
        <v>0.7</v>
      </c>
      <c r="AW49">
        <v>0.7</v>
      </c>
      <c r="AX49">
        <v>-0.35667494393873245</v>
      </c>
      <c r="AY49">
        <v>23</v>
      </c>
      <c r="AZ49">
        <v>0.7</v>
      </c>
    </row>
    <row r="50" spans="1:52" ht="15.75" thickBot="1" x14ac:dyDescent="0.3">
      <c r="A50" s="4">
        <v>131.17750000000001</v>
      </c>
      <c r="B50" s="2">
        <v>4636</v>
      </c>
      <c r="C50" s="2">
        <f t="shared" si="3"/>
        <v>4.876551367900789</v>
      </c>
      <c r="D50" s="2">
        <f t="shared" si="3"/>
        <v>8.4416072044596415</v>
      </c>
      <c r="J50">
        <f t="shared" si="8"/>
        <v>4.6999999999999993</v>
      </c>
      <c r="K50">
        <f t="shared" si="0"/>
        <v>7.4667107750163435</v>
      </c>
      <c r="L50">
        <f t="shared" si="4"/>
        <v>7.3130968784486461</v>
      </c>
      <c r="M50">
        <f t="shared" si="5"/>
        <v>7.6203246715840409</v>
      </c>
      <c r="N50">
        <f t="shared" si="1"/>
        <v>0.15361389656769714</v>
      </c>
      <c r="P50">
        <f t="shared" si="6"/>
        <v>5.6694060358952072</v>
      </c>
      <c r="Q50">
        <f t="shared" si="7"/>
        <v>9.2640155141374798</v>
      </c>
      <c r="R50">
        <f t="shared" si="2"/>
        <v>1.7973047391211361</v>
      </c>
      <c r="T50" s="15" t="s">
        <v>72</v>
      </c>
      <c r="U50" s="15">
        <v>292</v>
      </c>
      <c r="V50" s="15">
        <v>501.45665134634885</v>
      </c>
      <c r="W50" s="15"/>
      <c r="X50" s="15"/>
      <c r="Y50" s="15"/>
    </row>
    <row r="51" spans="1:52" ht="15.75" thickBot="1" x14ac:dyDescent="0.3">
      <c r="A51" s="4">
        <v>133.18379999999999</v>
      </c>
      <c r="B51" s="2">
        <v>74.91</v>
      </c>
      <c r="C51" s="2">
        <f t="shared" si="3"/>
        <v>4.8917301290881579</v>
      </c>
      <c r="D51" s="2">
        <f t="shared" si="3"/>
        <v>4.3162873929597918</v>
      </c>
      <c r="J51">
        <f t="shared" si="8"/>
        <v>4.7999999999999989</v>
      </c>
      <c r="K51">
        <f t="shared" si="0"/>
        <v>7.5374457990633914</v>
      </c>
      <c r="L51">
        <f t="shared" si="4"/>
        <v>7.3894815014148687</v>
      </c>
      <c r="M51">
        <f t="shared" si="5"/>
        <v>7.6854100967119141</v>
      </c>
      <c r="N51">
        <f t="shared" si="1"/>
        <v>0.14796429764852281</v>
      </c>
      <c r="P51">
        <f t="shared" si="6"/>
        <v>5.7406151088125803</v>
      </c>
      <c r="Q51">
        <f t="shared" si="7"/>
        <v>9.3342764893142025</v>
      </c>
      <c r="R51">
        <f t="shared" si="2"/>
        <v>1.7968306902508109</v>
      </c>
      <c r="AM51">
        <v>0.8</v>
      </c>
      <c r="AN51">
        <v>-0.22314355131420971</v>
      </c>
      <c r="AO51">
        <f>$Y$29</f>
        <v>2.2999999999999998</v>
      </c>
      <c r="AW51">
        <v>0.8</v>
      </c>
      <c r="AX51">
        <v>-0.22314355131420971</v>
      </c>
      <c r="AY51">
        <f>$Y$26</f>
        <v>0</v>
      </c>
    </row>
    <row r="52" spans="1:52" x14ac:dyDescent="0.25">
      <c r="A52" s="4">
        <v>133.42679999999999</v>
      </c>
      <c r="B52" s="2">
        <v>3377</v>
      </c>
      <c r="C52" s="2">
        <f t="shared" si="3"/>
        <v>4.8935530128541362</v>
      </c>
      <c r="D52" s="2">
        <f t="shared" si="3"/>
        <v>8.1247430203855675</v>
      </c>
      <c r="J52">
        <f t="shared" si="8"/>
        <v>4.8999999999999986</v>
      </c>
      <c r="K52">
        <f t="shared" si="0"/>
        <v>7.6081808231104393</v>
      </c>
      <c r="L52">
        <f t="shared" si="4"/>
        <v>7.4656578652714467</v>
      </c>
      <c r="M52">
        <f t="shared" si="5"/>
        <v>7.7507037809494319</v>
      </c>
      <c r="N52">
        <f t="shared" si="1"/>
        <v>0.14252295783899274</v>
      </c>
      <c r="P52">
        <f t="shared" si="6"/>
        <v>5.8117900277767074</v>
      </c>
      <c r="Q52">
        <f t="shared" si="7"/>
        <v>9.4045716184441712</v>
      </c>
      <c r="R52">
        <f t="shared" si="2"/>
        <v>1.7963907953337324</v>
      </c>
      <c r="T52" s="16"/>
      <c r="U52" s="16" t="s">
        <v>78</v>
      </c>
      <c r="V52" s="16" t="s">
        <v>67</v>
      </c>
      <c r="W52" s="16" t="s">
        <v>79</v>
      </c>
      <c r="X52" s="16" t="s">
        <v>80</v>
      </c>
      <c r="Y52" s="16" t="s">
        <v>81</v>
      </c>
      <c r="Z52" s="16" t="s">
        <v>82</v>
      </c>
      <c r="AA52" s="16" t="s">
        <v>83</v>
      </c>
      <c r="AB52" s="16" t="s">
        <v>84</v>
      </c>
      <c r="AC52" s="16"/>
      <c r="AD52" s="16"/>
      <c r="AE52" s="16"/>
      <c r="AF52" s="16"/>
      <c r="AG52" s="16" t="s">
        <v>84</v>
      </c>
      <c r="AM52">
        <v>0.8</v>
      </c>
      <c r="AN52">
        <v>-0.22314355131420971</v>
      </c>
      <c r="AO52">
        <f>23</f>
        <v>23</v>
      </c>
      <c r="AP52">
        <v>0.8</v>
      </c>
      <c r="AW52">
        <v>0.8</v>
      </c>
      <c r="AX52">
        <v>-0.22314355131420971</v>
      </c>
      <c r="AY52">
        <v>23</v>
      </c>
      <c r="AZ52">
        <v>0.8</v>
      </c>
    </row>
    <row r="53" spans="1:52" x14ac:dyDescent="0.25">
      <c r="A53" s="4">
        <v>134.51669999999999</v>
      </c>
      <c r="B53" s="2">
        <v>2551</v>
      </c>
      <c r="C53" s="2">
        <f t="shared" si="3"/>
        <v>4.9016883549030092</v>
      </c>
      <c r="D53" s="2">
        <f t="shared" si="3"/>
        <v>7.844240718141811</v>
      </c>
      <c r="J53">
        <f t="shared" si="8"/>
        <v>4.9999999999999982</v>
      </c>
      <c r="K53">
        <f t="shared" si="0"/>
        <v>7.6789158471574854</v>
      </c>
      <c r="L53">
        <f t="shared" si="4"/>
        <v>7.5416012098591434</v>
      </c>
      <c r="M53">
        <f t="shared" si="5"/>
        <v>7.8162304844558275</v>
      </c>
      <c r="N53">
        <f t="shared" si="1"/>
        <v>0.13731463729834165</v>
      </c>
      <c r="P53">
        <f t="shared" si="6"/>
        <v>5.8829307676913558</v>
      </c>
      <c r="Q53">
        <f t="shared" si="7"/>
        <v>9.474900926623615</v>
      </c>
      <c r="R53">
        <f t="shared" si="2"/>
        <v>1.7959850794661296</v>
      </c>
      <c r="T53" s="14" t="s">
        <v>14</v>
      </c>
      <c r="U53" s="14">
        <v>4.1421646448051002</v>
      </c>
      <c r="V53" s="14">
        <v>0.25025533093284108</v>
      </c>
      <c r="W53" s="14">
        <v>16.551753880186865</v>
      </c>
      <c r="X53" s="14">
        <v>7.998660497289318E-44</v>
      </c>
      <c r="Y53" s="14">
        <v>3.6496247267814916</v>
      </c>
      <c r="Z53" s="14">
        <v>4.6347045628287091</v>
      </c>
      <c r="AA53" s="14">
        <v>3.6496247267814916</v>
      </c>
      <c r="AB53" s="14">
        <v>4.6347045628287091</v>
      </c>
      <c r="AC53" s="14"/>
      <c r="AD53" s="14"/>
      <c r="AE53" s="14"/>
      <c r="AF53" s="14"/>
      <c r="AG53" s="14">
        <v>4.6347045628287091</v>
      </c>
    </row>
    <row r="54" spans="1:52" ht="15.75" thickBot="1" x14ac:dyDescent="0.3">
      <c r="A54" s="4">
        <v>135.5301</v>
      </c>
      <c r="B54" s="2">
        <v>1063</v>
      </c>
      <c r="C54" s="2">
        <f t="shared" si="3"/>
        <v>4.9091937558716721</v>
      </c>
      <c r="D54" s="2">
        <f t="shared" si="3"/>
        <v>6.9688503783419478</v>
      </c>
      <c r="J54">
        <f t="shared" si="8"/>
        <v>5.0999999999999979</v>
      </c>
      <c r="K54">
        <f t="shared" si="0"/>
        <v>7.7496508712045333</v>
      </c>
      <c r="L54">
        <f t="shared" si="4"/>
        <v>7.6172840260573436</v>
      </c>
      <c r="M54">
        <f t="shared" si="5"/>
        <v>7.8820177163517231</v>
      </c>
      <c r="N54">
        <f t="shared" si="1"/>
        <v>0.13236684514718963</v>
      </c>
      <c r="P54">
        <f t="shared" si="6"/>
        <v>5.954037305388435</v>
      </c>
      <c r="Q54">
        <f t="shared" si="7"/>
        <v>9.5452644370206308</v>
      </c>
      <c r="R54">
        <f t="shared" si="2"/>
        <v>1.7956135658160983</v>
      </c>
      <c r="T54" s="15" t="s">
        <v>39</v>
      </c>
      <c r="U54" s="15">
        <v>0.70735024047047712</v>
      </c>
      <c r="V54" s="15">
        <v>3.9870772039551666E-2</v>
      </c>
      <c r="W54" s="15">
        <v>17.741072075774909</v>
      </c>
      <c r="X54" s="15">
        <v>3.0452136794211892E-48</v>
      </c>
      <c r="Y54" s="15">
        <v>0.6288785982533176</v>
      </c>
      <c r="Z54" s="15">
        <v>0.78582188268763664</v>
      </c>
      <c r="AA54" s="15">
        <v>0.6288785982533176</v>
      </c>
      <c r="AB54" s="15">
        <v>0.78582188268763664</v>
      </c>
      <c r="AC54" s="15"/>
      <c r="AD54" s="15"/>
      <c r="AE54" s="15"/>
      <c r="AF54" s="15"/>
      <c r="AG54" s="15">
        <v>0.78582188268763664</v>
      </c>
      <c r="AM54">
        <v>0.89999999999999991</v>
      </c>
      <c r="AN54">
        <v>-0.10536051565782641</v>
      </c>
      <c r="AO54">
        <f>$Y$29</f>
        <v>2.2999999999999998</v>
      </c>
      <c r="AW54">
        <v>0.89999999999999991</v>
      </c>
      <c r="AX54">
        <v>-0.10536051565782641</v>
      </c>
      <c r="AY54">
        <f>$Y$26</f>
        <v>0</v>
      </c>
    </row>
    <row r="55" spans="1:52" x14ac:dyDescent="0.25">
      <c r="A55" s="4">
        <v>141.5394</v>
      </c>
      <c r="B55" s="2">
        <v>1204</v>
      </c>
      <c r="C55" s="2">
        <f t="shared" si="3"/>
        <v>4.9525781235542956</v>
      </c>
      <c r="D55" s="2">
        <f t="shared" si="3"/>
        <v>7.0934046258687662</v>
      </c>
      <c r="J55">
        <f t="shared" si="8"/>
        <v>5.1999999999999975</v>
      </c>
      <c r="K55">
        <f t="shared" si="0"/>
        <v>7.8203858952515812</v>
      </c>
      <c r="L55">
        <f t="shared" si="4"/>
        <v>7.6926760297567407</v>
      </c>
      <c r="M55">
        <f t="shared" si="5"/>
        <v>7.9480957607464218</v>
      </c>
      <c r="N55">
        <f t="shared" si="1"/>
        <v>0.12770986549484031</v>
      </c>
      <c r="P55">
        <f t="shared" si="6"/>
        <v>6.0251096196345681</v>
      </c>
      <c r="Q55">
        <f t="shared" si="7"/>
        <v>9.6156621708685943</v>
      </c>
      <c r="R55">
        <f t="shared" si="2"/>
        <v>1.7952762756170133</v>
      </c>
      <c r="AM55">
        <v>0.89999999999999991</v>
      </c>
      <c r="AN55">
        <v>-0.10536051565782641</v>
      </c>
      <c r="AO55">
        <f>23</f>
        <v>23</v>
      </c>
      <c r="AP55">
        <v>0.89999999999999991</v>
      </c>
      <c r="AW55">
        <v>0.89999999999999991</v>
      </c>
      <c r="AX55">
        <v>-0.10536051565782641</v>
      </c>
      <c r="AY55">
        <v>23</v>
      </c>
      <c r="AZ55">
        <v>0.89999999999999991</v>
      </c>
    </row>
    <row r="56" spans="1:52" x14ac:dyDescent="0.25">
      <c r="A56" s="4">
        <v>142.18199999999999</v>
      </c>
      <c r="B56" s="2">
        <v>6872</v>
      </c>
      <c r="C56" s="2">
        <f t="shared" si="3"/>
        <v>4.9571079270784466</v>
      </c>
      <c r="D56" s="2">
        <f t="shared" si="3"/>
        <v>8.835210463664092</v>
      </c>
      <c r="J56">
        <f t="shared" si="8"/>
        <v>5.2999999999999972</v>
      </c>
      <c r="K56">
        <f t="shared" si="0"/>
        <v>7.8911209192986282</v>
      </c>
      <c r="L56">
        <f t="shared" si="4"/>
        <v>7.7677442854985221</v>
      </c>
      <c r="M56">
        <f t="shared" si="5"/>
        <v>8.0144975530987352</v>
      </c>
      <c r="N56">
        <f t="shared" si="1"/>
        <v>0.12337663380010613</v>
      </c>
      <c r="P56">
        <f t="shared" si="6"/>
        <v>6.0961476911371522</v>
      </c>
      <c r="Q56">
        <f t="shared" si="7"/>
        <v>9.6860941474601034</v>
      </c>
      <c r="R56">
        <f t="shared" si="2"/>
        <v>1.7949732281614759</v>
      </c>
    </row>
    <row r="57" spans="1:52" x14ac:dyDescent="0.25">
      <c r="A57" s="4">
        <v>146.97149999999999</v>
      </c>
      <c r="B57" s="2">
        <v>7332</v>
      </c>
      <c r="C57" s="2">
        <f t="shared" si="3"/>
        <v>4.9902386904310339</v>
      </c>
      <c r="D57" s="2">
        <f t="shared" si="3"/>
        <v>8.9000036089595955</v>
      </c>
      <c r="J57">
        <f t="shared" si="8"/>
        <v>5.3999999999999968</v>
      </c>
      <c r="K57">
        <f t="shared" si="0"/>
        <v>7.9618559433456753</v>
      </c>
      <c r="L57">
        <f t="shared" si="4"/>
        <v>7.8424535406745983</v>
      </c>
      <c r="M57">
        <f t="shared" si="5"/>
        <v>8.0812583460167513</v>
      </c>
      <c r="N57">
        <f t="shared" si="1"/>
        <v>0.11940240267107666</v>
      </c>
      <c r="P57">
        <f t="shared" si="6"/>
        <v>6.1671515025498627</v>
      </c>
      <c r="Q57">
        <f t="shared" si="7"/>
        <v>9.756560384141487</v>
      </c>
      <c r="R57">
        <f t="shared" si="2"/>
        <v>1.7947044407958126</v>
      </c>
      <c r="AM57">
        <v>1</v>
      </c>
      <c r="AN57">
        <v>0</v>
      </c>
      <c r="AO57">
        <f>$Y$29</f>
        <v>2.2999999999999998</v>
      </c>
      <c r="AW57">
        <v>1</v>
      </c>
      <c r="AX57">
        <v>0</v>
      </c>
      <c r="AY57">
        <f>$Y$26</f>
        <v>0</v>
      </c>
    </row>
    <row r="58" spans="1:52" x14ac:dyDescent="0.25">
      <c r="A58" s="4">
        <v>155.8494</v>
      </c>
      <c r="B58" s="2">
        <v>2011</v>
      </c>
      <c r="C58" s="2">
        <f t="shared" si="3"/>
        <v>5.0488901563503052</v>
      </c>
      <c r="D58" s="2">
        <f t="shared" si="3"/>
        <v>7.6063873897726522</v>
      </c>
      <c r="J58">
        <f t="shared" si="8"/>
        <v>5.4999999999999964</v>
      </c>
      <c r="K58">
        <f t="shared" si="0"/>
        <v>8.0325909673927232</v>
      </c>
      <c r="L58">
        <f t="shared" si="4"/>
        <v>7.9167668346221669</v>
      </c>
      <c r="M58">
        <f t="shared" si="5"/>
        <v>8.1484151001632803</v>
      </c>
      <c r="N58">
        <f t="shared" si="1"/>
        <v>0.1158241327705566</v>
      </c>
      <c r="P58">
        <f t="shared" si="6"/>
        <v>6.2381210384776029</v>
      </c>
      <c r="Q58">
        <f t="shared" si="7"/>
        <v>9.8270608963078434</v>
      </c>
      <c r="R58">
        <f t="shared" si="2"/>
        <v>1.79446992891512</v>
      </c>
      <c r="AM58">
        <v>1</v>
      </c>
      <c r="AN58">
        <v>0</v>
      </c>
      <c r="AO58">
        <f>23</f>
        <v>23</v>
      </c>
      <c r="AP58">
        <v>1</v>
      </c>
      <c r="AW58">
        <v>1</v>
      </c>
      <c r="AX58">
        <v>0</v>
      </c>
      <c r="AY58">
        <v>23</v>
      </c>
      <c r="AZ58">
        <v>1</v>
      </c>
    </row>
    <row r="59" spans="1:52" x14ac:dyDescent="0.25">
      <c r="A59" s="4">
        <v>159.2235</v>
      </c>
      <c r="B59" s="2">
        <v>275.3</v>
      </c>
      <c r="C59" s="2">
        <f t="shared" si="3"/>
        <v>5.0703088755818726</v>
      </c>
      <c r="D59" s="2">
        <f t="shared" si="3"/>
        <v>5.6178614121485619</v>
      </c>
      <c r="J59">
        <f t="shared" si="8"/>
        <v>5.5999999999999961</v>
      </c>
      <c r="K59">
        <f t="shared" si="0"/>
        <v>8.1033259914397711</v>
      </c>
      <c r="L59">
        <f t="shared" si="4"/>
        <v>7.9906464384005336</v>
      </c>
      <c r="M59">
        <f t="shared" si="5"/>
        <v>8.2160055444790085</v>
      </c>
      <c r="N59">
        <f t="shared" si="1"/>
        <v>0.11267955303923725</v>
      </c>
      <c r="P59">
        <f t="shared" si="6"/>
        <v>6.3090562854809074</v>
      </c>
      <c r="Q59">
        <f t="shared" si="7"/>
        <v>9.8975956973986339</v>
      </c>
      <c r="R59">
        <f t="shared" si="2"/>
        <v>1.7942697059588635</v>
      </c>
    </row>
    <row r="60" spans="1:52" x14ac:dyDescent="0.25">
      <c r="A60" s="4">
        <v>161.11019999999999</v>
      </c>
      <c r="B60" s="2">
        <v>2343</v>
      </c>
      <c r="C60" s="2">
        <f t="shared" si="3"/>
        <v>5.0820886028899963</v>
      </c>
      <c r="D60" s="2">
        <f t="shared" si="3"/>
        <v>7.7591874385077952</v>
      </c>
      <c r="J60">
        <f t="shared" si="8"/>
        <v>5.6999999999999957</v>
      </c>
      <c r="K60">
        <f t="shared" si="0"/>
        <v>8.1740610154868172</v>
      </c>
      <c r="L60">
        <f t="shared" si="4"/>
        <v>8.0640551538846363</v>
      </c>
      <c r="M60">
        <f t="shared" si="5"/>
        <v>8.284066877088998</v>
      </c>
      <c r="N60">
        <f t="shared" si="1"/>
        <v>0.11000586160218097</v>
      </c>
      <c r="P60">
        <f t="shared" si="6"/>
        <v>6.3799572320797866</v>
      </c>
      <c r="Q60">
        <f t="shared" si="7"/>
        <v>9.9681647988938487</v>
      </c>
      <c r="R60">
        <f t="shared" si="2"/>
        <v>1.7941037834070306</v>
      </c>
      <c r="AM60">
        <v>2</v>
      </c>
      <c r="AN60">
        <v>0.69314718055994529</v>
      </c>
      <c r="AO60">
        <f>$Y$29</f>
        <v>2.2999999999999998</v>
      </c>
      <c r="AW60">
        <v>2</v>
      </c>
      <c r="AX60">
        <v>0.69314718055994529</v>
      </c>
      <c r="AY60">
        <f>$Y$26</f>
        <v>0</v>
      </c>
    </row>
    <row r="61" spans="1:52" x14ac:dyDescent="0.25">
      <c r="A61" s="4">
        <v>161.48249999999999</v>
      </c>
      <c r="B61" s="2">
        <v>2241</v>
      </c>
      <c r="C61" s="2">
        <f t="shared" si="3"/>
        <v>5.0843967776583092</v>
      </c>
      <c r="D61" s="2">
        <f t="shared" si="3"/>
        <v>7.7146774738009274</v>
      </c>
      <c r="J61">
        <f t="shared" si="8"/>
        <v>5.7999999999999954</v>
      </c>
      <c r="K61">
        <f t="shared" si="0"/>
        <v>8.2447960395338651</v>
      </c>
      <c r="L61">
        <f t="shared" si="4"/>
        <v>8.1369579503760949</v>
      </c>
      <c r="M61">
        <f t="shared" si="5"/>
        <v>8.3526341286916352</v>
      </c>
      <c r="N61">
        <f t="shared" si="1"/>
        <v>0.1078380891577705</v>
      </c>
      <c r="P61">
        <f t="shared" si="6"/>
        <v>6.4508238687570207</v>
      </c>
      <c r="Q61">
        <f t="shared" si="7"/>
        <v>10.03876821031071</v>
      </c>
      <c r="R61">
        <f t="shared" si="2"/>
        <v>1.7939721707768443</v>
      </c>
      <c r="AM61">
        <v>2</v>
      </c>
      <c r="AN61">
        <v>0.69314718055994529</v>
      </c>
      <c r="AO61">
        <f>23</f>
        <v>23</v>
      </c>
      <c r="AP61">
        <v>2</v>
      </c>
      <c r="AW61">
        <v>2</v>
      </c>
      <c r="AX61">
        <v>0.69314718055994529</v>
      </c>
      <c r="AY61">
        <v>23</v>
      </c>
      <c r="AZ61">
        <v>2</v>
      </c>
    </row>
    <row r="62" spans="1:52" x14ac:dyDescent="0.25">
      <c r="A62" s="4">
        <v>162.9855</v>
      </c>
      <c r="B62" s="2">
        <v>1375</v>
      </c>
      <c r="C62" s="2">
        <f t="shared" si="3"/>
        <v>5.0936612397946339</v>
      </c>
      <c r="D62" s="2">
        <f t="shared" si="3"/>
        <v>7.2262090101006713</v>
      </c>
      <c r="J62">
        <f t="shared" si="8"/>
        <v>5.899999999999995</v>
      </c>
      <c r="K62">
        <f t="shared" si="0"/>
        <v>8.315531063580913</v>
      </c>
      <c r="L62">
        <f t="shared" si="4"/>
        <v>8.209323844748079</v>
      </c>
      <c r="M62">
        <f t="shared" si="5"/>
        <v>8.421738282413747</v>
      </c>
      <c r="N62">
        <f t="shared" si="1"/>
        <v>0.10620721883283397</v>
      </c>
      <c r="P62">
        <f t="shared" si="6"/>
        <v>6.5216561879608799</v>
      </c>
      <c r="Q62">
        <f t="shared" si="7"/>
        <v>10.109405939200947</v>
      </c>
      <c r="R62">
        <f t="shared" si="2"/>
        <v>1.7938748756200333</v>
      </c>
    </row>
    <row r="63" spans="1:52" x14ac:dyDescent="0.25">
      <c r="A63" s="4">
        <v>170.9145</v>
      </c>
      <c r="B63" s="2">
        <v>2453</v>
      </c>
      <c r="C63" s="2">
        <f t="shared" si="3"/>
        <v>5.1411634314609778</v>
      </c>
      <c r="D63" s="2">
        <f t="shared" si="3"/>
        <v>7.8050670442584895</v>
      </c>
      <c r="J63">
        <f t="shared" si="8"/>
        <v>5.9999999999999947</v>
      </c>
      <c r="K63">
        <f t="shared" si="0"/>
        <v>8.3862660876279591</v>
      </c>
      <c r="L63">
        <f t="shared" si="4"/>
        <v>8.2811278492755083</v>
      </c>
      <c r="M63">
        <f t="shared" si="5"/>
        <v>8.49140432598041</v>
      </c>
      <c r="N63">
        <f t="shared" si="1"/>
        <v>0.10513823835245133</v>
      </c>
      <c r="P63">
        <f t="shared" si="6"/>
        <v>6.5924541841072912</v>
      </c>
      <c r="Q63">
        <f t="shared" si="7"/>
        <v>10.180077991148627</v>
      </c>
      <c r="R63">
        <f t="shared" si="2"/>
        <v>1.7938119035206679</v>
      </c>
      <c r="AM63">
        <v>3</v>
      </c>
      <c r="AN63">
        <v>1.0986122886681098</v>
      </c>
      <c r="AO63">
        <f>$Y$29</f>
        <v>2.2999999999999998</v>
      </c>
      <c r="AW63">
        <v>3</v>
      </c>
      <c r="AX63">
        <v>1.0986122886681098</v>
      </c>
      <c r="AY63">
        <f>$Y$26</f>
        <v>0</v>
      </c>
    </row>
    <row r="64" spans="1:52" x14ac:dyDescent="0.25">
      <c r="A64" s="4">
        <v>171.67500000000001</v>
      </c>
      <c r="B64" s="2">
        <v>5114</v>
      </c>
      <c r="C64" s="2">
        <f t="shared" si="3"/>
        <v>5.1456031545067402</v>
      </c>
      <c r="D64" s="2">
        <f t="shared" si="3"/>
        <v>8.5397371558511317</v>
      </c>
      <c r="J64">
        <f t="shared" si="8"/>
        <v>6.0999999999999943</v>
      </c>
      <c r="K64">
        <f t="shared" si="0"/>
        <v>8.457001111675007</v>
      </c>
      <c r="L64">
        <f t="shared" si="4"/>
        <v>8.3523527434691278</v>
      </c>
      <c r="M64">
        <f t="shared" si="5"/>
        <v>8.5616494798808862</v>
      </c>
      <c r="N64">
        <f t="shared" si="1"/>
        <v>0.10464836820587986</v>
      </c>
      <c r="P64">
        <f t="shared" si="6"/>
        <v>6.6632178535814495</v>
      </c>
      <c r="Q64">
        <f t="shared" si="7"/>
        <v>10.250784369768564</v>
      </c>
      <c r="R64">
        <f t="shared" si="2"/>
        <v>1.7937832580935575</v>
      </c>
      <c r="AM64">
        <v>3</v>
      </c>
      <c r="AN64">
        <v>1.0986122886681098</v>
      </c>
      <c r="AO64">
        <f>23</f>
        <v>23</v>
      </c>
      <c r="AP64">
        <v>3</v>
      </c>
      <c r="AW64">
        <v>3</v>
      </c>
      <c r="AX64">
        <v>1.0986122886681098</v>
      </c>
      <c r="AY64">
        <v>23</v>
      </c>
      <c r="AZ64">
        <v>3</v>
      </c>
    </row>
    <row r="65" spans="1:52" x14ac:dyDescent="0.25">
      <c r="A65" s="4">
        <v>172.458</v>
      </c>
      <c r="B65" s="2">
        <v>4704</v>
      </c>
      <c r="C65" s="2">
        <f t="shared" si="3"/>
        <v>5.1501537285649013</v>
      </c>
      <c r="D65" s="2">
        <f t="shared" si="3"/>
        <v>8.456168489578463</v>
      </c>
      <c r="J65">
        <f t="shared" si="8"/>
        <v>6.199999999999994</v>
      </c>
      <c r="K65">
        <f t="shared" si="0"/>
        <v>8.5277361357220549</v>
      </c>
      <c r="L65">
        <f t="shared" si="4"/>
        <v>8.4229904019421298</v>
      </c>
      <c r="M65">
        <f t="shared" si="5"/>
        <v>8.63248186950198</v>
      </c>
      <c r="N65">
        <f t="shared" si="1"/>
        <v>0.10474573377992587</v>
      </c>
      <c r="P65">
        <f t="shared" si="6"/>
        <v>6.7339471947388407</v>
      </c>
      <c r="Q65">
        <f t="shared" si="7"/>
        <v>10.321525076705269</v>
      </c>
      <c r="R65">
        <f t="shared" si="2"/>
        <v>1.7937889409832137</v>
      </c>
    </row>
    <row r="66" spans="1:52" x14ac:dyDescent="0.25">
      <c r="A66" s="4">
        <v>176.2654</v>
      </c>
      <c r="B66" s="2">
        <v>788.4</v>
      </c>
      <c r="C66" s="2">
        <f t="shared" si="3"/>
        <v>5.1719908137618527</v>
      </c>
      <c r="D66" s="2">
        <f t="shared" si="3"/>
        <v>6.670005575278565</v>
      </c>
      <c r="J66">
        <f t="shared" si="8"/>
        <v>6.2999999999999936</v>
      </c>
      <c r="K66">
        <f t="shared" si="0"/>
        <v>8.598471159769101</v>
      </c>
      <c r="L66">
        <f t="shared" si="4"/>
        <v>8.4930424516546505</v>
      </c>
      <c r="M66">
        <f t="shared" si="5"/>
        <v>8.7038998678835515</v>
      </c>
      <c r="N66">
        <f t="shared" si="1"/>
        <v>0.10542870811445028</v>
      </c>
      <c r="P66">
        <f t="shared" si="6"/>
        <v>6.8046422079057223</v>
      </c>
      <c r="Q66">
        <f t="shared" si="7"/>
        <v>10.39230011163248</v>
      </c>
      <c r="R66">
        <f t="shared" si="2"/>
        <v>1.7938289518633783</v>
      </c>
      <c r="AM66">
        <v>4</v>
      </c>
      <c r="AN66">
        <v>1.3862943611198906</v>
      </c>
      <c r="AO66">
        <f>$Y$29</f>
        <v>2.2999999999999998</v>
      </c>
      <c r="AW66">
        <v>4</v>
      </c>
      <c r="AX66">
        <v>1.3862943611198906</v>
      </c>
      <c r="AY66">
        <f>$Y$26</f>
        <v>0</v>
      </c>
    </row>
    <row r="67" spans="1:52" x14ac:dyDescent="0.25">
      <c r="A67" s="4">
        <v>187.4102</v>
      </c>
      <c r="B67" s="2">
        <v>1313</v>
      </c>
      <c r="C67" s="2">
        <f t="shared" si="3"/>
        <v>5.2332997973519317</v>
      </c>
      <c r="D67" s="2">
        <f t="shared" si="3"/>
        <v>7.180069874302796</v>
      </c>
      <c r="J67">
        <f t="shared" si="8"/>
        <v>6.3999999999999932</v>
      </c>
      <c r="K67">
        <f t="shared" ref="K67:K123" si="9">($H$2*J67)+$H$3</f>
        <v>8.6692061838161489</v>
      </c>
      <c r="L67">
        <f t="shared" si="4"/>
        <v>8.5625201387262972</v>
      </c>
      <c r="M67">
        <f t="shared" si="5"/>
        <v>8.7758922289060006</v>
      </c>
      <c r="N67">
        <f t="shared" ref="N67:N123" si="10">($H$8*SQRT(1/$H$5+(J67-$H$6)^2/$H$7))*$H$9</f>
        <v>0.10668604508985215</v>
      </c>
      <c r="P67">
        <f t="shared" si="6"/>
        <v>6.8753028953790327</v>
      </c>
      <c r="Q67">
        <f t="shared" si="7"/>
        <v>10.463109472253265</v>
      </c>
      <c r="R67">
        <f t="shared" ref="R67:R123" si="11">($H$8*SQRT(1+1/$H$5+(J67-$H$6)^2/$H$7))*$H$9</f>
        <v>1.793903288437116</v>
      </c>
      <c r="AM67">
        <v>4</v>
      </c>
      <c r="AN67">
        <v>1.3862943611198906</v>
      </c>
      <c r="AO67">
        <f>23</f>
        <v>23</v>
      </c>
      <c r="AP67">
        <v>4</v>
      </c>
      <c r="AW67">
        <v>4</v>
      </c>
      <c r="AX67">
        <v>1.3862943611198906</v>
      </c>
      <c r="AY67">
        <v>23</v>
      </c>
      <c r="AZ67">
        <v>4</v>
      </c>
    </row>
    <row r="68" spans="1:52" x14ac:dyDescent="0.25">
      <c r="A68" s="4">
        <v>190.9188</v>
      </c>
      <c r="B68" s="2">
        <v>2647</v>
      </c>
      <c r="C68" s="2">
        <f t="shared" ref="C68:D131" si="12">LN(A68)</f>
        <v>5.25184820676282</v>
      </c>
      <c r="D68" s="2">
        <f t="shared" si="12"/>
        <v>7.8811822022271016</v>
      </c>
      <c r="J68">
        <f t="shared" si="8"/>
        <v>6.4999999999999929</v>
      </c>
      <c r="K68">
        <f t="shared" si="9"/>
        <v>8.7399412078631968</v>
      </c>
      <c r="L68">
        <f t="shared" ref="L68:L123" si="13">K68-N68</f>
        <v>8.6314434294905915</v>
      </c>
      <c r="M68">
        <f t="shared" ref="M68:M123" si="14">K68+N68</f>
        <v>8.8484389862358022</v>
      </c>
      <c r="N68">
        <f t="shared" si="10"/>
        <v>0.108497778372606</v>
      </c>
      <c r="P68">
        <f t="shared" ref="P68:P123" si="15">K68-R68</f>
        <v>6.9459292614257224</v>
      </c>
      <c r="Q68">
        <f t="shared" ref="Q68:Q123" si="16">K68+R68</f>
        <v>10.533953154300672</v>
      </c>
      <c r="R68">
        <f t="shared" si="11"/>
        <v>1.7940119464374746</v>
      </c>
    </row>
    <row r="69" spans="1:52" x14ac:dyDescent="0.25">
      <c r="A69" s="4">
        <v>191.52269999999999</v>
      </c>
      <c r="B69" s="2">
        <v>2245</v>
      </c>
      <c r="C69" s="2">
        <f t="shared" si="12"/>
        <v>5.2550063394546518</v>
      </c>
      <c r="D69" s="2">
        <f t="shared" si="12"/>
        <v>7.7164608001763551</v>
      </c>
      <c r="J69">
        <f t="shared" ref="J69:J123" si="17">J68+0.1</f>
        <v>6.5999999999999925</v>
      </c>
      <c r="K69">
        <f t="shared" si="9"/>
        <v>8.810676231910243</v>
      </c>
      <c r="L69">
        <f t="shared" si="13"/>
        <v>8.6998395070429257</v>
      </c>
      <c r="M69">
        <f t="shared" si="14"/>
        <v>8.9215129567775602</v>
      </c>
      <c r="N69">
        <f t="shared" si="10"/>
        <v>0.1108367248673176</v>
      </c>
      <c r="P69">
        <f t="shared" si="15"/>
        <v>7.0165213122815349</v>
      </c>
      <c r="Q69">
        <f t="shared" si="16"/>
        <v>10.604831151538951</v>
      </c>
      <c r="R69">
        <f t="shared" si="11"/>
        <v>1.7941549196287085</v>
      </c>
      <c r="AM69">
        <v>5</v>
      </c>
      <c r="AN69">
        <v>1.6094379124341003</v>
      </c>
      <c r="AO69">
        <f>$Y$29</f>
        <v>2.2999999999999998</v>
      </c>
      <c r="AW69">
        <v>5</v>
      </c>
      <c r="AX69">
        <v>1.6094379124341003</v>
      </c>
      <c r="AY69">
        <f>$Y$26</f>
        <v>0</v>
      </c>
    </row>
    <row r="70" spans="1:52" x14ac:dyDescent="0.25">
      <c r="A70" s="4">
        <v>195.12989999999999</v>
      </c>
      <c r="B70" s="2">
        <v>2557</v>
      </c>
      <c r="C70" s="2">
        <f t="shared" si="12"/>
        <v>5.2736654906279155</v>
      </c>
      <c r="D70" s="2">
        <f t="shared" si="12"/>
        <v>7.8465899752911863</v>
      </c>
      <c r="J70">
        <f t="shared" si="17"/>
        <v>6.6999999999999922</v>
      </c>
      <c r="K70">
        <f t="shared" si="9"/>
        <v>8.8814112559572909</v>
      </c>
      <c r="L70">
        <f t="shared" si="13"/>
        <v>8.7677409114540694</v>
      </c>
      <c r="M70">
        <f t="shared" si="14"/>
        <v>8.9950816004605123</v>
      </c>
      <c r="N70">
        <f t="shared" si="10"/>
        <v>0.11367034450322097</v>
      </c>
      <c r="P70">
        <f t="shared" si="15"/>
        <v>7.0870790561492214</v>
      </c>
      <c r="Q70">
        <f t="shared" si="16"/>
        <v>10.67574345576536</v>
      </c>
      <c r="R70">
        <f t="shared" si="11"/>
        <v>1.7943321998080697</v>
      </c>
      <c r="AM70">
        <v>5</v>
      </c>
      <c r="AN70">
        <v>1.6094379124341003</v>
      </c>
      <c r="AO70">
        <f>23</f>
        <v>23</v>
      </c>
      <c r="AP70">
        <v>5</v>
      </c>
      <c r="AW70">
        <v>5</v>
      </c>
      <c r="AX70">
        <v>1.6094379124341003</v>
      </c>
      <c r="AY70">
        <v>23</v>
      </c>
      <c r="AZ70">
        <v>5</v>
      </c>
    </row>
    <row r="71" spans="1:52" x14ac:dyDescent="0.25">
      <c r="A71" s="4">
        <v>198.06209999999999</v>
      </c>
      <c r="B71" s="2">
        <v>621.79999999999995</v>
      </c>
      <c r="C71" s="2">
        <f t="shared" si="12"/>
        <v>5.2885806178845689</v>
      </c>
      <c r="D71" s="2">
        <f t="shared" si="12"/>
        <v>6.4326184976246532</v>
      </c>
      <c r="J71">
        <f t="shared" si="17"/>
        <v>6.7999999999999918</v>
      </c>
      <c r="K71">
        <f t="shared" si="9"/>
        <v>8.9521462800043388</v>
      </c>
      <c r="L71">
        <f t="shared" si="13"/>
        <v>8.8351835900887359</v>
      </c>
      <c r="M71">
        <f t="shared" si="14"/>
        <v>9.0691089699199416</v>
      </c>
      <c r="N71">
        <f t="shared" si="10"/>
        <v>0.11696268991560332</v>
      </c>
      <c r="P71">
        <f t="shared" si="15"/>
        <v>7.1576025031961841</v>
      </c>
      <c r="Q71">
        <f t="shared" si="16"/>
        <v>10.746690056812493</v>
      </c>
      <c r="R71">
        <f t="shared" si="11"/>
        <v>1.7945437768081551</v>
      </c>
    </row>
    <row r="72" spans="1:52" x14ac:dyDescent="0.25">
      <c r="A72" s="4">
        <v>198.1611</v>
      </c>
      <c r="B72" s="2">
        <v>2112</v>
      </c>
      <c r="C72" s="2">
        <f t="shared" si="12"/>
        <v>5.2890803362355392</v>
      </c>
      <c r="D72" s="2">
        <f t="shared" si="12"/>
        <v>7.6553906448261522</v>
      </c>
      <c r="J72">
        <f t="shared" si="17"/>
        <v>6.8999999999999915</v>
      </c>
      <c r="K72">
        <f t="shared" si="9"/>
        <v>9.0228813040513849</v>
      </c>
      <c r="L72">
        <f t="shared" si="13"/>
        <v>8.9022050826249934</v>
      </c>
      <c r="M72">
        <f t="shared" si="14"/>
        <v>9.1435575254777763</v>
      </c>
      <c r="N72">
        <f t="shared" si="10"/>
        <v>0.1206762214263911</v>
      </c>
      <c r="P72">
        <f t="shared" si="15"/>
        <v>7.2280916655515588</v>
      </c>
      <c r="Q72">
        <f t="shared" si="16"/>
        <v>10.81767094255121</v>
      </c>
      <c r="R72">
        <f t="shared" si="11"/>
        <v>1.7947896384998261</v>
      </c>
      <c r="AM72">
        <v>6</v>
      </c>
      <c r="AN72">
        <v>1.791759469228055</v>
      </c>
      <c r="AO72">
        <f>$Y$29</f>
        <v>2.2999999999999998</v>
      </c>
      <c r="AW72">
        <v>6</v>
      </c>
      <c r="AX72">
        <v>1.791759469228055</v>
      </c>
      <c r="AY72">
        <f>$Y$26</f>
        <v>0</v>
      </c>
    </row>
    <row r="73" spans="1:52" x14ac:dyDescent="0.25">
      <c r="A73" s="4">
        <v>203.8527</v>
      </c>
      <c r="B73" s="2">
        <v>2590</v>
      </c>
      <c r="C73" s="2">
        <f t="shared" si="12"/>
        <v>5.3173976742106603</v>
      </c>
      <c r="D73" s="2">
        <f t="shared" si="12"/>
        <v>7.8594131546935833</v>
      </c>
      <c r="J73">
        <f t="shared" si="17"/>
        <v>6.9999999999999911</v>
      </c>
      <c r="K73">
        <f t="shared" si="9"/>
        <v>9.0936163280984328</v>
      </c>
      <c r="L73">
        <f t="shared" si="13"/>
        <v>8.9688429896969364</v>
      </c>
      <c r="M73">
        <f t="shared" si="14"/>
        <v>9.2183896664999292</v>
      </c>
      <c r="N73">
        <f t="shared" si="10"/>
        <v>0.12477333840149635</v>
      </c>
      <c r="P73">
        <f t="shared" si="15"/>
        <v>7.2985465573027577</v>
      </c>
      <c r="Q73">
        <f t="shared" si="16"/>
        <v>10.888686098894109</v>
      </c>
      <c r="R73">
        <f t="shared" si="11"/>
        <v>1.7950697707956753</v>
      </c>
      <c r="AM73">
        <v>6</v>
      </c>
      <c r="AN73">
        <v>1.791759469228055</v>
      </c>
      <c r="AO73">
        <f>23</f>
        <v>23</v>
      </c>
      <c r="AP73">
        <v>6</v>
      </c>
      <c r="AW73">
        <v>6</v>
      </c>
      <c r="AX73">
        <v>1.791759469228055</v>
      </c>
      <c r="AY73">
        <v>23</v>
      </c>
      <c r="AZ73">
        <v>6</v>
      </c>
    </row>
    <row r="74" spans="1:52" x14ac:dyDescent="0.25">
      <c r="A74" s="4">
        <v>205.1703</v>
      </c>
      <c r="B74" s="2">
        <v>2324</v>
      </c>
      <c r="C74" s="2">
        <f t="shared" si="12"/>
        <v>5.3238403659791214</v>
      </c>
      <c r="D74" s="2">
        <f t="shared" si="12"/>
        <v>7.7510451179718016</v>
      </c>
      <c r="J74">
        <f t="shared" si="17"/>
        <v>7.0999999999999908</v>
      </c>
      <c r="K74">
        <f t="shared" si="9"/>
        <v>9.1643513521454807</v>
      </c>
      <c r="L74">
        <f t="shared" si="13"/>
        <v>9.0351337933285674</v>
      </c>
      <c r="M74">
        <f t="shared" si="14"/>
        <v>9.293568910962394</v>
      </c>
      <c r="N74">
        <f t="shared" si="10"/>
        <v>0.12921755881691324</v>
      </c>
      <c r="P74">
        <f t="shared" si="15"/>
        <v>7.3689671944914181</v>
      </c>
      <c r="Q74">
        <f t="shared" si="16"/>
        <v>10.959735509799543</v>
      </c>
      <c r="R74">
        <f t="shared" si="11"/>
        <v>1.7953841576540623</v>
      </c>
    </row>
    <row r="75" spans="1:52" x14ac:dyDescent="0.25">
      <c r="A75" s="4">
        <v>205.32849999999999</v>
      </c>
      <c r="B75" s="2">
        <v>90.5</v>
      </c>
      <c r="C75" s="2">
        <f t="shared" si="12"/>
        <v>5.3246111356273254</v>
      </c>
      <c r="D75" s="2">
        <f t="shared" si="12"/>
        <v>4.5053498507058807</v>
      </c>
      <c r="J75">
        <f t="shared" si="17"/>
        <v>7.1999999999999904</v>
      </c>
      <c r="K75">
        <f t="shared" si="9"/>
        <v>9.2350863761925268</v>
      </c>
      <c r="L75">
        <f t="shared" si="13"/>
        <v>9.1011120315962728</v>
      </c>
      <c r="M75">
        <f t="shared" si="14"/>
        <v>9.3690607207887808</v>
      </c>
      <c r="N75">
        <f t="shared" si="10"/>
        <v>0.13397434459625357</v>
      </c>
      <c r="P75">
        <f t="shared" si="15"/>
        <v>7.4393535951088321</v>
      </c>
      <c r="Q75">
        <f t="shared" si="16"/>
        <v>11.030819157276222</v>
      </c>
      <c r="R75">
        <f t="shared" si="11"/>
        <v>1.7957327810836945</v>
      </c>
      <c r="AM75">
        <v>7</v>
      </c>
      <c r="AN75">
        <v>1.9459101490553132</v>
      </c>
      <c r="AO75">
        <f>$Y$29</f>
        <v>2.2999999999999998</v>
      </c>
      <c r="AW75">
        <v>7</v>
      </c>
      <c r="AX75">
        <v>1.9459101490553132</v>
      </c>
      <c r="AY75">
        <f>$Y$26</f>
        <v>0</v>
      </c>
    </row>
    <row r="76" spans="1:52" x14ac:dyDescent="0.25">
      <c r="A76" s="4">
        <v>208.6857</v>
      </c>
      <c r="B76" s="2">
        <v>558.9</v>
      </c>
      <c r="C76" s="2">
        <f t="shared" si="12"/>
        <v>5.3408292923297473</v>
      </c>
      <c r="D76" s="2">
        <f t="shared" si="12"/>
        <v>6.325970566275652</v>
      </c>
      <c r="J76">
        <f t="shared" si="17"/>
        <v>7.2999999999999901</v>
      </c>
      <c r="K76">
        <f t="shared" si="9"/>
        <v>9.3058214002395747</v>
      </c>
      <c r="L76">
        <f t="shared" si="13"/>
        <v>9.1668097874655547</v>
      </c>
      <c r="M76">
        <f t="shared" si="14"/>
        <v>9.4448330130135947</v>
      </c>
      <c r="N76">
        <f t="shared" si="10"/>
        <v>0.13901161277402016</v>
      </c>
      <c r="P76">
        <f t="shared" si="15"/>
        <v>7.5097057790908082</v>
      </c>
      <c r="Q76">
        <f t="shared" si="16"/>
        <v>11.101937021388341</v>
      </c>
      <c r="R76">
        <f t="shared" si="11"/>
        <v>1.7961156211487661</v>
      </c>
      <c r="AM76">
        <v>7</v>
      </c>
      <c r="AN76">
        <v>1.9459101490553132</v>
      </c>
      <c r="AO76">
        <f>23</f>
        <v>23</v>
      </c>
      <c r="AP76">
        <v>7</v>
      </c>
      <c r="AW76">
        <v>7</v>
      </c>
      <c r="AX76">
        <v>1.9459101490553132</v>
      </c>
      <c r="AY76">
        <v>23</v>
      </c>
      <c r="AZ76">
        <v>7</v>
      </c>
    </row>
    <row r="77" spans="1:52" x14ac:dyDescent="0.25">
      <c r="A77" s="4">
        <v>222.45660000000001</v>
      </c>
      <c r="B77" s="2">
        <v>2415</v>
      </c>
      <c r="C77" s="2">
        <f t="shared" si="12"/>
        <v>5.4047320264005885</v>
      </c>
      <c r="D77" s="2">
        <f t="shared" si="12"/>
        <v>7.7894545660866727</v>
      </c>
      <c r="J77">
        <f t="shared" si="17"/>
        <v>7.3999999999999897</v>
      </c>
      <c r="K77">
        <f t="shared" si="9"/>
        <v>9.3765564242866226</v>
      </c>
      <c r="L77">
        <f t="shared" si="13"/>
        <v>9.232256431442833</v>
      </c>
      <c r="M77">
        <f t="shared" si="14"/>
        <v>9.5208564171304122</v>
      </c>
      <c r="N77">
        <f t="shared" si="10"/>
        <v>0.14429999284378953</v>
      </c>
      <c r="P77">
        <f t="shared" si="15"/>
        <v>7.58002376831198</v>
      </c>
      <c r="Q77">
        <f t="shared" si="16"/>
        <v>11.173089080261265</v>
      </c>
      <c r="R77">
        <f t="shared" si="11"/>
        <v>1.7965326559746422</v>
      </c>
    </row>
    <row r="78" spans="1:52" x14ac:dyDescent="0.25">
      <c r="A78" s="4">
        <v>222.7851</v>
      </c>
      <c r="B78" s="2">
        <v>3760</v>
      </c>
      <c r="C78" s="2">
        <f t="shared" si="12"/>
        <v>5.4062076296947392</v>
      </c>
      <c r="D78" s="2">
        <f t="shared" si="12"/>
        <v>8.2321742363839405</v>
      </c>
      <c r="J78">
        <f t="shared" si="17"/>
        <v>7.4999999999999893</v>
      </c>
      <c r="K78">
        <f t="shared" si="9"/>
        <v>9.4472914483336687</v>
      </c>
      <c r="L78">
        <f t="shared" si="13"/>
        <v>9.297478553841751</v>
      </c>
      <c r="M78">
        <f t="shared" si="14"/>
        <v>9.5971043428255864</v>
      </c>
      <c r="N78">
        <f t="shared" si="10"/>
        <v>0.14981289449191762</v>
      </c>
      <c r="P78">
        <f t="shared" si="15"/>
        <v>7.650307586579582</v>
      </c>
      <c r="Q78">
        <f t="shared" si="16"/>
        <v>11.244275310087756</v>
      </c>
      <c r="R78">
        <f t="shared" si="11"/>
        <v>1.796983861754087</v>
      </c>
      <c r="AM78">
        <v>8</v>
      </c>
      <c r="AN78">
        <v>2.0794415416798357</v>
      </c>
      <c r="AO78">
        <f>$Y$29</f>
        <v>2.2999999999999998</v>
      </c>
      <c r="AW78">
        <v>8</v>
      </c>
      <c r="AX78">
        <v>2.0794415416798357</v>
      </c>
      <c r="AY78">
        <f>$Y$26</f>
        <v>0</v>
      </c>
    </row>
    <row r="79" spans="1:52" x14ac:dyDescent="0.25">
      <c r="A79" s="4">
        <v>224.92080000000001</v>
      </c>
      <c r="B79" s="2">
        <v>6867</v>
      </c>
      <c r="C79" s="2">
        <f t="shared" si="12"/>
        <v>5.4157483402378785</v>
      </c>
      <c r="D79" s="2">
        <f t="shared" si="12"/>
        <v>8.8344826086206769</v>
      </c>
      <c r="J79">
        <f t="shared" si="17"/>
        <v>7.599999999999989</v>
      </c>
      <c r="K79">
        <f t="shared" si="9"/>
        <v>9.5180264723807184</v>
      </c>
      <c r="L79">
        <f t="shared" si="13"/>
        <v>9.3625000284876609</v>
      </c>
      <c r="M79">
        <f t="shared" si="14"/>
        <v>9.6735529162737759</v>
      </c>
      <c r="N79">
        <f t="shared" si="10"/>
        <v>0.15552644389305742</v>
      </c>
      <c r="P79">
        <f t="shared" si="15"/>
        <v>7.7205572596266849</v>
      </c>
      <c r="Q79">
        <f t="shared" si="16"/>
        <v>11.315495685134751</v>
      </c>
      <c r="R79">
        <f t="shared" si="11"/>
        <v>1.7974692127540333</v>
      </c>
      <c r="AM79">
        <v>8</v>
      </c>
      <c r="AN79">
        <v>2.0794415416798357</v>
      </c>
      <c r="AO79">
        <f>23</f>
        <v>23</v>
      </c>
      <c r="AP79">
        <v>8</v>
      </c>
      <c r="AW79">
        <v>8</v>
      </c>
      <c r="AX79">
        <v>2.0794415416798357</v>
      </c>
      <c r="AY79">
        <v>23</v>
      </c>
      <c r="AZ79">
        <v>8</v>
      </c>
    </row>
    <row r="80" spans="1:52" x14ac:dyDescent="0.25">
      <c r="A80" s="4">
        <v>226.52459999999999</v>
      </c>
      <c r="B80" s="2">
        <v>4743</v>
      </c>
      <c r="C80" s="2">
        <f t="shared" si="12"/>
        <v>5.4228535482970521</v>
      </c>
      <c r="D80" s="2">
        <f t="shared" si="12"/>
        <v>8.4644251258775824</v>
      </c>
      <c r="J80">
        <f t="shared" si="17"/>
        <v>7.6999999999999886</v>
      </c>
      <c r="K80">
        <f t="shared" si="9"/>
        <v>9.5887614964277645</v>
      </c>
      <c r="L80">
        <f t="shared" si="13"/>
        <v>9.4273421601738967</v>
      </c>
      <c r="M80">
        <f t="shared" si="14"/>
        <v>9.7501808326816324</v>
      </c>
      <c r="N80">
        <f t="shared" si="10"/>
        <v>0.16141933625386826</v>
      </c>
      <c r="P80">
        <f t="shared" si="15"/>
        <v>7.7907728151048747</v>
      </c>
      <c r="Q80">
        <f t="shared" si="16"/>
        <v>11.386750177750654</v>
      </c>
      <c r="R80">
        <f t="shared" si="11"/>
        <v>1.7979886813228896</v>
      </c>
    </row>
    <row r="81" spans="1:52" x14ac:dyDescent="0.25">
      <c r="A81" s="4">
        <v>228.55430000000001</v>
      </c>
      <c r="B81" s="2">
        <v>3989</v>
      </c>
      <c r="C81" s="2">
        <f t="shared" si="12"/>
        <v>5.4317738188646043</v>
      </c>
      <c r="D81" s="2">
        <f t="shared" si="12"/>
        <v>8.2912958519054065</v>
      </c>
      <c r="J81">
        <f t="shared" si="17"/>
        <v>7.7999999999999883</v>
      </c>
      <c r="K81">
        <f t="shared" si="9"/>
        <v>9.6594965204748107</v>
      </c>
      <c r="L81">
        <f t="shared" si="13"/>
        <v>9.4920238795572462</v>
      </c>
      <c r="M81">
        <f t="shared" si="14"/>
        <v>9.8269691613923751</v>
      </c>
      <c r="N81">
        <f t="shared" si="10"/>
        <v>0.16747264091756481</v>
      </c>
      <c r="P81">
        <f t="shared" si="15"/>
        <v>7.8609542825764374</v>
      </c>
      <c r="Q81">
        <f t="shared" si="16"/>
        <v>11.458038758373183</v>
      </c>
      <c r="R81">
        <f t="shared" si="11"/>
        <v>1.7985422378983731</v>
      </c>
      <c r="AM81">
        <v>9</v>
      </c>
      <c r="AN81">
        <v>2.1972245773362196</v>
      </c>
      <c r="AO81">
        <f>$Y$29</f>
        <v>2.2999999999999998</v>
      </c>
      <c r="AW81">
        <v>9</v>
      </c>
      <c r="AX81">
        <v>2.1972245773362196</v>
      </c>
      <c r="AY81">
        <f>$Y$26</f>
        <v>0</v>
      </c>
    </row>
    <row r="82" spans="1:52" x14ac:dyDescent="0.25">
      <c r="A82" s="4">
        <v>230.6412</v>
      </c>
      <c r="B82" s="2">
        <v>4947</v>
      </c>
      <c r="C82" s="2">
        <f t="shared" si="12"/>
        <v>5.4408632562302435</v>
      </c>
      <c r="D82" s="2">
        <f t="shared" si="12"/>
        <v>8.506536611227709</v>
      </c>
      <c r="J82">
        <f t="shared" si="17"/>
        <v>7.8999999999999879</v>
      </c>
      <c r="K82">
        <f t="shared" si="9"/>
        <v>9.7302315445218603</v>
      </c>
      <c r="L82">
        <f t="shared" si="13"/>
        <v>9.5565619594823001</v>
      </c>
      <c r="M82">
        <f t="shared" si="14"/>
        <v>9.9039011295614205</v>
      </c>
      <c r="N82">
        <f t="shared" si="10"/>
        <v>0.17366958503956001</v>
      </c>
      <c r="P82">
        <f t="shared" si="15"/>
        <v>7.9311016935059877</v>
      </c>
      <c r="Q82">
        <f t="shared" si="16"/>
        <v>11.529361395537734</v>
      </c>
      <c r="R82">
        <f t="shared" si="11"/>
        <v>1.7991298510158729</v>
      </c>
      <c r="AM82">
        <v>9</v>
      </c>
      <c r="AN82">
        <v>2.1972245773362196</v>
      </c>
      <c r="AO82">
        <f>23</f>
        <v>23</v>
      </c>
      <c r="AP82">
        <v>9</v>
      </c>
      <c r="AW82">
        <v>9</v>
      </c>
      <c r="AX82">
        <v>2.1972245773362196</v>
      </c>
      <c r="AY82">
        <v>23</v>
      </c>
      <c r="AZ82">
        <v>9</v>
      </c>
    </row>
    <row r="83" spans="1:52" x14ac:dyDescent="0.25">
      <c r="A83" s="4">
        <v>232.44569999999999</v>
      </c>
      <c r="B83" s="2">
        <v>2667</v>
      </c>
      <c r="C83" s="2">
        <f t="shared" si="12"/>
        <v>5.4486566493636426</v>
      </c>
      <c r="D83" s="2">
        <f t="shared" si="12"/>
        <v>7.8887095241820147</v>
      </c>
      <c r="J83">
        <f t="shared" si="17"/>
        <v>7.9999999999999876</v>
      </c>
      <c r="K83">
        <f t="shared" si="9"/>
        <v>9.8009665685689065</v>
      </c>
      <c r="L83">
        <f t="shared" si="13"/>
        <v>9.6209712351506003</v>
      </c>
      <c r="M83">
        <f t="shared" si="14"/>
        <v>9.9809619019872127</v>
      </c>
      <c r="N83">
        <f t="shared" si="10"/>
        <v>0.17999533341830695</v>
      </c>
      <c r="P83">
        <f t="shared" si="15"/>
        <v>8.0012150812515728</v>
      </c>
      <c r="Q83">
        <f t="shared" si="16"/>
        <v>11.60071805588624</v>
      </c>
      <c r="R83">
        <f t="shared" si="11"/>
        <v>1.799751487317333</v>
      </c>
    </row>
    <row r="84" spans="1:52" x14ac:dyDescent="0.25">
      <c r="A84" s="4">
        <v>233.66069999999999</v>
      </c>
      <c r="B84" s="2">
        <v>2697</v>
      </c>
      <c r="C84" s="2">
        <f t="shared" si="12"/>
        <v>5.4538700630903865</v>
      </c>
      <c r="D84" s="2">
        <f t="shared" si="12"/>
        <v>7.89989532313973</v>
      </c>
      <c r="J84">
        <f t="shared" si="17"/>
        <v>8.0999999999999872</v>
      </c>
      <c r="K84">
        <f t="shared" si="9"/>
        <v>9.8717015926159526</v>
      </c>
      <c r="L84">
        <f t="shared" si="13"/>
        <v>9.6852648169799025</v>
      </c>
      <c r="M84">
        <f t="shared" si="14"/>
        <v>10.058138368252003</v>
      </c>
      <c r="N84">
        <f t="shared" si="10"/>
        <v>0.18643677563605088</v>
      </c>
      <c r="P84">
        <f t="shared" si="15"/>
        <v>8.0712944810553058</v>
      </c>
      <c r="Q84">
        <f t="shared" si="16"/>
        <v>11.672108704176599</v>
      </c>
      <c r="R84">
        <f t="shared" si="11"/>
        <v>1.800407111560647</v>
      </c>
      <c r="AM84">
        <v>10</v>
      </c>
      <c r="AN84">
        <v>2.3025850929940459</v>
      </c>
      <c r="AO84">
        <f>$Y$29</f>
        <v>2.2999999999999998</v>
      </c>
      <c r="AW84">
        <v>10</v>
      </c>
      <c r="AX84">
        <v>2.3025850929940459</v>
      </c>
      <c r="AY84">
        <f>$Y$26</f>
        <v>0</v>
      </c>
    </row>
    <row r="85" spans="1:52" x14ac:dyDescent="0.25">
      <c r="A85" s="4">
        <v>235.6011</v>
      </c>
      <c r="B85" s="2">
        <v>5519</v>
      </c>
      <c r="C85" s="2">
        <f t="shared" si="12"/>
        <v>5.4621401206969225</v>
      </c>
      <c r="D85" s="2">
        <f t="shared" si="12"/>
        <v>8.6159519634395014</v>
      </c>
      <c r="J85">
        <f t="shared" si="17"/>
        <v>8.1999999999999869</v>
      </c>
      <c r="K85">
        <f t="shared" si="9"/>
        <v>9.9424366166630023</v>
      </c>
      <c r="L85">
        <f t="shared" si="13"/>
        <v>9.7494542896498473</v>
      </c>
      <c r="M85">
        <f t="shared" si="14"/>
        <v>10.135418943676157</v>
      </c>
      <c r="N85">
        <f t="shared" si="10"/>
        <v>0.19298232701315429</v>
      </c>
      <c r="P85">
        <f t="shared" si="15"/>
        <v>8.1413399300334373</v>
      </c>
      <c r="Q85">
        <f t="shared" si="16"/>
        <v>11.743533303292567</v>
      </c>
      <c r="R85">
        <f t="shared" si="11"/>
        <v>1.8010966866295648</v>
      </c>
      <c r="AM85">
        <v>10</v>
      </c>
      <c r="AN85">
        <v>2.3025850929940459</v>
      </c>
      <c r="AO85">
        <f>23</f>
        <v>23</v>
      </c>
      <c r="AP85">
        <v>10</v>
      </c>
      <c r="AW85">
        <v>10</v>
      </c>
      <c r="AX85">
        <v>2.3025850929940459</v>
      </c>
      <c r="AY85">
        <v>23</v>
      </c>
      <c r="AZ85">
        <v>10</v>
      </c>
    </row>
    <row r="86" spans="1:52" x14ac:dyDescent="0.25">
      <c r="A86" s="4">
        <v>236.41919999999999</v>
      </c>
      <c r="B86" s="2">
        <v>623.6</v>
      </c>
      <c r="C86" s="2">
        <f t="shared" si="12"/>
        <v>5.465606500508029</v>
      </c>
      <c r="D86" s="2">
        <f t="shared" si="12"/>
        <v>6.4355091371836215</v>
      </c>
      <c r="J86">
        <f t="shared" si="17"/>
        <v>8.2999999999999865</v>
      </c>
      <c r="K86">
        <f t="shared" si="9"/>
        <v>10.013171640710048</v>
      </c>
      <c r="L86">
        <f t="shared" si="13"/>
        <v>9.8135498940442556</v>
      </c>
      <c r="M86">
        <f t="shared" si="14"/>
        <v>10.212793387375841</v>
      </c>
      <c r="N86">
        <f t="shared" si="10"/>
        <v>0.19962174666579294</v>
      </c>
      <c r="P86">
        <f t="shared" si="15"/>
        <v>8.2113514671659491</v>
      </c>
      <c r="Q86">
        <f t="shared" si="16"/>
        <v>11.814991814254148</v>
      </c>
      <c r="R86">
        <f t="shared" si="11"/>
        <v>1.8018201735440988</v>
      </c>
    </row>
    <row r="87" spans="1:52" x14ac:dyDescent="0.25">
      <c r="A87" s="4">
        <v>237.0771</v>
      </c>
      <c r="B87" s="2">
        <v>2000</v>
      </c>
      <c r="C87" s="2">
        <f t="shared" si="12"/>
        <v>5.4683854046869023</v>
      </c>
      <c r="D87" s="2">
        <f t="shared" si="12"/>
        <v>7.6009024595420822</v>
      </c>
      <c r="J87">
        <f t="shared" si="17"/>
        <v>8.3999999999999861</v>
      </c>
      <c r="K87">
        <f t="shared" si="9"/>
        <v>10.083906664757096</v>
      </c>
      <c r="L87">
        <f t="shared" si="13"/>
        <v>9.8775606909242217</v>
      </c>
      <c r="M87">
        <f t="shared" si="14"/>
        <v>10.290252638589971</v>
      </c>
      <c r="N87">
        <f t="shared" si="10"/>
        <v>0.20634597383287409</v>
      </c>
      <c r="P87">
        <f t="shared" si="15"/>
        <v>8.28132913328567</v>
      </c>
      <c r="Q87">
        <f t="shared" si="16"/>
        <v>11.886484196228523</v>
      </c>
      <c r="R87">
        <f t="shared" si="11"/>
        <v>1.8025775314714263</v>
      </c>
      <c r="AM87">
        <v>20</v>
      </c>
      <c r="AN87">
        <v>2.9957322735539909</v>
      </c>
      <c r="AO87">
        <f>$Y$29</f>
        <v>2.2999999999999998</v>
      </c>
      <c r="AW87">
        <v>20</v>
      </c>
      <c r="AX87">
        <v>2.9957322735539909</v>
      </c>
      <c r="AY87">
        <f>$Y$26</f>
        <v>0</v>
      </c>
    </row>
    <row r="88" spans="1:52" x14ac:dyDescent="0.25">
      <c r="A88" s="4">
        <v>237.08789999999999</v>
      </c>
      <c r="B88" s="2">
        <v>4474</v>
      </c>
      <c r="C88" s="2">
        <f t="shared" si="12"/>
        <v>5.468430958449841</v>
      </c>
      <c r="D88" s="2">
        <f t="shared" si="12"/>
        <v>8.4060381420500754</v>
      </c>
      <c r="J88">
        <f t="shared" si="17"/>
        <v>8.4999999999999858</v>
      </c>
      <c r="K88">
        <f t="shared" si="9"/>
        <v>10.154641688804144</v>
      </c>
      <c r="L88">
        <f t="shared" si="13"/>
        <v>9.9414947065012793</v>
      </c>
      <c r="M88">
        <f t="shared" si="14"/>
        <v>10.367788671107009</v>
      </c>
      <c r="N88">
        <f t="shared" si="10"/>
        <v>0.21314698230286411</v>
      </c>
      <c r="P88">
        <f t="shared" si="15"/>
        <v>8.3512729710668641</v>
      </c>
      <c r="Q88">
        <f t="shared" si="16"/>
        <v>11.958010406541424</v>
      </c>
      <c r="R88">
        <f t="shared" si="11"/>
        <v>1.8033687177372801</v>
      </c>
      <c r="AM88">
        <v>20</v>
      </c>
      <c r="AN88">
        <v>2.9957322735539909</v>
      </c>
      <c r="AO88">
        <f>23</f>
        <v>23</v>
      </c>
      <c r="AP88">
        <v>20</v>
      </c>
      <c r="AW88">
        <v>20</v>
      </c>
      <c r="AX88">
        <v>2.9957322735539909</v>
      </c>
      <c r="AY88">
        <v>23</v>
      </c>
      <c r="AZ88">
        <v>20</v>
      </c>
    </row>
    <row r="89" spans="1:52" x14ac:dyDescent="0.25">
      <c r="A89" s="4">
        <v>240.7671</v>
      </c>
      <c r="B89" s="2">
        <v>5083</v>
      </c>
      <c r="C89" s="2">
        <f t="shared" si="12"/>
        <v>5.4838300761932466</v>
      </c>
      <c r="D89" s="2">
        <f t="shared" si="12"/>
        <v>8.533656917446903</v>
      </c>
      <c r="J89">
        <f t="shared" si="17"/>
        <v>8.5999999999999854</v>
      </c>
      <c r="K89">
        <f t="shared" si="9"/>
        <v>10.22537671285119</v>
      </c>
      <c r="L89">
        <f t="shared" si="13"/>
        <v>10.005359060865622</v>
      </c>
      <c r="M89">
        <f t="shared" si="14"/>
        <v>10.445394364836758</v>
      </c>
      <c r="N89">
        <f t="shared" si="10"/>
        <v>0.22001765198556897</v>
      </c>
      <c r="P89">
        <f t="shared" si="15"/>
        <v>8.4211830250133719</v>
      </c>
      <c r="Q89">
        <f t="shared" si="16"/>
        <v>12.029570400689009</v>
      </c>
      <c r="R89">
        <f t="shared" si="11"/>
        <v>1.8041936878378186</v>
      </c>
    </row>
    <row r="90" spans="1:52" x14ac:dyDescent="0.25">
      <c r="A90" s="4">
        <v>241.51230000000001</v>
      </c>
      <c r="B90" s="2">
        <v>672.9</v>
      </c>
      <c r="C90" s="2">
        <f t="shared" si="12"/>
        <v>5.4869204034726726</v>
      </c>
      <c r="D90" s="2">
        <f t="shared" si="12"/>
        <v>6.5115967301942721</v>
      </c>
      <c r="J90">
        <f t="shared" si="17"/>
        <v>8.6999999999999851</v>
      </c>
      <c r="K90">
        <f t="shared" si="9"/>
        <v>10.296111736898238</v>
      </c>
      <c r="L90">
        <f t="shared" si="13"/>
        <v>10.069160080640097</v>
      </c>
      <c r="M90">
        <f t="shared" si="14"/>
        <v>10.523063393156379</v>
      </c>
      <c r="N90">
        <f t="shared" si="10"/>
        <v>0.22695165625814137</v>
      </c>
      <c r="P90">
        <f t="shared" si="15"/>
        <v>8.4910593414462667</v>
      </c>
      <c r="Q90">
        <f t="shared" si="16"/>
        <v>12.10116413235021</v>
      </c>
      <c r="R90">
        <f t="shared" si="11"/>
        <v>1.8050523954519708</v>
      </c>
      <c r="AM90">
        <v>30</v>
      </c>
      <c r="AN90">
        <v>3.4011973816621555</v>
      </c>
      <c r="AO90">
        <f>$Y$29</f>
        <v>2.2999999999999998</v>
      </c>
      <c r="AW90">
        <v>30</v>
      </c>
      <c r="AX90">
        <v>3.4011973816621555</v>
      </c>
      <c r="AY90">
        <f>$Y$26</f>
        <v>0</v>
      </c>
    </row>
    <row r="91" spans="1:52" x14ac:dyDescent="0.25">
      <c r="A91" s="4">
        <v>243.495</v>
      </c>
      <c r="B91" s="2">
        <v>5803</v>
      </c>
      <c r="C91" s="2">
        <f t="shared" si="12"/>
        <v>5.4950964084309177</v>
      </c>
      <c r="D91" s="2">
        <f t="shared" si="12"/>
        <v>8.6661303041906077</v>
      </c>
      <c r="J91">
        <f t="shared" si="17"/>
        <v>8.7999999999999847</v>
      </c>
      <c r="K91">
        <f t="shared" si="9"/>
        <v>10.366846760945286</v>
      </c>
      <c r="L91">
        <f t="shared" si="13"/>
        <v>10.132903397406096</v>
      </c>
      <c r="M91">
        <f t="shared" si="14"/>
        <v>10.600790124484476</v>
      </c>
      <c r="N91">
        <f t="shared" si="10"/>
        <v>0.23394336353918943</v>
      </c>
      <c r="P91">
        <f t="shared" si="15"/>
        <v>8.5609019684910397</v>
      </c>
      <c r="Q91">
        <f t="shared" si="16"/>
        <v>12.172791553399533</v>
      </c>
      <c r="R91">
        <f t="shared" si="11"/>
        <v>1.8059447924542471</v>
      </c>
      <c r="AM91">
        <v>30</v>
      </c>
      <c r="AN91">
        <v>3.4011973816621555</v>
      </c>
      <c r="AO91">
        <f>23</f>
        <v>23</v>
      </c>
      <c r="AP91">
        <v>30</v>
      </c>
      <c r="AW91">
        <v>30</v>
      </c>
      <c r="AX91">
        <v>3.4011973816621555</v>
      </c>
      <c r="AY91">
        <v>23</v>
      </c>
      <c r="AZ91">
        <v>30</v>
      </c>
    </row>
    <row r="92" spans="1:52" x14ac:dyDescent="0.25">
      <c r="A92" s="4">
        <v>244.3698</v>
      </c>
      <c r="B92" s="2">
        <v>2900</v>
      </c>
      <c r="C92" s="2">
        <f t="shared" si="12"/>
        <v>5.4986826517408556</v>
      </c>
      <c r="D92" s="2">
        <f t="shared" si="12"/>
        <v>7.9724660159745655</v>
      </c>
      <c r="J92">
        <f t="shared" si="17"/>
        <v>8.8999999999999844</v>
      </c>
      <c r="K92">
        <f t="shared" si="9"/>
        <v>10.437581784992332</v>
      </c>
      <c r="L92">
        <f t="shared" si="13"/>
        <v>10.196594033472902</v>
      </c>
      <c r="M92">
        <f t="shared" si="14"/>
        <v>10.678569536511763</v>
      </c>
      <c r="N92">
        <f t="shared" si="10"/>
        <v>0.24098775151942947</v>
      </c>
      <c r="P92">
        <f t="shared" si="15"/>
        <v>8.6307109560643269</v>
      </c>
      <c r="Q92">
        <f t="shared" si="16"/>
        <v>12.244452613920338</v>
      </c>
      <c r="R92">
        <f t="shared" si="11"/>
        <v>1.8068708289280047</v>
      </c>
    </row>
    <row r="93" spans="1:52" x14ac:dyDescent="0.25">
      <c r="A93" s="4">
        <v>245.45339999999999</v>
      </c>
      <c r="B93" s="2">
        <v>3942</v>
      </c>
      <c r="C93" s="2">
        <f t="shared" si="12"/>
        <v>5.5031071125164939</v>
      </c>
      <c r="D93" s="2">
        <f t="shared" si="12"/>
        <v>8.2794434877126655</v>
      </c>
      <c r="J93">
        <f t="shared" si="17"/>
        <v>8.999999999999984</v>
      </c>
      <c r="K93">
        <f t="shared" si="9"/>
        <v>10.50831680903938</v>
      </c>
      <c r="L93">
        <f t="shared" si="13"/>
        <v>10.260236476498898</v>
      </c>
      <c r="M93">
        <f t="shared" si="14"/>
        <v>10.756397141579862</v>
      </c>
      <c r="N93">
        <f t="shared" si="10"/>
        <v>0.24808033254048248</v>
      </c>
      <c r="P93">
        <f t="shared" si="15"/>
        <v>8.7004863558602175</v>
      </c>
      <c r="Q93">
        <f t="shared" si="16"/>
        <v>12.316147262218543</v>
      </c>
      <c r="R93">
        <f t="shared" si="11"/>
        <v>1.8078304531791636</v>
      </c>
      <c r="AM93">
        <v>40</v>
      </c>
      <c r="AN93">
        <v>3.6888794541139363</v>
      </c>
      <c r="AO93">
        <f>$Y$29</f>
        <v>2.2999999999999998</v>
      </c>
      <c r="AW93">
        <v>40</v>
      </c>
      <c r="AX93">
        <v>3.6888794541139363</v>
      </c>
      <c r="AY93">
        <f>$Y$26</f>
        <v>0</v>
      </c>
    </row>
    <row r="94" spans="1:52" x14ac:dyDescent="0.25">
      <c r="A94" s="4">
        <v>246.33330000000001</v>
      </c>
      <c r="B94" s="2">
        <v>2060</v>
      </c>
      <c r="C94" s="2">
        <f t="shared" si="12"/>
        <v>5.5066854969620858</v>
      </c>
      <c r="D94" s="2">
        <f t="shared" si="12"/>
        <v>7.6304612617836272</v>
      </c>
      <c r="J94">
        <f t="shared" si="17"/>
        <v>9.0999999999999837</v>
      </c>
      <c r="K94">
        <f t="shared" si="9"/>
        <v>10.579051833086428</v>
      </c>
      <c r="L94">
        <f t="shared" si="13"/>
        <v>10.323834744361854</v>
      </c>
      <c r="M94">
        <f t="shared" si="14"/>
        <v>10.834268921811002</v>
      </c>
      <c r="N94">
        <f t="shared" si="10"/>
        <v>0.25521708872457505</v>
      </c>
      <c r="P94">
        <f t="shared" si="15"/>
        <v>8.7702282213360636</v>
      </c>
      <c r="Q94">
        <f t="shared" si="16"/>
        <v>12.387875444836792</v>
      </c>
      <c r="R94">
        <f t="shared" si="11"/>
        <v>1.8088236117503644</v>
      </c>
      <c r="AM94">
        <v>40</v>
      </c>
      <c r="AN94">
        <v>3.6888794541139363</v>
      </c>
      <c r="AO94">
        <f>23</f>
        <v>23</v>
      </c>
      <c r="AP94">
        <v>40</v>
      </c>
      <c r="AW94">
        <v>40</v>
      </c>
      <c r="AX94">
        <v>3.6888794541139363</v>
      </c>
      <c r="AY94">
        <v>23</v>
      </c>
      <c r="AZ94">
        <v>40</v>
      </c>
    </row>
    <row r="95" spans="1:52" x14ac:dyDescent="0.25">
      <c r="A95" s="4">
        <v>247.43520000000001</v>
      </c>
      <c r="B95" s="2">
        <v>873.1</v>
      </c>
      <c r="C95" s="2">
        <f t="shared" si="12"/>
        <v>5.5111487295465631</v>
      </c>
      <c r="D95" s="2">
        <f t="shared" si="12"/>
        <v>6.7720500968167618</v>
      </c>
      <c r="J95">
        <f t="shared" si="17"/>
        <v>9.1999999999999833</v>
      </c>
      <c r="K95">
        <f t="shared" si="9"/>
        <v>10.649786857133474</v>
      </c>
      <c r="L95">
        <f t="shared" si="13"/>
        <v>10.38739244154247</v>
      </c>
      <c r="M95">
        <f t="shared" si="14"/>
        <v>10.912181272724478</v>
      </c>
      <c r="N95">
        <f t="shared" si="10"/>
        <v>0.26239441559100307</v>
      </c>
      <c r="P95">
        <f t="shared" si="15"/>
        <v>8.839936607697922</v>
      </c>
      <c r="Q95">
        <f t="shared" si="16"/>
        <v>12.459637106569026</v>
      </c>
      <c r="R95">
        <f t="shared" si="11"/>
        <v>1.8098502494355517</v>
      </c>
    </row>
    <row r="96" spans="1:52" x14ac:dyDescent="0.25">
      <c r="A96" s="4">
        <v>249.1146</v>
      </c>
      <c r="B96" s="2">
        <v>6306</v>
      </c>
      <c r="C96" s="2">
        <f t="shared" si="12"/>
        <v>5.5179130315501759</v>
      </c>
      <c r="D96" s="2">
        <f t="shared" si="12"/>
        <v>8.7492568401050068</v>
      </c>
      <c r="J96">
        <f t="shared" si="17"/>
        <v>9.2999999999999829</v>
      </c>
      <c r="K96">
        <f t="shared" si="9"/>
        <v>10.720521881180522</v>
      </c>
      <c r="L96">
        <f t="shared" si="13"/>
        <v>10.450912808146461</v>
      </c>
      <c r="M96">
        <f t="shared" si="14"/>
        <v>10.990130954214584</v>
      </c>
      <c r="N96">
        <f t="shared" si="10"/>
        <v>0.2696090730340609</v>
      </c>
      <c r="P96">
        <f t="shared" si="15"/>
        <v>8.9096115718855344</v>
      </c>
      <c r="Q96">
        <f t="shared" si="16"/>
        <v>12.53143219047551</v>
      </c>
      <c r="R96">
        <f t="shared" si="11"/>
        <v>1.8109103092949881</v>
      </c>
      <c r="AM96">
        <v>50</v>
      </c>
      <c r="AN96">
        <v>3.912023005428146</v>
      </c>
      <c r="AO96">
        <f>$Y$29</f>
        <v>2.2999999999999998</v>
      </c>
      <c r="AW96">
        <v>50</v>
      </c>
      <c r="AX96">
        <v>3.912023005428146</v>
      </c>
      <c r="AY96">
        <f>$Y$26</f>
        <v>0</v>
      </c>
    </row>
    <row r="97" spans="1:52" x14ac:dyDescent="0.25">
      <c r="A97" s="4">
        <v>250.64099999999999</v>
      </c>
      <c r="B97" s="2">
        <v>6030</v>
      </c>
      <c r="C97" s="2">
        <f t="shared" si="12"/>
        <v>5.5240216364221242</v>
      </c>
      <c r="D97" s="2">
        <f t="shared" si="12"/>
        <v>8.7045022897212316</v>
      </c>
      <c r="J97">
        <f t="shared" si="17"/>
        <v>9.3999999999999826</v>
      </c>
      <c r="K97">
        <f t="shared" si="9"/>
        <v>10.79125690522757</v>
      </c>
      <c r="L97">
        <f t="shared" si="13"/>
        <v>10.51439876255542</v>
      </c>
      <c r="M97">
        <f t="shared" si="14"/>
        <v>11.06811504789972</v>
      </c>
      <c r="N97">
        <f t="shared" si="10"/>
        <v>0.27685814267214953</v>
      </c>
      <c r="P97">
        <f t="shared" si="15"/>
        <v>8.9792531725568949</v>
      </c>
      <c r="Q97">
        <f t="shared" si="16"/>
        <v>12.603260637898245</v>
      </c>
      <c r="R97">
        <f t="shared" si="11"/>
        <v>1.8120037326706746</v>
      </c>
      <c r="AM97">
        <v>50</v>
      </c>
      <c r="AN97">
        <v>3.912023005428146</v>
      </c>
      <c r="AO97">
        <f>23</f>
        <v>23</v>
      </c>
      <c r="AP97">
        <v>50</v>
      </c>
      <c r="AW97">
        <v>50</v>
      </c>
      <c r="AX97">
        <v>3.912023005428146</v>
      </c>
      <c r="AY97">
        <v>23</v>
      </c>
      <c r="AZ97">
        <v>50</v>
      </c>
    </row>
    <row r="98" spans="1:52" x14ac:dyDescent="0.25">
      <c r="A98" s="4">
        <v>252.5787</v>
      </c>
      <c r="B98" s="2">
        <v>3439</v>
      </c>
      <c r="C98" s="2">
        <f t="shared" si="12"/>
        <v>5.5317228833206231</v>
      </c>
      <c r="D98" s="2">
        <f t="shared" si="12"/>
        <v>8.1429360104322654</v>
      </c>
      <c r="J98">
        <f t="shared" si="17"/>
        <v>9.4999999999999822</v>
      </c>
      <c r="K98">
        <f t="shared" si="9"/>
        <v>10.861991929274616</v>
      </c>
      <c r="L98">
        <f t="shared" si="13"/>
        <v>10.577852938570938</v>
      </c>
      <c r="M98">
        <f t="shared" si="14"/>
        <v>11.146130919978294</v>
      </c>
      <c r="N98">
        <f t="shared" si="10"/>
        <v>0.28413899070367693</v>
      </c>
      <c r="P98">
        <f t="shared" si="15"/>
        <v>9.0488614700724419</v>
      </c>
      <c r="Q98">
        <f t="shared" si="16"/>
        <v>12.67512238847679</v>
      </c>
      <c r="R98">
        <f t="shared" si="11"/>
        <v>1.8131304592021746</v>
      </c>
    </row>
    <row r="99" spans="1:52" x14ac:dyDescent="0.25">
      <c r="A99" s="4">
        <v>263.98169999999999</v>
      </c>
      <c r="B99" s="2">
        <v>4206</v>
      </c>
      <c r="C99" s="2">
        <f t="shared" si="12"/>
        <v>5.5758797825618815</v>
      </c>
      <c r="D99" s="2">
        <f t="shared" si="12"/>
        <v>8.3442673562626446</v>
      </c>
      <c r="J99">
        <f t="shared" si="17"/>
        <v>9.5999999999999819</v>
      </c>
      <c r="K99">
        <f t="shared" si="9"/>
        <v>10.932726953321664</v>
      </c>
      <c r="L99">
        <f t="shared" si="13"/>
        <v>10.641277717802026</v>
      </c>
      <c r="M99">
        <f t="shared" si="14"/>
        <v>11.224176188841302</v>
      </c>
      <c r="N99">
        <f t="shared" si="10"/>
        <v>0.29144923551963764</v>
      </c>
      <c r="P99">
        <f t="shared" si="15"/>
        <v>9.1184365264788276</v>
      </c>
      <c r="Q99">
        <f t="shared" si="16"/>
        <v>12.7470173801645</v>
      </c>
      <c r="R99">
        <f t="shared" si="11"/>
        <v>1.8142904268428373</v>
      </c>
      <c r="AM99">
        <v>60</v>
      </c>
      <c r="AN99">
        <v>4.0943445622221004</v>
      </c>
      <c r="AO99">
        <f>$Y$29</f>
        <v>2.2999999999999998</v>
      </c>
      <c r="AW99">
        <v>60</v>
      </c>
      <c r="AX99">
        <v>4.0943445622221004</v>
      </c>
      <c r="AY99">
        <f>$Y$26</f>
        <v>0</v>
      </c>
    </row>
    <row r="100" spans="1:52" x14ac:dyDescent="0.25">
      <c r="A100" s="4">
        <v>267.17849999999999</v>
      </c>
      <c r="B100" s="2">
        <v>3627</v>
      </c>
      <c r="C100" s="2">
        <f t="shared" si="12"/>
        <v>5.5879169743532273</v>
      </c>
      <c r="D100" s="2">
        <f t="shared" si="12"/>
        <v>8.1961611392829017</v>
      </c>
      <c r="J100">
        <f t="shared" si="17"/>
        <v>9.6999999999999815</v>
      </c>
      <c r="K100">
        <f t="shared" si="9"/>
        <v>11.003461977368712</v>
      </c>
      <c r="L100">
        <f t="shared" si="13"/>
        <v>10.70467525794413</v>
      </c>
      <c r="M100">
        <f t="shared" si="14"/>
        <v>11.302248696793294</v>
      </c>
      <c r="N100">
        <f t="shared" si="10"/>
        <v>0.29878671942458124</v>
      </c>
      <c r="P100">
        <f t="shared" si="15"/>
        <v>9.1879784054923128</v>
      </c>
      <c r="Q100">
        <f t="shared" si="16"/>
        <v>12.818945549245111</v>
      </c>
      <c r="R100">
        <f t="shared" si="11"/>
        <v>1.8154835718763991</v>
      </c>
      <c r="AM100">
        <v>60</v>
      </c>
      <c r="AN100">
        <v>4.0943445622221004</v>
      </c>
      <c r="AO100">
        <f>23</f>
        <v>23</v>
      </c>
      <c r="AP100">
        <v>60</v>
      </c>
      <c r="AW100">
        <v>60</v>
      </c>
      <c r="AX100">
        <v>4.0943445622221004</v>
      </c>
      <c r="AY100">
        <v>23</v>
      </c>
      <c r="AZ100">
        <v>60</v>
      </c>
    </row>
    <row r="101" spans="1:52" x14ac:dyDescent="0.25">
      <c r="A101" s="4">
        <v>270.60840000000002</v>
      </c>
      <c r="B101" s="2">
        <v>3564</v>
      </c>
      <c r="C101" s="2">
        <f t="shared" si="12"/>
        <v>5.600672757383494</v>
      </c>
      <c r="D101" s="2">
        <f t="shared" si="12"/>
        <v>8.1786387885906997</v>
      </c>
      <c r="J101">
        <f t="shared" si="17"/>
        <v>9.7999999999999812</v>
      </c>
      <c r="K101">
        <f t="shared" si="9"/>
        <v>11.074197001415758</v>
      </c>
      <c r="L101">
        <f t="shared" si="13"/>
        <v>10.768047517508515</v>
      </c>
      <c r="M101">
        <f t="shared" si="14"/>
        <v>11.380346485323001</v>
      </c>
      <c r="N101">
        <f t="shared" si="10"/>
        <v>0.30614948390724228</v>
      </c>
      <c r="P101">
        <f t="shared" si="15"/>
        <v>9.2574871724817989</v>
      </c>
      <c r="Q101">
        <f t="shared" si="16"/>
        <v>12.890906830349717</v>
      </c>
      <c r="R101">
        <f t="shared" si="11"/>
        <v>1.8167098289339592</v>
      </c>
    </row>
    <row r="102" spans="1:52" x14ac:dyDescent="0.25">
      <c r="A102" s="4">
        <v>271.25630000000001</v>
      </c>
      <c r="B102" s="2">
        <v>4407</v>
      </c>
      <c r="C102" s="2">
        <f t="shared" si="12"/>
        <v>5.6030641303914059</v>
      </c>
      <c r="D102" s="2">
        <f t="shared" si="12"/>
        <v>8.3909494648419862</v>
      </c>
      <c r="J102">
        <f t="shared" si="17"/>
        <v>9.8999999999999808</v>
      </c>
      <c r="K102">
        <f t="shared" si="9"/>
        <v>11.144932025462806</v>
      </c>
      <c r="L102">
        <f t="shared" si="13"/>
        <v>10.831396277482638</v>
      </c>
      <c r="M102">
        <f t="shared" si="14"/>
        <v>11.458467773442974</v>
      </c>
      <c r="N102">
        <f t="shared" si="10"/>
        <v>0.31353574798016781</v>
      </c>
      <c r="P102">
        <f t="shared" si="15"/>
        <v>9.3269628944514817</v>
      </c>
      <c r="Q102">
        <f t="shared" si="16"/>
        <v>12.96290115647413</v>
      </c>
      <c r="R102">
        <f t="shared" si="11"/>
        <v>1.8179691310113235</v>
      </c>
      <c r="AM102">
        <v>70</v>
      </c>
      <c r="AN102">
        <v>4.2484952420493594</v>
      </c>
      <c r="AO102">
        <f>$Y$29</f>
        <v>2.2999999999999998</v>
      </c>
      <c r="AW102">
        <v>70</v>
      </c>
      <c r="AX102">
        <v>4.2484952420493594</v>
      </c>
      <c r="AY102">
        <f>$Y$26</f>
        <v>0</v>
      </c>
    </row>
    <row r="103" spans="1:52" x14ac:dyDescent="0.25">
      <c r="A103" s="4">
        <v>273.47579999999999</v>
      </c>
      <c r="B103" s="2">
        <v>4999</v>
      </c>
      <c r="C103" s="2">
        <f t="shared" si="12"/>
        <v>5.6112131353146752</v>
      </c>
      <c r="D103" s="2">
        <f t="shared" si="12"/>
        <v>8.5169931714135707</v>
      </c>
      <c r="J103">
        <f t="shared" si="17"/>
        <v>9.9999999999999805</v>
      </c>
      <c r="K103">
        <f t="shared" si="9"/>
        <v>11.215667049509854</v>
      </c>
      <c r="L103">
        <f t="shared" si="13"/>
        <v>10.894723160334594</v>
      </c>
      <c r="M103">
        <f t="shared" si="14"/>
        <v>11.536610938685113</v>
      </c>
      <c r="N103">
        <f t="shared" si="10"/>
        <v>0.32094388917525901</v>
      </c>
      <c r="P103">
        <f t="shared" si="15"/>
        <v>9.3964056400231559</v>
      </c>
      <c r="Q103">
        <f t="shared" si="16"/>
        <v>13.034928458996552</v>
      </c>
      <c r="R103">
        <f t="shared" si="11"/>
        <v>1.8192614094866972</v>
      </c>
      <c r="AM103">
        <v>70</v>
      </c>
      <c r="AN103">
        <v>4.2484952420493594</v>
      </c>
      <c r="AO103">
        <f>23</f>
        <v>23</v>
      </c>
      <c r="AP103">
        <v>70</v>
      </c>
      <c r="AW103">
        <v>70</v>
      </c>
      <c r="AX103">
        <v>4.2484952420493594</v>
      </c>
      <c r="AY103">
        <v>23</v>
      </c>
      <c r="AZ103">
        <v>70</v>
      </c>
    </row>
    <row r="104" spans="1:52" x14ac:dyDescent="0.25">
      <c r="A104" s="4">
        <v>273.5145</v>
      </c>
      <c r="B104" s="2">
        <v>9639</v>
      </c>
      <c r="C104" s="2">
        <f t="shared" si="12"/>
        <v>5.6113546369100957</v>
      </c>
      <c r="D104" s="2">
        <f t="shared" si="12"/>
        <v>9.1735726477839687</v>
      </c>
      <c r="J104">
        <f t="shared" si="17"/>
        <v>10.09999999999998</v>
      </c>
      <c r="K104">
        <f t="shared" si="9"/>
        <v>11.2864020735569</v>
      </c>
      <c r="L104">
        <f t="shared" si="13"/>
        <v>10.958029646716515</v>
      </c>
      <c r="M104">
        <f t="shared" si="14"/>
        <v>11.614774500397285</v>
      </c>
      <c r="N104">
        <f t="shared" si="10"/>
        <v>0.32837242684038465</v>
      </c>
      <c r="P104">
        <f t="shared" si="15"/>
        <v>9.465815479418179</v>
      </c>
      <c r="Q104">
        <f t="shared" si="16"/>
        <v>13.106988667695621</v>
      </c>
      <c r="R104">
        <f t="shared" si="11"/>
        <v>1.8205865941387214</v>
      </c>
    </row>
    <row r="105" spans="1:52" x14ac:dyDescent="0.25">
      <c r="A105" s="4">
        <v>273.82049999999998</v>
      </c>
      <c r="B105" s="2">
        <v>6534</v>
      </c>
      <c r="C105" s="2">
        <f t="shared" si="12"/>
        <v>5.6124727822210341</v>
      </c>
      <c r="D105" s="2">
        <f t="shared" si="12"/>
        <v>8.7847745921610159</v>
      </c>
      <c r="J105">
        <f t="shared" si="17"/>
        <v>10.19999999999998</v>
      </c>
      <c r="K105">
        <f t="shared" si="9"/>
        <v>11.357137097603948</v>
      </c>
      <c r="L105">
        <f t="shared" si="13"/>
        <v>11.021317090171705</v>
      </c>
      <c r="M105">
        <f t="shared" si="14"/>
        <v>11.692957105036191</v>
      </c>
      <c r="N105">
        <f t="shared" si="10"/>
        <v>0.335820007432243</v>
      </c>
      <c r="P105">
        <f t="shared" si="15"/>
        <v>9.5351924844391078</v>
      </c>
      <c r="Q105">
        <f t="shared" si="16"/>
        <v>13.179081710768788</v>
      </c>
      <c r="R105">
        <f t="shared" si="11"/>
        <v>1.8219446131648394</v>
      </c>
      <c r="AM105">
        <v>80</v>
      </c>
      <c r="AN105">
        <v>4.3820266346738812</v>
      </c>
      <c r="AO105">
        <f>$Y$29</f>
        <v>2.2999999999999998</v>
      </c>
      <c r="AW105">
        <v>80</v>
      </c>
      <c r="AX105">
        <v>4.3820266346738812</v>
      </c>
      <c r="AY105">
        <f>$Y$26</f>
        <v>0</v>
      </c>
    </row>
    <row r="106" spans="1:52" x14ac:dyDescent="0.25">
      <c r="A106" s="4">
        <v>275.50529999999998</v>
      </c>
      <c r="B106" s="2">
        <v>5146</v>
      </c>
      <c r="C106" s="2">
        <f t="shared" si="12"/>
        <v>5.6186068661574726</v>
      </c>
      <c r="D106" s="2">
        <f t="shared" si="12"/>
        <v>8.545974992841689</v>
      </c>
      <c r="J106">
        <f t="shared" si="17"/>
        <v>10.299999999999979</v>
      </c>
      <c r="K106">
        <f t="shared" si="9"/>
        <v>11.427872121650996</v>
      </c>
      <c r="L106">
        <f t="shared" si="13"/>
        <v>11.08458673010748</v>
      </c>
      <c r="M106">
        <f t="shared" si="14"/>
        <v>11.771157513194511</v>
      </c>
      <c r="N106">
        <f t="shared" si="10"/>
        <v>0.34328539154351573</v>
      </c>
      <c r="P106">
        <f t="shared" si="15"/>
        <v>9.6045367284510039</v>
      </c>
      <c r="Q106">
        <f t="shared" si="16"/>
        <v>13.251207514850988</v>
      </c>
      <c r="R106">
        <f t="shared" si="11"/>
        <v>1.823335393199992</v>
      </c>
      <c r="AM106">
        <v>80</v>
      </c>
      <c r="AN106">
        <v>4.3820266346738812</v>
      </c>
      <c r="AO106">
        <f>23</f>
        <v>23</v>
      </c>
      <c r="AP106">
        <v>80</v>
      </c>
      <c r="AW106">
        <v>80</v>
      </c>
      <c r="AX106">
        <v>4.3820266346738812</v>
      </c>
      <c r="AY106">
        <v>23</v>
      </c>
      <c r="AZ106">
        <v>80</v>
      </c>
    </row>
    <row r="107" spans="1:52" x14ac:dyDescent="0.25">
      <c r="A107" s="4">
        <v>276.1497</v>
      </c>
      <c r="B107" s="2">
        <v>3388</v>
      </c>
      <c r="C107" s="2">
        <f t="shared" si="12"/>
        <v>5.6209431099805007</v>
      </c>
      <c r="D107" s="2">
        <f t="shared" si="12"/>
        <v>8.1279950557719456</v>
      </c>
      <c r="J107">
        <f t="shared" si="17"/>
        <v>10.399999999999979</v>
      </c>
      <c r="K107">
        <f t="shared" si="9"/>
        <v>11.498607145698042</v>
      </c>
      <c r="L107">
        <f t="shared" si="13"/>
        <v>11.147839703259004</v>
      </c>
      <c r="M107">
        <f t="shared" si="14"/>
        <v>11.84937458813708</v>
      </c>
      <c r="N107">
        <f t="shared" si="10"/>
        <v>0.35076744243903712</v>
      </c>
      <c r="P107">
        <f t="shared" si="15"/>
        <v>9.6738482863624284</v>
      </c>
      <c r="Q107">
        <f t="shared" si="16"/>
        <v>13.323366005033655</v>
      </c>
      <c r="R107">
        <f t="shared" si="11"/>
        <v>1.824758859335613</v>
      </c>
    </row>
    <row r="108" spans="1:52" x14ac:dyDescent="0.25">
      <c r="A108" s="4">
        <v>286.84980000000002</v>
      </c>
      <c r="B108" s="2">
        <v>14530</v>
      </c>
      <c r="C108" s="2">
        <f t="shared" si="12"/>
        <v>5.6589587338191203</v>
      </c>
      <c r="D108" s="2">
        <f t="shared" si="12"/>
        <v>9.5839707565643284</v>
      </c>
      <c r="J108">
        <f t="shared" si="17"/>
        <v>10.499999999999979</v>
      </c>
      <c r="K108">
        <f t="shared" si="9"/>
        <v>11.569342169745092</v>
      </c>
      <c r="L108">
        <f t="shared" si="13"/>
        <v>11.211077053838022</v>
      </c>
      <c r="M108">
        <f t="shared" si="14"/>
        <v>11.927607285652162</v>
      </c>
      <c r="N108">
        <f t="shared" si="10"/>
        <v>0.3582651159070705</v>
      </c>
      <c r="P108">
        <f t="shared" si="15"/>
        <v>9.7431272346061597</v>
      </c>
      <c r="Q108">
        <f t="shared" si="16"/>
        <v>13.395557104884023</v>
      </c>
      <c r="R108">
        <f t="shared" si="11"/>
        <v>1.8262149351389314</v>
      </c>
      <c r="AM108">
        <v>90</v>
      </c>
      <c r="AN108">
        <v>4.499809670330265</v>
      </c>
      <c r="AO108">
        <f>$Y$29</f>
        <v>2.2999999999999998</v>
      </c>
      <c r="AW108">
        <v>90</v>
      </c>
      <c r="AX108">
        <v>4.499809670330265</v>
      </c>
      <c r="AY108">
        <f>$Y$26</f>
        <v>0</v>
      </c>
    </row>
    <row r="109" spans="1:52" x14ac:dyDescent="0.25">
      <c r="A109" s="4">
        <v>288.52379999999999</v>
      </c>
      <c r="B109" s="2">
        <v>4095</v>
      </c>
      <c r="C109" s="2">
        <f t="shared" si="12"/>
        <v>5.664777578212818</v>
      </c>
      <c r="D109" s="2">
        <f t="shared" si="12"/>
        <v>8.3175219962871694</v>
      </c>
      <c r="J109">
        <f t="shared" si="17"/>
        <v>10.599999999999978</v>
      </c>
      <c r="K109">
        <f t="shared" si="9"/>
        <v>11.640077193792138</v>
      </c>
      <c r="L109">
        <f t="shared" si="13"/>
        <v>11.274299742533541</v>
      </c>
      <c r="M109">
        <f t="shared" si="14"/>
        <v>12.005854645050734</v>
      </c>
      <c r="N109">
        <f t="shared" si="10"/>
        <v>0.36577745125859695</v>
      </c>
      <c r="P109">
        <f t="shared" si="15"/>
        <v>9.8123736511195787</v>
      </c>
      <c r="Q109">
        <f t="shared" si="16"/>
        <v>13.467780736464697</v>
      </c>
      <c r="R109">
        <f t="shared" si="11"/>
        <v>1.8277035426725581</v>
      </c>
      <c r="AM109">
        <v>90</v>
      </c>
      <c r="AN109">
        <v>4.499809670330265</v>
      </c>
      <c r="AO109">
        <f>23</f>
        <v>23</v>
      </c>
      <c r="AP109">
        <v>90</v>
      </c>
      <c r="AW109">
        <v>90</v>
      </c>
      <c r="AX109">
        <v>4.499809670330265</v>
      </c>
      <c r="AY109">
        <v>23</v>
      </c>
      <c r="AZ109">
        <v>90</v>
      </c>
    </row>
    <row r="110" spans="1:52" x14ac:dyDescent="0.25">
      <c r="A110" s="4">
        <v>288.53100000000001</v>
      </c>
      <c r="B110" s="2">
        <v>6369</v>
      </c>
      <c r="C110" s="2">
        <f t="shared" si="12"/>
        <v>5.6648025325152531</v>
      </c>
      <c r="D110" s="2">
        <f t="shared" si="12"/>
        <v>8.7591977503713654</v>
      </c>
      <c r="J110">
        <f t="shared" si="17"/>
        <v>10.699999999999978</v>
      </c>
      <c r="K110">
        <f t="shared" si="9"/>
        <v>11.710812217839184</v>
      </c>
      <c r="L110">
        <f t="shared" si="13"/>
        <v>11.337508654508737</v>
      </c>
      <c r="M110">
        <f t="shared" si="14"/>
        <v>12.084115781169631</v>
      </c>
      <c r="N110">
        <f t="shared" si="10"/>
        <v>0.37330356333044695</v>
      </c>
      <c r="P110">
        <f t="shared" si="15"/>
        <v>9.8815876153248308</v>
      </c>
      <c r="Q110">
        <f t="shared" si="16"/>
        <v>13.540036820353537</v>
      </c>
      <c r="R110">
        <f t="shared" si="11"/>
        <v>1.8292246025143533</v>
      </c>
    </row>
    <row r="111" spans="1:52" x14ac:dyDescent="0.25">
      <c r="A111" s="4">
        <v>292.0401</v>
      </c>
      <c r="B111" s="2">
        <v>4125</v>
      </c>
      <c r="C111" s="2">
        <f t="shared" si="12"/>
        <v>5.6768911216066735</v>
      </c>
      <c r="D111" s="2">
        <f t="shared" si="12"/>
        <v>8.3248212987687822</v>
      </c>
      <c r="J111">
        <f t="shared" si="17"/>
        <v>10.799999999999978</v>
      </c>
      <c r="K111">
        <f t="shared" si="9"/>
        <v>11.781547241886233</v>
      </c>
      <c r="L111">
        <f t="shared" si="13"/>
        <v>11.400704606518516</v>
      </c>
      <c r="M111">
        <f t="shared" si="14"/>
        <v>12.16238987725395</v>
      </c>
      <c r="N111">
        <f t="shared" si="10"/>
        <v>0.38084263536771712</v>
      </c>
      <c r="P111">
        <f t="shared" si="15"/>
        <v>9.950769208108678</v>
      </c>
      <c r="Q111">
        <f t="shared" si="16"/>
        <v>13.612325275663789</v>
      </c>
      <c r="R111">
        <f t="shared" si="11"/>
        <v>1.8307780337775554</v>
      </c>
      <c r="AM111">
        <v>100</v>
      </c>
      <c r="AN111">
        <v>4.6051701859880918</v>
      </c>
      <c r="AO111">
        <f>$Y$29</f>
        <v>2.2999999999999998</v>
      </c>
      <c r="AW111">
        <v>100</v>
      </c>
      <c r="AX111">
        <v>4.6051701859880918</v>
      </c>
      <c r="AY111">
        <f>$Y$26</f>
        <v>0</v>
      </c>
    </row>
    <row r="112" spans="1:52" x14ac:dyDescent="0.25">
      <c r="A112" s="4">
        <v>294.2235</v>
      </c>
      <c r="B112" s="2">
        <v>12250</v>
      </c>
      <c r="C112" s="2">
        <f t="shared" si="12"/>
        <v>5.6843396826115509</v>
      </c>
      <c r="D112" s="2">
        <f t="shared" si="12"/>
        <v>9.4132812159728729</v>
      </c>
      <c r="J112">
        <f t="shared" si="17"/>
        <v>10.899999999999977</v>
      </c>
      <c r="K112">
        <f t="shared" si="9"/>
        <v>11.85228226593328</v>
      </c>
      <c r="L112">
        <f t="shared" si="13"/>
        <v>11.46388835325558</v>
      </c>
      <c r="M112">
        <f t="shared" si="14"/>
        <v>12.240676178610979</v>
      </c>
      <c r="N112">
        <f t="shared" si="10"/>
        <v>0.3883939126776989</v>
      </c>
      <c r="P112">
        <f t="shared" si="15"/>
        <v>10.019918511802109</v>
      </c>
      <c r="Q112">
        <f t="shared" si="16"/>
        <v>13.68464602006445</v>
      </c>
      <c r="R112">
        <f t="shared" si="11"/>
        <v>1.8323637541311704</v>
      </c>
      <c r="AM112">
        <v>100</v>
      </c>
      <c r="AN112">
        <v>4.6051701859880918</v>
      </c>
      <c r="AO112">
        <f>23</f>
        <v>23</v>
      </c>
      <c r="AP112">
        <v>100</v>
      </c>
      <c r="AW112">
        <v>100</v>
      </c>
      <c r="AX112">
        <v>4.6051701859880918</v>
      </c>
      <c r="AY112">
        <v>23</v>
      </c>
      <c r="AZ112">
        <v>100</v>
      </c>
    </row>
    <row r="113" spans="1:52" x14ac:dyDescent="0.25">
      <c r="A113" s="4">
        <v>302.18939999999998</v>
      </c>
      <c r="B113" s="2">
        <v>2831</v>
      </c>
      <c r="C113" s="2">
        <f t="shared" si="12"/>
        <v>5.7110539731149208</v>
      </c>
      <c r="D113" s="2">
        <f t="shared" si="12"/>
        <v>7.9483852851118995</v>
      </c>
      <c r="J113">
        <f t="shared" si="17"/>
        <v>10.999999999999977</v>
      </c>
      <c r="K113">
        <f t="shared" si="9"/>
        <v>11.923017289980326</v>
      </c>
      <c r="L113">
        <f t="shared" si="13"/>
        <v>11.527060593018396</v>
      </c>
      <c r="M113">
        <f t="shared" si="14"/>
        <v>12.318973986942256</v>
      </c>
      <c r="N113">
        <f t="shared" si="10"/>
        <v>0.39595669696192953</v>
      </c>
      <c r="P113">
        <f t="shared" si="15"/>
        <v>10.089035610159726</v>
      </c>
      <c r="Q113">
        <f t="shared" si="16"/>
        <v>13.756998969800925</v>
      </c>
      <c r="R113">
        <f t="shared" si="11"/>
        <v>1.833981679820599</v>
      </c>
    </row>
    <row r="114" spans="1:52" x14ac:dyDescent="0.25">
      <c r="A114" s="4">
        <v>305.87759999999997</v>
      </c>
      <c r="B114" s="2">
        <v>3181</v>
      </c>
      <c r="C114" s="2">
        <f t="shared" si="12"/>
        <v>5.7231850219310409</v>
      </c>
      <c r="D114" s="2">
        <f t="shared" si="12"/>
        <v>8.0649508917491435</v>
      </c>
      <c r="J114">
        <f t="shared" si="17"/>
        <v>11.099999999999977</v>
      </c>
      <c r="K114">
        <f t="shared" si="9"/>
        <v>11.993752314027375</v>
      </c>
      <c r="L114">
        <f t="shared" si="13"/>
        <v>11.590221972782066</v>
      </c>
      <c r="M114">
        <f t="shared" si="14"/>
        <v>12.397282655272685</v>
      </c>
      <c r="N114">
        <f t="shared" si="10"/>
        <v>0.40353034124530918</v>
      </c>
      <c r="P114">
        <f t="shared" si="15"/>
        <v>10.158120588338875</v>
      </c>
      <c r="Q114">
        <f t="shared" si="16"/>
        <v>13.829384039715876</v>
      </c>
      <c r="R114">
        <f t="shared" si="11"/>
        <v>1.8356317256884997</v>
      </c>
      <c r="AM114">
        <v>200</v>
      </c>
      <c r="AN114">
        <v>5.2983173665480363</v>
      </c>
      <c r="AO114">
        <f>$Y$29</f>
        <v>2.2999999999999998</v>
      </c>
      <c r="AW114">
        <v>200</v>
      </c>
      <c r="AX114">
        <v>5.2983173665480363</v>
      </c>
      <c r="AY114">
        <f>$Y$26</f>
        <v>0</v>
      </c>
    </row>
    <row r="115" spans="1:52" x14ac:dyDescent="0.25">
      <c r="A115" s="4">
        <v>319.61790000000002</v>
      </c>
      <c r="B115" s="2">
        <v>11820</v>
      </c>
      <c r="C115" s="2">
        <f t="shared" si="12"/>
        <v>5.7671262198331448</v>
      </c>
      <c r="D115" s="2">
        <f t="shared" si="12"/>
        <v>9.3775482909600889</v>
      </c>
      <c r="J115">
        <f t="shared" si="17"/>
        <v>11.199999999999976</v>
      </c>
      <c r="K115">
        <f t="shared" si="9"/>
        <v>12.064487338074422</v>
      </c>
      <c r="L115">
        <f t="shared" si="13"/>
        <v>11.653373092742598</v>
      </c>
      <c r="M115">
        <f t="shared" si="14"/>
        <v>12.475601583406245</v>
      </c>
      <c r="N115">
        <f t="shared" si="10"/>
        <v>0.41111424533182406</v>
      </c>
      <c r="P115">
        <f t="shared" si="15"/>
        <v>10.227173532878549</v>
      </c>
      <c r="Q115">
        <f t="shared" si="16"/>
        <v>13.901801143270294</v>
      </c>
      <c r="R115">
        <f t="shared" si="11"/>
        <v>1.8373138051958731</v>
      </c>
      <c r="AM115">
        <v>200</v>
      </c>
      <c r="AN115">
        <v>5.2983173665480363</v>
      </c>
      <c r="AO115">
        <f>23</f>
        <v>23</v>
      </c>
      <c r="AP115">
        <v>200</v>
      </c>
      <c r="AW115">
        <v>200</v>
      </c>
      <c r="AX115">
        <v>5.2983173665480363</v>
      </c>
      <c r="AY115">
        <v>23</v>
      </c>
      <c r="AZ115">
        <v>200</v>
      </c>
    </row>
    <row r="116" spans="1:52" x14ac:dyDescent="0.25">
      <c r="A116" s="4">
        <v>323.88929999999999</v>
      </c>
      <c r="B116" s="2">
        <v>10530</v>
      </c>
      <c r="C116" s="2">
        <f t="shared" si="12"/>
        <v>5.7804017907443086</v>
      </c>
      <c r="D116" s="2">
        <f t="shared" si="12"/>
        <v>9.2619836051280213</v>
      </c>
      <c r="J116">
        <f t="shared" si="17"/>
        <v>11.299999999999976</v>
      </c>
      <c r="K116">
        <f t="shared" si="9"/>
        <v>12.135222362121469</v>
      </c>
      <c r="L116">
        <f t="shared" si="13"/>
        <v>11.71651451039595</v>
      </c>
      <c r="M116">
        <f t="shared" si="14"/>
        <v>12.553930213846989</v>
      </c>
      <c r="N116">
        <f t="shared" si="10"/>
        <v>0.41870785172551989</v>
      </c>
      <c r="P116">
        <f t="shared" si="15"/>
        <v>10.296194531678116</v>
      </c>
      <c r="Q116">
        <f t="shared" si="16"/>
        <v>13.974250192564822</v>
      </c>
      <c r="R116">
        <f t="shared" si="11"/>
        <v>1.8390278304433527</v>
      </c>
    </row>
    <row r="117" spans="1:52" x14ac:dyDescent="0.25">
      <c r="A117" s="4">
        <v>329.68049999999999</v>
      </c>
      <c r="B117" s="2">
        <v>6865</v>
      </c>
      <c r="C117" s="2">
        <f t="shared" si="12"/>
        <v>5.7981240036515906</v>
      </c>
      <c r="D117" s="2">
        <f t="shared" si="12"/>
        <v>8.8341913182020715</v>
      </c>
      <c r="J117">
        <f t="shared" si="17"/>
        <v>11.399999999999975</v>
      </c>
      <c r="K117">
        <f t="shared" si="9"/>
        <v>12.205957386168517</v>
      </c>
      <c r="L117">
        <f t="shared" si="13"/>
        <v>11.779646744205301</v>
      </c>
      <c r="M117">
        <f t="shared" si="14"/>
        <v>12.632268028131733</v>
      </c>
      <c r="N117">
        <f t="shared" si="10"/>
        <v>0.42631064196321644</v>
      </c>
      <c r="P117">
        <f t="shared" si="15"/>
        <v>10.365183673975823</v>
      </c>
      <c r="Q117">
        <f t="shared" si="16"/>
        <v>14.046731098361212</v>
      </c>
      <c r="R117">
        <f t="shared" si="11"/>
        <v>1.8407737121926946</v>
      </c>
      <c r="AM117">
        <v>300</v>
      </c>
      <c r="AN117">
        <v>5.7037824746562009</v>
      </c>
      <c r="AO117">
        <f>$Y$29</f>
        <v>2.2999999999999998</v>
      </c>
      <c r="AW117">
        <v>300</v>
      </c>
      <c r="AX117">
        <v>5.7037824746562009</v>
      </c>
      <c r="AY117">
        <f>$Y$26</f>
        <v>0</v>
      </c>
    </row>
    <row r="118" spans="1:52" x14ac:dyDescent="0.25">
      <c r="A118" s="4">
        <v>333.15300000000002</v>
      </c>
      <c r="B118" s="2">
        <v>1134</v>
      </c>
      <c r="C118" s="2">
        <f t="shared" si="12"/>
        <v>5.8086018439207256</v>
      </c>
      <c r="D118" s="2">
        <f t="shared" si="12"/>
        <v>7.0335064842876971</v>
      </c>
      <c r="J118">
        <f t="shared" si="17"/>
        <v>11.499999999999975</v>
      </c>
      <c r="K118">
        <f t="shared" si="9"/>
        <v>12.276692410215563</v>
      </c>
      <c r="L118">
        <f t="shared" si="13"/>
        <v>11.842770276903348</v>
      </c>
      <c r="M118">
        <f t="shared" si="14"/>
        <v>12.710614543527779</v>
      </c>
      <c r="N118">
        <f t="shared" si="10"/>
        <v>0.43392213331221624</v>
      </c>
      <c r="P118">
        <f t="shared" si="15"/>
        <v>10.434141050327105</v>
      </c>
      <c r="Q118">
        <f t="shared" si="16"/>
        <v>14.119243770104022</v>
      </c>
      <c r="R118">
        <f t="shared" si="11"/>
        <v>1.8425513598884586</v>
      </c>
      <c r="AM118">
        <v>300</v>
      </c>
      <c r="AN118">
        <v>5.7037824746562009</v>
      </c>
      <c r="AO118">
        <f>23</f>
        <v>23</v>
      </c>
      <c r="AP118">
        <v>300</v>
      </c>
      <c r="AW118">
        <v>300</v>
      </c>
      <c r="AX118">
        <v>5.7037824746562009</v>
      </c>
      <c r="AY118">
        <v>23</v>
      </c>
      <c r="AZ118">
        <v>300</v>
      </c>
    </row>
    <row r="119" spans="1:52" x14ac:dyDescent="0.25">
      <c r="A119" s="4">
        <v>333.39960000000002</v>
      </c>
      <c r="B119" s="2">
        <v>4989</v>
      </c>
      <c r="C119" s="2">
        <f t="shared" si="12"/>
        <v>5.8093417705559256</v>
      </c>
      <c r="D119" s="2">
        <f t="shared" si="12"/>
        <v>8.5149907678610379</v>
      </c>
      <c r="J119">
        <f t="shared" si="17"/>
        <v>11.599999999999975</v>
      </c>
      <c r="K119">
        <f t="shared" si="9"/>
        <v>12.34742743426261</v>
      </c>
      <c r="L119">
        <f t="shared" si="13"/>
        <v>11.90588555847051</v>
      </c>
      <c r="M119">
        <f t="shared" si="14"/>
        <v>12.788969310054709</v>
      </c>
      <c r="N119">
        <f t="shared" si="10"/>
        <v>0.44154187579209858</v>
      </c>
      <c r="P119">
        <f t="shared" si="15"/>
        <v>10.503066752582752</v>
      </c>
      <c r="Q119">
        <f t="shared" si="16"/>
        <v>14.191788115942467</v>
      </c>
      <c r="R119">
        <f t="shared" si="11"/>
        <v>1.8443606816798574</v>
      </c>
    </row>
    <row r="120" spans="1:52" x14ac:dyDescent="0.25">
      <c r="A120" s="4">
        <v>337.63049999999998</v>
      </c>
      <c r="B120" s="2">
        <v>7262</v>
      </c>
      <c r="C120" s="2">
        <f t="shared" si="12"/>
        <v>5.8219521022429603</v>
      </c>
      <c r="D120" s="2">
        <f t="shared" si="12"/>
        <v>8.8904105519742807</v>
      </c>
      <c r="J120">
        <f t="shared" si="17"/>
        <v>11.699999999999974</v>
      </c>
      <c r="K120">
        <f t="shared" si="9"/>
        <v>12.418162458309659</v>
      </c>
      <c r="L120">
        <f t="shared" si="13"/>
        <v>11.968993008824913</v>
      </c>
      <c r="M120">
        <f t="shared" si="14"/>
        <v>12.867331907794405</v>
      </c>
      <c r="N120">
        <f t="shared" si="10"/>
        <v>0.44916944948474652</v>
      </c>
      <c r="P120">
        <f t="shared" si="15"/>
        <v>10.571960873866884</v>
      </c>
      <c r="Q120">
        <f t="shared" si="16"/>
        <v>14.264364042752435</v>
      </c>
      <c r="R120">
        <f t="shared" si="11"/>
        <v>1.8462015844427755</v>
      </c>
      <c r="AM120">
        <v>400</v>
      </c>
      <c r="AN120">
        <v>5.9914645471079817</v>
      </c>
      <c r="AO120">
        <f>$Y$29</f>
        <v>2.2999999999999998</v>
      </c>
      <c r="AW120">
        <v>400</v>
      </c>
      <c r="AX120">
        <v>5.9914645471079817</v>
      </c>
      <c r="AY120">
        <f>$Y$26</f>
        <v>0</v>
      </c>
    </row>
    <row r="121" spans="1:52" x14ac:dyDescent="0.25">
      <c r="A121" s="4">
        <v>341.42669999999998</v>
      </c>
      <c r="B121" s="2">
        <v>3423</v>
      </c>
      <c r="C121" s="2">
        <f t="shared" si="12"/>
        <v>5.8331330146836731</v>
      </c>
      <c r="D121" s="2">
        <f t="shared" si="12"/>
        <v>8.1382726385301858</v>
      </c>
      <c r="J121">
        <f t="shared" si="17"/>
        <v>11.799999999999974</v>
      </c>
      <c r="K121">
        <f t="shared" si="9"/>
        <v>12.488897482356705</v>
      </c>
      <c r="L121">
        <f t="shared" si="13"/>
        <v>12.032093020255578</v>
      </c>
      <c r="M121">
        <f t="shared" si="14"/>
        <v>12.945701944457833</v>
      </c>
      <c r="N121">
        <f t="shared" si="10"/>
        <v>0.45680446210112791</v>
      </c>
      <c r="P121">
        <f t="shared" si="15"/>
        <v>10.640823508554767</v>
      </c>
      <c r="Q121">
        <f t="shared" si="16"/>
        <v>14.336971456158643</v>
      </c>
      <c r="R121">
        <f t="shared" si="11"/>
        <v>1.8480739738019376</v>
      </c>
      <c r="AM121">
        <v>400</v>
      </c>
      <c r="AN121">
        <v>5.9914645471079817</v>
      </c>
      <c r="AO121">
        <f>23</f>
        <v>23</v>
      </c>
      <c r="AP121">
        <v>400</v>
      </c>
      <c r="AW121">
        <v>400</v>
      </c>
      <c r="AX121">
        <v>5.9914645471079817</v>
      </c>
      <c r="AY121">
        <v>23</v>
      </c>
      <c r="AZ121">
        <v>400</v>
      </c>
    </row>
    <row r="122" spans="1:52" x14ac:dyDescent="0.25">
      <c r="A122" s="4">
        <v>345.0564</v>
      </c>
      <c r="B122" s="2">
        <v>6037</v>
      </c>
      <c r="C122" s="2">
        <f t="shared" si="12"/>
        <v>5.843707881931115</v>
      </c>
      <c r="D122" s="2">
        <f t="shared" si="12"/>
        <v>8.7056624787964267</v>
      </c>
      <c r="J122">
        <f t="shared" si="17"/>
        <v>11.899999999999974</v>
      </c>
      <c r="K122">
        <f t="shared" si="9"/>
        <v>12.559632506403752</v>
      </c>
      <c r="L122">
        <f t="shared" si="13"/>
        <v>12.095185959626605</v>
      </c>
      <c r="M122">
        <f t="shared" si="14"/>
        <v>13.024079053180898</v>
      </c>
      <c r="N122">
        <f t="shared" si="10"/>
        <v>0.46444654677714686</v>
      </c>
      <c r="P122">
        <f t="shared" si="15"/>
        <v>10.709654752250529</v>
      </c>
      <c r="Q122">
        <f t="shared" si="16"/>
        <v>14.409610260556974</v>
      </c>
      <c r="R122">
        <f t="shared" si="11"/>
        <v>1.8499777541532221</v>
      </c>
    </row>
    <row r="123" spans="1:52" x14ac:dyDescent="0.25">
      <c r="A123" s="4">
        <v>347.75029999999998</v>
      </c>
      <c r="B123" s="2">
        <v>2137</v>
      </c>
      <c r="C123" s="2">
        <f t="shared" si="12"/>
        <v>5.8514846934918934</v>
      </c>
      <c r="D123" s="2">
        <f t="shared" si="12"/>
        <v>7.6671582553191477</v>
      </c>
      <c r="J123">
        <f t="shared" si="17"/>
        <v>11.999999999999973</v>
      </c>
      <c r="K123">
        <f t="shared" si="9"/>
        <v>12.630367530450801</v>
      </c>
      <c r="L123">
        <f t="shared" si="13"/>
        <v>12.158272170376613</v>
      </c>
      <c r="M123">
        <f t="shared" si="14"/>
        <v>13.10246289052499</v>
      </c>
      <c r="N123">
        <f t="shared" si="10"/>
        <v>0.47209536007418801</v>
      </c>
      <c r="P123">
        <f t="shared" si="15"/>
        <v>10.778454701764698</v>
      </c>
      <c r="Q123">
        <f t="shared" si="16"/>
        <v>14.482280359136904</v>
      </c>
      <c r="R123">
        <f t="shared" si="11"/>
        <v>1.8519128286861024</v>
      </c>
      <c r="AM123">
        <v>500</v>
      </c>
      <c r="AN123">
        <v>6.2146080984221914</v>
      </c>
      <c r="AO123">
        <f>$Y$29</f>
        <v>2.2999999999999998</v>
      </c>
      <c r="AW123">
        <v>500</v>
      </c>
      <c r="AX123">
        <v>6.2146080984221914</v>
      </c>
      <c r="AY123">
        <f>$Y$26</f>
        <v>0</v>
      </c>
    </row>
    <row r="124" spans="1:52" x14ac:dyDescent="0.25">
      <c r="A124" s="4">
        <v>348.43450000000001</v>
      </c>
      <c r="B124" s="2">
        <v>5768</v>
      </c>
      <c r="C124" s="2">
        <f t="shared" si="12"/>
        <v>5.8534502641860024</v>
      </c>
      <c r="D124" s="2">
        <f t="shared" si="12"/>
        <v>8.6600806789647855</v>
      </c>
      <c r="AM124">
        <v>500</v>
      </c>
      <c r="AN124">
        <v>6.2146080984221914</v>
      </c>
      <c r="AO124">
        <f>23</f>
        <v>23</v>
      </c>
      <c r="AP124">
        <v>500</v>
      </c>
      <c r="AW124">
        <v>500</v>
      </c>
      <c r="AX124">
        <v>6.2146080984221914</v>
      </c>
      <c r="AY124">
        <v>23</v>
      </c>
      <c r="AZ124">
        <v>500</v>
      </c>
    </row>
    <row r="125" spans="1:52" x14ac:dyDescent="0.25">
      <c r="A125" s="4">
        <v>349.99829999999997</v>
      </c>
      <c r="B125" s="2">
        <v>9549</v>
      </c>
      <c r="C125" s="2">
        <f t="shared" si="12"/>
        <v>5.8579282973288063</v>
      </c>
      <c r="D125" s="2">
        <f t="shared" si="12"/>
        <v>9.1641917159502029</v>
      </c>
    </row>
    <row r="126" spans="1:52" x14ac:dyDescent="0.25">
      <c r="A126" s="4">
        <v>355.06439999999998</v>
      </c>
      <c r="B126" s="2">
        <v>5562</v>
      </c>
      <c r="C126" s="2">
        <f t="shared" si="12"/>
        <v>5.872299181473597</v>
      </c>
      <c r="D126" s="2">
        <f t="shared" si="12"/>
        <v>8.6237130347939104</v>
      </c>
      <c r="AM126">
        <v>600</v>
      </c>
      <c r="AN126">
        <v>6.3969296552161463</v>
      </c>
      <c r="AO126">
        <f>$Y$29</f>
        <v>2.2999999999999998</v>
      </c>
      <c r="AW126">
        <v>600</v>
      </c>
      <c r="AX126">
        <v>6.3969296552161463</v>
      </c>
      <c r="AY126">
        <f>$Y$26</f>
        <v>0</v>
      </c>
    </row>
    <row r="127" spans="1:52" x14ac:dyDescent="0.25">
      <c r="A127" s="4">
        <v>360.99360000000001</v>
      </c>
      <c r="B127" s="2">
        <v>13310</v>
      </c>
      <c r="C127" s="2">
        <f t="shared" si="12"/>
        <v>5.888860229643873</v>
      </c>
      <c r="D127" s="2">
        <f t="shared" si="12"/>
        <v>9.496270911389157</v>
      </c>
      <c r="AM127">
        <v>600</v>
      </c>
      <c r="AN127">
        <v>6.3969296552161463</v>
      </c>
      <c r="AO127">
        <f>23</f>
        <v>23</v>
      </c>
      <c r="AP127">
        <v>600</v>
      </c>
      <c r="AW127">
        <v>600</v>
      </c>
      <c r="AX127">
        <v>6.3969296552161463</v>
      </c>
      <c r="AY127">
        <v>23</v>
      </c>
      <c r="AZ127">
        <v>600</v>
      </c>
    </row>
    <row r="128" spans="1:52" x14ac:dyDescent="0.25">
      <c r="A128" s="4">
        <v>361.14389999999997</v>
      </c>
      <c r="B128" s="2">
        <v>4816</v>
      </c>
      <c r="C128" s="2">
        <f t="shared" si="12"/>
        <v>5.8892764938654931</v>
      </c>
      <c r="D128" s="2">
        <f t="shared" si="12"/>
        <v>8.479698986988657</v>
      </c>
    </row>
    <row r="129" spans="1:52" x14ac:dyDescent="0.25">
      <c r="A129" s="4">
        <v>363.41460000000001</v>
      </c>
      <c r="B129" s="2">
        <v>6839</v>
      </c>
      <c r="C129" s="2">
        <f t="shared" si="12"/>
        <v>5.8955443312695071</v>
      </c>
      <c r="D129" s="2">
        <f t="shared" si="12"/>
        <v>8.8303968010980967</v>
      </c>
      <c r="AM129">
        <v>700</v>
      </c>
      <c r="AN129">
        <v>6.5510803350434044</v>
      </c>
      <c r="AO129">
        <f>$Y$29</f>
        <v>2.2999999999999998</v>
      </c>
      <c r="AW129">
        <v>700</v>
      </c>
      <c r="AX129">
        <v>6.5510803350434044</v>
      </c>
      <c r="AY129">
        <f>$Y$26</f>
        <v>0</v>
      </c>
    </row>
    <row r="130" spans="1:52" x14ac:dyDescent="0.25">
      <c r="A130" s="4">
        <v>370.7901</v>
      </c>
      <c r="B130" s="2">
        <v>2646</v>
      </c>
      <c r="C130" s="2">
        <f t="shared" si="12"/>
        <v>5.9156361343061485</v>
      </c>
      <c r="D130" s="2">
        <f t="shared" si="12"/>
        <v>7.8808043446749014</v>
      </c>
      <c r="AM130">
        <v>700</v>
      </c>
      <c r="AN130">
        <v>6.5510803350434044</v>
      </c>
      <c r="AO130">
        <f>23</f>
        <v>23</v>
      </c>
      <c r="AP130">
        <v>700</v>
      </c>
      <c r="AW130">
        <v>700</v>
      </c>
      <c r="AX130">
        <v>6.5510803350434044</v>
      </c>
      <c r="AY130">
        <v>23</v>
      </c>
      <c r="AZ130">
        <v>700</v>
      </c>
    </row>
    <row r="131" spans="1:52" x14ac:dyDescent="0.25">
      <c r="A131" s="4">
        <v>376.35120000000001</v>
      </c>
      <c r="B131" s="2">
        <v>3676</v>
      </c>
      <c r="C131" s="2">
        <f t="shared" si="12"/>
        <v>5.930522749996781</v>
      </c>
      <c r="D131" s="2">
        <f t="shared" si="12"/>
        <v>8.2095804834755768</v>
      </c>
    </row>
    <row r="132" spans="1:52" x14ac:dyDescent="0.25">
      <c r="A132" s="4">
        <v>383.82339999999999</v>
      </c>
      <c r="B132" s="2">
        <v>6161</v>
      </c>
      <c r="C132" s="2">
        <f t="shared" ref="C132:D195" si="18">LN(A132)</f>
        <v>5.9501825509698705</v>
      </c>
      <c r="D132" s="2">
        <f t="shared" si="18"/>
        <v>8.725994381014571</v>
      </c>
      <c r="AM132">
        <v>800</v>
      </c>
      <c r="AN132">
        <v>6.6846117276679271</v>
      </c>
      <c r="AO132">
        <f>$Y$29</f>
        <v>2.2999999999999998</v>
      </c>
      <c r="AW132">
        <v>800</v>
      </c>
      <c r="AX132">
        <v>6.6846117276679271</v>
      </c>
      <c r="AY132">
        <f>$Y$26</f>
        <v>0</v>
      </c>
    </row>
    <row r="133" spans="1:52" x14ac:dyDescent="0.25">
      <c r="A133" s="4">
        <v>398.30939999999998</v>
      </c>
      <c r="B133" s="2">
        <v>693.7</v>
      </c>
      <c r="C133" s="2">
        <f t="shared" si="18"/>
        <v>5.9872290902103966</v>
      </c>
      <c r="D133" s="2">
        <f t="shared" si="18"/>
        <v>6.5420395903912558</v>
      </c>
      <c r="AM133">
        <v>800</v>
      </c>
      <c r="AN133">
        <v>6.6846117276679271</v>
      </c>
      <c r="AO133">
        <f>23</f>
        <v>23</v>
      </c>
      <c r="AP133">
        <v>800</v>
      </c>
      <c r="AW133">
        <v>800</v>
      </c>
      <c r="AX133">
        <v>6.6846117276679271</v>
      </c>
      <c r="AY133">
        <v>23</v>
      </c>
      <c r="AZ133">
        <v>800</v>
      </c>
    </row>
    <row r="134" spans="1:52" x14ac:dyDescent="0.25">
      <c r="A134" s="4">
        <v>398.43540000000002</v>
      </c>
      <c r="B134" s="2">
        <v>12830</v>
      </c>
      <c r="C134" s="2">
        <f t="shared" si="18"/>
        <v>5.9875453771847207</v>
      </c>
      <c r="D134" s="2">
        <f t="shared" si="18"/>
        <v>9.4595414576096815</v>
      </c>
    </row>
    <row r="135" spans="1:52" x14ac:dyDescent="0.25">
      <c r="A135" s="4">
        <v>400.52699999999999</v>
      </c>
      <c r="B135" s="2">
        <v>5646</v>
      </c>
      <c r="C135" s="2">
        <f t="shared" si="18"/>
        <v>5.9927811799664124</v>
      </c>
      <c r="D135" s="2">
        <f t="shared" si="18"/>
        <v>8.6387026088134338</v>
      </c>
      <c r="AM135">
        <v>900</v>
      </c>
      <c r="AN135">
        <v>6.8023947633243109</v>
      </c>
      <c r="AO135">
        <f>$Y$29</f>
        <v>2.2999999999999998</v>
      </c>
      <c r="AW135">
        <v>900</v>
      </c>
      <c r="AX135">
        <v>6.8023947633243109</v>
      </c>
      <c r="AY135">
        <f>$Y$26</f>
        <v>0</v>
      </c>
    </row>
    <row r="136" spans="1:52" x14ac:dyDescent="0.25">
      <c r="A136" s="4">
        <v>405.00630000000001</v>
      </c>
      <c r="B136" s="2">
        <v>3891</v>
      </c>
      <c r="C136" s="2">
        <f t="shared" si="18"/>
        <v>6.0039026225411085</v>
      </c>
      <c r="D136" s="2">
        <f t="shared" si="18"/>
        <v>8.266421472984554</v>
      </c>
      <c r="AM136">
        <v>900</v>
      </c>
      <c r="AN136">
        <v>6.8023947633243109</v>
      </c>
      <c r="AO136">
        <f>23</f>
        <v>23</v>
      </c>
      <c r="AP136">
        <v>900</v>
      </c>
      <c r="AW136">
        <v>900</v>
      </c>
      <c r="AX136">
        <v>6.8023947633243109</v>
      </c>
      <c r="AY136">
        <v>23</v>
      </c>
      <c r="AZ136">
        <v>900</v>
      </c>
    </row>
    <row r="137" spans="1:52" x14ac:dyDescent="0.25">
      <c r="A137" s="4">
        <v>417.56760000000003</v>
      </c>
      <c r="B137" s="2">
        <v>21930</v>
      </c>
      <c r="C137" s="2">
        <f t="shared" si="18"/>
        <v>6.0344464473515673</v>
      </c>
      <c r="D137" s="2">
        <f t="shared" si="18"/>
        <v>9.9956108414119331</v>
      </c>
    </row>
    <row r="138" spans="1:52" x14ac:dyDescent="0.25">
      <c r="A138" s="4">
        <v>419.82659999999998</v>
      </c>
      <c r="B138" s="2">
        <v>3019</v>
      </c>
      <c r="C138" s="2">
        <f t="shared" si="18"/>
        <v>6.0398417688855819</v>
      </c>
      <c r="D138" s="2">
        <f t="shared" si="18"/>
        <v>8.0126809297068391</v>
      </c>
      <c r="AM138">
        <v>1000</v>
      </c>
      <c r="AN138">
        <v>6.9077552789821368</v>
      </c>
      <c r="AO138">
        <f>$Y$29</f>
        <v>2.2999999999999998</v>
      </c>
      <c r="AW138">
        <v>1000</v>
      </c>
      <c r="AX138">
        <v>6.9077552789821368</v>
      </c>
      <c r="AY138">
        <f>$Y$26</f>
        <v>0</v>
      </c>
    </row>
    <row r="139" spans="1:52" x14ac:dyDescent="0.25">
      <c r="A139" s="4">
        <v>424.10250000000002</v>
      </c>
      <c r="B139" s="2">
        <v>7343</v>
      </c>
      <c r="C139" s="2">
        <f t="shared" si="18"/>
        <v>6.0499751712992937</v>
      </c>
      <c r="D139" s="2">
        <f t="shared" si="18"/>
        <v>8.9015027574516097</v>
      </c>
      <c r="AM139">
        <v>1000</v>
      </c>
      <c r="AN139">
        <v>6.9077552789821368</v>
      </c>
      <c r="AO139">
        <f>23</f>
        <v>23</v>
      </c>
      <c r="AP139">
        <v>1000</v>
      </c>
      <c r="AW139">
        <v>1000</v>
      </c>
      <c r="AX139">
        <v>6.9077552789821368</v>
      </c>
      <c r="AY139">
        <v>23</v>
      </c>
      <c r="AZ139">
        <v>1000</v>
      </c>
    </row>
    <row r="140" spans="1:52" x14ac:dyDescent="0.25">
      <c r="A140" s="4">
        <v>424.77659999999997</v>
      </c>
      <c r="B140" s="2">
        <v>6469</v>
      </c>
      <c r="C140" s="2">
        <f t="shared" si="18"/>
        <v>6.051563383664746</v>
      </c>
      <c r="D140" s="2">
        <f t="shared" si="18"/>
        <v>8.7747768160439854</v>
      </c>
    </row>
    <row r="141" spans="1:52" x14ac:dyDescent="0.25">
      <c r="A141" s="4">
        <v>427.10489999999999</v>
      </c>
      <c r="B141" s="2">
        <v>736.20000000000095</v>
      </c>
      <c r="C141" s="2">
        <f t="shared" si="18"/>
        <v>6.0570296505046253</v>
      </c>
      <c r="D141" s="2">
        <f t="shared" si="18"/>
        <v>6.6015018209449217</v>
      </c>
      <c r="AM141">
        <v>2000</v>
      </c>
      <c r="AN141">
        <v>7.6009024595420822</v>
      </c>
      <c r="AO141">
        <f>$Y$29</f>
        <v>2.2999999999999998</v>
      </c>
      <c r="AW141">
        <v>2000</v>
      </c>
      <c r="AX141">
        <v>7.6009024595420822</v>
      </c>
      <c r="AY141">
        <f>$Y$26</f>
        <v>0</v>
      </c>
    </row>
    <row r="142" spans="1:52" x14ac:dyDescent="0.25">
      <c r="A142" s="4">
        <v>428.36610000000002</v>
      </c>
      <c r="B142" s="2">
        <v>7230</v>
      </c>
      <c r="C142" s="2">
        <f t="shared" si="18"/>
        <v>6.059978203789858</v>
      </c>
      <c r="D142" s="2">
        <f t="shared" si="18"/>
        <v>8.8859943151528107</v>
      </c>
      <c r="AM142">
        <v>2000</v>
      </c>
      <c r="AN142">
        <v>7.6009024595420822</v>
      </c>
      <c r="AO142">
        <f>23</f>
        <v>23</v>
      </c>
      <c r="AP142">
        <v>2000</v>
      </c>
      <c r="AW142">
        <v>2000</v>
      </c>
      <c r="AX142">
        <v>7.6009024595420822</v>
      </c>
      <c r="AY142">
        <v>23</v>
      </c>
      <c r="AZ142">
        <v>2000</v>
      </c>
    </row>
    <row r="143" spans="1:52" x14ac:dyDescent="0.25">
      <c r="A143" s="4">
        <v>432.89280000000002</v>
      </c>
      <c r="B143" s="2">
        <v>2625</v>
      </c>
      <c r="C143" s="2">
        <f t="shared" si="18"/>
        <v>6.0704901222929895</v>
      </c>
      <c r="D143" s="2">
        <f t="shared" si="18"/>
        <v>7.8728361750257241</v>
      </c>
    </row>
    <row r="144" spans="1:52" x14ac:dyDescent="0.25">
      <c r="A144" s="4">
        <v>436.33890000000002</v>
      </c>
      <c r="B144" s="2">
        <v>759.2</v>
      </c>
      <c r="C144" s="2">
        <f t="shared" si="18"/>
        <v>6.0784192349908146</v>
      </c>
      <c r="D144" s="2">
        <f t="shared" si="18"/>
        <v>6.6322652472957184</v>
      </c>
      <c r="AM144">
        <v>3000</v>
      </c>
      <c r="AN144">
        <v>8.0063675676502459</v>
      </c>
      <c r="AO144">
        <f>$Y$29</f>
        <v>2.2999999999999998</v>
      </c>
      <c r="AW144">
        <v>3000</v>
      </c>
      <c r="AX144">
        <v>8.0063675676502459</v>
      </c>
      <c r="AY144">
        <f>$Y$26</f>
        <v>0</v>
      </c>
    </row>
    <row r="145" spans="1:52" x14ac:dyDescent="0.25">
      <c r="A145" s="4">
        <v>443.0745</v>
      </c>
      <c r="B145" s="2">
        <v>17630</v>
      </c>
      <c r="C145" s="2">
        <f t="shared" si="18"/>
        <v>6.0937379274634464</v>
      </c>
      <c r="D145" s="2">
        <f t="shared" si="18"/>
        <v>9.7773572753919158</v>
      </c>
      <c r="AM145">
        <v>3000</v>
      </c>
      <c r="AN145">
        <v>8.0063675676502459</v>
      </c>
      <c r="AO145">
        <f>23</f>
        <v>23</v>
      </c>
      <c r="AP145">
        <v>3000</v>
      </c>
      <c r="AW145">
        <v>3000</v>
      </c>
      <c r="AX145">
        <v>8.0063675676502459</v>
      </c>
      <c r="AY145">
        <v>23</v>
      </c>
      <c r="AZ145">
        <v>3000</v>
      </c>
    </row>
    <row r="146" spans="1:52" x14ac:dyDescent="0.25">
      <c r="A146" s="4">
        <v>444.95909999999998</v>
      </c>
      <c r="B146" s="2">
        <v>1224</v>
      </c>
      <c r="C146" s="2">
        <f t="shared" si="18"/>
        <v>6.0979823678298875</v>
      </c>
      <c r="D146" s="2">
        <f t="shared" si="18"/>
        <v>7.1098794630722715</v>
      </c>
    </row>
    <row r="147" spans="1:52" x14ac:dyDescent="0.25">
      <c r="A147" s="4">
        <v>445.56119999999999</v>
      </c>
      <c r="B147" s="2">
        <v>7661</v>
      </c>
      <c r="C147" s="2">
        <f t="shared" si="18"/>
        <v>6.0993346112133295</v>
      </c>
      <c r="D147" s="2">
        <f t="shared" si="18"/>
        <v>8.9438978025168208</v>
      </c>
      <c r="AM147">
        <v>4000</v>
      </c>
      <c r="AN147">
        <v>8.2940496401020276</v>
      </c>
      <c r="AO147">
        <f>$Y$29</f>
        <v>2.2999999999999998</v>
      </c>
      <c r="AW147">
        <v>4000</v>
      </c>
      <c r="AX147">
        <v>8.2940496401020276</v>
      </c>
      <c r="AY147">
        <f>$Y$26</f>
        <v>0</v>
      </c>
    </row>
    <row r="148" spans="1:52" x14ac:dyDescent="0.25">
      <c r="A148" s="4">
        <v>445.71510000000001</v>
      </c>
      <c r="B148" s="2">
        <v>5759</v>
      </c>
      <c r="C148" s="2">
        <f t="shared" si="18"/>
        <v>6.0996799586696229</v>
      </c>
      <c r="D148" s="2">
        <f t="shared" si="18"/>
        <v>8.658519127506672</v>
      </c>
      <c r="AM148">
        <v>4000</v>
      </c>
      <c r="AN148">
        <v>8.2940496401020276</v>
      </c>
      <c r="AO148">
        <f>23</f>
        <v>23</v>
      </c>
      <c r="AP148">
        <v>4000</v>
      </c>
      <c r="AW148">
        <v>4000</v>
      </c>
      <c r="AX148">
        <v>8.2940496401020276</v>
      </c>
      <c r="AY148">
        <v>23</v>
      </c>
      <c r="AZ148">
        <v>4000</v>
      </c>
    </row>
    <row r="149" spans="1:52" x14ac:dyDescent="0.25">
      <c r="A149" s="4">
        <v>450.19889999999998</v>
      </c>
      <c r="B149" s="2">
        <v>2966</v>
      </c>
      <c r="C149" s="2">
        <f t="shared" si="18"/>
        <v>6.1096894851111392</v>
      </c>
      <c r="D149" s="2">
        <f t="shared" si="18"/>
        <v>7.9949695226978772</v>
      </c>
    </row>
    <row r="150" spans="1:52" x14ac:dyDescent="0.25">
      <c r="A150" s="4">
        <v>451.06110000000001</v>
      </c>
      <c r="B150" s="2">
        <v>8440</v>
      </c>
      <c r="C150" s="2">
        <f t="shared" si="18"/>
        <v>6.1116028070449397</v>
      </c>
      <c r="D150" s="2">
        <f t="shared" si="18"/>
        <v>9.0407375875900033</v>
      </c>
      <c r="AM150">
        <v>5000</v>
      </c>
      <c r="AN150">
        <v>8.5171931914162382</v>
      </c>
      <c r="AO150">
        <f>$Y$29</f>
        <v>2.2999999999999998</v>
      </c>
      <c r="AW150">
        <v>5000</v>
      </c>
      <c r="AX150">
        <v>8.5171931914162382</v>
      </c>
      <c r="AY150">
        <f>$Y$26</f>
        <v>0</v>
      </c>
    </row>
    <row r="151" spans="1:52" x14ac:dyDescent="0.25">
      <c r="A151" s="4">
        <v>452.67570000000001</v>
      </c>
      <c r="B151" s="2">
        <v>8245</v>
      </c>
      <c r="C151" s="2">
        <f t="shared" si="18"/>
        <v>6.1151759750687953</v>
      </c>
      <c r="D151" s="2">
        <f t="shared" si="18"/>
        <v>9.0173622349936995</v>
      </c>
      <c r="AM151">
        <v>5000</v>
      </c>
      <c r="AN151">
        <v>8.5171931914162382</v>
      </c>
      <c r="AO151">
        <f>23</f>
        <v>23</v>
      </c>
      <c r="AP151">
        <v>5000</v>
      </c>
      <c r="AW151">
        <v>5000</v>
      </c>
      <c r="AX151">
        <v>8.5171931914162382</v>
      </c>
      <c r="AY151">
        <v>23</v>
      </c>
      <c r="AZ151">
        <v>5000</v>
      </c>
    </row>
    <row r="152" spans="1:52" x14ac:dyDescent="0.25">
      <c r="A152" s="4">
        <v>454.52069999999998</v>
      </c>
      <c r="B152" s="2">
        <v>1015</v>
      </c>
      <c r="C152" s="2">
        <f t="shared" si="18"/>
        <v>6.1192434571348668</v>
      </c>
      <c r="D152" s="2">
        <f t="shared" si="18"/>
        <v>6.9226438914758877</v>
      </c>
    </row>
    <row r="153" spans="1:52" x14ac:dyDescent="0.25">
      <c r="A153" s="4">
        <v>455.29739999999998</v>
      </c>
      <c r="B153" s="2">
        <v>8212</v>
      </c>
      <c r="C153" s="2">
        <f t="shared" si="18"/>
        <v>6.1209508318038957</v>
      </c>
      <c r="D153" s="2">
        <f t="shared" si="18"/>
        <v>9.0133517781388246</v>
      </c>
      <c r="AM153">
        <v>6000</v>
      </c>
      <c r="AN153">
        <v>8.6995147482101913</v>
      </c>
      <c r="AO153">
        <f>$Y$29</f>
        <v>2.2999999999999998</v>
      </c>
      <c r="AW153">
        <v>6000</v>
      </c>
      <c r="AX153">
        <v>8.6995147482101913</v>
      </c>
      <c r="AY153">
        <f>$Y$26</f>
        <v>0</v>
      </c>
    </row>
    <row r="154" spans="1:52" x14ac:dyDescent="0.25">
      <c r="A154" s="4">
        <v>458.17739999999998</v>
      </c>
      <c r="B154" s="2">
        <v>15670</v>
      </c>
      <c r="C154" s="2">
        <f t="shared" si="18"/>
        <v>6.1272564453634084</v>
      </c>
      <c r="D154" s="2">
        <f t="shared" si="18"/>
        <v>9.6595033353500668</v>
      </c>
      <c r="AM154">
        <v>6000</v>
      </c>
      <c r="AN154">
        <v>8.6995147482101913</v>
      </c>
      <c r="AO154">
        <f>23</f>
        <v>23</v>
      </c>
      <c r="AP154">
        <v>6000</v>
      </c>
      <c r="AW154">
        <v>6000</v>
      </c>
      <c r="AX154">
        <v>8.6995147482101913</v>
      </c>
      <c r="AY154">
        <v>23</v>
      </c>
      <c r="AZ154">
        <v>6000</v>
      </c>
    </row>
    <row r="155" spans="1:52" x14ac:dyDescent="0.25">
      <c r="A155" s="4">
        <v>463.1463</v>
      </c>
      <c r="B155" s="2">
        <v>9747</v>
      </c>
      <c r="C155" s="2">
        <f t="shared" si="18"/>
        <v>6.1380429868955906</v>
      </c>
      <c r="D155" s="2">
        <f t="shared" si="18"/>
        <v>9.1847148243372096</v>
      </c>
    </row>
    <row r="156" spans="1:52" x14ac:dyDescent="0.25">
      <c r="A156" s="4">
        <v>467.97609999999997</v>
      </c>
      <c r="B156" s="2">
        <v>4290</v>
      </c>
      <c r="C156" s="2">
        <f t="shared" si="18"/>
        <v>6.1484172262375445</v>
      </c>
      <c r="D156" s="2">
        <f t="shared" si="18"/>
        <v>8.3640420119220629</v>
      </c>
      <c r="AM156">
        <v>7000</v>
      </c>
      <c r="AN156">
        <v>8.8536654280374503</v>
      </c>
      <c r="AO156">
        <f>$Y$29</f>
        <v>2.2999999999999998</v>
      </c>
      <c r="AW156">
        <v>7000</v>
      </c>
      <c r="AX156">
        <v>8.8536654280374503</v>
      </c>
      <c r="AY156">
        <f>$Y$26</f>
        <v>0</v>
      </c>
    </row>
    <row r="157" spans="1:52" x14ac:dyDescent="0.25">
      <c r="A157" s="4">
        <v>470.23379999999997</v>
      </c>
      <c r="B157" s="2">
        <v>2323</v>
      </c>
      <c r="C157" s="2">
        <f t="shared" si="18"/>
        <v>6.1532300178269672</v>
      </c>
      <c r="D157" s="2">
        <f t="shared" si="18"/>
        <v>7.7506147327704094</v>
      </c>
      <c r="AM157">
        <v>7000</v>
      </c>
      <c r="AN157">
        <v>8.8536654280374503</v>
      </c>
      <c r="AO157">
        <f>23</f>
        <v>23</v>
      </c>
      <c r="AP157">
        <v>7000</v>
      </c>
      <c r="AW157">
        <v>7000</v>
      </c>
      <c r="AX157">
        <v>8.8536654280374503</v>
      </c>
      <c r="AY157">
        <v>23</v>
      </c>
      <c r="AZ157">
        <v>7000</v>
      </c>
    </row>
    <row r="158" spans="1:52" x14ac:dyDescent="0.25">
      <c r="A158" s="4">
        <v>471.26870000000002</v>
      </c>
      <c r="B158" s="2">
        <v>1334</v>
      </c>
      <c r="C158" s="2">
        <f t="shared" si="18"/>
        <v>6.1554284196725355</v>
      </c>
      <c r="D158" s="2">
        <f t="shared" si="18"/>
        <v>7.1959372264755688</v>
      </c>
    </row>
    <row r="159" spans="1:52" x14ac:dyDescent="0.25">
      <c r="A159" s="4">
        <v>485.40780000000001</v>
      </c>
      <c r="B159" s="2">
        <v>6375</v>
      </c>
      <c r="C159" s="2">
        <f t="shared" si="18"/>
        <v>6.1849893623846537</v>
      </c>
      <c r="D159" s="2">
        <f t="shared" si="18"/>
        <v>8.7601393700266268</v>
      </c>
      <c r="AM159">
        <v>8000</v>
      </c>
      <c r="AN159">
        <v>8.987196820661973</v>
      </c>
      <c r="AO159">
        <f>$Y$29</f>
        <v>2.2999999999999998</v>
      </c>
      <c r="AW159">
        <v>8000</v>
      </c>
      <c r="AX159">
        <v>8.987196820661973</v>
      </c>
      <c r="AY159">
        <f>$Y$26</f>
        <v>0</v>
      </c>
    </row>
    <row r="160" spans="1:52" x14ac:dyDescent="0.25">
      <c r="A160" s="4">
        <v>487.1601</v>
      </c>
      <c r="B160" s="2">
        <v>860.5</v>
      </c>
      <c r="C160" s="2">
        <f t="shared" si="18"/>
        <v>6.1885928164902575</v>
      </c>
      <c r="D160" s="2">
        <f t="shared" si="18"/>
        <v>6.757513615651594</v>
      </c>
      <c r="AM160">
        <v>8000</v>
      </c>
      <c r="AN160">
        <v>8.987196820661973</v>
      </c>
      <c r="AO160">
        <f>23</f>
        <v>23</v>
      </c>
      <c r="AP160">
        <v>8000</v>
      </c>
      <c r="AW160">
        <v>8000</v>
      </c>
      <c r="AX160">
        <v>8.987196820661973</v>
      </c>
      <c r="AY160">
        <v>23</v>
      </c>
      <c r="AZ160">
        <v>8000</v>
      </c>
    </row>
    <row r="161" spans="1:52" x14ac:dyDescent="0.25">
      <c r="A161" s="4">
        <v>517.37940000000003</v>
      </c>
      <c r="B161" s="2">
        <v>8084</v>
      </c>
      <c r="C161" s="2">
        <f t="shared" si="18"/>
        <v>6.248776454502412</v>
      </c>
      <c r="D161" s="2">
        <f t="shared" si="18"/>
        <v>8.9976420785235121</v>
      </c>
    </row>
    <row r="162" spans="1:52" x14ac:dyDescent="0.25">
      <c r="A162" s="4">
        <v>526.32989999999995</v>
      </c>
      <c r="B162" s="2">
        <v>23730</v>
      </c>
      <c r="C162" s="2">
        <f t="shared" si="18"/>
        <v>6.2659282024503602</v>
      </c>
      <c r="D162" s="2">
        <f t="shared" si="18"/>
        <v>10.074495349429808</v>
      </c>
      <c r="AM162">
        <v>9000</v>
      </c>
      <c r="AN162">
        <v>9.1049798563183568</v>
      </c>
      <c r="AO162">
        <f>$Y$29</f>
        <v>2.2999999999999998</v>
      </c>
      <c r="AW162">
        <v>9000</v>
      </c>
      <c r="AX162">
        <v>9.1049798563183568</v>
      </c>
      <c r="AY162">
        <f>$Y$26</f>
        <v>0</v>
      </c>
    </row>
    <row r="163" spans="1:52" x14ac:dyDescent="0.25">
      <c r="A163" s="4">
        <v>526.77359999999999</v>
      </c>
      <c r="B163" s="2">
        <v>8604</v>
      </c>
      <c r="C163" s="2">
        <f t="shared" si="18"/>
        <v>6.2667708547181666</v>
      </c>
      <c r="D163" s="2">
        <f t="shared" si="18"/>
        <v>9.05998249038762</v>
      </c>
      <c r="AM163">
        <v>9000</v>
      </c>
      <c r="AN163">
        <v>9.1049798563183568</v>
      </c>
      <c r="AO163">
        <f>23</f>
        <v>23</v>
      </c>
      <c r="AP163">
        <v>9000</v>
      </c>
      <c r="AW163">
        <v>9000</v>
      </c>
      <c r="AX163">
        <v>9.1049798563183568</v>
      </c>
      <c r="AY163">
        <v>23</v>
      </c>
      <c r="AZ163">
        <v>9000</v>
      </c>
    </row>
    <row r="164" spans="1:52" x14ac:dyDescent="0.25">
      <c r="A164" s="4">
        <v>528.89400000000001</v>
      </c>
      <c r="B164" s="2">
        <v>1852</v>
      </c>
      <c r="C164" s="2">
        <f t="shared" si="18"/>
        <v>6.2707880337080981</v>
      </c>
      <c r="D164" s="2">
        <f t="shared" si="18"/>
        <v>7.5240214152061249</v>
      </c>
    </row>
    <row r="165" spans="1:52" x14ac:dyDescent="0.25">
      <c r="A165" s="4">
        <v>534.39480000000003</v>
      </c>
      <c r="B165" s="2">
        <v>8451</v>
      </c>
      <c r="C165" s="2">
        <f t="shared" si="18"/>
        <v>6.2811348916361718</v>
      </c>
      <c r="D165" s="2">
        <f t="shared" si="18"/>
        <v>9.042040056544483</v>
      </c>
      <c r="AM165">
        <v>10000</v>
      </c>
      <c r="AN165">
        <v>9.2103403719761836</v>
      </c>
      <c r="AO165">
        <f>$Y$29</f>
        <v>2.2999999999999998</v>
      </c>
      <c r="AW165">
        <v>10000</v>
      </c>
      <c r="AX165">
        <v>9.2103403719761836</v>
      </c>
      <c r="AY165">
        <f>$Y$26</f>
        <v>0</v>
      </c>
    </row>
    <row r="166" spans="1:52" x14ac:dyDescent="0.25">
      <c r="A166" s="4">
        <v>543.35699999999997</v>
      </c>
      <c r="B166" s="2">
        <v>8995</v>
      </c>
      <c r="C166" s="2">
        <f t="shared" si="18"/>
        <v>6.2977665624662729</v>
      </c>
      <c r="D166" s="2">
        <f t="shared" si="18"/>
        <v>9.104424146384634</v>
      </c>
      <c r="AM166">
        <v>10000</v>
      </c>
      <c r="AN166">
        <v>9.2103403719761836</v>
      </c>
      <c r="AO166">
        <f>23</f>
        <v>23</v>
      </c>
      <c r="AP166">
        <v>10000</v>
      </c>
      <c r="AW166">
        <v>10000</v>
      </c>
      <c r="AX166">
        <v>9.2103403719761836</v>
      </c>
      <c r="AY166">
        <v>23</v>
      </c>
      <c r="AZ166">
        <v>10000</v>
      </c>
    </row>
    <row r="167" spans="1:52" x14ac:dyDescent="0.25">
      <c r="A167" s="4">
        <v>546.81050000000005</v>
      </c>
      <c r="B167" s="2">
        <v>12940</v>
      </c>
      <c r="C167" s="2">
        <f t="shared" si="18"/>
        <v>6.3041023072989306</v>
      </c>
      <c r="D167" s="2">
        <f t="shared" si="18"/>
        <v>9.4680785680548922</v>
      </c>
    </row>
    <row r="168" spans="1:52" x14ac:dyDescent="0.25">
      <c r="A168" s="4">
        <v>553.94100000000003</v>
      </c>
      <c r="B168" s="2">
        <v>13970</v>
      </c>
      <c r="C168" s="2">
        <f t="shared" si="18"/>
        <v>6.3170581828810022</v>
      </c>
      <c r="D168" s="2">
        <f t="shared" si="18"/>
        <v>9.5446674522510069</v>
      </c>
      <c r="AM168">
        <v>20000</v>
      </c>
      <c r="AN168">
        <v>9.9034875525361272</v>
      </c>
      <c r="AO168">
        <f>$Y$29</f>
        <v>2.2999999999999998</v>
      </c>
      <c r="AW168">
        <v>20000</v>
      </c>
      <c r="AX168">
        <v>9.9034875525361272</v>
      </c>
      <c r="AY168">
        <f>$Y$26</f>
        <v>0</v>
      </c>
    </row>
    <row r="169" spans="1:52" x14ac:dyDescent="0.25">
      <c r="A169" s="4">
        <v>556.41210000000001</v>
      </c>
      <c r="B169" s="2">
        <v>1410</v>
      </c>
      <c r="C169" s="2">
        <f t="shared" si="18"/>
        <v>6.3215092067574705</v>
      </c>
      <c r="D169" s="2">
        <f t="shared" si="18"/>
        <v>7.2513449833722143</v>
      </c>
      <c r="AM169">
        <v>20000</v>
      </c>
      <c r="AN169">
        <v>9.9034875525361272</v>
      </c>
      <c r="AO169">
        <f>23</f>
        <v>23</v>
      </c>
      <c r="AP169">
        <v>20000</v>
      </c>
      <c r="AW169">
        <v>20000</v>
      </c>
      <c r="AX169">
        <v>9.9034875525361272</v>
      </c>
      <c r="AY169">
        <v>23</v>
      </c>
      <c r="AZ169">
        <v>20000</v>
      </c>
    </row>
    <row r="170" spans="1:52" x14ac:dyDescent="0.25">
      <c r="A170" s="4">
        <v>561.93579999999997</v>
      </c>
      <c r="B170" s="2">
        <v>3961</v>
      </c>
      <c r="C170" s="2">
        <f t="shared" si="18"/>
        <v>6.3313876084929461</v>
      </c>
      <c r="D170" s="2">
        <f t="shared" si="18"/>
        <v>8.2842517976219163</v>
      </c>
    </row>
    <row r="171" spans="1:52" x14ac:dyDescent="0.25">
      <c r="A171" s="4">
        <v>572.37660000000005</v>
      </c>
      <c r="B171" s="2">
        <v>22950</v>
      </c>
      <c r="C171" s="2">
        <f t="shared" si="18"/>
        <v>6.3497971663435209</v>
      </c>
      <c r="D171" s="2">
        <f t="shared" si="18"/>
        <v>10.041073215488691</v>
      </c>
      <c r="AM171">
        <v>30000</v>
      </c>
      <c r="AN171">
        <v>10.308952660644293</v>
      </c>
      <c r="AO171">
        <f>$Y$29</f>
        <v>2.2999999999999998</v>
      </c>
      <c r="AW171">
        <v>30000</v>
      </c>
      <c r="AX171">
        <v>10.308952660644293</v>
      </c>
      <c r="AY171">
        <f>$Y$26</f>
        <v>0</v>
      </c>
    </row>
    <row r="172" spans="1:52" x14ac:dyDescent="0.25">
      <c r="A172" s="4">
        <v>573.60059999999999</v>
      </c>
      <c r="B172" s="2">
        <v>6343</v>
      </c>
      <c r="C172" s="2">
        <f t="shared" si="18"/>
        <v>6.3519333353099681</v>
      </c>
      <c r="D172" s="2">
        <f t="shared" si="18"/>
        <v>8.7551071216338965</v>
      </c>
      <c r="AM172">
        <v>30000</v>
      </c>
      <c r="AN172">
        <v>10.308952660644293</v>
      </c>
      <c r="AO172">
        <f>23</f>
        <v>23</v>
      </c>
      <c r="AP172">
        <v>30000</v>
      </c>
      <c r="AW172">
        <v>30000</v>
      </c>
      <c r="AX172">
        <v>10.308952660644293</v>
      </c>
      <c r="AY172">
        <v>23</v>
      </c>
      <c r="AZ172">
        <v>30000</v>
      </c>
    </row>
    <row r="173" spans="1:52" x14ac:dyDescent="0.25">
      <c r="A173" s="4">
        <v>576.30330000000004</v>
      </c>
      <c r="B173" s="2">
        <v>9291</v>
      </c>
      <c r="C173" s="2">
        <f t="shared" si="18"/>
        <v>6.3566340846105049</v>
      </c>
      <c r="D173" s="2">
        <f t="shared" si="18"/>
        <v>9.1368014686413126</v>
      </c>
    </row>
    <row r="174" spans="1:52" x14ac:dyDescent="0.25">
      <c r="A174" s="4">
        <v>578.20600000000002</v>
      </c>
      <c r="B174" s="2">
        <v>8134</v>
      </c>
      <c r="C174" s="2">
        <f t="shared" si="18"/>
        <v>6.3599302065605734</v>
      </c>
      <c r="D174" s="2">
        <f t="shared" si="18"/>
        <v>9.0038080864671706</v>
      </c>
      <c r="AM174">
        <v>40000</v>
      </c>
      <c r="AN174">
        <v>10.596634733096073</v>
      </c>
      <c r="AO174">
        <f>$Y$29</f>
        <v>2.2999999999999998</v>
      </c>
      <c r="AW174">
        <v>40000</v>
      </c>
      <c r="AX174">
        <v>10.596634733096073</v>
      </c>
      <c r="AY174">
        <f>$Y$26</f>
        <v>0</v>
      </c>
    </row>
    <row r="175" spans="1:52" x14ac:dyDescent="0.25">
      <c r="A175" s="4">
        <v>587.89890000000003</v>
      </c>
      <c r="B175" s="2">
        <v>15530</v>
      </c>
      <c r="C175" s="2">
        <f t="shared" si="18"/>
        <v>6.3765549943399513</v>
      </c>
      <c r="D175" s="2">
        <f t="shared" si="18"/>
        <v>9.6505289161427328</v>
      </c>
      <c r="AM175">
        <v>40000</v>
      </c>
      <c r="AN175">
        <v>10.596634733096073</v>
      </c>
      <c r="AO175">
        <f>23</f>
        <v>23</v>
      </c>
      <c r="AP175">
        <v>40000</v>
      </c>
      <c r="AW175">
        <v>40000</v>
      </c>
      <c r="AX175">
        <v>10.596634733096073</v>
      </c>
      <c r="AY175">
        <v>23</v>
      </c>
      <c r="AZ175">
        <v>40000</v>
      </c>
    </row>
    <row r="176" spans="1:52" x14ac:dyDescent="0.25">
      <c r="A176" s="4">
        <v>612.51480000000004</v>
      </c>
      <c r="B176" s="2">
        <v>14810</v>
      </c>
      <c r="C176" s="2">
        <f t="shared" si="18"/>
        <v>6.4175731053922611</v>
      </c>
      <c r="D176" s="2">
        <f t="shared" si="18"/>
        <v>9.6030579072618441</v>
      </c>
    </row>
    <row r="177" spans="1:52" x14ac:dyDescent="0.25">
      <c r="A177" s="4">
        <v>674.23950000000002</v>
      </c>
      <c r="B177" s="2">
        <v>21010</v>
      </c>
      <c r="C177" s="2">
        <f t="shared" si="18"/>
        <v>6.5135853890398492</v>
      </c>
      <c r="D177" s="2">
        <f t="shared" si="18"/>
        <v>9.9527537938390456</v>
      </c>
      <c r="AM177">
        <v>50000</v>
      </c>
      <c r="AN177">
        <v>10.819778284410283</v>
      </c>
      <c r="AO177">
        <f>$Y$29</f>
        <v>2.2999999999999998</v>
      </c>
      <c r="AW177">
        <v>50000</v>
      </c>
      <c r="AX177">
        <v>10.819778284410283</v>
      </c>
      <c r="AY177">
        <f>$Y$26</f>
        <v>0</v>
      </c>
    </row>
    <row r="178" spans="1:52" x14ac:dyDescent="0.25">
      <c r="A178" s="4">
        <v>683.75250000000005</v>
      </c>
      <c r="B178" s="2">
        <v>27520</v>
      </c>
      <c r="C178" s="2">
        <f t="shared" si="18"/>
        <v>6.5275960100366364</v>
      </c>
      <c r="D178" s="2">
        <f t="shared" si="18"/>
        <v>10.222668292047279</v>
      </c>
      <c r="AM178">
        <v>50000</v>
      </c>
      <c r="AN178">
        <v>10.819778284410283</v>
      </c>
      <c r="AO178">
        <f>23</f>
        <v>23</v>
      </c>
      <c r="AP178">
        <v>50000</v>
      </c>
      <c r="AW178">
        <v>50000</v>
      </c>
      <c r="AX178">
        <v>10.819778284410283</v>
      </c>
      <c r="AY178">
        <v>23</v>
      </c>
      <c r="AZ178">
        <v>50000</v>
      </c>
    </row>
    <row r="179" spans="1:52" x14ac:dyDescent="0.25">
      <c r="A179" s="4">
        <v>689.33339999999998</v>
      </c>
      <c r="B179" s="2">
        <v>3363</v>
      </c>
      <c r="C179" s="2">
        <f t="shared" si="18"/>
        <v>6.535725043672004</v>
      </c>
      <c r="D179" s="2">
        <f t="shared" si="18"/>
        <v>8.12058871174027</v>
      </c>
    </row>
    <row r="180" spans="1:52" x14ac:dyDescent="0.25">
      <c r="A180" s="4">
        <v>695.32560000000001</v>
      </c>
      <c r="B180" s="2">
        <v>5190</v>
      </c>
      <c r="C180" s="2">
        <f t="shared" si="18"/>
        <v>6.544380225066619</v>
      </c>
      <c r="D180" s="2">
        <f t="shared" si="18"/>
        <v>8.5544889761599343</v>
      </c>
      <c r="AM180">
        <v>60000</v>
      </c>
      <c r="AN180">
        <v>11.002099841204238</v>
      </c>
      <c r="AO180">
        <f>$Y$29</f>
        <v>2.2999999999999998</v>
      </c>
      <c r="AW180">
        <v>60000</v>
      </c>
      <c r="AX180">
        <v>11.002099841204238</v>
      </c>
      <c r="AY180">
        <f>$Y$26</f>
        <v>0</v>
      </c>
    </row>
    <row r="181" spans="1:52" x14ac:dyDescent="0.25">
      <c r="A181" s="4">
        <v>696.75819999999999</v>
      </c>
      <c r="B181" s="2">
        <v>14030</v>
      </c>
      <c r="C181" s="2">
        <f t="shared" si="18"/>
        <v>6.546438435219966</v>
      </c>
      <c r="D181" s="2">
        <f t="shared" si="18"/>
        <v>9.5489531730965069</v>
      </c>
      <c r="AM181">
        <v>60000</v>
      </c>
      <c r="AN181">
        <v>11.002099841204238</v>
      </c>
      <c r="AO181">
        <f>23</f>
        <v>23</v>
      </c>
      <c r="AP181">
        <v>60000</v>
      </c>
      <c r="AW181">
        <v>60000</v>
      </c>
      <c r="AX181">
        <v>11.002099841204238</v>
      </c>
      <c r="AY181">
        <v>23</v>
      </c>
      <c r="AZ181">
        <v>60000</v>
      </c>
    </row>
    <row r="182" spans="1:52" x14ac:dyDescent="0.25">
      <c r="A182" s="4">
        <v>701.77949999999998</v>
      </c>
      <c r="B182" s="2">
        <v>10640</v>
      </c>
      <c r="C182" s="2">
        <f t="shared" si="18"/>
        <v>6.553619252121166</v>
      </c>
      <c r="D182" s="2">
        <f t="shared" si="18"/>
        <v>9.2723757628956349</v>
      </c>
    </row>
    <row r="183" spans="1:52" x14ac:dyDescent="0.25">
      <c r="A183" s="4">
        <v>705.49739999999997</v>
      </c>
      <c r="B183" s="2">
        <v>11040</v>
      </c>
      <c r="C183" s="2">
        <f t="shared" si="18"/>
        <v>6.5589030859565245</v>
      </c>
      <c r="D183" s="2">
        <f t="shared" si="18"/>
        <v>9.3092803198310872</v>
      </c>
      <c r="AM183">
        <v>70000</v>
      </c>
      <c r="AN183">
        <v>11.156250521031495</v>
      </c>
      <c r="AO183">
        <f>$Y$29</f>
        <v>2.2999999999999998</v>
      </c>
      <c r="AW183">
        <v>70000</v>
      </c>
      <c r="AX183">
        <v>11.156250521031495</v>
      </c>
      <c r="AY183">
        <f>$Y$26</f>
        <v>0</v>
      </c>
    </row>
    <row r="184" spans="1:52" x14ac:dyDescent="0.25">
      <c r="A184" s="4">
        <v>713.82600000000002</v>
      </c>
      <c r="B184" s="2">
        <v>10001</v>
      </c>
      <c r="C184" s="2">
        <f t="shared" si="18"/>
        <v>6.5706392351615373</v>
      </c>
      <c r="D184" s="2">
        <f t="shared" si="18"/>
        <v>9.2104403669765169</v>
      </c>
      <c r="AM184">
        <v>70000</v>
      </c>
      <c r="AN184">
        <v>11.156250521031495</v>
      </c>
      <c r="AO184">
        <f>23</f>
        <v>23</v>
      </c>
      <c r="AP184">
        <v>70000</v>
      </c>
      <c r="AW184">
        <v>70000</v>
      </c>
      <c r="AX184">
        <v>11.156250521031495</v>
      </c>
      <c r="AY184">
        <v>23</v>
      </c>
      <c r="AZ184">
        <v>70000</v>
      </c>
    </row>
    <row r="185" spans="1:52" x14ac:dyDescent="0.25">
      <c r="A185" s="4">
        <v>748.58219999999994</v>
      </c>
      <c r="B185" s="2">
        <v>15780</v>
      </c>
      <c r="C185" s="2">
        <f t="shared" si="18"/>
        <v>6.6181810174692268</v>
      </c>
      <c r="D185" s="2">
        <f t="shared" si="18"/>
        <v>9.6664985943998651</v>
      </c>
    </row>
    <row r="186" spans="1:52" x14ac:dyDescent="0.25">
      <c r="A186" s="4">
        <v>755.21510000000001</v>
      </c>
      <c r="B186" s="2">
        <v>20220</v>
      </c>
      <c r="C186" s="2">
        <f t="shared" si="18"/>
        <v>6.6270026093347898</v>
      </c>
      <c r="D186" s="2">
        <f t="shared" si="18"/>
        <v>9.9144274925744629</v>
      </c>
      <c r="AM186">
        <v>80000</v>
      </c>
      <c r="AN186">
        <v>11.289781913656018</v>
      </c>
      <c r="AO186">
        <f>$Y$29</f>
        <v>2.2999999999999998</v>
      </c>
      <c r="AW186">
        <v>80000</v>
      </c>
      <c r="AX186">
        <v>11.289781913656018</v>
      </c>
      <c r="AY186">
        <f>$Y$26</f>
        <v>0</v>
      </c>
    </row>
    <row r="187" spans="1:52" x14ac:dyDescent="0.25">
      <c r="A187" s="4">
        <v>765.78390000000002</v>
      </c>
      <c r="B187" s="2">
        <v>13010</v>
      </c>
      <c r="C187" s="2">
        <f t="shared" si="18"/>
        <v>6.6409000150561956</v>
      </c>
      <c r="D187" s="2">
        <f t="shared" si="18"/>
        <v>9.4734735715065508</v>
      </c>
      <c r="AM187">
        <v>80000</v>
      </c>
      <c r="AN187">
        <v>11.289781913656018</v>
      </c>
      <c r="AO187">
        <f>23</f>
        <v>23</v>
      </c>
      <c r="AP187">
        <v>80000</v>
      </c>
      <c r="AW187">
        <v>80000</v>
      </c>
      <c r="AX187">
        <v>11.289781913656018</v>
      </c>
      <c r="AY187">
        <v>23</v>
      </c>
      <c r="AZ187">
        <v>80000</v>
      </c>
    </row>
    <row r="188" spans="1:52" x14ac:dyDescent="0.25">
      <c r="A188" s="4">
        <v>769.04819999999995</v>
      </c>
      <c r="B188" s="2">
        <v>12200</v>
      </c>
      <c r="C188" s="2">
        <f t="shared" si="18"/>
        <v>6.6451536463450509</v>
      </c>
      <c r="D188" s="2">
        <f t="shared" si="18"/>
        <v>9.4091912307213477</v>
      </c>
    </row>
    <row r="189" spans="1:52" x14ac:dyDescent="0.25">
      <c r="A189" s="4">
        <v>769.89959999999996</v>
      </c>
      <c r="B189" s="2">
        <v>30850</v>
      </c>
      <c r="C189" s="2">
        <f t="shared" si="18"/>
        <v>6.6462601167358759</v>
      </c>
      <c r="D189" s="2">
        <f t="shared" si="18"/>
        <v>10.336892029333534</v>
      </c>
      <c r="AM189">
        <v>90000</v>
      </c>
      <c r="AN189">
        <v>11.407564949312402</v>
      </c>
      <c r="AO189">
        <f>$Y$29</f>
        <v>2.2999999999999998</v>
      </c>
      <c r="AW189">
        <v>90000</v>
      </c>
      <c r="AX189">
        <v>11.407564949312402</v>
      </c>
      <c r="AY189">
        <f>$Y$26</f>
        <v>0</v>
      </c>
    </row>
    <row r="190" spans="1:52" x14ac:dyDescent="0.25">
      <c r="A190" s="4">
        <v>773.31510000000003</v>
      </c>
      <c r="B190" s="2">
        <v>8274</v>
      </c>
      <c r="C190" s="2">
        <f t="shared" si="18"/>
        <v>6.6506865981280834</v>
      </c>
      <c r="D190" s="2">
        <f t="shared" si="18"/>
        <v>9.0208733470213573</v>
      </c>
      <c r="AM190">
        <v>90000</v>
      </c>
      <c r="AN190">
        <v>11.407564949312402</v>
      </c>
      <c r="AO190">
        <f>23</f>
        <v>23</v>
      </c>
      <c r="AP190">
        <v>90000</v>
      </c>
      <c r="AW190">
        <v>90000</v>
      </c>
      <c r="AX190">
        <v>11.407564949312402</v>
      </c>
      <c r="AY190">
        <v>23</v>
      </c>
      <c r="AZ190">
        <v>90000</v>
      </c>
    </row>
    <row r="191" spans="1:52" x14ac:dyDescent="0.25">
      <c r="A191" s="4">
        <v>776.41830000000004</v>
      </c>
      <c r="B191" s="2">
        <v>6718</v>
      </c>
      <c r="C191" s="2">
        <f t="shared" si="18"/>
        <v>6.6546914213416546</v>
      </c>
      <c r="D191" s="2">
        <f t="shared" si="18"/>
        <v>8.8125457701722372</v>
      </c>
    </row>
    <row r="192" spans="1:52" x14ac:dyDescent="0.25">
      <c r="A192" s="4">
        <v>776.76480000000004</v>
      </c>
      <c r="B192" s="2">
        <v>7571</v>
      </c>
      <c r="C192" s="2">
        <f t="shared" si="18"/>
        <v>6.6551376018412345</v>
      </c>
      <c r="D192" s="2">
        <f t="shared" si="18"/>
        <v>8.9320804381033074</v>
      </c>
      <c r="AM192">
        <v>100000</v>
      </c>
      <c r="AN192">
        <v>11.512925464970229</v>
      </c>
      <c r="AO192">
        <f>$Y$29</f>
        <v>2.2999999999999998</v>
      </c>
      <c r="AW192">
        <v>100000</v>
      </c>
      <c r="AX192">
        <v>11.512925464970229</v>
      </c>
      <c r="AY192">
        <f>$Y$26</f>
        <v>0</v>
      </c>
    </row>
    <row r="193" spans="1:52" x14ac:dyDescent="0.25">
      <c r="A193" s="4">
        <v>784.81259999999997</v>
      </c>
      <c r="B193" s="2">
        <v>8375</v>
      </c>
      <c r="C193" s="2">
        <f t="shared" si="18"/>
        <v>6.6654449631681443</v>
      </c>
      <c r="D193" s="2">
        <f t="shared" si="18"/>
        <v>9.0330063566932672</v>
      </c>
      <c r="AM193">
        <v>100000</v>
      </c>
      <c r="AN193">
        <v>11.512925464970229</v>
      </c>
      <c r="AO193">
        <f>23</f>
        <v>23</v>
      </c>
      <c r="AP193">
        <v>100000</v>
      </c>
      <c r="AW193">
        <v>100000</v>
      </c>
      <c r="AX193">
        <v>11.512925464970229</v>
      </c>
      <c r="AY193">
        <v>23</v>
      </c>
      <c r="AZ193">
        <v>100000</v>
      </c>
    </row>
    <row r="194" spans="1:52" x14ac:dyDescent="0.25">
      <c r="A194" s="4">
        <v>784.85130000000004</v>
      </c>
      <c r="B194" s="2">
        <v>9710</v>
      </c>
      <c r="C194" s="2">
        <f t="shared" si="18"/>
        <v>6.6654942730873028</v>
      </c>
      <c r="D194" s="2">
        <f t="shared" si="18"/>
        <v>9.1809115612853702</v>
      </c>
    </row>
    <row r="195" spans="1:52" x14ac:dyDescent="0.25">
      <c r="A195" s="4">
        <v>785.89260000000002</v>
      </c>
      <c r="B195" s="2">
        <v>29950</v>
      </c>
      <c r="C195" s="2">
        <f t="shared" si="18"/>
        <v>6.66682014187157</v>
      </c>
      <c r="D195" s="2">
        <f t="shared" si="18"/>
        <v>10.307284603543595</v>
      </c>
      <c r="AM195">
        <v>200000</v>
      </c>
      <c r="AN195">
        <v>12.206072645530174</v>
      </c>
      <c r="AO195">
        <f>$Y$29</f>
        <v>2.2999999999999998</v>
      </c>
      <c r="AW195">
        <v>200000</v>
      </c>
      <c r="AX195">
        <v>12.206072645530174</v>
      </c>
      <c r="AY195">
        <f>$Y$26</f>
        <v>0</v>
      </c>
    </row>
    <row r="196" spans="1:52" x14ac:dyDescent="0.25">
      <c r="A196" s="4">
        <v>789.93629999999996</v>
      </c>
      <c r="B196" s="2">
        <v>13510</v>
      </c>
      <c r="C196" s="2">
        <f t="shared" ref="C196:D259" si="19">LN(A196)</f>
        <v>6.6719523092986668</v>
      </c>
      <c r="D196" s="2">
        <f t="shared" si="19"/>
        <v>9.5111854309542441</v>
      </c>
      <c r="AM196">
        <v>200000</v>
      </c>
      <c r="AN196">
        <v>12.206072645530174</v>
      </c>
      <c r="AO196">
        <f>23</f>
        <v>23</v>
      </c>
      <c r="AP196">
        <v>200000</v>
      </c>
      <c r="AW196">
        <v>200000</v>
      </c>
      <c r="AX196">
        <v>12.206072645530174</v>
      </c>
      <c r="AY196">
        <v>23</v>
      </c>
      <c r="AZ196">
        <v>200000</v>
      </c>
    </row>
    <row r="197" spans="1:52" x14ac:dyDescent="0.25">
      <c r="A197" s="4">
        <v>791.02390000000003</v>
      </c>
      <c r="B197" s="2">
        <v>4820</v>
      </c>
      <c r="C197" s="2">
        <f t="shared" si="19"/>
        <v>6.6733281822290182</v>
      </c>
      <c r="D197" s="2">
        <f t="shared" si="19"/>
        <v>8.4805292070446452</v>
      </c>
    </row>
    <row r="198" spans="1:52" x14ac:dyDescent="0.25">
      <c r="A198" s="4">
        <v>794.64030000000002</v>
      </c>
      <c r="B198" s="2">
        <v>8098</v>
      </c>
      <c r="C198" s="2">
        <f t="shared" si="19"/>
        <v>6.6778895594364762</v>
      </c>
      <c r="D198" s="2">
        <f t="shared" si="19"/>
        <v>8.999372396592106</v>
      </c>
      <c r="AM198">
        <v>300000</v>
      </c>
      <c r="AN198">
        <v>12.611537753638338</v>
      </c>
      <c r="AO198">
        <f>$Y$29</f>
        <v>2.2999999999999998</v>
      </c>
      <c r="AW198">
        <v>300000</v>
      </c>
      <c r="AX198">
        <v>12.611537753638338</v>
      </c>
      <c r="AY198">
        <f>$Y$26</f>
        <v>0</v>
      </c>
    </row>
    <row r="199" spans="1:52" x14ac:dyDescent="0.25">
      <c r="A199" s="4">
        <v>808.44849999999997</v>
      </c>
      <c r="B199" s="2">
        <v>18090</v>
      </c>
      <c r="C199" s="2">
        <f t="shared" si="19"/>
        <v>6.6951169787817895</v>
      </c>
      <c r="D199" s="2">
        <f t="shared" si="19"/>
        <v>9.8031145783893407</v>
      </c>
      <c r="AM199">
        <v>300000</v>
      </c>
      <c r="AN199">
        <v>12.611537753638338</v>
      </c>
      <c r="AO199">
        <f>23</f>
        <v>23</v>
      </c>
      <c r="AP199">
        <v>300000</v>
      </c>
      <c r="AW199">
        <v>300000</v>
      </c>
      <c r="AX199">
        <v>12.611537753638338</v>
      </c>
      <c r="AY199">
        <v>23</v>
      </c>
      <c r="AZ199">
        <v>300000</v>
      </c>
    </row>
    <row r="200" spans="1:52" x14ac:dyDescent="0.25">
      <c r="A200" s="4">
        <v>813.80250000000001</v>
      </c>
      <c r="B200" s="2">
        <v>24350</v>
      </c>
      <c r="C200" s="2">
        <f t="shared" si="19"/>
        <v>6.7017177075707357</v>
      </c>
      <c r="D200" s="2">
        <f t="shared" si="19"/>
        <v>10.100287128510736</v>
      </c>
    </row>
    <row r="201" spans="1:52" x14ac:dyDescent="0.25">
      <c r="A201" s="4">
        <v>814.69349999999997</v>
      </c>
      <c r="B201" s="2">
        <v>15070</v>
      </c>
      <c r="C201" s="2">
        <f t="shared" si="19"/>
        <v>6.7028119688878123</v>
      </c>
      <c r="D201" s="2">
        <f t="shared" si="19"/>
        <v>9.6204612916205416</v>
      </c>
      <c r="AM201">
        <v>400000</v>
      </c>
      <c r="AN201">
        <v>12.899219826090119</v>
      </c>
      <c r="AO201">
        <f>$Y$29</f>
        <v>2.2999999999999998</v>
      </c>
      <c r="AW201">
        <v>400000</v>
      </c>
      <c r="AX201">
        <v>12.899219826090119</v>
      </c>
      <c r="AY201">
        <f>$Y$26</f>
        <v>0</v>
      </c>
    </row>
    <row r="202" spans="1:52" x14ac:dyDescent="0.25">
      <c r="A202" s="4">
        <v>830.59739999999999</v>
      </c>
      <c r="B202" s="2">
        <v>12620</v>
      </c>
      <c r="C202" s="2">
        <f t="shared" si="19"/>
        <v>6.7221452009244773</v>
      </c>
      <c r="D202" s="2">
        <f t="shared" si="19"/>
        <v>9.443038136095204</v>
      </c>
      <c r="AM202">
        <v>400000</v>
      </c>
      <c r="AN202">
        <v>12.899219826090119</v>
      </c>
      <c r="AO202">
        <f>23</f>
        <v>23</v>
      </c>
      <c r="AP202">
        <v>400000</v>
      </c>
      <c r="AW202">
        <v>400000</v>
      </c>
      <c r="AX202">
        <v>12.899219826090119</v>
      </c>
      <c r="AY202">
        <v>23</v>
      </c>
      <c r="AZ202">
        <v>400000</v>
      </c>
    </row>
    <row r="203" spans="1:52" x14ac:dyDescent="0.25">
      <c r="A203" s="4">
        <v>833.08169999999996</v>
      </c>
      <c r="B203" s="2">
        <v>8068</v>
      </c>
      <c r="C203" s="2">
        <f t="shared" si="19"/>
        <v>6.7251317165890816</v>
      </c>
      <c r="D203" s="2">
        <f t="shared" si="19"/>
        <v>8.9956608990741032</v>
      </c>
    </row>
    <row r="204" spans="1:52" x14ac:dyDescent="0.25">
      <c r="A204" s="4">
        <v>842.346</v>
      </c>
      <c r="B204" s="2">
        <v>15020</v>
      </c>
      <c r="C204" s="2">
        <f t="shared" si="19"/>
        <v>6.7361908562010058</v>
      </c>
      <c r="D204" s="2">
        <f t="shared" si="19"/>
        <v>9.6171379253181257</v>
      </c>
      <c r="AM204">
        <v>500000</v>
      </c>
      <c r="AN204">
        <v>13.122363377404328</v>
      </c>
      <c r="AO204">
        <f>$Y$29</f>
        <v>2.2999999999999998</v>
      </c>
      <c r="AW204">
        <v>500000</v>
      </c>
      <c r="AX204">
        <v>13.122363377404328</v>
      </c>
      <c r="AY204">
        <f>$Y$26</f>
        <v>0</v>
      </c>
    </row>
    <row r="205" spans="1:52" x14ac:dyDescent="0.25">
      <c r="A205" s="4">
        <v>852.34310000000005</v>
      </c>
      <c r="B205" s="2">
        <v>11120</v>
      </c>
      <c r="C205" s="2">
        <f t="shared" si="19"/>
        <v>6.7479891452981375</v>
      </c>
      <c r="D205" s="2">
        <f t="shared" si="19"/>
        <v>9.3165005678045727</v>
      </c>
      <c r="AM205">
        <v>500000</v>
      </c>
      <c r="AN205">
        <v>13.122363377404328</v>
      </c>
      <c r="AO205">
        <f>23</f>
        <v>23</v>
      </c>
      <c r="AP205">
        <v>500000</v>
      </c>
      <c r="AW205">
        <v>500000</v>
      </c>
      <c r="AX205">
        <v>13.122363377404328</v>
      </c>
      <c r="AY205">
        <v>23</v>
      </c>
      <c r="AZ205">
        <v>500000</v>
      </c>
    </row>
    <row r="206" spans="1:52" x14ac:dyDescent="0.25">
      <c r="A206" s="4">
        <v>857.16359999999997</v>
      </c>
      <c r="B206" s="2">
        <v>23160</v>
      </c>
      <c r="C206" s="2">
        <f t="shared" si="19"/>
        <v>6.7536287988620636</v>
      </c>
      <c r="D206" s="2">
        <f t="shared" si="19"/>
        <v>10.050181931686932</v>
      </c>
    </row>
    <row r="207" spans="1:52" x14ac:dyDescent="0.25">
      <c r="A207" s="4">
        <v>859.16980000000001</v>
      </c>
      <c r="B207" s="2">
        <v>12010</v>
      </c>
      <c r="C207" s="2">
        <f t="shared" si="19"/>
        <v>6.7559665741610688</v>
      </c>
      <c r="D207" s="2">
        <f t="shared" si="19"/>
        <v>9.3934949150740294</v>
      </c>
      <c r="AM207">
        <v>600000</v>
      </c>
      <c r="AN207">
        <v>13.304684934198283</v>
      </c>
      <c r="AO207">
        <f>$Y$29</f>
        <v>2.2999999999999998</v>
      </c>
      <c r="AW207">
        <v>600000</v>
      </c>
      <c r="AX207">
        <v>13.304684934198283</v>
      </c>
      <c r="AY207">
        <f>$Y$26</f>
        <v>0</v>
      </c>
    </row>
    <row r="208" spans="1:52" x14ac:dyDescent="0.25">
      <c r="A208" s="4">
        <v>859.68089999999995</v>
      </c>
      <c r="B208" s="2">
        <v>13420</v>
      </c>
      <c r="C208" s="2">
        <f t="shared" si="19"/>
        <v>6.756561273881136</v>
      </c>
      <c r="D208" s="2">
        <f t="shared" si="19"/>
        <v>9.5045014105256733</v>
      </c>
      <c r="AM208">
        <v>600000</v>
      </c>
      <c r="AN208">
        <v>13.304684934198283</v>
      </c>
      <c r="AO208">
        <f>23</f>
        <v>23</v>
      </c>
      <c r="AP208">
        <v>600000</v>
      </c>
      <c r="AW208">
        <v>600000</v>
      </c>
      <c r="AX208">
        <v>13.304684934198283</v>
      </c>
      <c r="AY208">
        <v>23</v>
      </c>
      <c r="AZ208">
        <v>600000</v>
      </c>
    </row>
    <row r="209" spans="1:52" x14ac:dyDescent="0.25">
      <c r="A209" s="4">
        <v>867.48329999999999</v>
      </c>
      <c r="B209" s="2">
        <v>9308</v>
      </c>
      <c r="C209" s="2">
        <f t="shared" si="19"/>
        <v>6.765596260915256</v>
      </c>
      <c r="D209" s="2">
        <f t="shared" si="19"/>
        <v>9.138629524422182</v>
      </c>
    </row>
    <row r="210" spans="1:52" x14ac:dyDescent="0.25">
      <c r="A210" s="4">
        <v>886.39649999999995</v>
      </c>
      <c r="B210" s="2">
        <v>5350</v>
      </c>
      <c r="C210" s="2">
        <f t="shared" si="19"/>
        <v>6.7871643674292672</v>
      </c>
      <c r="D210" s="2">
        <f t="shared" si="19"/>
        <v>8.5848518398900531</v>
      </c>
      <c r="AM210">
        <v>700000</v>
      </c>
      <c r="AN210">
        <v>13.458835614025542</v>
      </c>
      <c r="AO210">
        <f>$Y$29</f>
        <v>2.2999999999999998</v>
      </c>
      <c r="AW210">
        <v>700000</v>
      </c>
      <c r="AX210">
        <v>13.458835614025542</v>
      </c>
      <c r="AY210">
        <f>$Y$26</f>
        <v>0</v>
      </c>
    </row>
    <row r="211" spans="1:52" x14ac:dyDescent="0.25">
      <c r="A211" s="4">
        <v>905.5557</v>
      </c>
      <c r="B211" s="2">
        <v>17140</v>
      </c>
      <c r="C211" s="2">
        <f t="shared" si="19"/>
        <v>6.8085487884078786</v>
      </c>
      <c r="D211" s="2">
        <f t="shared" si="19"/>
        <v>9.7491701921517713</v>
      </c>
      <c r="AM211">
        <v>700000</v>
      </c>
      <c r="AN211">
        <v>13.458835614025542</v>
      </c>
      <c r="AO211">
        <f>23</f>
        <v>23</v>
      </c>
      <c r="AP211">
        <v>700000</v>
      </c>
      <c r="AW211">
        <v>700000</v>
      </c>
      <c r="AX211">
        <v>13.458835614025542</v>
      </c>
      <c r="AY211">
        <v>23</v>
      </c>
      <c r="AZ211">
        <v>700000</v>
      </c>
    </row>
    <row r="212" spans="1:52" x14ac:dyDescent="0.25">
      <c r="A212" s="4">
        <v>909.09720000000004</v>
      </c>
      <c r="B212" s="2">
        <v>14730</v>
      </c>
      <c r="C212" s="2">
        <f t="shared" si="19"/>
        <v>6.8124520191538691</v>
      </c>
      <c r="D212" s="2">
        <f t="shared" si="19"/>
        <v>9.5976415094566754</v>
      </c>
    </row>
    <row r="213" spans="1:52" x14ac:dyDescent="0.25">
      <c r="A213" s="4">
        <v>922.82759999999996</v>
      </c>
      <c r="B213" s="2">
        <v>18350</v>
      </c>
      <c r="C213" s="2">
        <f t="shared" si="19"/>
        <v>6.8274424348250262</v>
      </c>
      <c r="D213" s="2">
        <f t="shared" si="19"/>
        <v>9.8173848534827162</v>
      </c>
      <c r="AM213">
        <v>800000</v>
      </c>
      <c r="AN213">
        <v>13.592367006650065</v>
      </c>
      <c r="AO213">
        <f>$Y$29</f>
        <v>2.2999999999999998</v>
      </c>
      <c r="AW213">
        <v>800000</v>
      </c>
      <c r="AX213">
        <v>13.592367006650065</v>
      </c>
      <c r="AY213">
        <f>$Y$26</f>
        <v>0</v>
      </c>
    </row>
    <row r="214" spans="1:52" x14ac:dyDescent="0.25">
      <c r="A214" s="4">
        <v>964.7559</v>
      </c>
      <c r="B214" s="2">
        <v>15110</v>
      </c>
      <c r="C214" s="2">
        <f t="shared" si="19"/>
        <v>6.8718751159730109</v>
      </c>
      <c r="D214" s="2">
        <f t="shared" si="19"/>
        <v>9.6231120552667857</v>
      </c>
      <c r="AM214">
        <v>800000</v>
      </c>
      <c r="AN214">
        <v>13.592367006650065</v>
      </c>
      <c r="AO214">
        <f>23</f>
        <v>23</v>
      </c>
      <c r="AP214">
        <v>800000</v>
      </c>
      <c r="AW214">
        <v>800000</v>
      </c>
      <c r="AX214">
        <v>13.592367006650065</v>
      </c>
      <c r="AY214">
        <v>23</v>
      </c>
      <c r="AZ214">
        <v>800000</v>
      </c>
    </row>
    <row r="215" spans="1:52" x14ac:dyDescent="0.25">
      <c r="A215" s="4">
        <v>1028.2860000000001</v>
      </c>
      <c r="B215" s="2">
        <v>9684</v>
      </c>
      <c r="C215" s="2">
        <f t="shared" si="19"/>
        <v>6.9356486174385843</v>
      </c>
      <c r="D215" s="2">
        <f t="shared" si="19"/>
        <v>9.178230318057949</v>
      </c>
    </row>
    <row r="216" spans="1:52" x14ac:dyDescent="0.25">
      <c r="A216" s="4">
        <v>1046.7760000000001</v>
      </c>
      <c r="B216" s="2">
        <v>4529</v>
      </c>
      <c r="C216" s="2">
        <f t="shared" si="19"/>
        <v>6.9534702433774962</v>
      </c>
      <c r="D216" s="2">
        <f t="shared" si="19"/>
        <v>8.4182564435562135</v>
      </c>
      <c r="AM216">
        <v>900000</v>
      </c>
      <c r="AN216">
        <v>13.710150042306449</v>
      </c>
      <c r="AO216">
        <f>$Y$29</f>
        <v>2.2999999999999998</v>
      </c>
      <c r="AW216">
        <v>900000</v>
      </c>
      <c r="AX216">
        <v>13.710150042306449</v>
      </c>
      <c r="AY216">
        <f>$Y$26</f>
        <v>0</v>
      </c>
    </row>
    <row r="217" spans="1:52" x14ac:dyDescent="0.25">
      <c r="A217" s="4">
        <v>1053.4960000000001</v>
      </c>
      <c r="B217" s="2">
        <v>20330</v>
      </c>
      <c r="C217" s="2">
        <f t="shared" si="19"/>
        <v>6.9598694363694511</v>
      </c>
      <c r="D217" s="2">
        <f t="shared" si="19"/>
        <v>9.9198529066223919</v>
      </c>
      <c r="AM217">
        <v>900000</v>
      </c>
      <c r="AN217">
        <v>13.710150042306449</v>
      </c>
      <c r="AO217">
        <f>23</f>
        <v>23</v>
      </c>
      <c r="AP217">
        <v>900000</v>
      </c>
      <c r="AW217">
        <v>900000</v>
      </c>
      <c r="AX217">
        <v>13.710150042306449</v>
      </c>
      <c r="AY217">
        <v>23</v>
      </c>
      <c r="AZ217">
        <v>900000</v>
      </c>
    </row>
    <row r="218" spans="1:52" x14ac:dyDescent="0.25">
      <c r="A218" s="4">
        <v>1062.8689999999999</v>
      </c>
      <c r="B218" s="2">
        <v>14510</v>
      </c>
      <c r="C218" s="2">
        <f t="shared" si="19"/>
        <v>6.9687271346235757</v>
      </c>
      <c r="D218" s="2">
        <f t="shared" si="19"/>
        <v>9.5825933458782337</v>
      </c>
    </row>
    <row r="219" spans="1:52" x14ac:dyDescent="0.25">
      <c r="A219" s="4">
        <v>1067.4739999999999</v>
      </c>
      <c r="B219" s="2">
        <v>16930</v>
      </c>
      <c r="C219" s="2">
        <f t="shared" si="19"/>
        <v>6.9730503888342712</v>
      </c>
      <c r="D219" s="2">
        <f t="shared" si="19"/>
        <v>9.7368424751271814</v>
      </c>
      <c r="AM219">
        <v>1000000</v>
      </c>
      <c r="AN219">
        <v>13.815510557964274</v>
      </c>
      <c r="AO219">
        <f>$Y$29</f>
        <v>2.2999999999999998</v>
      </c>
      <c r="AW219">
        <v>1000000</v>
      </c>
      <c r="AX219">
        <v>13.815510557964274</v>
      </c>
      <c r="AY219">
        <f>$Y$26</f>
        <v>0</v>
      </c>
    </row>
    <row r="220" spans="1:52" x14ac:dyDescent="0.25">
      <c r="A220" s="4">
        <v>1069.424</v>
      </c>
      <c r="B220" s="2">
        <v>20910</v>
      </c>
      <c r="C220" s="2">
        <f t="shared" si="19"/>
        <v>6.9748754647539188</v>
      </c>
      <c r="D220" s="2">
        <f t="shared" si="19"/>
        <v>9.94798279242268</v>
      </c>
      <c r="AM220">
        <v>1000000</v>
      </c>
      <c r="AN220">
        <v>13.815510557964274</v>
      </c>
      <c r="AO220">
        <f>23</f>
        <v>23</v>
      </c>
      <c r="AP220">
        <v>1000000</v>
      </c>
      <c r="AW220">
        <v>1000000</v>
      </c>
      <c r="AX220">
        <v>13.815510557964274</v>
      </c>
      <c r="AY220">
        <v>23</v>
      </c>
      <c r="AZ220">
        <v>1000000</v>
      </c>
    </row>
    <row r="221" spans="1:52" x14ac:dyDescent="0.25">
      <c r="A221" s="4">
        <v>1092.723</v>
      </c>
      <c r="B221" s="2">
        <v>13720</v>
      </c>
      <c r="C221" s="2">
        <f t="shared" si="19"/>
        <v>6.996428025133433</v>
      </c>
      <c r="D221" s="2">
        <f t="shared" si="19"/>
        <v>9.5266099012798762</v>
      </c>
    </row>
    <row r="222" spans="1:52" x14ac:dyDescent="0.25">
      <c r="A222" s="4">
        <v>1151.567</v>
      </c>
      <c r="B222" s="2">
        <v>6275</v>
      </c>
      <c r="C222" s="2">
        <f t="shared" si="19"/>
        <v>7.0488789025441783</v>
      </c>
      <c r="D222" s="2">
        <f t="shared" si="19"/>
        <v>8.7443287639999845</v>
      </c>
      <c r="AM222">
        <f>AM219+1000000</f>
        <v>2000000</v>
      </c>
      <c r="AN222">
        <f>LN(AM222)</f>
        <v>14.508657738524219</v>
      </c>
      <c r="AO222">
        <f>$Y$29</f>
        <v>2.2999999999999998</v>
      </c>
      <c r="AW222">
        <f>AW219+1000000</f>
        <v>2000000</v>
      </c>
      <c r="AX222">
        <f>LN(AW222)</f>
        <v>14.508657738524219</v>
      </c>
      <c r="AY222">
        <f>$Y$26</f>
        <v>0</v>
      </c>
    </row>
    <row r="223" spans="1:52" x14ac:dyDescent="0.25">
      <c r="A223" s="4">
        <v>1158.759</v>
      </c>
      <c r="B223" s="2">
        <v>10500</v>
      </c>
      <c r="C223" s="2">
        <f t="shared" si="19"/>
        <v>7.0551048838401931</v>
      </c>
      <c r="D223" s="2">
        <f t="shared" si="19"/>
        <v>9.259130536145614</v>
      </c>
      <c r="AM223">
        <f>AM222</f>
        <v>2000000</v>
      </c>
      <c r="AN223">
        <f>LN(AM223)</f>
        <v>14.508657738524219</v>
      </c>
      <c r="AO223">
        <f>23</f>
        <v>23</v>
      </c>
      <c r="AP223">
        <f>AM223</f>
        <v>2000000</v>
      </c>
      <c r="AW223">
        <f>AW222</f>
        <v>2000000</v>
      </c>
      <c r="AX223">
        <f>LN(AW223)</f>
        <v>14.508657738524219</v>
      </c>
      <c r="AY223">
        <v>23</v>
      </c>
      <c r="AZ223">
        <f>AW223</f>
        <v>2000000</v>
      </c>
    </row>
    <row r="224" spans="1:52" x14ac:dyDescent="0.25">
      <c r="A224" s="4">
        <v>1161.9290000000001</v>
      </c>
      <c r="B224" s="2">
        <v>4435</v>
      </c>
      <c r="C224" s="2">
        <f t="shared" si="19"/>
        <v>7.0578368339960278</v>
      </c>
      <c r="D224" s="2">
        <f t="shared" si="19"/>
        <v>8.3972828947436806</v>
      </c>
    </row>
    <row r="225" spans="1:52" x14ac:dyDescent="0.25">
      <c r="A225" s="4">
        <v>1163.0260000000001</v>
      </c>
      <c r="B225" s="2">
        <v>29140</v>
      </c>
      <c r="C225" s="2">
        <f t="shared" si="19"/>
        <v>7.0587805082446975</v>
      </c>
      <c r="D225" s="2">
        <f t="shared" si="19"/>
        <v>10.279867079749195</v>
      </c>
      <c r="AM225">
        <f>AM222+1000000</f>
        <v>3000000</v>
      </c>
      <c r="AN225">
        <f>LN(AM225)</f>
        <v>14.914122846632385</v>
      </c>
      <c r="AO225">
        <f>$Y$29</f>
        <v>2.2999999999999998</v>
      </c>
      <c r="AW225">
        <f>AW222+1000000</f>
        <v>3000000</v>
      </c>
      <c r="AX225">
        <f>LN(AW225)</f>
        <v>14.914122846632385</v>
      </c>
      <c r="AY225">
        <f>$Y$26</f>
        <v>0</v>
      </c>
    </row>
    <row r="226" spans="1:52" x14ac:dyDescent="0.25">
      <c r="A226" s="4">
        <v>1163.229</v>
      </c>
      <c r="B226" s="2">
        <v>6576</v>
      </c>
      <c r="C226" s="2">
        <f t="shared" si="19"/>
        <v>7.0589550376926864</v>
      </c>
      <c r="D226" s="2">
        <f t="shared" si="19"/>
        <v>8.7911819367360167</v>
      </c>
      <c r="AM226">
        <f>AM225</f>
        <v>3000000</v>
      </c>
      <c r="AN226">
        <f>LN(AM226)</f>
        <v>14.914122846632385</v>
      </c>
      <c r="AO226">
        <f>23</f>
        <v>23</v>
      </c>
      <c r="AP226">
        <f>AM226</f>
        <v>3000000</v>
      </c>
      <c r="AW226">
        <f>AW225</f>
        <v>3000000</v>
      </c>
      <c r="AX226">
        <f>LN(AW226)</f>
        <v>14.914122846632385</v>
      </c>
      <c r="AY226">
        <v>23</v>
      </c>
      <c r="AZ226">
        <f>AW226</f>
        <v>3000000</v>
      </c>
    </row>
    <row r="227" spans="1:52" x14ac:dyDescent="0.25">
      <c r="A227" s="4">
        <v>1177.0999999999999</v>
      </c>
      <c r="B227" s="2">
        <v>18700</v>
      </c>
      <c r="C227" s="2">
        <f t="shared" si="19"/>
        <v>7.0708090654184348</v>
      </c>
      <c r="D227" s="2">
        <f t="shared" si="19"/>
        <v>9.8362788028426777</v>
      </c>
    </row>
    <row r="228" spans="1:52" x14ac:dyDescent="0.25">
      <c r="A228" s="4">
        <v>1184.366</v>
      </c>
      <c r="B228" s="2">
        <v>4115</v>
      </c>
      <c r="C228" s="2">
        <f t="shared" si="19"/>
        <v>7.0769628892973282</v>
      </c>
      <c r="D228" s="2">
        <f t="shared" si="19"/>
        <v>8.3223941131111694</v>
      </c>
      <c r="AM228">
        <f>AM225+1000000</f>
        <v>4000000</v>
      </c>
      <c r="AN228">
        <f>LN(AM228)</f>
        <v>15.201804919084164</v>
      </c>
      <c r="AO228">
        <f>$Y$29</f>
        <v>2.2999999999999998</v>
      </c>
      <c r="AW228">
        <f>AW225+1000000</f>
        <v>4000000</v>
      </c>
      <c r="AX228">
        <f>LN(AW228)</f>
        <v>15.201804919084164</v>
      </c>
      <c r="AY228">
        <f>$Y$26</f>
        <v>0</v>
      </c>
    </row>
    <row r="229" spans="1:52" x14ac:dyDescent="0.25">
      <c r="A229" s="4">
        <v>1194.5509999999999</v>
      </c>
      <c r="B229" s="2">
        <v>14350</v>
      </c>
      <c r="C229" s="2">
        <f t="shared" si="19"/>
        <v>7.0855256615430022</v>
      </c>
      <c r="D229" s="2">
        <f t="shared" si="19"/>
        <v>9.5715052211877669</v>
      </c>
      <c r="AM229">
        <f>AM228</f>
        <v>4000000</v>
      </c>
      <c r="AN229">
        <f>LN(AM229)</f>
        <v>15.201804919084164</v>
      </c>
      <c r="AO229">
        <f>23</f>
        <v>23</v>
      </c>
      <c r="AP229">
        <f>AM229</f>
        <v>4000000</v>
      </c>
      <c r="AW229">
        <f>AW228</f>
        <v>4000000</v>
      </c>
      <c r="AX229">
        <f>LN(AW229)</f>
        <v>15.201804919084164</v>
      </c>
      <c r="AY229">
        <v>23</v>
      </c>
      <c r="AZ229">
        <f>AW229</f>
        <v>4000000</v>
      </c>
    </row>
    <row r="230" spans="1:52" x14ac:dyDescent="0.25">
      <c r="A230" s="4">
        <v>1209.7470000000001</v>
      </c>
      <c r="B230" s="2">
        <v>14530</v>
      </c>
      <c r="C230" s="2">
        <f t="shared" si="19"/>
        <v>7.0981665258191446</v>
      </c>
      <c r="D230" s="2">
        <f t="shared" si="19"/>
        <v>9.5839707565643284</v>
      </c>
    </row>
    <row r="231" spans="1:52" x14ac:dyDescent="0.25">
      <c r="A231" s="4">
        <v>1364.9739999999999</v>
      </c>
      <c r="B231" s="2">
        <v>19750</v>
      </c>
      <c r="C231" s="2">
        <f t="shared" si="19"/>
        <v>7.2188906598186042</v>
      </c>
      <c r="D231" s="2">
        <f t="shared" si="19"/>
        <v>9.8909087703292684</v>
      </c>
      <c r="AM231">
        <f>AM228+1000000</f>
        <v>5000000</v>
      </c>
      <c r="AN231">
        <f>LN(AM231)</f>
        <v>15.424948470398375</v>
      </c>
      <c r="AO231">
        <f>$Y$29</f>
        <v>2.2999999999999998</v>
      </c>
      <c r="AW231">
        <f>AW228+1000000</f>
        <v>5000000</v>
      </c>
      <c r="AX231">
        <f>LN(AW231)</f>
        <v>15.424948470398375</v>
      </c>
      <c r="AY231">
        <f>$Y$26</f>
        <v>0</v>
      </c>
    </row>
    <row r="232" spans="1:52" x14ac:dyDescent="0.25">
      <c r="A232" s="4">
        <v>1428.7059999999999</v>
      </c>
      <c r="B232" s="2">
        <v>13670</v>
      </c>
      <c r="C232" s="2">
        <f t="shared" si="19"/>
        <v>7.2645244184843278</v>
      </c>
      <c r="D232" s="2">
        <f t="shared" si="19"/>
        <v>9.522958929717996</v>
      </c>
      <c r="AM232">
        <f>AM231</f>
        <v>5000000</v>
      </c>
      <c r="AN232">
        <f>LN(AM232)</f>
        <v>15.424948470398375</v>
      </c>
      <c r="AO232">
        <f>23</f>
        <v>23</v>
      </c>
      <c r="AP232">
        <f>AM232</f>
        <v>5000000</v>
      </c>
      <c r="AW232">
        <f>AW231</f>
        <v>5000000</v>
      </c>
      <c r="AX232">
        <f>LN(AW232)</f>
        <v>15.424948470398375</v>
      </c>
      <c r="AY232">
        <v>23</v>
      </c>
      <c r="AZ232">
        <f>AW232</f>
        <v>5000000</v>
      </c>
    </row>
    <row r="233" spans="1:52" x14ac:dyDescent="0.25">
      <c r="A233" s="4">
        <v>1441.8320000000001</v>
      </c>
      <c r="B233" s="2">
        <v>3582</v>
      </c>
      <c r="C233" s="2">
        <f t="shared" si="19"/>
        <v>7.2736698062033076</v>
      </c>
      <c r="D233" s="2">
        <f t="shared" si="19"/>
        <v>8.1836765826206577</v>
      </c>
    </row>
    <row r="234" spans="1:52" x14ac:dyDescent="0.25">
      <c r="A234" s="4">
        <v>1456.4359999999999</v>
      </c>
      <c r="B234" s="2">
        <v>25600</v>
      </c>
      <c r="C234" s="2">
        <f t="shared" si="19"/>
        <v>7.283747634479715</v>
      </c>
      <c r="D234" s="2">
        <f t="shared" si="19"/>
        <v>10.150347630467653</v>
      </c>
      <c r="AM234">
        <f>AM231+1000000</f>
        <v>6000000</v>
      </c>
      <c r="AN234">
        <f>LN(AM234)</f>
        <v>15.60727002719233</v>
      </c>
      <c r="AO234">
        <f>$Y$29</f>
        <v>2.2999999999999998</v>
      </c>
      <c r="AW234">
        <f>AW231+1000000</f>
        <v>6000000</v>
      </c>
      <c r="AX234">
        <f>LN(AW234)</f>
        <v>15.60727002719233</v>
      </c>
      <c r="AY234">
        <f>$Y$26</f>
        <v>0</v>
      </c>
    </row>
    <row r="235" spans="1:52" x14ac:dyDescent="0.25">
      <c r="A235" s="4">
        <v>1477.2919999999999</v>
      </c>
      <c r="B235" s="2">
        <v>12710</v>
      </c>
      <c r="C235" s="2">
        <f t="shared" si="19"/>
        <v>7.2979659610282583</v>
      </c>
      <c r="D235" s="2">
        <f t="shared" si="19"/>
        <v>9.4501443641834992</v>
      </c>
      <c r="AM235">
        <f>AM234</f>
        <v>6000000</v>
      </c>
      <c r="AN235">
        <f>LN(AM235)</f>
        <v>15.60727002719233</v>
      </c>
      <c r="AO235">
        <f>23</f>
        <v>23</v>
      </c>
      <c r="AP235">
        <f>AM235</f>
        <v>6000000</v>
      </c>
      <c r="AW235">
        <f>AW234</f>
        <v>6000000</v>
      </c>
      <c r="AX235">
        <f>LN(AW235)</f>
        <v>15.60727002719233</v>
      </c>
      <c r="AY235">
        <v>23</v>
      </c>
      <c r="AZ235">
        <f>AW235</f>
        <v>6000000</v>
      </c>
    </row>
    <row r="236" spans="1:52" x14ac:dyDescent="0.25">
      <c r="A236" s="4">
        <v>1501.049</v>
      </c>
      <c r="B236" s="2">
        <v>4500</v>
      </c>
      <c r="C236" s="2">
        <f t="shared" si="19"/>
        <v>7.3139194760040267</v>
      </c>
      <c r="D236" s="2">
        <f t="shared" si="19"/>
        <v>8.4118326757584114</v>
      </c>
    </row>
    <row r="237" spans="1:52" x14ac:dyDescent="0.25">
      <c r="A237" s="4">
        <v>1509.827</v>
      </c>
      <c r="B237" s="2">
        <v>751.4</v>
      </c>
      <c r="C237" s="2">
        <f t="shared" si="19"/>
        <v>7.3197503537089554</v>
      </c>
      <c r="D237" s="2">
        <f t="shared" si="19"/>
        <v>6.6219381331398681</v>
      </c>
      <c r="AM237">
        <f>AM234+1000000</f>
        <v>7000000</v>
      </c>
      <c r="AN237">
        <f>LN(AM237)</f>
        <v>15.761420707019587</v>
      </c>
      <c r="AO237">
        <f>$Y$29</f>
        <v>2.2999999999999998</v>
      </c>
      <c r="AW237">
        <f>AW234+1000000</f>
        <v>7000000</v>
      </c>
      <c r="AX237">
        <f>LN(AW237)</f>
        <v>15.761420707019587</v>
      </c>
      <c r="AY237">
        <f>$Y$26</f>
        <v>0</v>
      </c>
    </row>
    <row r="238" spans="1:52" x14ac:dyDescent="0.25">
      <c r="A238" s="4">
        <v>1512.444</v>
      </c>
      <c r="B238" s="2">
        <v>3702</v>
      </c>
      <c r="C238" s="2">
        <f t="shared" si="19"/>
        <v>7.3214821644261736</v>
      </c>
      <c r="D238" s="2">
        <f t="shared" si="19"/>
        <v>8.2166284931334435</v>
      </c>
      <c r="AM238">
        <f>AM237</f>
        <v>7000000</v>
      </c>
      <c r="AN238">
        <f>LN(AM238)</f>
        <v>15.761420707019587</v>
      </c>
      <c r="AO238">
        <f>23</f>
        <v>23</v>
      </c>
      <c r="AP238">
        <f>AM238</f>
        <v>7000000</v>
      </c>
      <c r="AW238">
        <f>AW237</f>
        <v>7000000</v>
      </c>
      <c r="AX238">
        <f>LN(AW238)</f>
        <v>15.761420707019587</v>
      </c>
      <c r="AY238">
        <v>23</v>
      </c>
      <c r="AZ238">
        <f>AW238</f>
        <v>7000000</v>
      </c>
    </row>
    <row r="239" spans="1:52" x14ac:dyDescent="0.25">
      <c r="A239" s="4">
        <v>1557.047</v>
      </c>
      <c r="B239" s="2">
        <v>17320</v>
      </c>
      <c r="C239" s="2">
        <f t="shared" si="19"/>
        <v>7.3505463576340224</v>
      </c>
      <c r="D239" s="2">
        <f t="shared" si="19"/>
        <v>9.7596171821164255</v>
      </c>
    </row>
    <row r="240" spans="1:52" x14ac:dyDescent="0.25">
      <c r="A240" s="4">
        <v>1567.0039999999999</v>
      </c>
      <c r="B240" s="2">
        <v>14520</v>
      </c>
      <c r="C240" s="2">
        <f t="shared" si="19"/>
        <v>7.3569207950011357</v>
      </c>
      <c r="D240" s="2">
        <f t="shared" si="19"/>
        <v>9.5832822883787863</v>
      </c>
      <c r="AM240">
        <f>AM237+1000000</f>
        <v>8000000</v>
      </c>
      <c r="AN240">
        <f>LN(AM240)</f>
        <v>15.89495209964411</v>
      </c>
      <c r="AO240">
        <f>$Y$29</f>
        <v>2.2999999999999998</v>
      </c>
      <c r="AW240">
        <f>AW237+1000000</f>
        <v>8000000</v>
      </c>
      <c r="AX240">
        <f>LN(AW240)</f>
        <v>15.89495209964411</v>
      </c>
      <c r="AY240">
        <f>$Y$26</f>
        <v>0</v>
      </c>
    </row>
    <row r="241" spans="1:52" x14ac:dyDescent="0.25">
      <c r="A241" s="4">
        <v>1574.1179999999999</v>
      </c>
      <c r="B241" s="2">
        <v>17140</v>
      </c>
      <c r="C241" s="2">
        <f t="shared" si="19"/>
        <v>7.36145039440117</v>
      </c>
      <c r="D241" s="2">
        <f t="shared" si="19"/>
        <v>9.7491701921517713</v>
      </c>
      <c r="AM241">
        <f>AM240</f>
        <v>8000000</v>
      </c>
      <c r="AN241">
        <f>LN(AM241)</f>
        <v>15.89495209964411</v>
      </c>
      <c r="AO241">
        <f>23</f>
        <v>23</v>
      </c>
      <c r="AP241">
        <f>AM241</f>
        <v>8000000</v>
      </c>
      <c r="AW241">
        <f>AW240</f>
        <v>8000000</v>
      </c>
      <c r="AX241">
        <f>LN(AW241)</f>
        <v>15.89495209964411</v>
      </c>
      <c r="AY241">
        <v>23</v>
      </c>
      <c r="AZ241">
        <f>AW241</f>
        <v>8000000</v>
      </c>
    </row>
    <row r="242" spans="1:52" x14ac:dyDescent="0.25">
      <c r="A242" s="4">
        <v>1577.962</v>
      </c>
      <c r="B242" s="2">
        <v>81900</v>
      </c>
      <c r="C242" s="2">
        <f t="shared" si="19"/>
        <v>7.3638894200005289</v>
      </c>
      <c r="D242" s="2">
        <f t="shared" si="19"/>
        <v>11.313254269841162</v>
      </c>
    </row>
    <row r="243" spans="1:52" x14ac:dyDescent="0.25">
      <c r="A243" s="4">
        <v>1605.1010000000001</v>
      </c>
      <c r="B243" s="2">
        <v>20250</v>
      </c>
      <c r="C243" s="2">
        <f t="shared" si="19"/>
        <v>7.3809419619331207</v>
      </c>
      <c r="D243" s="2">
        <f t="shared" si="19"/>
        <v>9.915910072534686</v>
      </c>
      <c r="AM243">
        <f>AM240+1000000</f>
        <v>9000000</v>
      </c>
      <c r="AN243">
        <f>LN(AM243)</f>
        <v>16.012735135300492</v>
      </c>
      <c r="AO243">
        <f>$Y$29</f>
        <v>2.2999999999999998</v>
      </c>
      <c r="AW243">
        <f>AW240+1000000</f>
        <v>9000000</v>
      </c>
      <c r="AX243">
        <f>LN(AW243)</f>
        <v>16.012735135300492</v>
      </c>
      <c r="AY243">
        <f>$Y$26</f>
        <v>0</v>
      </c>
    </row>
    <row r="244" spans="1:52" x14ac:dyDescent="0.25">
      <c r="A244" s="4">
        <v>1695.671</v>
      </c>
      <c r="B244" s="2">
        <v>19310</v>
      </c>
      <c r="C244" s="2">
        <f t="shared" si="19"/>
        <v>7.4358338116851037</v>
      </c>
      <c r="D244" s="2">
        <f t="shared" si="19"/>
        <v>9.8683783754225605</v>
      </c>
      <c r="AM244">
        <f>AM243</f>
        <v>9000000</v>
      </c>
      <c r="AN244">
        <f>LN(AM244)</f>
        <v>16.012735135300492</v>
      </c>
      <c r="AO244">
        <f>23</f>
        <v>23</v>
      </c>
      <c r="AP244">
        <f>AM244</f>
        <v>9000000</v>
      </c>
      <c r="AW244">
        <f>AW243</f>
        <v>9000000</v>
      </c>
      <c r="AX244">
        <f>LN(AW244)</f>
        <v>16.012735135300492</v>
      </c>
      <c r="AY244">
        <v>23</v>
      </c>
      <c r="AZ244">
        <f>AW244</f>
        <v>9000000</v>
      </c>
    </row>
    <row r="245" spans="1:52" x14ac:dyDescent="0.25">
      <c r="A245" s="4">
        <v>1743.5440000000001</v>
      </c>
      <c r="B245" s="2">
        <v>37170</v>
      </c>
      <c r="C245" s="2">
        <f t="shared" si="19"/>
        <v>7.4636751023903285</v>
      </c>
      <c r="D245" s="2">
        <f t="shared" si="19"/>
        <v>10.523257263291297</v>
      </c>
    </row>
    <row r="246" spans="1:52" x14ac:dyDescent="0.25">
      <c r="A246" s="4">
        <v>1748.3679999999999</v>
      </c>
      <c r="B246" s="2">
        <v>14210</v>
      </c>
      <c r="C246" s="2">
        <f t="shared" si="19"/>
        <v>7.466438060373715</v>
      </c>
      <c r="D246" s="2">
        <f t="shared" si="19"/>
        <v>9.5617012210911465</v>
      </c>
      <c r="AM246">
        <f>AM243+1000000</f>
        <v>10000000</v>
      </c>
      <c r="AN246">
        <f>LN(AM246)</f>
        <v>16.11809565095832</v>
      </c>
      <c r="AO246">
        <f>$Y$29</f>
        <v>2.2999999999999998</v>
      </c>
      <c r="AW246">
        <f>AW243+1000000</f>
        <v>10000000</v>
      </c>
      <c r="AX246">
        <f>LN(AW246)</f>
        <v>16.11809565095832</v>
      </c>
      <c r="AY246">
        <f>$Y$26</f>
        <v>0</v>
      </c>
    </row>
    <row r="247" spans="1:52" x14ac:dyDescent="0.25">
      <c r="A247" s="4">
        <v>1769.1880000000001</v>
      </c>
      <c r="B247" s="2">
        <v>2831</v>
      </c>
      <c r="C247" s="2">
        <f t="shared" si="19"/>
        <v>7.4782759632445126</v>
      </c>
      <c r="D247" s="2">
        <f t="shared" si="19"/>
        <v>7.9483852851118995</v>
      </c>
      <c r="AM247">
        <f>AM246</f>
        <v>10000000</v>
      </c>
      <c r="AN247">
        <f>LN(AM247)</f>
        <v>16.11809565095832</v>
      </c>
      <c r="AO247">
        <f>23</f>
        <v>23</v>
      </c>
      <c r="AP247">
        <f>AM247</f>
        <v>10000000</v>
      </c>
      <c r="AW247">
        <f>AW246</f>
        <v>10000000</v>
      </c>
      <c r="AX247">
        <f>LN(AW247)</f>
        <v>16.11809565095832</v>
      </c>
      <c r="AY247">
        <v>23</v>
      </c>
      <c r="AZ247">
        <f>AW247</f>
        <v>10000000</v>
      </c>
    </row>
    <row r="248" spans="1:52" x14ac:dyDescent="0.25">
      <c r="A248" s="4">
        <v>1778.258</v>
      </c>
      <c r="B248" s="2">
        <v>21220</v>
      </c>
      <c r="C248" s="2">
        <f t="shared" si="19"/>
        <v>7.4833895124085101</v>
      </c>
      <c r="D248" s="2">
        <f t="shared" si="19"/>
        <v>9.9626994121679733</v>
      </c>
    </row>
    <row r="249" spans="1:52" x14ac:dyDescent="0.25">
      <c r="A249" s="4">
        <v>1781.6110000000001</v>
      </c>
      <c r="B249" s="2">
        <v>17450</v>
      </c>
      <c r="C249" s="2">
        <f t="shared" si="19"/>
        <v>7.4852732901495127</v>
      </c>
      <c r="D249" s="2">
        <f t="shared" si="19"/>
        <v>9.7670949276305734</v>
      </c>
    </row>
    <row r="250" spans="1:52" x14ac:dyDescent="0.25">
      <c r="A250" s="4">
        <v>1799.09</v>
      </c>
      <c r="B250" s="2">
        <v>14940</v>
      </c>
      <c r="C250" s="2">
        <f t="shared" si="19"/>
        <v>7.4950362604924035</v>
      </c>
      <c r="D250" s="2">
        <f t="shared" si="19"/>
        <v>9.6117974586868087</v>
      </c>
    </row>
    <row r="251" spans="1:52" x14ac:dyDescent="0.25">
      <c r="A251" s="4">
        <v>1808.2860000000001</v>
      </c>
      <c r="B251" s="2">
        <v>16700</v>
      </c>
      <c r="C251" s="2">
        <f t="shared" si="19"/>
        <v>7.500134714282769</v>
      </c>
      <c r="D251" s="2">
        <f t="shared" si="19"/>
        <v>9.7231639984048464</v>
      </c>
    </row>
    <row r="252" spans="1:52" x14ac:dyDescent="0.25">
      <c r="A252" s="4">
        <v>1838.22</v>
      </c>
      <c r="B252" s="2">
        <v>34800</v>
      </c>
      <c r="C252" s="2">
        <f t="shared" si="19"/>
        <v>7.5165529910737199</v>
      </c>
      <c r="D252" s="2">
        <f t="shared" si="19"/>
        <v>10.457372665762566</v>
      </c>
    </row>
    <row r="253" spans="1:52" x14ac:dyDescent="0.25">
      <c r="A253" s="4">
        <v>1855.317</v>
      </c>
      <c r="B253" s="2">
        <v>44120</v>
      </c>
      <c r="C253" s="2">
        <f t="shared" si="19"/>
        <v>7.5258108499294609</v>
      </c>
      <c r="D253" s="2">
        <f t="shared" si="19"/>
        <v>10.69466847336744</v>
      </c>
    </row>
    <row r="254" spans="1:52" x14ac:dyDescent="0.25">
      <c r="A254" s="4">
        <v>1856.8530000000001</v>
      </c>
      <c r="B254" s="2">
        <v>28500</v>
      </c>
      <c r="C254" s="2">
        <f t="shared" si="19"/>
        <v>7.526638398284013</v>
      </c>
      <c r="D254" s="2">
        <f t="shared" si="19"/>
        <v>10.257659366256743</v>
      </c>
    </row>
    <row r="255" spans="1:52" x14ac:dyDescent="0.25">
      <c r="A255" s="4">
        <v>1869.337</v>
      </c>
      <c r="B255" s="2">
        <v>2576</v>
      </c>
      <c r="C255" s="2">
        <f t="shared" si="19"/>
        <v>7.5333391015279876</v>
      </c>
      <c r="D255" s="2">
        <f t="shared" si="19"/>
        <v>7.8539930872242438</v>
      </c>
    </row>
    <row r="256" spans="1:52" x14ac:dyDescent="0.25">
      <c r="A256" s="4">
        <v>1897.3320000000001</v>
      </c>
      <c r="B256" s="2">
        <v>1963</v>
      </c>
      <c r="C256" s="2">
        <f t="shared" si="19"/>
        <v>7.5482039678006974</v>
      </c>
      <c r="D256" s="2">
        <f t="shared" si="19"/>
        <v>7.5822291942764615</v>
      </c>
    </row>
    <row r="257" spans="1:4" x14ac:dyDescent="0.25">
      <c r="A257" s="4">
        <v>1909.5920000000001</v>
      </c>
      <c r="B257" s="2">
        <v>5741</v>
      </c>
      <c r="C257" s="2">
        <f t="shared" si="19"/>
        <v>7.5546448856568169</v>
      </c>
      <c r="D257" s="2">
        <f t="shared" si="19"/>
        <v>8.6553886901676371</v>
      </c>
    </row>
    <row r="258" spans="1:4" x14ac:dyDescent="0.25">
      <c r="A258" s="4">
        <v>1927.134</v>
      </c>
      <c r="B258" s="2">
        <v>29340</v>
      </c>
      <c r="C258" s="2">
        <f t="shared" si="19"/>
        <v>7.5637892041388914</v>
      </c>
      <c r="D258" s="2">
        <f t="shared" si="19"/>
        <v>10.286707051696972</v>
      </c>
    </row>
    <row r="259" spans="1:4" x14ac:dyDescent="0.25">
      <c r="A259" s="4">
        <v>1943.12</v>
      </c>
      <c r="B259" s="2">
        <v>41260</v>
      </c>
      <c r="C259" s="2">
        <f t="shared" si="19"/>
        <v>7.5720502076350531</v>
      </c>
      <c r="D259" s="2">
        <f t="shared" si="19"/>
        <v>10.627648786625242</v>
      </c>
    </row>
    <row r="260" spans="1:4" x14ac:dyDescent="0.25">
      <c r="A260" s="4">
        <v>1961.433</v>
      </c>
      <c r="B260" s="2">
        <v>16900</v>
      </c>
      <c r="C260" s="2">
        <f t="shared" ref="C260:D295" si="20">LN(A260)</f>
        <v>7.5814306075337248</v>
      </c>
      <c r="D260" s="2">
        <f t="shared" si="20"/>
        <v>9.7350689009111644</v>
      </c>
    </row>
    <row r="261" spans="1:4" x14ac:dyDescent="0.25">
      <c r="A261" s="4">
        <v>2023.769</v>
      </c>
      <c r="B261" s="2">
        <v>18210</v>
      </c>
      <c r="C261" s="2">
        <f t="shared" si="20"/>
        <v>7.6127168934591998</v>
      </c>
      <c r="D261" s="2">
        <f t="shared" si="20"/>
        <v>9.8097261727216534</v>
      </c>
    </row>
    <row r="262" spans="1:4" x14ac:dyDescent="0.25">
      <c r="A262" s="4">
        <v>2123.9969999999998</v>
      </c>
      <c r="B262" s="2">
        <v>25400</v>
      </c>
      <c r="C262" s="2">
        <f t="shared" si="20"/>
        <v>7.6610549699314534</v>
      </c>
      <c r="D262" s="2">
        <f t="shared" si="20"/>
        <v>10.142504453006628</v>
      </c>
    </row>
    <row r="263" spans="1:4" x14ac:dyDescent="0.25">
      <c r="A263" s="4">
        <v>2149.364</v>
      </c>
      <c r="B263" s="2">
        <v>64820</v>
      </c>
      <c r="C263" s="2">
        <f t="shared" si="20"/>
        <v>7.6729272634066419</v>
      </c>
      <c r="D263" s="2">
        <f t="shared" si="20"/>
        <v>11.079369476695538</v>
      </c>
    </row>
    <row r="264" spans="1:4" x14ac:dyDescent="0.25">
      <c r="A264" s="4">
        <v>2154.3890000000001</v>
      </c>
      <c r="B264" s="2">
        <v>9982</v>
      </c>
      <c r="C264" s="2">
        <f t="shared" si="20"/>
        <v>7.6752624356544246</v>
      </c>
      <c r="D264" s="2">
        <f t="shared" si="20"/>
        <v>9.2085387500295539</v>
      </c>
    </row>
    <row r="265" spans="1:4" x14ac:dyDescent="0.25">
      <c r="A265" s="4">
        <v>2243.6280000000002</v>
      </c>
      <c r="B265" s="2">
        <v>2864</v>
      </c>
      <c r="C265" s="2">
        <f t="shared" si="20"/>
        <v>7.7158494774992565</v>
      </c>
      <c r="D265" s="2">
        <f t="shared" si="20"/>
        <v>7.9599745280805365</v>
      </c>
    </row>
    <row r="266" spans="1:4" x14ac:dyDescent="0.25">
      <c r="A266" s="4">
        <v>2252.6959999999999</v>
      </c>
      <c r="B266" s="2">
        <v>12440</v>
      </c>
      <c r="C266" s="2">
        <f t="shared" si="20"/>
        <v>7.7198830001253702</v>
      </c>
      <c r="D266" s="2">
        <f t="shared" si="20"/>
        <v>9.4286723662931706</v>
      </c>
    </row>
    <row r="267" spans="1:4" x14ac:dyDescent="0.25">
      <c r="A267" s="4">
        <v>2325.1660000000002</v>
      </c>
      <c r="B267" s="2">
        <v>26320</v>
      </c>
      <c r="C267" s="2">
        <f t="shared" si="20"/>
        <v>7.751546713322214</v>
      </c>
      <c r="D267" s="2">
        <f t="shared" si="20"/>
        <v>10.178084385439254</v>
      </c>
    </row>
    <row r="268" spans="1:4" x14ac:dyDescent="0.25">
      <c r="A268" s="4">
        <v>2678.9720000000002</v>
      </c>
      <c r="B268" s="2">
        <v>22000</v>
      </c>
      <c r="C268" s="2">
        <f t="shared" si="20"/>
        <v>7.893188417828922</v>
      </c>
      <c r="D268" s="2">
        <f t="shared" si="20"/>
        <v>9.9987977323404529</v>
      </c>
    </row>
    <row r="269" spans="1:4" x14ac:dyDescent="0.25">
      <c r="A269" s="4">
        <v>2908.3150000000001</v>
      </c>
      <c r="B269" s="2">
        <v>11200</v>
      </c>
      <c r="C269" s="2">
        <f t="shared" si="20"/>
        <v>7.9753291546577216</v>
      </c>
      <c r="D269" s="2">
        <f t="shared" si="20"/>
        <v>9.3236690572831851</v>
      </c>
    </row>
    <row r="270" spans="1:4" x14ac:dyDescent="0.25">
      <c r="A270" s="4">
        <v>2914.0430000000001</v>
      </c>
      <c r="B270" s="2">
        <v>1620</v>
      </c>
      <c r="C270" s="2">
        <f t="shared" si="20"/>
        <v>7.9772967429949384</v>
      </c>
      <c r="D270" s="2">
        <f t="shared" si="20"/>
        <v>7.3901814282264295</v>
      </c>
    </row>
    <row r="271" spans="1:4" x14ac:dyDescent="0.25">
      <c r="A271" s="4">
        <v>2939.194</v>
      </c>
      <c r="B271" s="2">
        <v>28440</v>
      </c>
      <c r="C271" s="2">
        <f t="shared" si="20"/>
        <v>7.9858906730869759</v>
      </c>
      <c r="D271" s="2">
        <f t="shared" si="20"/>
        <v>10.255551883917176</v>
      </c>
    </row>
    <row r="272" spans="1:4" x14ac:dyDescent="0.25">
      <c r="A272" s="4">
        <v>2945.8879999999999</v>
      </c>
      <c r="B272" s="2">
        <v>9691</v>
      </c>
      <c r="C272" s="2">
        <f t="shared" si="20"/>
        <v>7.9881655786488341</v>
      </c>
      <c r="D272" s="2">
        <f t="shared" si="20"/>
        <v>9.1789528987345506</v>
      </c>
    </row>
    <row r="273" spans="1:4" x14ac:dyDescent="0.25">
      <c r="A273" s="4">
        <v>2952.7359999999999</v>
      </c>
      <c r="B273" s="2">
        <v>27740</v>
      </c>
      <c r="C273" s="2">
        <f t="shared" si="20"/>
        <v>7.9904874771379006</v>
      </c>
      <c r="D273" s="2">
        <f t="shared" si="20"/>
        <v>10.230630693868823</v>
      </c>
    </row>
    <row r="274" spans="1:4" x14ac:dyDescent="0.25">
      <c r="A274" s="4">
        <v>3053.4169999999999</v>
      </c>
      <c r="B274" s="2">
        <v>24240</v>
      </c>
      <c r="C274" s="2">
        <f t="shared" si="20"/>
        <v>8.0240165703713693</v>
      </c>
      <c r="D274" s="2">
        <f t="shared" si="20"/>
        <v>10.095759440183251</v>
      </c>
    </row>
    <row r="275" spans="1:4" x14ac:dyDescent="0.25">
      <c r="A275" s="4">
        <v>3171.4569999999999</v>
      </c>
      <c r="B275" s="2">
        <v>6004</v>
      </c>
      <c r="C275" s="2">
        <f t="shared" si="20"/>
        <v>8.0619463827288449</v>
      </c>
      <c r="D275" s="2">
        <f t="shared" si="20"/>
        <v>8.7001811927533534</v>
      </c>
    </row>
    <row r="276" spans="1:4" x14ac:dyDescent="0.25">
      <c r="A276" s="4">
        <v>3206.1010000000001</v>
      </c>
      <c r="B276" s="2">
        <v>2481</v>
      </c>
      <c r="C276" s="2">
        <f t="shared" si="20"/>
        <v>8.0728108361043418</v>
      </c>
      <c r="D276" s="2">
        <f t="shared" si="20"/>
        <v>7.8164169836918012</v>
      </c>
    </row>
    <row r="277" spans="1:4" x14ac:dyDescent="0.25">
      <c r="A277" s="4">
        <v>3322.154</v>
      </c>
      <c r="B277" s="2">
        <v>8760</v>
      </c>
      <c r="C277" s="2">
        <f t="shared" si="20"/>
        <v>8.1083686467146538</v>
      </c>
      <c r="D277" s="2">
        <f t="shared" si="20"/>
        <v>9.0779511839304377</v>
      </c>
    </row>
    <row r="278" spans="1:4" x14ac:dyDescent="0.25">
      <c r="A278" s="4">
        <v>3354.6080000000002</v>
      </c>
      <c r="B278" s="2">
        <v>21320</v>
      </c>
      <c r="C278" s="2">
        <f t="shared" si="20"/>
        <v>8.1180902020428825</v>
      </c>
      <c r="D278" s="2">
        <f t="shared" si="20"/>
        <v>9.9674008782797809</v>
      </c>
    </row>
    <row r="279" spans="1:4" x14ac:dyDescent="0.25">
      <c r="A279" s="4">
        <v>3676.172</v>
      </c>
      <c r="B279" s="2">
        <v>23680</v>
      </c>
      <c r="C279" s="2">
        <f t="shared" si="20"/>
        <v>8.2096272723700796</v>
      </c>
      <c r="D279" s="2">
        <f t="shared" si="20"/>
        <v>10.072386088997941</v>
      </c>
    </row>
    <row r="280" spans="1:4" x14ac:dyDescent="0.25">
      <c r="A280" s="4">
        <v>3858.2139999999999</v>
      </c>
      <c r="B280" s="2">
        <v>24120</v>
      </c>
      <c r="C280" s="2">
        <f t="shared" si="20"/>
        <v>8.2579596610823209</v>
      </c>
      <c r="D280" s="2">
        <f t="shared" si="20"/>
        <v>10.090796650841122</v>
      </c>
    </row>
    <row r="281" spans="1:4" x14ac:dyDescent="0.25">
      <c r="A281" s="4">
        <v>4111.2719999999999</v>
      </c>
      <c r="B281" s="2">
        <v>4189</v>
      </c>
      <c r="C281" s="2">
        <f t="shared" si="20"/>
        <v>8.3214877486595178</v>
      </c>
      <c r="D281" s="2">
        <f t="shared" si="20"/>
        <v>8.3402173209470352</v>
      </c>
    </row>
    <row r="282" spans="1:4" x14ac:dyDescent="0.25">
      <c r="A282" s="4">
        <v>4349.0110000000004</v>
      </c>
      <c r="B282" s="2">
        <v>55550</v>
      </c>
      <c r="C282" s="2">
        <f t="shared" si="20"/>
        <v>8.3777037419115246</v>
      </c>
      <c r="D282" s="2">
        <f t="shared" si="20"/>
        <v>10.925038795067776</v>
      </c>
    </row>
    <row r="283" spans="1:4" x14ac:dyDescent="0.25">
      <c r="A283" s="4">
        <v>4357.7579999999998</v>
      </c>
      <c r="B283" s="2">
        <v>822.4</v>
      </c>
      <c r="C283" s="2">
        <f t="shared" si="20"/>
        <v>8.3797129839030546</v>
      </c>
      <c r="D283" s="2">
        <f t="shared" si="20"/>
        <v>6.7122268947009003</v>
      </c>
    </row>
    <row r="284" spans="1:4" x14ac:dyDescent="0.25">
      <c r="A284" s="4">
        <v>4383.5069999999996</v>
      </c>
      <c r="B284" s="2">
        <v>17110</v>
      </c>
      <c r="C284" s="2">
        <f t="shared" si="20"/>
        <v>8.385604367924822</v>
      </c>
      <c r="D284" s="2">
        <f t="shared" si="20"/>
        <v>9.7474183668862384</v>
      </c>
    </row>
    <row r="285" spans="1:4" x14ac:dyDescent="0.25">
      <c r="A285" s="4">
        <v>4804.9269999999997</v>
      </c>
      <c r="B285" s="2">
        <v>9118</v>
      </c>
      <c r="C285" s="2">
        <f t="shared" si="20"/>
        <v>8.4773971287811811</v>
      </c>
      <c r="D285" s="2">
        <f t="shared" si="20"/>
        <v>9.1180057607733875</v>
      </c>
    </row>
    <row r="286" spans="1:4" x14ac:dyDescent="0.25">
      <c r="A286" s="4">
        <v>4862.0240000000003</v>
      </c>
      <c r="B286" s="2">
        <v>3326</v>
      </c>
      <c r="C286" s="2">
        <f t="shared" si="20"/>
        <v>8.4892100911041162</v>
      </c>
      <c r="D286" s="2">
        <f t="shared" si="20"/>
        <v>8.1095256597528724</v>
      </c>
    </row>
    <row r="287" spans="1:4" x14ac:dyDescent="0.25">
      <c r="A287" s="4">
        <v>5318.585</v>
      </c>
      <c r="B287" s="2">
        <v>55080</v>
      </c>
      <c r="C287" s="2">
        <f t="shared" si="20"/>
        <v>8.5789625695138074</v>
      </c>
      <c r="D287" s="2">
        <f t="shared" si="20"/>
        <v>10.916541952842591</v>
      </c>
    </row>
    <row r="288" spans="1:4" x14ac:dyDescent="0.25">
      <c r="A288" s="4">
        <v>6136.2550000000001</v>
      </c>
      <c r="B288" s="2">
        <v>17670</v>
      </c>
      <c r="C288" s="2">
        <f t="shared" si="20"/>
        <v>8.7219699002018345</v>
      </c>
      <c r="D288" s="2">
        <f t="shared" si="20"/>
        <v>9.7796235653137416</v>
      </c>
    </row>
    <row r="289" spans="1:4" x14ac:dyDescent="0.25">
      <c r="A289" s="4">
        <v>6783.5929999999998</v>
      </c>
      <c r="B289" s="2">
        <v>22950</v>
      </c>
      <c r="C289" s="2">
        <f t="shared" si="20"/>
        <v>8.8222621815682469</v>
      </c>
      <c r="D289" s="2">
        <f t="shared" si="20"/>
        <v>10.041073215488691</v>
      </c>
    </row>
    <row r="290" spans="1:4" x14ac:dyDescent="0.25">
      <c r="A290" s="4">
        <v>7582.4570000000003</v>
      </c>
      <c r="B290" s="2">
        <v>4561</v>
      </c>
      <c r="C290" s="2">
        <f t="shared" si="20"/>
        <v>8.933592568593804</v>
      </c>
      <c r="D290" s="2">
        <f t="shared" si="20"/>
        <v>8.4252971767117</v>
      </c>
    </row>
    <row r="291" spans="1:4" x14ac:dyDescent="0.25">
      <c r="A291" s="4">
        <v>8152.5450000000001</v>
      </c>
      <c r="B291" s="2">
        <v>12850</v>
      </c>
      <c r="C291" s="2">
        <f t="shared" si="20"/>
        <v>9.0060854274274487</v>
      </c>
      <c r="D291" s="2">
        <f t="shared" si="20"/>
        <v>9.4610990903233656</v>
      </c>
    </row>
    <row r="292" spans="1:4" x14ac:dyDescent="0.25">
      <c r="A292" s="4">
        <v>10598.19</v>
      </c>
      <c r="B292" s="2">
        <v>15290</v>
      </c>
      <c r="C292" s="2">
        <f t="shared" si="20"/>
        <v>9.2684385108029304</v>
      </c>
      <c r="D292" s="2">
        <f t="shared" si="20"/>
        <v>9.6349542989231072</v>
      </c>
    </row>
    <row r="293" spans="1:4" x14ac:dyDescent="0.25">
      <c r="A293" s="4">
        <v>12654.96</v>
      </c>
      <c r="B293" s="2">
        <v>20370</v>
      </c>
      <c r="C293" s="2">
        <f t="shared" si="20"/>
        <v>9.4458045121682233</v>
      </c>
      <c r="D293" s="2">
        <f t="shared" si="20"/>
        <v>9.9218185092208522</v>
      </c>
    </row>
    <row r="294" spans="1:4" x14ac:dyDescent="0.25">
      <c r="A294" s="4">
        <v>12849.71</v>
      </c>
      <c r="B294" s="2">
        <v>10840</v>
      </c>
      <c r="C294" s="2">
        <f t="shared" si="20"/>
        <v>9.4610765219753166</v>
      </c>
      <c r="D294" s="2">
        <f t="shared" si="20"/>
        <v>9.2909982749936368</v>
      </c>
    </row>
    <row r="295" spans="1:4" x14ac:dyDescent="0.25">
      <c r="A295" s="4">
        <v>25791.040000000001</v>
      </c>
      <c r="B295" s="2">
        <v>22020</v>
      </c>
      <c r="C295" s="2">
        <f t="shared" si="20"/>
        <v>10.157782423769969</v>
      </c>
      <c r="D295" s="2">
        <f t="shared" si="20"/>
        <v>9.9997064102766711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LN-Scale_Template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Dunham</dc:creator>
  <cp:lastModifiedBy>John Dunham</cp:lastModifiedBy>
  <dcterms:created xsi:type="dcterms:W3CDTF">2022-04-26T18:42:18Z</dcterms:created>
  <dcterms:modified xsi:type="dcterms:W3CDTF">2022-08-07T18:23:53Z</dcterms:modified>
</cp:coreProperties>
</file>