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s\Documents\Universidad\Noveno Semestre\Estadística 2\"/>
    </mc:Choice>
  </mc:AlternateContent>
  <xr:revisionPtr revIDLastSave="0" documentId="13_ncr:1_{07467B10-0F16-4F3C-B14A-56B9BD9B335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art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4" i="1" l="1"/>
  <c r="E84" i="1"/>
  <c r="J83" i="1"/>
  <c r="E83" i="1"/>
  <c r="J82" i="1"/>
  <c r="E82" i="1"/>
  <c r="J81" i="1"/>
  <c r="E81" i="1"/>
  <c r="C47" i="1"/>
  <c r="G41" i="1"/>
  <c r="G42" i="1"/>
  <c r="G40" i="1"/>
  <c r="J6" i="1"/>
  <c r="J7" i="1"/>
  <c r="J8" i="1"/>
  <c r="J5" i="1"/>
  <c r="D9" i="1"/>
  <c r="C9" i="1"/>
  <c r="E6" i="1"/>
  <c r="E7" i="1"/>
  <c r="E8" i="1"/>
  <c r="E5" i="1"/>
  <c r="C16" i="1" l="1"/>
  <c r="C26" i="1" s="1"/>
  <c r="E9" i="1"/>
  <c r="J9" i="1"/>
  <c r="C14" i="1"/>
  <c r="C15" i="1"/>
  <c r="E47" i="1" l="1"/>
  <c r="C49" i="1" s="1"/>
  <c r="C44" i="1" s="1"/>
  <c r="E62" i="1"/>
  <c r="C33" i="1"/>
  <c r="C42" i="1" s="1"/>
  <c r="E42" i="1" s="1"/>
  <c r="C32" i="1"/>
  <c r="C41" i="1" s="1"/>
  <c r="E41" i="1" s="1"/>
  <c r="C25" i="1"/>
  <c r="C31" i="1"/>
  <c r="C40" i="1" s="1"/>
  <c r="E40" i="1" s="1"/>
  <c r="C24" i="1"/>
  <c r="K83" i="1" l="1"/>
  <c r="K84" i="1"/>
  <c r="K81" i="1"/>
  <c r="K82" i="1"/>
  <c r="C43" i="1"/>
  <c r="E43" i="1" s="1"/>
  <c r="F42" i="1" s="1"/>
  <c r="F41" i="1" l="1"/>
  <c r="F40" i="1"/>
  <c r="M82" i="1"/>
  <c r="L82" i="1"/>
  <c r="O82" i="1"/>
  <c r="N82" i="1"/>
  <c r="O81" i="1"/>
  <c r="M81" i="1"/>
  <c r="L81" i="1"/>
  <c r="N81" i="1"/>
  <c r="L83" i="1"/>
  <c r="N83" i="1"/>
  <c r="O83" i="1"/>
  <c r="M83" i="1"/>
  <c r="L84" i="1"/>
  <c r="M84" i="1"/>
  <c r="O84" i="1"/>
  <c r="N84" i="1"/>
</calcChain>
</file>

<file path=xl/sharedStrings.xml><?xml version="1.0" encoding="utf-8"?>
<sst xmlns="http://schemas.openxmlformats.org/spreadsheetml/2006/main" count="81" uniqueCount="64">
  <si>
    <t>Combinación de tratamientos</t>
  </si>
  <si>
    <t>"(1)</t>
  </si>
  <si>
    <t>a</t>
  </si>
  <si>
    <t>b</t>
  </si>
  <si>
    <t>ab</t>
  </si>
  <si>
    <t>Espesor (um)</t>
  </si>
  <si>
    <t>Factores de diseño</t>
  </si>
  <si>
    <t>A</t>
  </si>
  <si>
    <t>B</t>
  </si>
  <si>
    <t>AB</t>
  </si>
  <si>
    <t>-</t>
  </si>
  <si>
    <t>Total</t>
  </si>
  <si>
    <t>Contraste A</t>
  </si>
  <si>
    <t>Contraste B</t>
  </si>
  <si>
    <t>Contraste AB</t>
  </si>
  <si>
    <t>Efecto A</t>
  </si>
  <si>
    <t>n</t>
  </si>
  <si>
    <t>k</t>
  </si>
  <si>
    <t>Efecto B</t>
  </si>
  <si>
    <t>Efecto AB</t>
  </si>
  <si>
    <t>Suma de Cuadrado</t>
  </si>
  <si>
    <t>Grado de Libertad</t>
  </si>
  <si>
    <t>Promedio de Cuadrados</t>
  </si>
  <si>
    <t>F</t>
  </si>
  <si>
    <t>TOTAL</t>
  </si>
  <si>
    <t>SS A</t>
  </si>
  <si>
    <t>SS B</t>
  </si>
  <si>
    <t>SS AB</t>
  </si>
  <si>
    <t>ERROR</t>
  </si>
  <si>
    <t>Y^2ijk</t>
  </si>
  <si>
    <t>SS_Total</t>
  </si>
  <si>
    <t>Significativo</t>
  </si>
  <si>
    <t>No significativo</t>
  </si>
  <si>
    <t>Donde el error es normalidad, varianza constante, e indepedencia</t>
  </si>
  <si>
    <t>Promedio de todas las observaciones</t>
  </si>
  <si>
    <t>Y ajustado</t>
  </si>
  <si>
    <t>R1</t>
  </si>
  <si>
    <t>R2</t>
  </si>
  <si>
    <t>R3</t>
  </si>
  <si>
    <t>R4</t>
  </si>
  <si>
    <t>RESIDUOS</t>
  </si>
  <si>
    <t>Y AJUSTADO</t>
  </si>
  <si>
    <t>HISTOGRAMA</t>
  </si>
  <si>
    <t>GRAFICO DE PROBABILIDAD</t>
  </si>
  <si>
    <t>ESTADISTICA DESCRIPTIVA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</si>
  <si>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</si>
  <si>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</si>
  <si>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</si>
  <si>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</si>
  <si>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</si>
  <si>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</si>
  <si>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</si>
  <si>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</si>
  <si>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</si>
  <si>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</si>
  <si>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</si>
  <si>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</si>
  <si>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</si>
  <si>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VALOR SIGNIFICATIVO</t>
  </si>
  <si>
    <t>Puntajes (gol)</t>
  </si>
  <si>
    <t>F es mayot a F critico</t>
  </si>
  <si>
    <t>F critico</t>
  </si>
  <si>
    <t>No hay normalidad por que los valores de Curtosis y Coeficioente no estan cercanos al</t>
  </si>
  <si>
    <t>FACTOR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</si>
</sst>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1" xfId="0" applyFont="1" applyFill="1" applyBorder="1" applyAlignment="1">
      <alignment horizontal="centerContinuous"/>
    </xf>
    <xf numFmtId="0" fontId="0" fillId="2" borderId="1" xfId="0" applyFill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RESIDUOS VS Factor</a:t>
            </a:r>
            <a:r>
              <a:rPr lang="es-GT" baseline="0"/>
              <a:t>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1'!$F$111</c:f>
              <c:strCache>
                <c:ptCount val="1"/>
                <c:pt idx="0">
                  <c:v>RESIDUOS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1'!$E$112:$E$127</c:f>
              <c:numCache>
                <c:formatCode>General</c:formatCode>
                <c:ptCount val="16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1</c:v>
                </c:pt>
              </c:numCache>
            </c:numRef>
          </c:xVal>
          <c:yVal>
            <c:numRef>
              <c:f>'Parte 1'!$F$112:$F$127</c:f>
              <c:numCache>
                <c:formatCode>General</c:formatCode>
                <c:ptCount val="16"/>
                <c:pt idx="0">
                  <c:v>16.25</c:v>
                </c:pt>
                <c:pt idx="1">
                  <c:v>2.25</c:v>
                </c:pt>
                <c:pt idx="2">
                  <c:v>4.25</c:v>
                </c:pt>
                <c:pt idx="3">
                  <c:v>9.25</c:v>
                </c:pt>
                <c:pt idx="4">
                  <c:v>-0.625</c:v>
                </c:pt>
                <c:pt idx="5">
                  <c:v>-2.625</c:v>
                </c:pt>
                <c:pt idx="6">
                  <c:v>-5.625</c:v>
                </c:pt>
                <c:pt idx="7">
                  <c:v>-3.625</c:v>
                </c:pt>
                <c:pt idx="8">
                  <c:v>1.25</c:v>
                </c:pt>
                <c:pt idx="9">
                  <c:v>2.25</c:v>
                </c:pt>
                <c:pt idx="10">
                  <c:v>0.25</c:v>
                </c:pt>
                <c:pt idx="11">
                  <c:v>-3.75</c:v>
                </c:pt>
                <c:pt idx="12">
                  <c:v>-2.625</c:v>
                </c:pt>
                <c:pt idx="13">
                  <c:v>-10.625</c:v>
                </c:pt>
                <c:pt idx="14">
                  <c:v>-3.625</c:v>
                </c:pt>
                <c:pt idx="15">
                  <c:v>-2.625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D-4CB7-930B-FDF77C27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35632"/>
        <c:axId val="402357264"/>
      </c:scatterChart>
      <c:valAx>
        <c:axId val="40233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2357264"/>
        <c:crosses val="autoZero"/>
        <c:crossBetween val="midCat"/>
      </c:valAx>
      <c:valAx>
        <c:axId val="4023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23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RESIDUOS VS Y</a:t>
            </a:r>
            <a:r>
              <a:rPr lang="es-GT" baseline="0"/>
              <a:t> AUSTADO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1'!$C$111</c:f>
              <c:strCache>
                <c:ptCount val="1"/>
                <c:pt idx="0">
                  <c:v>RESIDUOS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1'!$B$112:$B$127</c:f>
              <c:numCache>
                <c:formatCode>General</c:formatCode>
                <c:ptCount val="16"/>
                <c:pt idx="0">
                  <c:v>13.937250000000002</c:v>
                </c:pt>
                <c:pt idx="1">
                  <c:v>13.937250000000002</c:v>
                </c:pt>
                <c:pt idx="2">
                  <c:v>13.937250000000002</c:v>
                </c:pt>
                <c:pt idx="3">
                  <c:v>13.937250000000002</c:v>
                </c:pt>
                <c:pt idx="4">
                  <c:v>14.773250000000001</c:v>
                </c:pt>
                <c:pt idx="5">
                  <c:v>14.773250000000001</c:v>
                </c:pt>
                <c:pt idx="6">
                  <c:v>14.773250000000001</c:v>
                </c:pt>
                <c:pt idx="7">
                  <c:v>14.773250000000001</c:v>
                </c:pt>
                <c:pt idx="8">
                  <c:v>14.0045</c:v>
                </c:pt>
                <c:pt idx="9">
                  <c:v>14.0045</c:v>
                </c:pt>
                <c:pt idx="10">
                  <c:v>14.0045</c:v>
                </c:pt>
                <c:pt idx="11">
                  <c:v>14.0045</c:v>
                </c:pt>
                <c:pt idx="12">
                  <c:v>14.840499999999999</c:v>
                </c:pt>
                <c:pt idx="13">
                  <c:v>14.840499999999999</c:v>
                </c:pt>
                <c:pt idx="14">
                  <c:v>14.840499999999999</c:v>
                </c:pt>
                <c:pt idx="15">
                  <c:v>14.840499999999999</c:v>
                </c:pt>
              </c:numCache>
            </c:numRef>
          </c:xVal>
          <c:yVal>
            <c:numRef>
              <c:f>'Parte 1'!$C$112:$C$127</c:f>
              <c:numCache>
                <c:formatCode>General</c:formatCode>
                <c:ptCount val="16"/>
                <c:pt idx="0">
                  <c:v>16.25</c:v>
                </c:pt>
                <c:pt idx="1">
                  <c:v>2.25</c:v>
                </c:pt>
                <c:pt idx="2">
                  <c:v>4.25</c:v>
                </c:pt>
                <c:pt idx="3">
                  <c:v>9.25</c:v>
                </c:pt>
                <c:pt idx="4">
                  <c:v>-0.625</c:v>
                </c:pt>
                <c:pt idx="5">
                  <c:v>-2.625</c:v>
                </c:pt>
                <c:pt idx="6">
                  <c:v>-5.625</c:v>
                </c:pt>
                <c:pt idx="7">
                  <c:v>-3.625</c:v>
                </c:pt>
                <c:pt idx="8">
                  <c:v>1.25</c:v>
                </c:pt>
                <c:pt idx="9">
                  <c:v>2.25</c:v>
                </c:pt>
                <c:pt idx="10">
                  <c:v>0.25</c:v>
                </c:pt>
                <c:pt idx="11">
                  <c:v>-3.75</c:v>
                </c:pt>
                <c:pt idx="12">
                  <c:v>-2.625</c:v>
                </c:pt>
                <c:pt idx="13">
                  <c:v>-10.625</c:v>
                </c:pt>
                <c:pt idx="14">
                  <c:v>-3.625</c:v>
                </c:pt>
                <c:pt idx="15">
                  <c:v>-2.625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9-42A2-92D2-84AD11FD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67248"/>
        <c:axId val="402361008"/>
      </c:scatterChart>
      <c:valAx>
        <c:axId val="4023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2361008"/>
        <c:crosses val="autoZero"/>
        <c:crossBetween val="midCat"/>
      </c:valAx>
      <c:valAx>
        <c:axId val="4023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236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9</xdr:row>
      <xdr:rowOff>179070</xdr:rowOff>
    </xdr:from>
    <xdr:to>
      <xdr:col>3</xdr:col>
      <xdr:colOff>441960</xdr:colOff>
      <xdr:row>11</xdr:row>
      <xdr:rowOff>175260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A287B68-4916-4C12-B91B-91FD2C5B4DA7}"/>
            </a:ext>
          </a:extLst>
        </xdr:cNvPr>
        <xdr:cNvSpPr txBox="1"/>
      </xdr:nvSpPr>
      <xdr:spPr>
        <a:xfrm>
          <a:off x="784860" y="2007870"/>
          <a:ext cx="2004060" cy="36195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/>
            <a:t>Calculo de Contraste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4</xdr:col>
      <xdr:colOff>0</xdr:colOff>
      <xdr:row>18</xdr:row>
      <xdr:rowOff>179070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35480C9-7FC9-4958-902E-E98353A977A3}"/>
            </a:ext>
          </a:extLst>
        </xdr:cNvPr>
        <xdr:cNvSpPr txBox="1"/>
      </xdr:nvSpPr>
      <xdr:spPr>
        <a:xfrm>
          <a:off x="792480" y="3291840"/>
          <a:ext cx="2004060" cy="36195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/>
            <a:t>Calculo de Efecto</a:t>
          </a:r>
        </a:p>
      </xdr:txBody>
    </xdr:sp>
    <xdr:clientData/>
  </xdr:twoCellAnchor>
  <xdr:twoCellAnchor>
    <xdr:from>
      <xdr:col>1</xdr:col>
      <xdr:colOff>0</xdr:colOff>
      <xdr:row>27</xdr:row>
      <xdr:rowOff>0</xdr:rowOff>
    </xdr:from>
    <xdr:to>
      <xdr:col>4</xdr:col>
      <xdr:colOff>365760</xdr:colOff>
      <xdr:row>28</xdr:row>
      <xdr:rowOff>179070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E9F0A6A-85B0-49CC-92FA-10F3C693343B}"/>
            </a:ext>
          </a:extLst>
        </xdr:cNvPr>
        <xdr:cNvSpPr txBox="1"/>
      </xdr:nvSpPr>
      <xdr:spPr>
        <a:xfrm>
          <a:off x="792480" y="5120640"/>
          <a:ext cx="2369820" cy="36195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/>
            <a:t>Calculo</a:t>
          </a:r>
          <a:r>
            <a:rPr lang="es-GT" sz="1400" baseline="0"/>
            <a:t> de Suma de Cuadrado SS</a:t>
          </a:r>
          <a:endParaRPr lang="es-GT" sz="1400"/>
        </a:p>
      </xdr:txBody>
    </xdr:sp>
    <xdr:clientData/>
  </xdr:twoCellAnchor>
  <xdr:twoCellAnchor>
    <xdr:from>
      <xdr:col>1</xdr:col>
      <xdr:colOff>1</xdr:colOff>
      <xdr:row>34</xdr:row>
      <xdr:rowOff>0</xdr:rowOff>
    </xdr:from>
    <xdr:to>
      <xdr:col>2</xdr:col>
      <xdr:colOff>1290918</xdr:colOff>
      <xdr:row>35</xdr:row>
      <xdr:rowOff>179070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8AB0392-61BA-4721-8FBB-91562E8C4DCF}"/>
            </a:ext>
          </a:extLst>
        </xdr:cNvPr>
        <xdr:cNvSpPr txBox="1"/>
      </xdr:nvSpPr>
      <xdr:spPr>
        <a:xfrm>
          <a:off x="788895" y="6284259"/>
          <a:ext cx="2339788" cy="358364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/>
            <a:t>Creación de Tabla ANOVA</a:t>
          </a:r>
        </a:p>
      </xdr:txBody>
    </xdr:sp>
    <xdr:clientData/>
  </xdr:twoCellAnchor>
  <xdr:twoCellAnchor>
    <xdr:from>
      <xdr:col>1</xdr:col>
      <xdr:colOff>0</xdr:colOff>
      <xdr:row>50</xdr:row>
      <xdr:rowOff>0</xdr:rowOff>
    </xdr:from>
    <xdr:to>
      <xdr:col>3</xdr:col>
      <xdr:colOff>277906</xdr:colOff>
      <xdr:row>51</xdr:row>
      <xdr:rowOff>179070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B01F401D-1359-4C64-A42B-719E088FD76F}"/>
            </a:ext>
          </a:extLst>
        </xdr:cNvPr>
        <xdr:cNvSpPr txBox="1"/>
      </xdr:nvSpPr>
      <xdr:spPr>
        <a:xfrm>
          <a:off x="788894" y="9152965"/>
          <a:ext cx="2626659" cy="358364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/>
            <a:t>Coloque</a:t>
          </a:r>
          <a:r>
            <a:rPr lang="es-GT" sz="1400" baseline="0"/>
            <a:t> el modelo de regresión</a:t>
          </a:r>
        </a:p>
      </xdr:txBody>
    </xdr:sp>
    <xdr:clientData/>
  </xdr:twoCellAnchor>
  <xdr:oneCellAnchor>
    <xdr:from>
      <xdr:col>2</xdr:col>
      <xdr:colOff>0</xdr:colOff>
      <xdr:row>54</xdr:row>
      <xdr:rowOff>0</xdr:rowOff>
    </xdr:from>
    <xdr:ext cx="11571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56FE3DE-FEFC-4974-A338-A42A8C3FD38D}"/>
                </a:ext>
              </a:extLst>
            </xdr:cNvPr>
            <xdr:cNvSpPr txBox="1"/>
          </xdr:nvSpPr>
          <xdr:spPr>
            <a:xfrm>
              <a:off x="1837765" y="9870141"/>
              <a:ext cx="11571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GT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GT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G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56FE3DE-FEFC-4974-A338-A42A8C3FD38D}"/>
                </a:ext>
              </a:extLst>
            </xdr:cNvPr>
            <xdr:cNvSpPr txBox="1"/>
          </xdr:nvSpPr>
          <xdr:spPr>
            <a:xfrm>
              <a:off x="1837765" y="9870141"/>
              <a:ext cx="11571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𝑦=𝐵_𝑜+𝐵_2 𝑋_2+𝑒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1</xdr:col>
      <xdr:colOff>0</xdr:colOff>
      <xdr:row>57</xdr:row>
      <xdr:rowOff>0</xdr:rowOff>
    </xdr:from>
    <xdr:to>
      <xdr:col>2</xdr:col>
      <xdr:colOff>617220</xdr:colOff>
      <xdr:row>58</xdr:row>
      <xdr:rowOff>179070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E834105-9239-438D-9632-019BDCD347FA}"/>
            </a:ext>
          </a:extLst>
        </xdr:cNvPr>
        <xdr:cNvSpPr txBox="1"/>
      </xdr:nvSpPr>
      <xdr:spPr>
        <a:xfrm>
          <a:off x="792480" y="10607040"/>
          <a:ext cx="1668780" cy="36195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/>
            <a:t>Ecuación Ajustada</a:t>
          </a:r>
        </a:p>
      </xdr:txBody>
    </xdr:sp>
    <xdr:clientData/>
  </xdr:twoCellAnchor>
  <xdr:oneCellAnchor>
    <xdr:from>
      <xdr:col>2</xdr:col>
      <xdr:colOff>30480</xdr:colOff>
      <xdr:row>68</xdr:row>
      <xdr:rowOff>76200</xdr:rowOff>
    </xdr:from>
    <xdr:ext cx="1477649" cy="3203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83AE375-FD73-4390-907C-19575B3B3F9F}"/>
                </a:ext>
              </a:extLst>
            </xdr:cNvPr>
            <xdr:cNvSpPr txBox="1"/>
          </xdr:nvSpPr>
          <xdr:spPr>
            <a:xfrm>
              <a:off x="1868245" y="12456459"/>
              <a:ext cx="1477649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GT" sz="1100" b="0" i="1">
                        <a:latin typeface="Cambria Math" panose="02040503050406030204" pitchFamily="18" charset="0"/>
                      </a:rPr>
                      <m:t>=38.1875−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4.875</m:t>
                        </m:r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83AE375-FD73-4390-907C-19575B3B3F9F}"/>
                </a:ext>
              </a:extLst>
            </xdr:cNvPr>
            <xdr:cNvSpPr txBox="1"/>
          </xdr:nvSpPr>
          <xdr:spPr>
            <a:xfrm>
              <a:off x="1868245" y="12456459"/>
              <a:ext cx="1477649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𝑦 ̂=38.1875−4.875/2 𝑋_2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65</xdr:row>
      <xdr:rowOff>30480</xdr:rowOff>
    </xdr:from>
    <xdr:ext cx="1278362" cy="3207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61C72F9-FBB6-4E27-9A3A-3DB7247ECBDA}"/>
                </a:ext>
              </a:extLst>
            </xdr:cNvPr>
            <xdr:cNvSpPr txBox="1"/>
          </xdr:nvSpPr>
          <xdr:spPr>
            <a:xfrm>
              <a:off x="1837765" y="11872856"/>
              <a:ext cx="1278362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G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𝑒𝑓𝑒𝑐𝑡</m:t>
                        </m:r>
                        <m:sSub>
                          <m:sSubPr>
                            <m:ctrlPr>
                              <a:rPr lang="es-G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e>
                          <m:sub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num>
                      <m:den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61C72F9-FBB6-4E27-9A3A-3DB7247ECBDA}"/>
                </a:ext>
              </a:extLst>
            </xdr:cNvPr>
            <xdr:cNvSpPr txBox="1"/>
          </xdr:nvSpPr>
          <xdr:spPr>
            <a:xfrm>
              <a:off x="1837765" y="11872856"/>
              <a:ext cx="1278362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𝑦 ̂=𝐵_𝑜−(𝑒𝑓𝑒𝑐𝑡𝑜_𝐵)/2 𝑋_2</a:t>
              </a:r>
              <a:endParaRPr lang="es-GT" sz="1100"/>
            </a:p>
          </xdr:txBody>
        </xdr:sp>
      </mc:Fallback>
    </mc:AlternateContent>
    <xdr:clientData/>
  </xdr:oneCellAnchor>
  <xdr:twoCellAnchor>
    <xdr:from>
      <xdr:col>1</xdr:col>
      <xdr:colOff>0</xdr:colOff>
      <xdr:row>74</xdr:row>
      <xdr:rowOff>0</xdr:rowOff>
    </xdr:from>
    <xdr:to>
      <xdr:col>2</xdr:col>
      <xdr:colOff>617220</xdr:colOff>
      <xdr:row>75</xdr:row>
      <xdr:rowOff>179070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FF5D209-B6C8-4845-87B7-B4504BA4FD95}"/>
            </a:ext>
          </a:extLst>
        </xdr:cNvPr>
        <xdr:cNvSpPr txBox="1"/>
      </xdr:nvSpPr>
      <xdr:spPr>
        <a:xfrm>
          <a:off x="792480" y="13716000"/>
          <a:ext cx="1668780" cy="36195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/>
            <a:t>Calcule los residuos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2</xdr:col>
      <xdr:colOff>617220</xdr:colOff>
      <xdr:row>87</xdr:row>
      <xdr:rowOff>179070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AB005502-6C82-40AC-9F96-D3373B4341A1}"/>
            </a:ext>
          </a:extLst>
        </xdr:cNvPr>
        <xdr:cNvSpPr txBox="1"/>
      </xdr:nvSpPr>
      <xdr:spPr>
        <a:xfrm>
          <a:off x="792480" y="16093440"/>
          <a:ext cx="1668780" cy="36195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/>
            <a:t>Analisis de Residuos</a:t>
          </a:r>
        </a:p>
      </xdr:txBody>
    </xdr:sp>
    <xdr:clientData/>
  </xdr:twoCellAnchor>
  <xdr:twoCellAnchor editAs="oneCell">
    <xdr:from>
      <xdr:col>1</xdr:col>
      <xdr:colOff>0</xdr:colOff>
      <xdr:row>134</xdr:row>
      <xdr:rowOff>1</xdr:rowOff>
    </xdr:from>
    <xdr:to>
      <xdr:col>5</xdr:col>
      <xdr:colOff>48259</xdr:colOff>
      <xdr:row>153</xdr:row>
      <xdr:rowOff>166256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A0C58CF-5C06-48F0-B2A5-84C89D9AE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709" y="24494837"/>
          <a:ext cx="5340695" cy="358832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133</xdr:row>
      <xdr:rowOff>1</xdr:rowOff>
    </xdr:from>
    <xdr:to>
      <xdr:col>12</xdr:col>
      <xdr:colOff>307946</xdr:colOff>
      <xdr:row>154</xdr:row>
      <xdr:rowOff>110838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B7C6CBE-FE05-42C7-8B10-0E6908082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7492" y="24314728"/>
          <a:ext cx="5794345" cy="3893128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102</xdr:row>
      <xdr:rowOff>0</xdr:rowOff>
    </xdr:from>
    <xdr:to>
      <xdr:col>15</xdr:col>
      <xdr:colOff>540327</xdr:colOff>
      <xdr:row>117</xdr:row>
      <xdr:rowOff>41563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6D3C116-2A14-452A-9FF6-EF7FE5887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713508</xdr:colOff>
      <xdr:row>101</xdr:row>
      <xdr:rowOff>138546</xdr:rowOff>
    </xdr:from>
    <xdr:to>
      <xdr:col>23</xdr:col>
      <xdr:colOff>547254</xdr:colOff>
      <xdr:row>117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407E969-4A53-4CD8-9B1A-91274E75E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148"/>
  <sheetViews>
    <sheetView tabSelected="1" topLeftCell="A98" zoomScale="55" zoomScaleNormal="55" workbookViewId="0">
      <selection activeCell="Z121" sqref="Z121"/>
    </sheetView>
  </sheetViews>
  <sheetFormatPr baseColWidth="10" defaultRowHeight="14.4" x14ac:dyDescent="0.3"/>
  <cols>
    <col min="2" max="2" width="15.33203125" bestFit="1" customWidth="1"/>
    <col min="3" max="3" width="18.88671875" customWidth="1"/>
    <col min="4" max="4" width="19.5546875" customWidth="1"/>
    <col min="5" max="5" width="23.21875" customWidth="1"/>
    <col min="6" max="6" width="17.5546875" customWidth="1"/>
    <col min="7" max="7" width="17.77734375" customWidth="1"/>
    <col min="8" max="8" width="16.21875" customWidth="1"/>
    <col min="9" max="9" width="11.5546875" customWidth="1"/>
    <col min="15" max="15" width="24.33203125" customWidth="1"/>
    <col min="16" max="16" width="16" customWidth="1"/>
  </cols>
  <sheetData>
    <row r="3" spans="2:10" x14ac:dyDescent="0.3">
      <c r="C3" s="23" t="s">
        <v>6</v>
      </c>
      <c r="D3" s="23"/>
      <c r="E3" s="23"/>
      <c r="F3" s="23"/>
      <c r="G3" s="23"/>
      <c r="H3" s="23"/>
      <c r="I3" s="23"/>
      <c r="J3" s="23"/>
    </row>
    <row r="4" spans="2:10" ht="28.8" x14ac:dyDescent="0.3">
      <c r="B4" s="3" t="s">
        <v>0</v>
      </c>
      <c r="C4" s="1" t="s">
        <v>7</v>
      </c>
      <c r="D4" s="1" t="s">
        <v>8</v>
      </c>
      <c r="E4" s="1" t="s">
        <v>9</v>
      </c>
      <c r="F4" s="20" t="s">
        <v>59</v>
      </c>
      <c r="G4" s="21"/>
      <c r="H4" s="21"/>
      <c r="I4" s="22"/>
      <c r="J4" s="5" t="s">
        <v>11</v>
      </c>
    </row>
    <row r="5" spans="2:10" x14ac:dyDescent="0.3">
      <c r="B5" s="4" t="s">
        <v>1</v>
      </c>
      <c r="C5" s="4">
        <v>-1</v>
      </c>
      <c r="D5" s="4">
        <v>-1</v>
      </c>
      <c r="E5" s="4">
        <f>C5*D5</f>
        <v>1</v>
      </c>
      <c r="F5" s="4">
        <v>52</v>
      </c>
      <c r="G5" s="4">
        <v>38</v>
      </c>
      <c r="H5" s="4">
        <v>40</v>
      </c>
      <c r="I5" s="4">
        <v>45</v>
      </c>
      <c r="J5" s="4">
        <f>SUM(F5:I5)</f>
        <v>175</v>
      </c>
    </row>
    <row r="6" spans="2:10" x14ac:dyDescent="0.3">
      <c r="B6" s="4" t="s">
        <v>2</v>
      </c>
      <c r="C6" s="4">
        <v>1</v>
      </c>
      <c r="D6" s="4">
        <v>-1</v>
      </c>
      <c r="E6" s="4">
        <f t="shared" ref="E6:E8" si="0">C6*D6</f>
        <v>-1</v>
      </c>
      <c r="F6" s="4">
        <v>40</v>
      </c>
      <c r="G6" s="4">
        <v>38</v>
      </c>
      <c r="H6" s="4">
        <v>35</v>
      </c>
      <c r="I6" s="4">
        <v>37</v>
      </c>
      <c r="J6" s="4">
        <f t="shared" ref="J6:J8" si="1">SUM(F6:I6)</f>
        <v>150</v>
      </c>
    </row>
    <row r="7" spans="2:10" x14ac:dyDescent="0.3">
      <c r="B7" s="4" t="s">
        <v>3</v>
      </c>
      <c r="C7" s="4">
        <v>-1</v>
      </c>
      <c r="D7" s="4">
        <v>1</v>
      </c>
      <c r="E7" s="4">
        <f t="shared" si="0"/>
        <v>-1</v>
      </c>
      <c r="F7" s="4">
        <v>37</v>
      </c>
      <c r="G7" s="4">
        <v>38</v>
      </c>
      <c r="H7" s="4">
        <v>36</v>
      </c>
      <c r="I7" s="4">
        <v>32</v>
      </c>
      <c r="J7" s="4">
        <f t="shared" si="1"/>
        <v>143</v>
      </c>
    </row>
    <row r="8" spans="2:10" x14ac:dyDescent="0.3">
      <c r="B8" s="4" t="s">
        <v>4</v>
      </c>
      <c r="C8" s="4">
        <v>1</v>
      </c>
      <c r="D8" s="4">
        <v>1</v>
      </c>
      <c r="E8" s="4">
        <f t="shared" si="0"/>
        <v>1</v>
      </c>
      <c r="F8" s="4">
        <v>38</v>
      </c>
      <c r="G8" s="4">
        <v>30</v>
      </c>
      <c r="H8" s="4">
        <v>37</v>
      </c>
      <c r="I8" s="4">
        <v>38</v>
      </c>
      <c r="J8" s="4">
        <f t="shared" si="1"/>
        <v>143</v>
      </c>
    </row>
    <row r="9" spans="2:10" x14ac:dyDescent="0.3">
      <c r="C9" s="2">
        <f>SUM(C5:C8)</f>
        <v>0</v>
      </c>
      <c r="D9" s="2">
        <f>SUM(D5:D8)</f>
        <v>0</v>
      </c>
      <c r="E9" s="2">
        <f>SUM(E5:E8)</f>
        <v>0</v>
      </c>
      <c r="J9" s="2">
        <f>SUM(J5:J8)</f>
        <v>611</v>
      </c>
    </row>
    <row r="14" spans="2:10" x14ac:dyDescent="0.3">
      <c r="B14" t="s">
        <v>12</v>
      </c>
      <c r="C14">
        <f>-J5+J6-J7+J8</f>
        <v>-25</v>
      </c>
    </row>
    <row r="15" spans="2:10" x14ac:dyDescent="0.3">
      <c r="B15" t="s">
        <v>13</v>
      </c>
      <c r="C15">
        <f>-J5-J6+J7+J8</f>
        <v>-39</v>
      </c>
    </row>
    <row r="16" spans="2:10" x14ac:dyDescent="0.3">
      <c r="B16" t="s">
        <v>14</v>
      </c>
      <c r="C16">
        <f>J5-J6-J7+J8</f>
        <v>25</v>
      </c>
    </row>
    <row r="21" spans="2:4" x14ac:dyDescent="0.3">
      <c r="C21" s="4" t="s">
        <v>16</v>
      </c>
      <c r="D21" s="4">
        <v>4</v>
      </c>
    </row>
    <row r="22" spans="2:4" x14ac:dyDescent="0.3">
      <c r="C22" s="4" t="s">
        <v>17</v>
      </c>
      <c r="D22" s="4">
        <v>2</v>
      </c>
    </row>
    <row r="24" spans="2:4" x14ac:dyDescent="0.3">
      <c r="B24" t="s">
        <v>15</v>
      </c>
      <c r="C24">
        <f>C14/(D$21*2^(D$22-1))</f>
        <v>-3.125</v>
      </c>
    </row>
    <row r="25" spans="2:4" x14ac:dyDescent="0.3">
      <c r="B25" t="s">
        <v>18</v>
      </c>
      <c r="C25">
        <f>C15/(D$21*2^(D$22-1))</f>
        <v>-4.875</v>
      </c>
    </row>
    <row r="26" spans="2:4" x14ac:dyDescent="0.3">
      <c r="B26" t="s">
        <v>19</v>
      </c>
      <c r="C26">
        <f>C16/(D$21*2^(D$22-1))</f>
        <v>3.125</v>
      </c>
    </row>
    <row r="31" spans="2:4" x14ac:dyDescent="0.3">
      <c r="B31" t="s">
        <v>25</v>
      </c>
      <c r="C31">
        <f>(C14)^2/(D$21*2^(D$22))</f>
        <v>39.0625</v>
      </c>
    </row>
    <row r="32" spans="2:4" x14ac:dyDescent="0.3">
      <c r="B32" t="s">
        <v>26</v>
      </c>
      <c r="C32">
        <f>(C15)^2/(D$21*2^(D$22))</f>
        <v>95.0625</v>
      </c>
    </row>
    <row r="33" spans="2:10" x14ac:dyDescent="0.3">
      <c r="B33" t="s">
        <v>27</v>
      </c>
      <c r="C33">
        <f>(C16)^2/(D$21*2^(D$22))</f>
        <v>39.0625</v>
      </c>
    </row>
    <row r="39" spans="2:10" x14ac:dyDescent="0.3">
      <c r="B39" s="6"/>
      <c r="C39" s="7" t="s">
        <v>20</v>
      </c>
      <c r="D39" s="7" t="s">
        <v>21</v>
      </c>
      <c r="E39" s="7" t="s">
        <v>22</v>
      </c>
      <c r="F39" s="7" t="s">
        <v>23</v>
      </c>
      <c r="G39" s="7" t="s">
        <v>61</v>
      </c>
    </row>
    <row r="40" spans="2:10" x14ac:dyDescent="0.3">
      <c r="B40" s="4" t="s">
        <v>7</v>
      </c>
      <c r="C40" s="4">
        <f>C31</f>
        <v>39.0625</v>
      </c>
      <c r="D40" s="4">
        <v>1</v>
      </c>
      <c r="E40" s="4">
        <f>C40/D40</f>
        <v>39.0625</v>
      </c>
      <c r="F40" s="4">
        <f>E40/E$43</f>
        <v>2.4007682458386688</v>
      </c>
      <c r="G40" s="8">
        <f>_xlfn.F.INV.RT(0.05,1,12)</f>
        <v>4.7472253467225149</v>
      </c>
      <c r="H40" s="9" t="s">
        <v>32</v>
      </c>
    </row>
    <row r="41" spans="2:10" x14ac:dyDescent="0.3">
      <c r="B41" s="4" t="s">
        <v>8</v>
      </c>
      <c r="C41" s="4">
        <f>C32</f>
        <v>95.0625</v>
      </c>
      <c r="D41" s="4">
        <v>1</v>
      </c>
      <c r="E41" s="4">
        <f t="shared" ref="E41:E43" si="2">C41/D41</f>
        <v>95.0625</v>
      </c>
      <c r="F41" s="4">
        <f t="shared" ref="F41:F42" si="3">E41/E$43</f>
        <v>5.8425096030729842</v>
      </c>
      <c r="G41" s="8">
        <f t="shared" ref="G41:G42" si="4">_xlfn.F.INV.RT(0.05,1,12)</f>
        <v>4.7472253467225149</v>
      </c>
      <c r="H41" s="9" t="s">
        <v>31</v>
      </c>
      <c r="J41" t="s">
        <v>60</v>
      </c>
    </row>
    <row r="42" spans="2:10" x14ac:dyDescent="0.3">
      <c r="B42" s="4" t="s">
        <v>9</v>
      </c>
      <c r="C42" s="4">
        <f>C33</f>
        <v>39.0625</v>
      </c>
      <c r="D42" s="4">
        <v>1</v>
      </c>
      <c r="E42" s="4">
        <f t="shared" si="2"/>
        <v>39.0625</v>
      </c>
      <c r="F42" s="4">
        <f t="shared" si="3"/>
        <v>2.4007682458386688</v>
      </c>
      <c r="G42" s="8">
        <f t="shared" si="4"/>
        <v>4.7472253467225149</v>
      </c>
      <c r="H42" s="9" t="s">
        <v>32</v>
      </c>
    </row>
    <row r="43" spans="2:10" x14ac:dyDescent="0.3">
      <c r="B43" s="4" t="s">
        <v>28</v>
      </c>
      <c r="C43" s="4">
        <f>C44-SUM(C40:C42)</f>
        <v>195.25</v>
      </c>
      <c r="D43" s="4">
        <v>12</v>
      </c>
      <c r="E43" s="4">
        <f t="shared" si="2"/>
        <v>16.270833333333332</v>
      </c>
    </row>
    <row r="44" spans="2:10" x14ac:dyDescent="0.3">
      <c r="B44" s="4" t="s">
        <v>24</v>
      </c>
      <c r="C44" s="4">
        <f>C49</f>
        <v>368.4375</v>
      </c>
      <c r="D44" s="4">
        <v>15</v>
      </c>
    </row>
    <row r="47" spans="2:10" x14ac:dyDescent="0.3">
      <c r="B47" s="2" t="s">
        <v>29</v>
      </c>
      <c r="C47">
        <f>SUMSQ(F5:I8)</f>
        <v>23701</v>
      </c>
      <c r="D47" t="s">
        <v>10</v>
      </c>
      <c r="E47">
        <f>(J9)^2/(D$21*2^(D$22))</f>
        <v>23332.5625</v>
      </c>
    </row>
    <row r="49" spans="2:5" x14ac:dyDescent="0.3">
      <c r="B49" s="2" t="s">
        <v>30</v>
      </c>
      <c r="C49">
        <f>C47-E47</f>
        <v>368.4375</v>
      </c>
    </row>
    <row r="55" spans="2:5" x14ac:dyDescent="0.3">
      <c r="E55" t="s">
        <v>33</v>
      </c>
    </row>
    <row r="62" spans="2:5" x14ac:dyDescent="0.3">
      <c r="C62" t="s">
        <v>34</v>
      </c>
      <c r="E62">
        <f>J9/16</f>
        <v>38.1875</v>
      </c>
    </row>
    <row r="79" spans="2:15" x14ac:dyDescent="0.3">
      <c r="C79" s="24" t="s">
        <v>6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</row>
    <row r="80" spans="2:15" ht="28.8" x14ac:dyDescent="0.3">
      <c r="B80" s="3" t="s">
        <v>0</v>
      </c>
      <c r="C80" s="1" t="s">
        <v>7</v>
      </c>
      <c r="D80" s="1" t="s">
        <v>8</v>
      </c>
      <c r="E80" s="1" t="s">
        <v>9</v>
      </c>
      <c r="F80" s="20" t="s">
        <v>5</v>
      </c>
      <c r="G80" s="21"/>
      <c r="H80" s="21"/>
      <c r="I80" s="22"/>
      <c r="J80" s="5" t="s">
        <v>11</v>
      </c>
      <c r="K80" s="11" t="s">
        <v>35</v>
      </c>
      <c r="L80" s="10" t="s">
        <v>36</v>
      </c>
      <c r="M80" s="10" t="s">
        <v>37</v>
      </c>
      <c r="N80" s="10" t="s">
        <v>38</v>
      </c>
      <c r="O80" s="10" t="s">
        <v>39</v>
      </c>
    </row>
    <row r="81" spans="2:15" x14ac:dyDescent="0.3">
      <c r="B81" s="4" t="s">
        <v>1</v>
      </c>
      <c r="C81" s="4">
        <v>-1</v>
      </c>
      <c r="D81" s="4">
        <v>-1</v>
      </c>
      <c r="E81" s="4">
        <f>C81*D81</f>
        <v>1</v>
      </c>
      <c r="F81" s="4">
        <v>52</v>
      </c>
      <c r="G81" s="4">
        <v>38</v>
      </c>
      <c r="H81" s="4">
        <v>40</v>
      </c>
      <c r="I81" s="4">
        <v>45</v>
      </c>
      <c r="J81" s="4">
        <f>SUM(F81:I81)</f>
        <v>175</v>
      </c>
      <c r="K81" s="9">
        <f>E$62-((C$25)/2)*C81</f>
        <v>35.75</v>
      </c>
      <c r="L81" s="4">
        <f>F81-K81</f>
        <v>16.25</v>
      </c>
      <c r="M81" s="4">
        <f>G81-K81</f>
        <v>2.25</v>
      </c>
      <c r="N81" s="4">
        <f>H81-K81</f>
        <v>4.25</v>
      </c>
      <c r="O81" s="4">
        <f>I81-K81</f>
        <v>9.25</v>
      </c>
    </row>
    <row r="82" spans="2:15" x14ac:dyDescent="0.3">
      <c r="B82" s="4" t="s">
        <v>2</v>
      </c>
      <c r="C82" s="4">
        <v>1</v>
      </c>
      <c r="D82" s="4">
        <v>-1</v>
      </c>
      <c r="E82" s="4">
        <f t="shared" ref="E82:E84" si="5">C82*D82</f>
        <v>-1</v>
      </c>
      <c r="F82" s="4">
        <v>40</v>
      </c>
      <c r="G82" s="4">
        <v>38</v>
      </c>
      <c r="H82" s="4">
        <v>35</v>
      </c>
      <c r="I82" s="4">
        <v>37</v>
      </c>
      <c r="J82" s="4">
        <f t="shared" ref="J82:J84" si="6">SUM(F82:I82)</f>
        <v>150</v>
      </c>
      <c r="K82" s="9">
        <f t="shared" ref="K82:K84" si="7">E$62-((C$25)/2)*C82</f>
        <v>40.625</v>
      </c>
      <c r="L82" s="4">
        <f t="shared" ref="L82:L84" si="8">F82-K82</f>
        <v>-0.625</v>
      </c>
      <c r="M82" s="4">
        <f t="shared" ref="M82:M84" si="9">G82-K82</f>
        <v>-2.625</v>
      </c>
      <c r="N82" s="4">
        <f t="shared" ref="N82:N84" si="10">H82-K82</f>
        <v>-5.625</v>
      </c>
      <c r="O82" s="4">
        <f t="shared" ref="O82:O84" si="11">I82-K82</f>
        <v>-3.625</v>
      </c>
    </row>
    <row r="83" spans="2:15" x14ac:dyDescent="0.3">
      <c r="B83" s="4" t="s">
        <v>3</v>
      </c>
      <c r="C83" s="4">
        <v>-1</v>
      </c>
      <c r="D83" s="4">
        <v>1</v>
      </c>
      <c r="E83" s="4">
        <f t="shared" si="5"/>
        <v>-1</v>
      </c>
      <c r="F83" s="4">
        <v>37</v>
      </c>
      <c r="G83" s="4">
        <v>38</v>
      </c>
      <c r="H83" s="4">
        <v>36</v>
      </c>
      <c r="I83" s="4">
        <v>32</v>
      </c>
      <c r="J83" s="4">
        <f t="shared" si="6"/>
        <v>143</v>
      </c>
      <c r="K83" s="9">
        <f t="shared" si="7"/>
        <v>35.75</v>
      </c>
      <c r="L83" s="4">
        <f t="shared" si="8"/>
        <v>1.25</v>
      </c>
      <c r="M83" s="4">
        <f t="shared" si="9"/>
        <v>2.25</v>
      </c>
      <c r="N83" s="4">
        <f t="shared" si="10"/>
        <v>0.25</v>
      </c>
      <c r="O83" s="4">
        <f t="shared" si="11"/>
        <v>-3.75</v>
      </c>
    </row>
    <row r="84" spans="2:15" x14ac:dyDescent="0.3">
      <c r="B84" s="4" t="s">
        <v>4</v>
      </c>
      <c r="C84" s="4">
        <v>1</v>
      </c>
      <c r="D84" s="4">
        <v>1</v>
      </c>
      <c r="E84" s="4">
        <f t="shared" si="5"/>
        <v>1</v>
      </c>
      <c r="F84" s="4">
        <v>38</v>
      </c>
      <c r="G84" s="4">
        <v>30</v>
      </c>
      <c r="H84" s="4">
        <v>37</v>
      </c>
      <c r="I84" s="4">
        <v>38</v>
      </c>
      <c r="J84" s="4">
        <f t="shared" si="6"/>
        <v>143</v>
      </c>
      <c r="K84" s="9">
        <f t="shared" si="7"/>
        <v>40.625</v>
      </c>
      <c r="L84" s="4">
        <f t="shared" si="8"/>
        <v>-2.625</v>
      </c>
      <c r="M84" s="4">
        <f t="shared" si="9"/>
        <v>-10.625</v>
      </c>
      <c r="N84" s="4">
        <f t="shared" si="10"/>
        <v>-3.625</v>
      </c>
      <c r="O84" s="4">
        <f t="shared" si="11"/>
        <v>-2.625</v>
      </c>
    </row>
    <row r="90" spans="2:15" x14ac:dyDescent="0.3">
      <c r="G90" s="4" t="s">
        <v>40</v>
      </c>
    </row>
    <row r="91" spans="2:15" x14ac:dyDescent="0.3">
      <c r="B91" s="12">
        <v>16.25</v>
      </c>
      <c r="C91" s="12">
        <v>2.25</v>
      </c>
      <c r="D91" s="12">
        <v>4.25</v>
      </c>
      <c r="E91" s="12">
        <v>9.25</v>
      </c>
      <c r="G91" s="9">
        <v>16.25</v>
      </c>
    </row>
    <row r="92" spans="2:15" x14ac:dyDescent="0.3">
      <c r="B92" s="13">
        <v>-0.625</v>
      </c>
      <c r="C92" s="13">
        <v>-2.625</v>
      </c>
      <c r="D92" s="13">
        <v>-5.625</v>
      </c>
      <c r="E92" s="13">
        <v>-3.625</v>
      </c>
      <c r="G92" s="9">
        <v>2.25</v>
      </c>
    </row>
    <row r="93" spans="2:15" x14ac:dyDescent="0.3">
      <c r="B93" s="14">
        <v>1.25</v>
      </c>
      <c r="C93" s="14">
        <v>2.25</v>
      </c>
      <c r="D93" s="14">
        <v>0.25</v>
      </c>
      <c r="E93" s="14">
        <v>-3.75</v>
      </c>
      <c r="G93" s="9">
        <v>4.25</v>
      </c>
    </row>
    <row r="94" spans="2:15" x14ac:dyDescent="0.3">
      <c r="B94" s="15">
        <v>-2.625</v>
      </c>
      <c r="C94" s="15">
        <v>-10.625</v>
      </c>
      <c r="D94" s="15">
        <v>-3.625</v>
      </c>
      <c r="E94" s="15">
        <v>-2.625</v>
      </c>
      <c r="G94" s="9">
        <v>9.25</v>
      </c>
    </row>
    <row r="95" spans="2:15" x14ac:dyDescent="0.3">
      <c r="G95" s="19">
        <v>-0.625</v>
      </c>
    </row>
    <row r="96" spans="2:15" x14ac:dyDescent="0.3">
      <c r="G96" s="19">
        <v>-2.625</v>
      </c>
    </row>
    <row r="97" spans="2:7" x14ac:dyDescent="0.3">
      <c r="G97" s="19">
        <v>-5.625</v>
      </c>
    </row>
    <row r="98" spans="2:7" x14ac:dyDescent="0.3">
      <c r="G98" s="19">
        <v>-3.625</v>
      </c>
    </row>
    <row r="99" spans="2:7" x14ac:dyDescent="0.3">
      <c r="G99" s="16">
        <v>1.25</v>
      </c>
    </row>
    <row r="100" spans="2:7" x14ac:dyDescent="0.3">
      <c r="G100" s="16">
        <v>2.25</v>
      </c>
    </row>
    <row r="101" spans="2:7" x14ac:dyDescent="0.3">
      <c r="G101" s="16">
        <v>0.25</v>
      </c>
    </row>
    <row r="102" spans="2:7" x14ac:dyDescent="0.3">
      <c r="G102" s="16">
        <v>-3.75</v>
      </c>
    </row>
    <row r="103" spans="2:7" x14ac:dyDescent="0.3">
      <c r="G103" s="17">
        <v>-2.625</v>
      </c>
    </row>
    <row r="104" spans="2:7" x14ac:dyDescent="0.3">
      <c r="G104" s="17">
        <v>-10.625</v>
      </c>
    </row>
    <row r="105" spans="2:7" x14ac:dyDescent="0.3">
      <c r="G105" s="17">
        <v>-3.625</v>
      </c>
    </row>
    <row r="106" spans="2:7" x14ac:dyDescent="0.3">
      <c r="G106" s="17">
        <v>-2.625</v>
      </c>
    </row>
    <row r="111" spans="2:7" x14ac:dyDescent="0.3">
      <c r="B111" s="4" t="s">
        <v>41</v>
      </c>
      <c r="C111" s="4" t="s">
        <v>40</v>
      </c>
      <c r="E111" s="4" t="s">
        <v>63</v>
      </c>
      <c r="F111" s="4" t="s">
        <v>40</v>
      </c>
    </row>
    <row r="112" spans="2:7" x14ac:dyDescent="0.3">
      <c r="B112" s="4">
        <v>13.937250000000002</v>
      </c>
      <c r="C112" s="9">
        <v>16.25</v>
      </c>
      <c r="E112" s="4">
        <v>-1</v>
      </c>
      <c r="F112" s="9">
        <v>16.25</v>
      </c>
    </row>
    <row r="113" spans="2:6" x14ac:dyDescent="0.3">
      <c r="B113" s="4">
        <v>13.937250000000002</v>
      </c>
      <c r="C113" s="9">
        <v>2.25</v>
      </c>
      <c r="E113" s="4">
        <v>-1</v>
      </c>
      <c r="F113" s="9">
        <v>2.25</v>
      </c>
    </row>
    <row r="114" spans="2:6" x14ac:dyDescent="0.3">
      <c r="B114" s="4">
        <v>13.937250000000002</v>
      </c>
      <c r="C114" s="9">
        <v>4.25</v>
      </c>
      <c r="E114" s="4">
        <v>1</v>
      </c>
      <c r="F114" s="9">
        <v>4.25</v>
      </c>
    </row>
    <row r="115" spans="2:6" x14ac:dyDescent="0.3">
      <c r="B115" s="4">
        <v>13.937250000000002</v>
      </c>
      <c r="C115" s="9">
        <v>9.25</v>
      </c>
      <c r="E115" s="4">
        <v>1</v>
      </c>
      <c r="F115" s="9">
        <v>9.25</v>
      </c>
    </row>
    <row r="116" spans="2:6" x14ac:dyDescent="0.3">
      <c r="B116" s="4">
        <v>14.773250000000001</v>
      </c>
      <c r="C116" s="19">
        <v>-0.625</v>
      </c>
      <c r="E116" s="4">
        <v>-1</v>
      </c>
      <c r="F116" s="19">
        <v>-0.625</v>
      </c>
    </row>
    <row r="117" spans="2:6" x14ac:dyDescent="0.3">
      <c r="B117" s="4">
        <v>14.773250000000001</v>
      </c>
      <c r="C117" s="19">
        <v>-2.625</v>
      </c>
      <c r="E117" s="4">
        <v>-1</v>
      </c>
      <c r="F117" s="19">
        <v>-2.625</v>
      </c>
    </row>
    <row r="118" spans="2:6" x14ac:dyDescent="0.3">
      <c r="B118" s="4">
        <v>14.773250000000001</v>
      </c>
      <c r="C118" s="19">
        <v>-5.625</v>
      </c>
      <c r="E118" s="4">
        <v>1</v>
      </c>
      <c r="F118" s="19">
        <v>-5.625</v>
      </c>
    </row>
    <row r="119" spans="2:6" x14ac:dyDescent="0.3">
      <c r="B119" s="4">
        <v>14.773250000000001</v>
      </c>
      <c r="C119" s="19">
        <v>-3.625</v>
      </c>
      <c r="E119" s="4">
        <v>1</v>
      </c>
      <c r="F119" s="19">
        <v>-3.625</v>
      </c>
    </row>
    <row r="120" spans="2:6" x14ac:dyDescent="0.3">
      <c r="B120" s="4">
        <v>14.0045</v>
      </c>
      <c r="C120" s="16">
        <v>1.25</v>
      </c>
      <c r="E120" s="4">
        <v>-1</v>
      </c>
      <c r="F120" s="16">
        <v>1.25</v>
      </c>
    </row>
    <row r="121" spans="2:6" x14ac:dyDescent="0.3">
      <c r="B121" s="4">
        <v>14.0045</v>
      </c>
      <c r="C121" s="16">
        <v>2.25</v>
      </c>
      <c r="E121" s="4">
        <v>-1</v>
      </c>
      <c r="F121" s="16">
        <v>2.25</v>
      </c>
    </row>
    <row r="122" spans="2:6" x14ac:dyDescent="0.3">
      <c r="B122" s="4">
        <v>14.0045</v>
      </c>
      <c r="C122" s="16">
        <v>0.25</v>
      </c>
      <c r="E122" s="4">
        <v>1</v>
      </c>
      <c r="F122" s="16">
        <v>0.25</v>
      </c>
    </row>
    <row r="123" spans="2:6" x14ac:dyDescent="0.3">
      <c r="B123" s="4">
        <v>14.0045</v>
      </c>
      <c r="C123" s="16">
        <v>-3.75</v>
      </c>
      <c r="E123" s="4">
        <v>1</v>
      </c>
      <c r="F123" s="16">
        <v>-3.75</v>
      </c>
    </row>
    <row r="124" spans="2:6" x14ac:dyDescent="0.3">
      <c r="B124" s="4">
        <v>14.840499999999999</v>
      </c>
      <c r="C124" s="17">
        <v>-2.625</v>
      </c>
      <c r="E124" s="4">
        <v>-1</v>
      </c>
      <c r="F124" s="17">
        <v>-2.625</v>
      </c>
    </row>
    <row r="125" spans="2:6" x14ac:dyDescent="0.3">
      <c r="B125" s="4">
        <v>14.840499999999999</v>
      </c>
      <c r="C125" s="17">
        <v>-10.625</v>
      </c>
      <c r="E125" s="4">
        <v>-1</v>
      </c>
      <c r="F125" s="17">
        <v>-10.625</v>
      </c>
    </row>
    <row r="126" spans="2:6" x14ac:dyDescent="0.3">
      <c r="B126" s="4">
        <v>14.840499999999999</v>
      </c>
      <c r="C126" s="17">
        <v>-3.625</v>
      </c>
      <c r="E126" s="4">
        <v>1</v>
      </c>
      <c r="F126" s="17">
        <v>-3.625</v>
      </c>
    </row>
    <row r="127" spans="2:6" x14ac:dyDescent="0.3">
      <c r="B127" s="4">
        <v>14.840499999999999</v>
      </c>
      <c r="C127" s="17">
        <v>-2.625</v>
      </c>
      <c r="E127" s="4">
        <v>1</v>
      </c>
      <c r="F127" s="17">
        <v>-2.625</v>
      </c>
    </row>
    <row r="131" spans="2:19" x14ac:dyDescent="0.3">
      <c r="O131" t="s">
        <v>44</v>
      </c>
      <c r="S131" t="s">
        <v>58</v>
      </c>
    </row>
    <row r="132" spans="2:19" x14ac:dyDescent="0.3">
      <c r="G132" t="s">
        <v>43</v>
      </c>
    </row>
    <row r="133" spans="2:19" x14ac:dyDescent="0.3">
      <c r="B133" t="s">
        <v>42</v>
      </c>
      <c r="O133" s="27" t="s">
        <v>40</v>
      </c>
      <c r="P133" s="27"/>
    </row>
    <row r="134" spans="2:19" x14ac:dyDescent="0.3">
      <c r="O134" s="18" t="s">
        <v>45</v>
      </c>
      <c r="P134" s="18">
        <v>0</v>
      </c>
    </row>
    <row r="135" spans="2:19" x14ac:dyDescent="0.3">
      <c r="O135" s="18" t="s">
        <v>46</v>
      </c>
      <c r="P135" s="18">
        <v>1.561749819913548</v>
      </c>
    </row>
    <row r="136" spans="2:19" x14ac:dyDescent="0.3">
      <c r="O136" s="18" t="s">
        <v>47</v>
      </c>
      <c r="P136" s="18">
        <v>-1.625</v>
      </c>
    </row>
    <row r="137" spans="2:19" x14ac:dyDescent="0.3">
      <c r="O137" s="18" t="s">
        <v>48</v>
      </c>
      <c r="P137" s="18">
        <v>-2.625</v>
      </c>
    </row>
    <row r="138" spans="2:19" x14ac:dyDescent="0.3">
      <c r="O138" s="18" t="s">
        <v>49</v>
      </c>
      <c r="P138" s="18">
        <v>6.246999279654192</v>
      </c>
    </row>
    <row r="139" spans="2:19" x14ac:dyDescent="0.3">
      <c r="O139" s="18" t="s">
        <v>50</v>
      </c>
      <c r="P139" s="18">
        <v>39.024999999999999</v>
      </c>
    </row>
    <row r="140" spans="2:19" x14ac:dyDescent="0.3">
      <c r="O140" s="28" t="s">
        <v>51</v>
      </c>
      <c r="P140" s="28">
        <v>2.3008939783521312</v>
      </c>
    </row>
    <row r="141" spans="2:19" x14ac:dyDescent="0.3">
      <c r="O141" s="28" t="s">
        <v>52</v>
      </c>
      <c r="P141" s="28">
        <v>1.1263539031474616</v>
      </c>
    </row>
    <row r="142" spans="2:19" x14ac:dyDescent="0.3">
      <c r="O142" s="18" t="s">
        <v>53</v>
      </c>
      <c r="P142" s="18">
        <v>26.875</v>
      </c>
    </row>
    <row r="143" spans="2:19" x14ac:dyDescent="0.3">
      <c r="O143" s="18" t="s">
        <v>54</v>
      </c>
      <c r="P143" s="18">
        <v>-10.625</v>
      </c>
    </row>
    <row r="144" spans="2:19" x14ac:dyDescent="0.3">
      <c r="O144" s="18" t="s">
        <v>55</v>
      </c>
      <c r="P144" s="18">
        <v>16.25</v>
      </c>
    </row>
    <row r="145" spans="15:16" x14ac:dyDescent="0.3">
      <c r="O145" s="18" t="s">
        <v>56</v>
      </c>
      <c r="P145" s="18">
        <v>0</v>
      </c>
    </row>
    <row r="146" spans="15:16" x14ac:dyDescent="0.3">
      <c r="O146" s="18" t="s">
        <v>57</v>
      </c>
      <c r="P146" s="18">
        <v>16</v>
      </c>
    </row>
    <row r="148" spans="15:16" x14ac:dyDescent="0.3">
      <c r="O148" s="29" t="s">
        <v>62</v>
      </c>
    </row>
  </sheetData>
  <mergeCells count="4">
    <mergeCell ref="F4:I4"/>
    <mergeCell ref="C3:J3"/>
    <mergeCell ref="F80:I80"/>
    <mergeCell ref="C79:O79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Garcia</dc:creator>
  <cp:lastModifiedBy>Marcos Gutierrez</cp:lastModifiedBy>
  <dcterms:created xsi:type="dcterms:W3CDTF">2016-04-08T22:10:49Z</dcterms:created>
  <dcterms:modified xsi:type="dcterms:W3CDTF">2021-04-24T21:10:24Z</dcterms:modified>
</cp:coreProperties>
</file>