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udget Template" sheetId="1" r:id="rId4"/>
  </sheets>
</workbook>
</file>

<file path=xl/comments1.xml><?xml version="1.0" encoding="utf-8"?>
<comments xmlns="http://schemas.openxmlformats.org/spreadsheetml/2006/main">
  <authors>
    <author> </author>
    <author>Microsoft Office User</author>
  </authors>
  <commentList>
    <comment ref="A5" authorId="0">
      <text>
        <r>
          <rPr>
            <sz val="11"/>
            <color indexed="8"/>
            <rFont val="Helvetica Neue"/>
          </rPr>
          <t xml:space="preserve"> :
Lead/Corresponding PI should be listed and named here. If NIH salary cap applies to a co-PI/co-investigator, please use this line so that cost share can be automatically calculated below.</t>
        </r>
      </text>
    </comment>
    <comment ref="B5" authorId="0">
      <text>
        <r>
          <rPr>
            <sz val="11"/>
            <color indexed="8"/>
            <rFont val="Helvetica Neue"/>
          </rPr>
          <t xml:space="preserve"> :
For current salary and actual fringe benefit rate information contact the Sponsored Projects Office</t>
        </r>
      </text>
    </comment>
    <comment ref="A11" authorId="0">
      <text>
        <r>
          <rPr>
            <sz val="11"/>
            <color indexed="8"/>
            <rFont val="Helvetica Neue"/>
          </rPr>
          <t xml:space="preserve"> :
Postgraduate appointments are 100% for 12 months.  Anything less will require additional source of funds at the time of award.
</t>
        </r>
      </text>
    </comment>
    <comment ref="A14" authorId="1">
      <text>
        <r>
          <rPr>
            <sz val="11"/>
            <color indexed="8"/>
            <rFont val="Helvetica Neue"/>
          </rPr>
          <t>Microsoft Office User:
Maximum allowable 18 hours per week (45%) when school is in session</t>
        </r>
      </text>
    </comment>
    <comment ref="A16" authorId="1">
      <text>
        <r>
          <rPr>
            <sz val="11"/>
            <color indexed="8"/>
            <rFont val="Helvetica Neue"/>
          </rPr>
          <t>Microsoft Office User:
Current GSR Step V salary used by default. Check with departmental graduate advisor for accurate GSR step for grad group or individual GSR</t>
        </r>
      </text>
    </comment>
    <comment ref="A18" authorId="1">
      <text>
        <r>
          <rPr>
            <sz val="11"/>
            <color indexed="8"/>
            <rFont val="Helvetica Neue"/>
          </rPr>
          <t xml:space="preserve">Microsoft Office User:
For policy on Non-resident tuition please see memo from Graduate Dean Marjorie Zatz dated 6/23/15 Re: USAP Graduate Division Student Support for FY2015-16
</t>
        </r>
      </text>
    </comment>
    <comment ref="A26" authorId="0">
      <text>
        <r>
          <rPr>
            <sz val="11"/>
            <color indexed="8"/>
            <rFont val="Helvetica Neue"/>
          </rPr>
          <t xml:space="preserve"> :
Actual fringe benefit rate should be used when available.  Otherwise refer to the SPO website for current composite rates.</t>
        </r>
      </text>
    </comment>
    <comment ref="A50" authorId="0">
      <text>
        <r>
          <rPr>
            <sz val="11"/>
            <color indexed="8"/>
            <rFont val="Helvetica Neue"/>
          </rPr>
          <t xml:space="preserve"> :
Each listed equipment item should be equal to or greater than $5,000 and have a useful life of more than one year</t>
        </r>
      </text>
    </comment>
    <comment ref="A59" authorId="0">
      <text>
        <r>
          <rPr>
            <sz val="11"/>
            <color indexed="8"/>
            <rFont val="Helvetica Neue"/>
          </rPr>
          <t xml:space="preserve"> :
When budgeting for participant support cost please remember that most sponsors require prior approval before you can re-budget this line item once awarded.  
Participants are not typically allowed to be UCM employees.</t>
        </r>
      </text>
    </comment>
    <comment ref="K69" authorId="1">
      <text>
        <r>
          <rPr>
            <sz val="11"/>
            <color indexed="8"/>
            <rFont val="Helvetica Neue"/>
          </rPr>
          <t xml:space="preserve">Microsoft Office User:
Escalation will change automatically depending on budget type: Modular Budget = 1.0, Detailed RR Budget 1.03. Do not edit manually.
</t>
        </r>
      </text>
    </comment>
    <comment ref="A80" authorId="0">
      <text>
        <r>
          <rPr>
            <sz val="11"/>
            <color indexed="8"/>
            <rFont val="Helvetica Neue"/>
          </rPr>
          <t xml:space="preserve"> :
Graduate Student Health Service Fee ($50), Transportation Fee ($87.50), Student Life Fee ($15), Associated Students Fee ($10), &amp; Recreation Fee ($146) are not allowable on grant funds.
Current Tuition &amp; Fees information is available at: http://registrar.ucmerced.edu/policies/fees </t>
        </r>
      </text>
    </comment>
    <comment ref="A87" authorId="0">
      <text>
        <r>
          <rPr>
            <sz val="11"/>
            <color indexed="8"/>
            <rFont val="Helvetica Neue"/>
          </rPr>
          <t xml:space="preserve"> :
If Modified Total Direct Cost (MTDC) calculation the first 25K of each sub-award should be charged IDC (UC Campus sub-award should not be charged IDC for MTDC rate)
If IDC rate is calculated on Total Direct Cost (TDC) or Total Cost (TC) the total sub-award should be charged IDC. 
If a subcontract for services the total amount should always be charged  IDC.</t>
        </r>
      </text>
    </comment>
    <comment ref="A88" authorId="0">
      <text>
        <r>
          <rPr>
            <sz val="11"/>
            <color indexed="8"/>
            <rFont val="Helvetica Neue"/>
          </rPr>
          <t xml:space="preserve"> :
Modified Total Direct Costs (MTDC) is our standard IDC rate.  It excludes equipment, student fees, and anything greater than $25K on a sub-award.  
If you are required to calculate your IDC with a different type of rate please contact the Sponsored Projects Office for a revised budget template.</t>
        </r>
      </text>
    </comment>
    <comment ref="B89" authorId="0">
      <text>
        <r>
          <rPr>
            <sz val="11"/>
            <color indexed="8"/>
            <rFont val="Helvetica Neue"/>
          </rPr>
          <t xml:space="preserve"> :
If you are budgeting for anything less than UCM's negotiated F&amp;A rate of 55% MTDC please contact the Sponsored Projects Office immediately.  </t>
        </r>
      </text>
    </comment>
    <comment ref="L104" authorId="1">
      <text>
        <r>
          <rPr>
            <sz val="11"/>
            <color indexed="8"/>
            <rFont val="Helvetica Neue"/>
          </rPr>
          <t xml:space="preserve">Microsoft Office User:
Escalation will change automatically depending on budget type: Modular Budget = 1.0, Detailed RR Budget 1.03. Do not edit manually. </t>
        </r>
      </text>
    </comment>
  </commentList>
</comments>
</file>

<file path=xl/sharedStrings.xml><?xml version="1.0" encoding="utf-8"?>
<sst xmlns="http://schemas.openxmlformats.org/spreadsheetml/2006/main" uniqueCount="120">
  <si>
    <t>Principal Investigator: Justin Yeakel</t>
  </si>
  <si>
    <t>Budget Start Date: 07/01/2022</t>
  </si>
  <si>
    <t>Sponsor: NSF DEB</t>
  </si>
  <si>
    <t>Budget End Date: 06/30/25</t>
  </si>
  <si>
    <t>Project Title: TBD</t>
  </si>
  <si>
    <t># Personnel Per Yr</t>
  </si>
  <si>
    <t>Salaries</t>
  </si>
  <si>
    <t>Monthly Rate</t>
  </si>
  <si>
    <t>Year 1</t>
  </si>
  <si>
    <t>Year 2</t>
  </si>
  <si>
    <t>Year 3</t>
  </si>
  <si>
    <t>Year 4</t>
  </si>
  <si>
    <t>Year 5</t>
  </si>
  <si>
    <t>Total</t>
  </si>
  <si>
    <t>Personnel</t>
  </si>
  <si>
    <t>Yr 1</t>
  </si>
  <si>
    <t>Yr 2</t>
  </si>
  <si>
    <t>Yr 3</t>
  </si>
  <si>
    <t>Yr 4</t>
  </si>
  <si>
    <t>Yr 5</t>
  </si>
  <si>
    <t>PI- Yeakel</t>
  </si>
  <si>
    <t>Co-PI 1</t>
  </si>
  <si>
    <t>Co-PI 2</t>
  </si>
  <si>
    <t>Co-PI 3</t>
  </si>
  <si>
    <t>Co-PI 4</t>
  </si>
  <si>
    <t>PI Salary: Course Buyout</t>
  </si>
  <si>
    <t xml:space="preserve">Postdoc Level </t>
  </si>
  <si>
    <t>Staff (Exempt)</t>
  </si>
  <si>
    <t>Staff (Non-Exempt)</t>
  </si>
  <si>
    <t>Undergraduate Academic Year</t>
  </si>
  <si>
    <t>Undergraduate: summer, holidays</t>
  </si>
  <si>
    <t>GSR-AY (Fall): Step V</t>
  </si>
  <si>
    <t>GSR-AY (Spring): Step V</t>
  </si>
  <si>
    <t>GSR- Sumr: Step V</t>
  </si>
  <si>
    <t>Professional Research Scientist (Exempt)</t>
  </si>
  <si>
    <t>Professional Research Scientist (Non-Exempt)</t>
  </si>
  <si>
    <t>Project Scientist (Exempt)</t>
  </si>
  <si>
    <t>Project Scientist (Non-Exempt)</t>
  </si>
  <si>
    <t>Project Coordinator (Exempt)</t>
  </si>
  <si>
    <t>Project Coordinator (Non-Exempt)</t>
  </si>
  <si>
    <t>Total Salaries</t>
  </si>
  <si>
    <t># of Months Per Yr (integer value)</t>
  </si>
  <si>
    <t>Fringe: Composite Benefit Rates effective 7/1/20</t>
  </si>
  <si>
    <t>%</t>
  </si>
  <si>
    <t>Total Fringe</t>
  </si>
  <si>
    <t>Percentage of Effort Per Month Per Yr</t>
  </si>
  <si>
    <t>Total F &amp; S</t>
  </si>
  <si>
    <t>Equipment</t>
  </si>
  <si>
    <t>Total Equipment</t>
  </si>
  <si>
    <t>Travel</t>
  </si>
  <si>
    <t xml:space="preserve">Travel-domestic  </t>
  </si>
  <si>
    <t xml:space="preserve">Travel-international </t>
  </si>
  <si>
    <t>Total Travel</t>
  </si>
  <si>
    <t>Participant Support</t>
  </si>
  <si>
    <t>Stipends</t>
  </si>
  <si>
    <t>Subsistence</t>
  </si>
  <si>
    <t xml:space="preserve">Other: </t>
  </si>
  <si>
    <t>Total Participant Support</t>
  </si>
  <si>
    <t>Subawards</t>
  </si>
  <si>
    <t>Subaward 1</t>
  </si>
  <si>
    <t>Subaward 2</t>
  </si>
  <si>
    <t>Subaward 3</t>
  </si>
  <si>
    <t>UC Subaward 4</t>
  </si>
  <si>
    <t>Inflation auto-completes DO NOT EDIT</t>
  </si>
  <si>
    <t>UC Subaward 5</t>
  </si>
  <si>
    <t>Person Months Per Year (auto-completes)</t>
  </si>
  <si>
    <t>UC Subaward 6</t>
  </si>
  <si>
    <t>Total Subawards</t>
  </si>
  <si>
    <t>Other Direct Costs</t>
  </si>
  <si>
    <t>Materials/Supplies</t>
  </si>
  <si>
    <t>Publication Costs</t>
  </si>
  <si>
    <t>Consultant Services</t>
  </si>
  <si>
    <t xml:space="preserve">Facility Access </t>
  </si>
  <si>
    <t>Other: Computer Services</t>
  </si>
  <si>
    <t>Other: (Includes GSR Tuition &amp; Fees)</t>
  </si>
  <si>
    <t xml:space="preserve">Fall </t>
  </si>
  <si>
    <t>Spring</t>
  </si>
  <si>
    <t>Tuition **</t>
  </si>
  <si>
    <t>Non-resident Supplemental Tuition **</t>
  </si>
  <si>
    <t>Student Services Fee **</t>
  </si>
  <si>
    <t>Health Insurance **</t>
  </si>
  <si>
    <t xml:space="preserve">Sub-Total Tuition &amp; Fees </t>
  </si>
  <si>
    <t>Total Other Direct Costs</t>
  </si>
  <si>
    <t>Total Direct Costs</t>
  </si>
  <si>
    <t>Portion of Sub-award to be charged IDC</t>
  </si>
  <si>
    <t>MTDC (less equipment, Stdnt fees, &amp; SK's &gt; 25,000)</t>
  </si>
  <si>
    <t>Total Indirect Costs</t>
  </si>
  <si>
    <t>Total Request</t>
  </si>
  <si>
    <t>GSR Totals Per Year</t>
  </si>
  <si>
    <t>Fall Semester # GSR</t>
  </si>
  <si>
    <t>Salary</t>
  </si>
  <si>
    <t>Fringe</t>
  </si>
  <si>
    <t>Consortium IDC</t>
  </si>
  <si>
    <t>Direct costs less consortium IDC</t>
  </si>
  <si>
    <t>Composite Benefit Rates per year</t>
  </si>
  <si>
    <t>FY 2022</t>
  </si>
  <si>
    <t>FY 2023</t>
  </si>
  <si>
    <t>FY 2024</t>
  </si>
  <si>
    <t>FY 2025</t>
  </si>
  <si>
    <t>FY 2026</t>
  </si>
  <si>
    <t>FY 2027</t>
  </si>
  <si>
    <t>Spring Semester # GSR</t>
  </si>
  <si>
    <t>Other Academic and Exempt Staff</t>
  </si>
  <si>
    <t>Faculty (Academic Year)</t>
  </si>
  <si>
    <t>Post Doctoral Scholars</t>
  </si>
  <si>
    <t>Limited Benefits Eligibility (including Faculty Summer Salaries)</t>
  </si>
  <si>
    <t>Non Exempt Staff</t>
  </si>
  <si>
    <t>Tuition Increase (do not edit)</t>
  </si>
  <si>
    <t>Information for spreadsheet functionality: do not edit</t>
  </si>
  <si>
    <t>Budget period</t>
  </si>
  <si>
    <t>FY to use</t>
  </si>
  <si>
    <t>July 1, 2020-June 30, 2021</t>
  </si>
  <si>
    <t>FY 2021</t>
  </si>
  <si>
    <t>July 1, 2021-June 30, 2022</t>
  </si>
  <si>
    <t>GSR fees, =&gt;55% IDC includes 25% discount</t>
  </si>
  <si>
    <t>July 1, 2022-June 30, 2023</t>
  </si>
  <si>
    <t>July 1, 2023-June 30, 2024</t>
  </si>
  <si>
    <t>GSR fees, &lt;55% IDC</t>
  </si>
  <si>
    <t>Current IDC Rate:</t>
  </si>
  <si>
    <t>Budget type: 1=RR, 2=modular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</si>
</sst>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&quot; &quot;* #,##0&quot; &quot;;&quot; &quot;* (#,##0);&quot; &quot;* &quot;- &quot;"/>
    <numFmt numFmtId="60" formatCode="&quot; &quot;&quot;$&quot;* #,##0.00&quot; &quot;;&quot; &quot;&quot;$&quot;* (#,##0.00);&quot; &quot;&quot;$&quot;* &quot;-&quot;??&quot; &quot;"/>
    <numFmt numFmtId="61" formatCode="0.0%"/>
    <numFmt numFmtId="62" formatCode="&quot; &quot;* #,##0.00&quot; &quot;;&quot; &quot;* (#,##0.00);&quot; &quot;* &quot;-&quot;??&quot; &quot;"/>
  </numFmts>
  <fonts count="11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4"/>
      <color indexed="8"/>
      <name val="Arial"/>
    </font>
    <font>
      <b val="1"/>
      <i val="1"/>
      <sz val="14"/>
      <color indexed="8"/>
      <name val="Arial"/>
    </font>
    <font>
      <i val="1"/>
      <sz val="14"/>
      <color indexed="8"/>
      <name val="Arial"/>
    </font>
    <font>
      <b val="1"/>
      <i val="1"/>
      <u val="single"/>
      <sz val="14"/>
      <color indexed="8"/>
      <name val="Arial"/>
    </font>
    <font>
      <sz val="11"/>
      <color indexed="8"/>
      <name val="Helvetica Neue"/>
    </font>
    <font>
      <sz val="14"/>
      <color indexed="8"/>
      <name val="Arial"/>
    </font>
    <font>
      <b val="1"/>
      <sz val="13"/>
      <color indexed="8"/>
      <name val="Arial"/>
    </font>
    <font>
      <b val="1"/>
      <sz val="14"/>
      <color indexed="15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104">
    <border>
      <left/>
      <right/>
      <top/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medium">
        <color indexed="8"/>
      </right>
      <top style="thin">
        <color indexed="10"/>
      </top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medium">
        <color indexed="8"/>
      </right>
      <top style="thin">
        <color indexed="10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hair">
        <color indexed="8"/>
      </right>
      <top style="medium">
        <color indexed="8"/>
      </top>
      <bottom/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4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center"/>
    </xf>
    <xf numFmtId="0" fontId="3" fillId="2" borderId="2" applyNumberFormat="0" applyFont="1" applyFill="1" applyBorder="1" applyAlignment="1" applyProtection="0">
      <alignment vertical="center"/>
    </xf>
    <xf numFmtId="49" fontId="3" fillId="2" borderId="2" applyNumberFormat="1" applyFont="1" applyFill="1" applyBorder="1" applyAlignment="1" applyProtection="0">
      <alignment horizontal="left" vertical="center"/>
    </xf>
    <xf numFmtId="14" fontId="3" fillId="2" borderId="2" applyNumberFormat="1" applyFont="1" applyFill="1" applyBorder="1" applyAlignment="1" applyProtection="0">
      <alignment horizontal="left" vertical="center"/>
    </xf>
    <xf numFmtId="14" fontId="3" fillId="2" borderId="3" applyNumberFormat="1" applyFont="1" applyFill="1" applyBorder="1" applyAlignment="1" applyProtection="0">
      <alignment horizontal="left" vertical="center"/>
    </xf>
    <xf numFmtId="59" fontId="0" fillId="3" borderId="4" applyNumberFormat="1" applyFont="1" applyFill="1" applyBorder="1" applyAlignment="1" applyProtection="0">
      <alignment vertical="bottom"/>
    </xf>
    <xf numFmtId="59" fontId="0" fillId="3" borderId="5" applyNumberFormat="1" applyFont="1" applyFill="1" applyBorder="1" applyAlignment="1" applyProtection="0">
      <alignment vertical="bottom"/>
    </xf>
    <xf numFmtId="0" fontId="3" fillId="3" borderId="5" applyNumberFormat="0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vertical="center"/>
    </xf>
    <xf numFmtId="0" fontId="3" fillId="2" borderId="7" applyNumberFormat="0" applyFont="1" applyFill="1" applyBorder="1" applyAlignment="1" applyProtection="0">
      <alignment vertical="center"/>
    </xf>
    <xf numFmtId="49" fontId="3" fillId="2" borderId="7" applyNumberFormat="1" applyFont="1" applyFill="1" applyBorder="1" applyAlignment="1" applyProtection="0">
      <alignment horizontal="left" vertical="center"/>
    </xf>
    <xf numFmtId="14" fontId="3" fillId="2" borderId="7" applyNumberFormat="1" applyFont="1" applyFill="1" applyBorder="1" applyAlignment="1" applyProtection="0">
      <alignment horizontal="left" vertical="center"/>
    </xf>
    <xf numFmtId="14" fontId="3" fillId="2" borderId="8" applyNumberFormat="1" applyFont="1" applyFill="1" applyBorder="1" applyAlignment="1" applyProtection="0">
      <alignment horizontal="left" vertical="center"/>
    </xf>
    <xf numFmtId="59" fontId="0" fillId="3" borderId="9" applyNumberFormat="1" applyFont="1" applyFill="1" applyBorder="1" applyAlignment="1" applyProtection="0">
      <alignment vertical="bottom"/>
    </xf>
    <xf numFmtId="0" fontId="4" fillId="3" borderId="5" applyNumberFormat="0" applyFont="1" applyFill="1" applyBorder="1" applyAlignment="1" applyProtection="0">
      <alignment vertical="bottom"/>
    </xf>
    <xf numFmtId="49" fontId="4" fillId="2" borderId="10" applyNumberFormat="1" applyFont="1" applyFill="1" applyBorder="1" applyAlignment="1" applyProtection="0">
      <alignment vertical="center" wrapText="1"/>
    </xf>
    <xf numFmtId="0" fontId="5" fillId="2" borderId="11" applyNumberFormat="0" applyFont="1" applyFill="1" applyBorder="1" applyAlignment="1" applyProtection="0">
      <alignment vertical="center" wrapText="1"/>
    </xf>
    <xf numFmtId="0" fontId="5" fillId="2" borderId="12" applyNumberFormat="0" applyFont="1" applyFill="1" applyBorder="1" applyAlignment="1" applyProtection="0">
      <alignment vertical="center" wrapText="1"/>
    </xf>
    <xf numFmtId="0" fontId="5" fillId="3" borderId="4" applyNumberFormat="0" applyFont="1" applyFill="1" applyBorder="1" applyAlignment="1" applyProtection="0">
      <alignment vertical="bottom" wrapText="1"/>
    </xf>
    <xf numFmtId="0" fontId="5" fillId="3" borderId="13" applyNumberFormat="0" applyFont="1" applyFill="1" applyBorder="1" applyAlignment="1" applyProtection="0">
      <alignment vertical="center" wrapText="1"/>
    </xf>
    <xf numFmtId="49" fontId="3" fillId="2" borderId="14" applyNumberFormat="1" applyFont="1" applyFill="1" applyBorder="1" applyAlignment="1" applyProtection="0">
      <alignment horizontal="center" vertical="center"/>
    </xf>
    <xf numFmtId="0" fontId="3" fillId="2" borderId="15" applyNumberFormat="0" applyFont="1" applyFill="1" applyBorder="1" applyAlignment="1" applyProtection="0">
      <alignment horizontal="center" vertical="center"/>
    </xf>
    <xf numFmtId="0" fontId="3" fillId="2" borderId="16" applyNumberFormat="0" applyFont="1" applyFill="1" applyBorder="1" applyAlignment="1" applyProtection="0">
      <alignment horizontal="center" vertical="center"/>
    </xf>
    <xf numFmtId="49" fontId="3" fillId="3" borderId="17" applyNumberFormat="1" applyFont="1" applyFill="1" applyBorder="1" applyAlignment="1" applyProtection="0">
      <alignment horizontal="left" vertical="bottom"/>
    </xf>
    <xf numFmtId="49" fontId="6" fillId="4" borderId="18" applyNumberFormat="1" applyFont="1" applyFill="1" applyBorder="1" applyAlignment="1" applyProtection="0">
      <alignment horizontal="center" vertical="bottom"/>
    </xf>
    <xf numFmtId="59" fontId="6" fillId="4" borderId="19" applyNumberFormat="1" applyFont="1" applyFill="1" applyBorder="1" applyAlignment="1" applyProtection="0">
      <alignment horizontal="center" vertical="bottom"/>
    </xf>
    <xf numFmtId="49" fontId="6" fillId="3" borderId="20" applyNumberFormat="1" applyFont="1" applyFill="1" applyBorder="1" applyAlignment="1" applyProtection="0">
      <alignment horizontal="center" vertical="bottom"/>
    </xf>
    <xf numFmtId="49" fontId="6" fillId="3" borderId="21" applyNumberFormat="1" applyFont="1" applyFill="1" applyBorder="1" applyAlignment="1" applyProtection="0">
      <alignment horizontal="center" vertical="bottom"/>
    </xf>
    <xf numFmtId="49" fontId="6" fillId="3" borderId="22" applyNumberFormat="1" applyFont="1" applyFill="1" applyBorder="1" applyAlignment="1" applyProtection="0">
      <alignment horizontal="center" vertical="bottom"/>
    </xf>
    <xf numFmtId="59" fontId="6" fillId="3" borderId="23" applyNumberFormat="1" applyFont="1" applyFill="1" applyBorder="1" applyAlignment="1" applyProtection="0">
      <alignment horizontal="center" vertical="bottom"/>
    </xf>
    <xf numFmtId="49" fontId="3" fillId="3" borderId="24" applyNumberFormat="1" applyFont="1" applyFill="1" applyBorder="1" applyAlignment="1" applyProtection="0">
      <alignment horizontal="center" vertical="center"/>
    </xf>
    <xf numFmtId="49" fontId="3" fillId="3" borderId="14" applyNumberFormat="1" applyFont="1" applyFill="1" applyBorder="1" applyAlignment="1" applyProtection="0">
      <alignment vertical="center"/>
    </xf>
    <xf numFmtId="49" fontId="3" fillId="3" borderId="15" applyNumberFormat="1" applyFont="1" applyFill="1" applyBorder="1" applyAlignment="1" applyProtection="0">
      <alignment vertical="center"/>
    </xf>
    <xf numFmtId="49" fontId="3" fillId="3" borderId="16" applyNumberFormat="1" applyFont="1" applyFill="1" applyBorder="1" applyAlignment="1" applyProtection="0">
      <alignment vertical="center"/>
    </xf>
    <xf numFmtId="59" fontId="6" fillId="3" borderId="4" applyNumberFormat="1" applyFont="1" applyFill="1" applyBorder="1" applyAlignment="1" applyProtection="0">
      <alignment horizontal="center" vertical="bottom"/>
    </xf>
    <xf numFmtId="0" fontId="3" fillId="3" borderId="5" applyNumberFormat="0" applyFont="1" applyFill="1" applyBorder="1" applyAlignment="1" applyProtection="0">
      <alignment horizontal="center" vertical="bottom"/>
    </xf>
    <xf numFmtId="49" fontId="0" fillId="3" borderId="25" applyNumberFormat="1" applyFont="1" applyFill="1" applyBorder="1" applyAlignment="1" applyProtection="0">
      <alignment vertical="bottom"/>
    </xf>
    <xf numFmtId="60" fontId="8" fillId="5" borderId="26" applyNumberFormat="1" applyFont="1" applyFill="1" applyBorder="1" applyAlignment="1" applyProtection="0">
      <alignment horizontal="center" vertical="bottom"/>
    </xf>
    <xf numFmtId="60" fontId="8" fillId="5" borderId="27" applyNumberFormat="1" applyFont="1" applyFill="1" applyBorder="1" applyAlignment="1" applyProtection="0">
      <alignment horizontal="center" vertical="bottom"/>
    </xf>
    <xf numFmtId="59" fontId="0" fillId="3" borderId="28" applyNumberFormat="1" applyFont="1" applyFill="1" applyBorder="1" applyAlignment="1" applyProtection="0">
      <alignment vertical="bottom"/>
    </xf>
    <xf numFmtId="59" fontId="0" fillId="3" borderId="29" applyNumberFormat="1" applyFont="1" applyFill="1" applyBorder="1" applyAlignment="1" applyProtection="0">
      <alignment vertical="bottom"/>
    </xf>
    <xf numFmtId="59" fontId="0" fillId="3" borderId="23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center"/>
    </xf>
    <xf numFmtId="1" fontId="0" fillId="3" borderId="31" applyNumberFormat="1" applyFont="1" applyFill="1" applyBorder="1" applyAlignment="1" applyProtection="0">
      <alignment vertical="center"/>
    </xf>
    <xf numFmtId="1" fontId="0" fillId="3" borderId="32" applyNumberFormat="1" applyFont="1" applyFill="1" applyBorder="1" applyAlignment="1" applyProtection="0">
      <alignment vertical="center"/>
    </xf>
    <xf numFmtId="1" fontId="0" fillId="3" borderId="33" applyNumberFormat="1" applyFont="1" applyFill="1" applyBorder="1" applyAlignment="1" applyProtection="0">
      <alignment vertical="center"/>
    </xf>
    <xf numFmtId="60" fontId="8" fillId="5" borderId="26" applyNumberFormat="1" applyFont="1" applyFill="1" applyBorder="1" applyAlignment="1" applyProtection="0">
      <alignment horizontal="left" vertical="bottom"/>
    </xf>
    <xf numFmtId="60" fontId="8" fillId="5" borderId="27" applyNumberFormat="1" applyFont="1" applyFill="1" applyBorder="1" applyAlignment="1" applyProtection="0">
      <alignment horizontal="left" vertical="bottom"/>
    </xf>
    <xf numFmtId="1" fontId="0" fillId="3" borderId="34" applyNumberFormat="1" applyFont="1" applyFill="1" applyBorder="1" applyAlignment="1" applyProtection="0">
      <alignment vertical="center"/>
    </xf>
    <xf numFmtId="1" fontId="0" fillId="3" borderId="35" applyNumberFormat="1" applyFont="1" applyFill="1" applyBorder="1" applyAlignment="1" applyProtection="0">
      <alignment vertical="center"/>
    </xf>
    <xf numFmtId="1" fontId="0" fillId="3" borderId="36" applyNumberFormat="1" applyFont="1" applyFill="1" applyBorder="1" applyAlignment="1" applyProtection="0">
      <alignment vertical="center"/>
    </xf>
    <xf numFmtId="0" fontId="0" fillId="3" borderId="4" applyNumberFormat="0" applyFont="1" applyFill="1" applyBorder="1" applyAlignment="1" applyProtection="0">
      <alignment vertical="bottom"/>
    </xf>
    <xf numFmtId="60" fontId="8" fillId="5" borderId="26" applyNumberFormat="1" applyFont="1" applyFill="1" applyBorder="1" applyAlignment="1" applyProtection="0">
      <alignment horizontal="right" vertical="bottom"/>
    </xf>
    <xf numFmtId="60" fontId="8" fillId="5" borderId="27" applyNumberFormat="1" applyFont="1" applyFill="1" applyBorder="1" applyAlignment="1" applyProtection="0">
      <alignment horizontal="right" vertical="bottom"/>
    </xf>
    <xf numFmtId="60" fontId="0" fillId="5" borderId="35" applyNumberFormat="1" applyFont="1" applyFill="1" applyBorder="1" applyAlignment="1" applyProtection="0">
      <alignment vertical="bottom"/>
    </xf>
    <xf numFmtId="59" fontId="0" fillId="5" borderId="35" applyNumberFormat="1" applyFont="1" applyFill="1" applyBorder="1" applyAlignment="1" applyProtection="0">
      <alignment vertical="bottom"/>
    </xf>
    <xf numFmtId="49" fontId="0" fillId="3" borderId="34" applyNumberFormat="1" applyFont="1" applyFill="1" applyBorder="1" applyAlignment="1" applyProtection="0">
      <alignment vertical="center"/>
    </xf>
    <xf numFmtId="60" fontId="8" fillId="5" borderId="35" applyNumberFormat="1" applyFont="1" applyFill="1" applyBorder="1" applyAlignment="1" applyProtection="0">
      <alignment horizontal="center" vertical="bottom"/>
    </xf>
    <xf numFmtId="49" fontId="0" fillId="3" borderId="37" applyNumberFormat="1" applyFont="1" applyFill="1" applyBorder="1" applyAlignment="1" applyProtection="0">
      <alignment vertical="bottom"/>
    </xf>
    <xf numFmtId="60" fontId="8" fillId="5" borderId="38" applyNumberFormat="1" applyFont="1" applyFill="1" applyBorder="1" applyAlignment="1" applyProtection="0">
      <alignment horizontal="left" vertical="bottom"/>
    </xf>
    <xf numFmtId="60" fontId="8" fillId="5" borderId="39" applyNumberFormat="1" applyFont="1" applyFill="1" applyBorder="1" applyAlignment="1" applyProtection="0">
      <alignment horizontal="left" vertical="bottom"/>
    </xf>
    <xf numFmtId="59" fontId="0" fillId="3" borderId="40" applyNumberFormat="1" applyFont="1" applyFill="1" applyBorder="1" applyAlignment="1" applyProtection="0">
      <alignment vertical="bottom"/>
    </xf>
    <xf numFmtId="59" fontId="0" fillId="3" borderId="13" applyNumberFormat="1" applyFont="1" applyFill="1" applyBorder="1" applyAlignment="1" applyProtection="0">
      <alignment vertical="bottom"/>
    </xf>
    <xf numFmtId="1" fontId="0" fillId="3" borderId="41" applyNumberFormat="1" applyFont="1" applyFill="1" applyBorder="1" applyAlignment="1" applyProtection="0">
      <alignment vertical="center"/>
    </xf>
    <xf numFmtId="1" fontId="0" fillId="3" borderId="42" applyNumberFormat="1" applyFont="1" applyFill="1" applyBorder="1" applyAlignment="1" applyProtection="0">
      <alignment vertical="center"/>
    </xf>
    <xf numFmtId="1" fontId="0" fillId="3" borderId="43" applyNumberFormat="1" applyFont="1" applyFill="1" applyBorder="1" applyAlignment="1" applyProtection="0">
      <alignment vertical="center"/>
    </xf>
    <xf numFmtId="49" fontId="4" fillId="3" borderId="44" applyNumberFormat="1" applyFont="1" applyFill="1" applyBorder="1" applyAlignment="1" applyProtection="0">
      <alignment horizontal="left" vertical="bottom"/>
    </xf>
    <xf numFmtId="0" fontId="4" fillId="3" borderId="45" applyNumberFormat="0" applyFont="1" applyFill="1" applyBorder="1" applyAlignment="1" applyProtection="0">
      <alignment horizontal="left" vertical="bottom"/>
    </xf>
    <xf numFmtId="0" fontId="4" fillId="3" borderId="46" applyNumberFormat="0" applyFont="1" applyFill="1" applyBorder="1" applyAlignment="1" applyProtection="0">
      <alignment horizontal="left" vertical="bottom"/>
    </xf>
    <xf numFmtId="59" fontId="4" fillId="3" borderId="44" applyNumberFormat="1" applyFont="1" applyFill="1" applyBorder="1" applyAlignment="1" applyProtection="0">
      <alignment vertical="bottom"/>
    </xf>
    <xf numFmtId="59" fontId="4" fillId="3" borderId="45" applyNumberFormat="1" applyFont="1" applyFill="1" applyBorder="1" applyAlignment="1" applyProtection="0">
      <alignment vertical="bottom"/>
    </xf>
    <xf numFmtId="59" fontId="4" fillId="3" borderId="46" applyNumberFormat="1" applyFont="1" applyFill="1" applyBorder="1" applyAlignment="1" applyProtection="0">
      <alignment vertical="bottom"/>
    </xf>
    <xf numFmtId="59" fontId="4" fillId="3" borderId="4" applyNumberFormat="1" applyFont="1" applyFill="1" applyBorder="1" applyAlignment="1" applyProtection="0">
      <alignment vertical="bottom"/>
    </xf>
    <xf numFmtId="59" fontId="4" fillId="3" borderId="47" applyNumberFormat="1" applyFont="1" applyFill="1" applyBorder="1" applyAlignment="1" applyProtection="0">
      <alignment vertical="center"/>
    </xf>
    <xf numFmtId="49" fontId="9" fillId="3" borderId="48" applyNumberFormat="1" applyFont="1" applyFill="1" applyBorder="1" applyAlignment="1" applyProtection="0">
      <alignment horizontal="left" vertical="bottom"/>
    </xf>
    <xf numFmtId="0" fontId="9" fillId="3" borderId="49" applyNumberFormat="0" applyFont="1" applyFill="1" applyBorder="1" applyAlignment="1" applyProtection="0">
      <alignment horizontal="left" vertical="bottom"/>
    </xf>
    <xf numFmtId="49" fontId="3" fillId="3" borderId="32" applyNumberFormat="1" applyFont="1" applyFill="1" applyBorder="1" applyAlignment="1" applyProtection="0">
      <alignment horizontal="center" vertical="bottom"/>
    </xf>
    <xf numFmtId="0" fontId="3" fillId="3" borderId="20" applyNumberFormat="0" applyFont="1" applyFill="1" applyBorder="1" applyAlignment="1" applyProtection="0">
      <alignment horizontal="center" vertical="bottom"/>
    </xf>
    <xf numFmtId="0" fontId="3" fillId="3" borderId="21" applyNumberFormat="0" applyFont="1" applyFill="1" applyBorder="1" applyAlignment="1" applyProtection="0">
      <alignment horizontal="center" vertical="bottom"/>
    </xf>
    <xf numFmtId="0" fontId="3" fillId="3" borderId="22" applyNumberFormat="0" applyFont="1" applyFill="1" applyBorder="1" applyAlignment="1" applyProtection="0">
      <alignment horizontal="center" vertical="bottom"/>
    </xf>
    <xf numFmtId="0" fontId="3" fillId="3" borderId="23" applyNumberFormat="0" applyFont="1" applyFill="1" applyBorder="1" applyAlignment="1" applyProtection="0">
      <alignment horizontal="left" vertical="bottom"/>
    </xf>
    <xf numFmtId="49" fontId="8" fillId="3" borderId="4" applyNumberFormat="1" applyFont="1" applyFill="1" applyBorder="1" applyAlignment="1" applyProtection="0">
      <alignment horizontal="left" vertical="bottom"/>
    </xf>
    <xf numFmtId="0" fontId="8" fillId="3" borderId="50" applyNumberFormat="0" applyFont="1" applyFill="1" applyBorder="1" applyAlignment="1" applyProtection="0">
      <alignment horizontal="left" vertical="bottom"/>
    </xf>
    <xf numFmtId="61" fontId="0" fillId="3" borderId="35" applyNumberFormat="1" applyFont="1" applyFill="1" applyBorder="1" applyAlignment="1" applyProtection="0">
      <alignment vertical="bottom"/>
    </xf>
    <xf numFmtId="0" fontId="0" fillId="3" borderId="31" applyNumberFormat="1" applyFont="1" applyFill="1" applyBorder="1" applyAlignment="1" applyProtection="0">
      <alignment vertical="center"/>
    </xf>
    <xf numFmtId="0" fontId="0" fillId="3" borderId="32" applyNumberFormat="1" applyFont="1" applyFill="1" applyBorder="1" applyAlignment="1" applyProtection="0">
      <alignment vertical="center"/>
    </xf>
    <xf numFmtId="0" fontId="0" fillId="3" borderId="32" applyNumberFormat="1" applyFont="1" applyFill="1" applyBorder="1" applyAlignment="1" applyProtection="0">
      <alignment vertical="bottom"/>
    </xf>
    <xf numFmtId="0" fontId="0" fillId="3" borderId="32" applyNumberFormat="0" applyFont="1" applyFill="1" applyBorder="1" applyAlignment="1" applyProtection="0">
      <alignment vertical="center"/>
    </xf>
    <xf numFmtId="0" fontId="0" fillId="3" borderId="33" applyNumberFormat="0" applyFont="1" applyFill="1" applyBorder="1" applyAlignment="1" applyProtection="0">
      <alignment vertical="center"/>
    </xf>
    <xf numFmtId="0" fontId="0" fillId="3" borderId="34" applyNumberFormat="0" applyFont="1" applyFill="1" applyBorder="1" applyAlignment="1" applyProtection="0">
      <alignment vertical="center"/>
    </xf>
    <xf numFmtId="0" fontId="0" fillId="3" borderId="35" applyNumberFormat="0" applyFont="1" applyFill="1" applyBorder="1" applyAlignment="1" applyProtection="0">
      <alignment vertical="center"/>
    </xf>
    <xf numFmtId="0" fontId="0" fillId="3" borderId="36" applyNumberFormat="0" applyFont="1" applyFill="1" applyBorder="1" applyAlignment="1" applyProtection="0">
      <alignment vertical="center"/>
    </xf>
    <xf numFmtId="0" fontId="0" fillId="3" borderId="34" applyNumberFormat="1" applyFont="1" applyFill="1" applyBorder="1" applyAlignment="1" applyProtection="0">
      <alignment vertical="center"/>
    </xf>
    <xf numFmtId="0" fontId="0" fillId="3" borderId="35" applyNumberFormat="1" applyFont="1" applyFill="1" applyBorder="1" applyAlignment="1" applyProtection="0">
      <alignment vertical="center"/>
    </xf>
    <xf numFmtId="49" fontId="8" fillId="3" borderId="51" applyNumberFormat="1" applyFont="1" applyFill="1" applyBorder="1" applyAlignment="1" applyProtection="0">
      <alignment horizontal="left" vertical="bottom"/>
    </xf>
    <xf numFmtId="0" fontId="8" fillId="3" borderId="52" applyNumberFormat="0" applyFont="1" applyFill="1" applyBorder="1" applyAlignment="1" applyProtection="0">
      <alignment horizontal="left" vertical="bottom"/>
    </xf>
    <xf numFmtId="61" fontId="0" fillId="3" borderId="42" applyNumberFormat="1" applyFont="1" applyFill="1" applyBorder="1" applyAlignment="1" applyProtection="0">
      <alignment vertical="bottom"/>
    </xf>
    <xf numFmtId="0" fontId="0" fillId="3" borderId="41" applyNumberFormat="0" applyFont="1" applyFill="1" applyBorder="1" applyAlignment="1" applyProtection="0">
      <alignment vertical="center"/>
    </xf>
    <xf numFmtId="0" fontId="0" fillId="3" borderId="42" applyNumberFormat="0" applyFont="1" applyFill="1" applyBorder="1" applyAlignment="1" applyProtection="0">
      <alignment vertical="center"/>
    </xf>
    <xf numFmtId="0" fontId="0" fillId="3" borderId="43" applyNumberFormat="0" applyFont="1" applyFill="1" applyBorder="1" applyAlignment="1" applyProtection="0">
      <alignment vertical="center"/>
    </xf>
    <xf numFmtId="49" fontId="4" fillId="3" borderId="53" applyNumberFormat="1" applyFont="1" applyFill="1" applyBorder="1" applyAlignment="1" applyProtection="0">
      <alignment horizontal="left" vertical="bottom"/>
    </xf>
    <xf numFmtId="0" fontId="4" fillId="3" borderId="54" applyNumberFormat="0" applyFont="1" applyFill="1" applyBorder="1" applyAlignment="1" applyProtection="0">
      <alignment horizontal="left" vertical="bottom"/>
    </xf>
    <xf numFmtId="59" fontId="0" fillId="3" borderId="54" applyNumberFormat="1" applyFont="1" applyFill="1" applyBorder="1" applyAlignment="1" applyProtection="0">
      <alignment vertical="bottom"/>
    </xf>
    <xf numFmtId="59" fontId="0" fillId="3" borderId="55" applyNumberFormat="1" applyFont="1" applyFill="1" applyBorder="1" applyAlignment="1" applyProtection="0">
      <alignment vertical="bottom"/>
    </xf>
    <xf numFmtId="59" fontId="0" fillId="3" borderId="47" applyNumberFormat="1" applyFont="1" applyFill="1" applyBorder="1" applyAlignment="1" applyProtection="0">
      <alignment vertical="center"/>
    </xf>
    <xf numFmtId="49" fontId="4" fillId="3" borderId="56" applyNumberFormat="1" applyFont="1" applyFill="1" applyBorder="1" applyAlignment="1" applyProtection="0">
      <alignment horizontal="left" vertical="bottom"/>
    </xf>
    <xf numFmtId="0" fontId="4" fillId="3" borderId="57" applyNumberFormat="0" applyFont="1" applyFill="1" applyBorder="1" applyAlignment="1" applyProtection="0">
      <alignment horizontal="left" vertical="bottom"/>
    </xf>
    <xf numFmtId="59" fontId="4" fillId="3" borderId="57" applyNumberFormat="1" applyFont="1" applyFill="1" applyBorder="1" applyAlignment="1" applyProtection="0">
      <alignment vertical="bottom"/>
    </xf>
    <xf numFmtId="59" fontId="4" fillId="3" borderId="29" applyNumberFormat="1" applyFont="1" applyFill="1" applyBorder="1" applyAlignment="1" applyProtection="0">
      <alignment vertical="bottom"/>
    </xf>
    <xf numFmtId="49" fontId="3" fillId="3" borderId="48" applyNumberFormat="1" applyFont="1" applyFill="1" applyBorder="1" applyAlignment="1" applyProtection="0">
      <alignment horizontal="left" vertical="bottom"/>
    </xf>
    <xf numFmtId="0" fontId="3" fillId="3" borderId="21" applyNumberFormat="0" applyFont="1" applyFill="1" applyBorder="1" applyAlignment="1" applyProtection="0">
      <alignment horizontal="left" vertical="bottom"/>
    </xf>
    <xf numFmtId="0" fontId="3" fillId="3" borderId="22" applyNumberFormat="0" applyFont="1" applyFill="1" applyBorder="1" applyAlignment="1" applyProtection="0">
      <alignment horizontal="left" vertical="bottom"/>
    </xf>
    <xf numFmtId="49" fontId="8" fillId="3" borderId="30" applyNumberFormat="1" applyFont="1" applyFill="1" applyBorder="1" applyAlignment="1" applyProtection="0">
      <alignment horizontal="left" vertical="center"/>
    </xf>
    <xf numFmtId="61" fontId="0" fillId="3" borderId="31" applyNumberFormat="1" applyFont="1" applyFill="1" applyBorder="1" applyAlignment="1" applyProtection="0">
      <alignment vertical="center"/>
    </xf>
    <xf numFmtId="61" fontId="0" fillId="3" borderId="32" applyNumberFormat="1" applyFont="1" applyFill="1" applyBorder="1" applyAlignment="1" applyProtection="0">
      <alignment vertical="center"/>
    </xf>
    <xf numFmtId="61" fontId="0" fillId="3" borderId="33" applyNumberFormat="1" applyFont="1" applyFill="1" applyBorder="1" applyAlignment="1" applyProtection="0">
      <alignment vertical="center"/>
    </xf>
    <xf numFmtId="0" fontId="8" fillId="3" borderId="5" applyNumberFormat="0" applyFont="1" applyFill="1" applyBorder="1" applyAlignment="1" applyProtection="0">
      <alignment horizontal="left" vertical="bottom"/>
    </xf>
    <xf numFmtId="61" fontId="0" fillId="3" borderId="34" applyNumberFormat="1" applyFont="1" applyFill="1" applyBorder="1" applyAlignment="1" applyProtection="0">
      <alignment vertical="center"/>
    </xf>
    <xf numFmtId="61" fontId="0" fillId="3" borderId="35" applyNumberFormat="1" applyFont="1" applyFill="1" applyBorder="1" applyAlignment="1" applyProtection="0">
      <alignment vertical="center"/>
    </xf>
    <xf numFmtId="61" fontId="0" fillId="3" borderId="36" applyNumberFormat="1" applyFont="1" applyFill="1" applyBorder="1" applyAlignment="1" applyProtection="0">
      <alignment vertical="center"/>
    </xf>
    <xf numFmtId="0" fontId="3" fillId="3" borderId="5" applyNumberFormat="0" applyFont="1" applyFill="1" applyBorder="1" applyAlignment="1" applyProtection="0">
      <alignment horizontal="left" vertical="bottom"/>
    </xf>
    <xf numFmtId="0" fontId="8" fillId="3" borderId="9" applyNumberFormat="0" applyFont="1" applyFill="1" applyBorder="1" applyAlignment="1" applyProtection="0">
      <alignment horizontal="left" vertical="bottom"/>
    </xf>
    <xf numFmtId="49" fontId="3" fillId="3" borderId="53" applyNumberFormat="1" applyFont="1" applyFill="1" applyBorder="1" applyAlignment="1" applyProtection="0">
      <alignment horizontal="left" vertical="bottom"/>
    </xf>
    <xf numFmtId="0" fontId="3" fillId="3" borderId="54" applyNumberFormat="0" applyFont="1" applyFill="1" applyBorder="1" applyAlignment="1" applyProtection="0">
      <alignment horizontal="left" vertical="bottom"/>
    </xf>
    <xf numFmtId="59" fontId="3" fillId="3" borderId="54" applyNumberFormat="1" applyFont="1" applyFill="1" applyBorder="1" applyAlignment="1" applyProtection="0">
      <alignment vertical="bottom"/>
    </xf>
    <xf numFmtId="59" fontId="3" fillId="3" borderId="55" applyNumberFormat="1" applyFont="1" applyFill="1" applyBorder="1" applyAlignment="1" applyProtection="0">
      <alignment vertical="bottom"/>
    </xf>
    <xf numFmtId="0" fontId="3" fillId="3" borderId="58" applyNumberFormat="0" applyFont="1" applyFill="1" applyBorder="1" applyAlignment="1" applyProtection="0">
      <alignment horizontal="left" vertical="bottom"/>
    </xf>
    <xf numFmtId="0" fontId="3" fillId="3" borderId="59" applyNumberFormat="0" applyFont="1" applyFill="1" applyBorder="1" applyAlignment="1" applyProtection="0">
      <alignment horizontal="left" vertical="bottom"/>
    </xf>
    <xf numFmtId="59" fontId="3" fillId="3" borderId="59" applyNumberFormat="1" applyFont="1" applyFill="1" applyBorder="1" applyAlignment="1" applyProtection="0">
      <alignment vertical="bottom"/>
    </xf>
    <xf numFmtId="59" fontId="3" fillId="3" borderId="60" applyNumberFormat="1" applyFont="1" applyFill="1" applyBorder="1" applyAlignment="1" applyProtection="0">
      <alignment vertical="bottom"/>
    </xf>
    <xf numFmtId="49" fontId="3" fillId="3" borderId="61" applyNumberFormat="1" applyFont="1" applyFill="1" applyBorder="1" applyAlignment="1" applyProtection="0">
      <alignment horizontal="left" vertical="bottom"/>
    </xf>
    <xf numFmtId="0" fontId="3" fillId="3" borderId="62" applyNumberFormat="0" applyFont="1" applyFill="1" applyBorder="1" applyAlignment="1" applyProtection="0">
      <alignment horizontal="left" vertical="bottom"/>
    </xf>
    <xf numFmtId="0" fontId="3" fillId="3" borderId="63" applyNumberFormat="0" applyFont="1" applyFill="1" applyBorder="1" applyAlignment="1" applyProtection="0">
      <alignment horizontal="left" vertical="bottom"/>
    </xf>
    <xf numFmtId="59" fontId="8" fillId="3" borderId="5" applyNumberFormat="1" applyFont="1" applyFill="1" applyBorder="1" applyAlignment="1" applyProtection="0">
      <alignment vertical="bottom"/>
    </xf>
    <xf numFmtId="59" fontId="8" fillId="3" borderId="29" applyNumberFormat="1" applyFont="1" applyFill="1" applyBorder="1" applyAlignment="1" applyProtection="0">
      <alignment vertical="bottom"/>
    </xf>
    <xf numFmtId="61" fontId="8" fillId="3" borderId="34" applyNumberFormat="1" applyFont="1" applyFill="1" applyBorder="1" applyAlignment="1" applyProtection="0">
      <alignment vertical="center"/>
    </xf>
    <xf numFmtId="61" fontId="8" fillId="3" borderId="35" applyNumberFormat="1" applyFont="1" applyFill="1" applyBorder="1" applyAlignment="1" applyProtection="0">
      <alignment vertical="center"/>
    </xf>
    <xf numFmtId="61" fontId="8" fillId="3" borderId="36" applyNumberFormat="1" applyFont="1" applyFill="1" applyBorder="1" applyAlignment="1" applyProtection="0">
      <alignment vertical="center"/>
    </xf>
    <xf numFmtId="0" fontId="8" fillId="3" borderId="4" applyNumberFormat="0" applyFont="1" applyFill="1" applyBorder="1" applyAlignment="1" applyProtection="0">
      <alignment vertical="bottom"/>
    </xf>
    <xf numFmtId="59" fontId="8" fillId="3" borderId="9" applyNumberFormat="1" applyFont="1" applyFill="1" applyBorder="1" applyAlignment="1" applyProtection="0">
      <alignment vertical="bottom"/>
    </xf>
    <xf numFmtId="59" fontId="8" fillId="3" borderId="13" applyNumberFormat="1" applyFont="1" applyFill="1" applyBorder="1" applyAlignment="1" applyProtection="0">
      <alignment vertical="bottom"/>
    </xf>
    <xf numFmtId="49" fontId="3" fillId="6" borderId="64" applyNumberFormat="1" applyFont="1" applyFill="1" applyBorder="1" applyAlignment="1" applyProtection="0">
      <alignment vertical="bottom"/>
    </xf>
    <xf numFmtId="0" fontId="3" fillId="6" borderId="65" applyNumberFormat="0" applyFont="1" applyFill="1" applyBorder="1" applyAlignment="1" applyProtection="0">
      <alignment vertical="bottom"/>
    </xf>
    <xf numFmtId="59" fontId="3" fillId="6" borderId="65" applyNumberFormat="1" applyFont="1" applyFill="1" applyBorder="1" applyAlignment="1" applyProtection="0">
      <alignment vertical="bottom"/>
    </xf>
    <xf numFmtId="59" fontId="3" fillId="6" borderId="66" applyNumberFormat="1" applyFont="1" applyFill="1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vertical="bottom"/>
    </xf>
    <xf numFmtId="49" fontId="0" fillId="6" borderId="67" applyNumberFormat="1" applyFont="1" applyFill="1" applyBorder="1" applyAlignment="1" applyProtection="0">
      <alignment vertical="bottom"/>
    </xf>
    <xf numFmtId="0" fontId="3" fillId="6" borderId="68" applyNumberFormat="0" applyFont="1" applyFill="1" applyBorder="1" applyAlignment="1" applyProtection="0">
      <alignment vertical="bottom"/>
    </xf>
    <xf numFmtId="59" fontId="0" fillId="6" borderId="68" applyNumberFormat="1" applyFont="1" applyFill="1" applyBorder="1" applyAlignment="1" applyProtection="0">
      <alignment vertical="bottom"/>
    </xf>
    <xf numFmtId="59" fontId="0" fillId="6" borderId="69" applyNumberFormat="1" applyFont="1" applyFill="1" applyBorder="1" applyAlignment="1" applyProtection="0">
      <alignment vertical="bottom"/>
    </xf>
    <xf numFmtId="49" fontId="0" fillId="6" borderId="6" applyNumberFormat="1" applyFont="1" applyFill="1" applyBorder="1" applyAlignment="1" applyProtection="0">
      <alignment vertical="bottom"/>
    </xf>
    <xf numFmtId="0" fontId="8" fillId="6" borderId="7" applyNumberFormat="0" applyFont="1" applyFill="1" applyBorder="1" applyAlignment="1" applyProtection="0">
      <alignment horizontal="left" vertical="bottom"/>
    </xf>
    <xf numFmtId="0" fontId="0" fillId="6" borderId="7" applyNumberFormat="0" applyFont="1" applyFill="1" applyBorder="1" applyAlignment="1" applyProtection="0">
      <alignment vertical="bottom"/>
    </xf>
    <xf numFmtId="59" fontId="0" fillId="6" borderId="7" applyNumberFormat="1" applyFont="1" applyFill="1" applyBorder="1" applyAlignment="1" applyProtection="0">
      <alignment vertical="bottom"/>
    </xf>
    <xf numFmtId="59" fontId="0" fillId="6" borderId="8" applyNumberFormat="1" applyFont="1" applyFill="1" applyBorder="1" applyAlignment="1" applyProtection="0">
      <alignment vertical="bottom"/>
    </xf>
    <xf numFmtId="49" fontId="0" fillId="6" borderId="70" applyNumberFormat="1" applyFont="1" applyFill="1" applyBorder="1" applyAlignment="1" applyProtection="0">
      <alignment vertical="bottom"/>
    </xf>
    <xf numFmtId="0" fontId="0" fillId="6" borderId="71" applyNumberFormat="0" applyFont="1" applyFill="1" applyBorder="1" applyAlignment="1" applyProtection="0">
      <alignment vertical="bottom"/>
    </xf>
    <xf numFmtId="59" fontId="0" fillId="6" borderId="71" applyNumberFormat="1" applyFont="1" applyFill="1" applyBorder="1" applyAlignment="1" applyProtection="0">
      <alignment vertical="bottom"/>
    </xf>
    <xf numFmtId="59" fontId="0" fillId="3" borderId="72" applyNumberFormat="1" applyFont="1" applyFill="1" applyBorder="1" applyAlignment="1" applyProtection="0">
      <alignment vertical="bottom"/>
    </xf>
    <xf numFmtId="49" fontId="0" fillId="3" borderId="61" applyNumberFormat="1" applyFont="1" applyFill="1" applyBorder="1" applyAlignment="1" applyProtection="0">
      <alignment vertical="bottom"/>
    </xf>
    <xf numFmtId="0" fontId="8" fillId="3" borderId="62" applyNumberFormat="0" applyFont="1" applyFill="1" applyBorder="1" applyAlignment="1" applyProtection="0">
      <alignment vertical="bottom"/>
    </xf>
    <xf numFmtId="59" fontId="8" fillId="3" borderId="62" applyNumberFormat="1" applyFont="1" applyFill="1" applyBorder="1" applyAlignment="1" applyProtection="0">
      <alignment vertical="bottom"/>
    </xf>
    <xf numFmtId="59" fontId="8" fillId="3" borderId="63" applyNumberFormat="1" applyFont="1" applyFill="1" applyBorder="1" applyAlignment="1" applyProtection="0">
      <alignment vertical="bottom"/>
    </xf>
    <xf numFmtId="49" fontId="8" fillId="3" borderId="4" applyNumberFormat="1" applyFont="1" applyFill="1" applyBorder="1" applyAlignment="1" applyProtection="0">
      <alignment vertical="bottom"/>
    </xf>
    <xf numFmtId="0" fontId="8" fillId="3" borderId="5" applyNumberFormat="0" applyFont="1" applyFill="1" applyBorder="1" applyAlignment="1" applyProtection="0">
      <alignment vertical="bottom"/>
    </xf>
    <xf numFmtId="59" fontId="8" fillId="3" borderId="23" applyNumberFormat="1" applyFont="1" applyFill="1" applyBorder="1" applyAlignment="1" applyProtection="0">
      <alignment vertical="bottom"/>
    </xf>
    <xf numFmtId="49" fontId="8" fillId="3" borderId="73" applyNumberFormat="1" applyFont="1" applyFill="1" applyBorder="1" applyAlignment="1" applyProtection="0">
      <alignment horizontal="left" vertical="center"/>
    </xf>
    <xf numFmtId="61" fontId="8" fillId="3" borderId="41" applyNumberFormat="1" applyFont="1" applyFill="1" applyBorder="1" applyAlignment="1" applyProtection="0">
      <alignment vertical="center"/>
    </xf>
    <xf numFmtId="61" fontId="8" fillId="3" borderId="42" applyNumberFormat="1" applyFont="1" applyFill="1" applyBorder="1" applyAlignment="1" applyProtection="0">
      <alignment vertical="center"/>
    </xf>
    <xf numFmtId="61" fontId="8" fillId="3" borderId="43" applyNumberFormat="1" applyFont="1" applyFill="1" applyBorder="1" applyAlignment="1" applyProtection="0">
      <alignment vertical="center"/>
    </xf>
    <xf numFmtId="49" fontId="8" fillId="3" borderId="28" applyNumberFormat="1" applyFont="1" applyFill="1" applyBorder="1" applyAlignment="1" applyProtection="0">
      <alignment vertical="bottom"/>
    </xf>
    <xf numFmtId="49" fontId="10" fillId="3" borderId="14" applyNumberFormat="1" applyFont="1" applyFill="1" applyBorder="1" applyAlignment="1" applyProtection="0">
      <alignment vertical="center"/>
    </xf>
    <xf numFmtId="2" fontId="0" fillId="3" borderId="16" applyNumberFormat="1" applyFont="1" applyFill="1" applyBorder="1" applyAlignment="1" applyProtection="0">
      <alignment vertical="center"/>
    </xf>
    <xf numFmtId="0" fontId="0" fillId="3" borderId="44" applyNumberFormat="0" applyFont="1" applyFill="1" applyBorder="1" applyAlignment="1" applyProtection="0">
      <alignment vertical="center"/>
    </xf>
    <xf numFmtId="0" fontId="0" fillId="3" borderId="45" applyNumberFormat="0" applyFont="1" applyFill="1" applyBorder="1" applyAlignment="1" applyProtection="0">
      <alignment vertical="center"/>
    </xf>
    <xf numFmtId="0" fontId="0" fillId="3" borderId="9" applyNumberFormat="0" applyFont="1" applyFill="1" applyBorder="1" applyAlignment="1" applyProtection="0">
      <alignment vertical="bottom"/>
    </xf>
    <xf numFmtId="59" fontId="0" fillId="3" borderId="46" applyNumberFormat="1" applyFont="1" applyFill="1" applyBorder="1" applyAlignment="1" applyProtection="0">
      <alignment vertical="center"/>
    </xf>
    <xf numFmtId="49" fontId="3" fillId="2" borderId="74" applyNumberFormat="1" applyFont="1" applyFill="1" applyBorder="1" applyAlignment="1" applyProtection="0">
      <alignment horizontal="center" vertical="center"/>
    </xf>
    <xf numFmtId="0" fontId="3" fillId="2" borderId="75" applyNumberFormat="0" applyFont="1" applyFill="1" applyBorder="1" applyAlignment="1" applyProtection="0">
      <alignment horizontal="center" vertical="center"/>
    </xf>
    <xf numFmtId="0" fontId="3" fillId="2" borderId="76" applyNumberFormat="0" applyFont="1" applyFill="1" applyBorder="1" applyAlignment="1" applyProtection="0">
      <alignment horizontal="center" vertical="center"/>
    </xf>
    <xf numFmtId="49" fontId="8" fillId="3" borderId="51" applyNumberFormat="1" applyFont="1" applyFill="1" applyBorder="1" applyAlignment="1" applyProtection="0">
      <alignment vertical="bottom"/>
    </xf>
    <xf numFmtId="0" fontId="8" fillId="3" borderId="9" applyNumberFormat="0" applyFont="1" applyFill="1" applyBorder="1" applyAlignment="1" applyProtection="0">
      <alignment vertical="bottom"/>
    </xf>
    <xf numFmtId="49" fontId="0" fillId="3" borderId="41" applyNumberFormat="1" applyFont="1" applyFill="1" applyBorder="1" applyAlignment="1" applyProtection="0">
      <alignment vertical="center"/>
    </xf>
    <xf numFmtId="49" fontId="0" fillId="3" borderId="42" applyNumberFormat="1" applyFont="1" applyFill="1" applyBorder="1" applyAlignment="1" applyProtection="0">
      <alignment vertical="center"/>
    </xf>
    <xf numFmtId="49" fontId="0" fillId="3" borderId="43" applyNumberFormat="1" applyFont="1" applyFill="1" applyBorder="1" applyAlignment="1" applyProtection="0">
      <alignment vertical="bottom"/>
    </xf>
    <xf numFmtId="49" fontId="0" fillId="3" borderId="53" applyNumberFormat="1" applyFont="1" applyFill="1" applyBorder="1" applyAlignment="1" applyProtection="0">
      <alignment vertical="bottom"/>
    </xf>
    <xf numFmtId="0" fontId="0" fillId="3" borderId="54" applyNumberFormat="0" applyFont="1" applyFill="1" applyBorder="1" applyAlignment="1" applyProtection="0">
      <alignment vertical="bottom"/>
    </xf>
    <xf numFmtId="49" fontId="8" fillId="3" borderId="30" applyNumberFormat="1" applyFont="1" applyFill="1" applyBorder="1" applyAlignment="1" applyProtection="0">
      <alignment vertical="center"/>
    </xf>
    <xf numFmtId="0" fontId="8" fillId="3" borderId="31" applyNumberFormat="1" applyFont="1" applyFill="1" applyBorder="1" applyAlignment="1" applyProtection="0">
      <alignment vertical="center"/>
    </xf>
    <xf numFmtId="0" fontId="8" fillId="3" borderId="32" applyNumberFormat="1" applyFont="1" applyFill="1" applyBorder="1" applyAlignment="1" applyProtection="0">
      <alignment vertical="center"/>
    </xf>
    <xf numFmtId="0" fontId="0" fillId="3" borderId="33" applyNumberFormat="1" applyFont="1" applyFill="1" applyBorder="1" applyAlignment="1" applyProtection="0">
      <alignment vertical="bottom"/>
    </xf>
    <xf numFmtId="0" fontId="8" fillId="3" borderId="34" applyNumberFormat="1" applyFont="1" applyFill="1" applyBorder="1" applyAlignment="1" applyProtection="0">
      <alignment vertical="center"/>
    </xf>
    <xf numFmtId="0" fontId="8" fillId="3" borderId="35" applyNumberFormat="1" applyFont="1" applyFill="1" applyBorder="1" applyAlignment="1" applyProtection="0">
      <alignment vertical="center"/>
    </xf>
    <xf numFmtId="0" fontId="0" fillId="3" borderId="36" applyNumberFormat="1" applyFont="1" applyFill="1" applyBorder="1" applyAlignment="1" applyProtection="0">
      <alignment vertical="bottom"/>
    </xf>
    <xf numFmtId="49" fontId="8" fillId="3" borderId="77" applyNumberFormat="1" applyFont="1" applyFill="1" applyBorder="1" applyAlignment="1" applyProtection="0">
      <alignment horizontal="left" vertical="bottom"/>
    </xf>
    <xf numFmtId="0" fontId="8" fillId="3" borderId="78" applyNumberFormat="0" applyFont="1" applyFill="1" applyBorder="1" applyAlignment="1" applyProtection="0">
      <alignment horizontal="left" vertical="bottom"/>
    </xf>
    <xf numFmtId="59" fontId="8" fillId="3" borderId="79" applyNumberFormat="1" applyFont="1" applyFill="1" applyBorder="1" applyAlignment="1" applyProtection="0">
      <alignment vertical="bottom"/>
    </xf>
    <xf numFmtId="59" fontId="8" fillId="3" borderId="80" applyNumberFormat="1" applyFont="1" applyFill="1" applyBorder="1" applyAlignment="1" applyProtection="0">
      <alignment vertical="bottom"/>
    </xf>
    <xf numFmtId="49" fontId="0" fillId="7" borderId="81" applyNumberFormat="1" applyFont="1" applyFill="1" applyBorder="1" applyAlignment="1" applyProtection="0">
      <alignment vertical="bottom"/>
    </xf>
    <xf numFmtId="49" fontId="3" fillId="7" borderId="35" applyNumberFormat="1" applyFont="1" applyFill="1" applyBorder="1" applyAlignment="1" applyProtection="0">
      <alignment vertical="bottom"/>
    </xf>
    <xf numFmtId="59" fontId="0" fillId="7" borderId="82" applyNumberFormat="1" applyFont="1" applyFill="1" applyBorder="1" applyAlignment="1" applyProtection="0">
      <alignment vertical="bottom"/>
    </xf>
    <xf numFmtId="59" fontId="0" fillId="7" borderId="68" applyNumberFormat="1" applyFont="1" applyFill="1" applyBorder="1" applyAlignment="1" applyProtection="0">
      <alignment vertical="bottom"/>
    </xf>
    <xf numFmtId="59" fontId="0" fillId="7" borderId="69" applyNumberFormat="1" applyFont="1" applyFill="1" applyBorder="1" applyAlignment="1" applyProtection="0">
      <alignment vertical="bottom"/>
    </xf>
    <xf numFmtId="0" fontId="3" fillId="3" borderId="36" applyNumberFormat="1" applyFont="1" applyFill="1" applyBorder="1" applyAlignment="1" applyProtection="0">
      <alignment vertical="bottom"/>
    </xf>
    <xf numFmtId="49" fontId="0" fillId="8" borderId="81" applyNumberFormat="1" applyFont="1" applyFill="1" applyBorder="1" applyAlignment="1" applyProtection="0">
      <alignment vertical="bottom"/>
    </xf>
    <xf numFmtId="59" fontId="8" fillId="9" borderId="35" applyNumberFormat="1" applyFont="1" applyFill="1" applyBorder="1" applyAlignment="1" applyProtection="0">
      <alignment horizontal="center" vertical="bottom"/>
    </xf>
    <xf numFmtId="59" fontId="0" fillId="8" borderId="82" applyNumberFormat="1" applyFont="1" applyFill="1" applyBorder="1" applyAlignment="1" applyProtection="0">
      <alignment vertical="bottom"/>
    </xf>
    <xf numFmtId="59" fontId="0" fillId="8" borderId="68" applyNumberFormat="1" applyFont="1" applyFill="1" applyBorder="1" applyAlignment="1" applyProtection="0">
      <alignment vertical="bottom"/>
    </xf>
    <xf numFmtId="59" fontId="0" fillId="8" borderId="69" applyNumberFormat="1" applyFont="1" applyFill="1" applyBorder="1" applyAlignment="1" applyProtection="0">
      <alignment vertical="bottom"/>
    </xf>
    <xf numFmtId="59" fontId="8" fillId="8" borderId="35" applyNumberFormat="1" applyFont="1" applyFill="1" applyBorder="1" applyAlignment="1" applyProtection="0">
      <alignment horizontal="center" vertical="bottom"/>
    </xf>
    <xf numFmtId="49" fontId="0" fillId="8" borderId="83" applyNumberFormat="1" applyFont="1" applyFill="1" applyBorder="1" applyAlignment="1" applyProtection="0">
      <alignment vertical="bottom"/>
    </xf>
    <xf numFmtId="59" fontId="0" fillId="8" borderId="84" applyNumberFormat="1" applyFont="1" applyFill="1" applyBorder="1" applyAlignment="1" applyProtection="0">
      <alignment vertical="bottom"/>
    </xf>
    <xf numFmtId="59" fontId="0" fillId="8" borderId="7" applyNumberFormat="1" applyFont="1" applyFill="1" applyBorder="1" applyAlignment="1" applyProtection="0">
      <alignment vertical="bottom"/>
    </xf>
    <xf numFmtId="59" fontId="0" fillId="8" borderId="8" applyNumberFormat="1" applyFont="1" applyFill="1" applyBorder="1" applyAlignment="1" applyProtection="0">
      <alignment vertical="bottom"/>
    </xf>
    <xf numFmtId="49" fontId="5" fillId="8" borderId="10" applyNumberFormat="1" applyFont="1" applyFill="1" applyBorder="1" applyAlignment="1" applyProtection="0">
      <alignment vertical="bottom"/>
    </xf>
    <xf numFmtId="59" fontId="0" fillId="8" borderId="11" applyNumberFormat="1" applyFont="1" applyFill="1" applyBorder="1" applyAlignment="1" applyProtection="0">
      <alignment vertical="bottom"/>
    </xf>
    <xf numFmtId="59" fontId="5" fillId="8" borderId="11" applyNumberFormat="1" applyFont="1" applyFill="1" applyBorder="1" applyAlignment="1" applyProtection="0">
      <alignment vertical="bottom"/>
    </xf>
    <xf numFmtId="59" fontId="5" fillId="8" borderId="12" applyNumberFormat="1" applyFont="1" applyFill="1" applyBorder="1" applyAlignment="1" applyProtection="0">
      <alignment vertical="bottom"/>
    </xf>
    <xf numFmtId="59" fontId="3" fillId="3" borderId="62" applyNumberFormat="1" applyFont="1" applyFill="1" applyBorder="1" applyAlignment="1" applyProtection="0">
      <alignment vertical="bottom"/>
    </xf>
    <xf numFmtId="49" fontId="3" fillId="3" borderId="4" applyNumberFormat="1" applyFont="1" applyFill="1" applyBorder="1" applyAlignment="1" applyProtection="0">
      <alignment horizontal="left" vertical="bottom"/>
    </xf>
    <xf numFmtId="59" fontId="3" fillId="3" borderId="29" applyNumberFormat="1" applyFont="1" applyFill="1" applyBorder="1" applyAlignment="1" applyProtection="0">
      <alignment vertical="bottom"/>
    </xf>
    <xf numFmtId="49" fontId="3" fillId="3" borderId="51" applyNumberFormat="1" applyFont="1" applyFill="1" applyBorder="1" applyAlignment="1" applyProtection="0">
      <alignment vertical="bottom"/>
    </xf>
    <xf numFmtId="62" fontId="8" fillId="3" borderId="9" applyNumberFormat="1" applyFont="1" applyFill="1" applyBorder="1" applyAlignment="1" applyProtection="0">
      <alignment horizontal="center" vertical="bottom"/>
    </xf>
    <xf numFmtId="59" fontId="3" fillId="3" borderId="13" applyNumberFormat="1" applyFont="1" applyFill="1" applyBorder="1" applyAlignment="1" applyProtection="0">
      <alignment vertical="bottom"/>
    </xf>
    <xf numFmtId="49" fontId="3" fillId="10" borderId="85" applyNumberFormat="1" applyFont="1" applyFill="1" applyBorder="1" applyAlignment="1" applyProtection="0">
      <alignment horizontal="left" vertical="bottom"/>
    </xf>
    <xf numFmtId="0" fontId="3" fillId="10" borderId="86" applyNumberFormat="0" applyFont="1" applyFill="1" applyBorder="1" applyAlignment="1" applyProtection="0">
      <alignment horizontal="left" vertical="bottom"/>
    </xf>
    <xf numFmtId="59" fontId="3" fillId="10" borderId="86" applyNumberFormat="1" applyFont="1" applyFill="1" applyBorder="1" applyAlignment="1" applyProtection="0">
      <alignment vertical="bottom"/>
    </xf>
    <xf numFmtId="59" fontId="3" fillId="10" borderId="87" applyNumberFormat="1" applyFont="1" applyFill="1" applyBorder="1" applyAlignment="1" applyProtection="0">
      <alignment vertical="bottom"/>
    </xf>
    <xf numFmtId="0" fontId="0" fillId="3" borderId="21" applyNumberFormat="0" applyFont="1" applyFill="1" applyBorder="1" applyAlignment="1" applyProtection="0">
      <alignment vertical="bottom"/>
    </xf>
    <xf numFmtId="0" fontId="0" fillId="3" borderId="22" applyNumberFormat="0" applyFont="1" applyFill="1" applyBorder="1" applyAlignment="1" applyProtection="0">
      <alignment vertical="bottom"/>
    </xf>
    <xf numFmtId="59" fontId="0" fillId="2" borderId="31" applyNumberFormat="1" applyFont="1" applyFill="1" applyBorder="1" applyAlignment="1" applyProtection="0">
      <alignment vertical="bottom"/>
    </xf>
    <xf numFmtId="49" fontId="3" fillId="2" borderId="32" applyNumberFormat="1" applyFont="1" applyFill="1" applyBorder="1" applyAlignment="1" applyProtection="0">
      <alignment horizontal="center" vertical="bottom"/>
    </xf>
    <xf numFmtId="59" fontId="3" fillId="2" borderId="32" applyNumberFormat="1" applyFont="1" applyFill="1" applyBorder="1" applyAlignment="1" applyProtection="0">
      <alignment horizontal="center" vertical="bottom"/>
    </xf>
    <xf numFmtId="59" fontId="3" fillId="2" borderId="33" applyNumberFormat="1" applyFont="1" applyFill="1" applyBorder="1" applyAlignment="1" applyProtection="0">
      <alignment horizontal="center" vertical="bottom"/>
    </xf>
    <xf numFmtId="0" fontId="0" fillId="3" borderId="41" applyNumberFormat="1" applyFont="1" applyFill="1" applyBorder="1" applyAlignment="1" applyProtection="0">
      <alignment vertical="center"/>
    </xf>
    <xf numFmtId="0" fontId="0" fillId="3" borderId="42" applyNumberFormat="1" applyFont="1" applyFill="1" applyBorder="1" applyAlignment="1" applyProtection="0">
      <alignment vertical="center"/>
    </xf>
    <xf numFmtId="0" fontId="3" fillId="3" borderId="43" applyNumberFormat="1" applyFont="1" applyFill="1" applyBorder="1" applyAlignment="1" applyProtection="0">
      <alignment vertical="bottom"/>
    </xf>
    <xf numFmtId="59" fontId="0" fillId="3" borderId="29" applyNumberFormat="1" applyFont="1" applyFill="1" applyBorder="1" applyAlignment="1" applyProtection="0">
      <alignment vertical="bottom" wrapText="1"/>
    </xf>
    <xf numFmtId="59" fontId="0" fillId="3" borderId="34" applyNumberFormat="1" applyFont="1" applyFill="1" applyBorder="1" applyAlignment="1" applyProtection="0">
      <alignment vertical="bottom" wrapText="1"/>
    </xf>
    <xf numFmtId="49" fontId="3" fillId="3" borderId="35" applyNumberFormat="1" applyFont="1" applyFill="1" applyBorder="1" applyAlignment="1" applyProtection="0">
      <alignment vertical="bottom"/>
    </xf>
    <xf numFmtId="49" fontId="3" fillId="3" borderId="36" applyNumberFormat="1" applyFont="1" applyFill="1" applyBorder="1" applyAlignment="1" applyProtection="0">
      <alignment vertical="bottom" wrapText="1"/>
    </xf>
    <xf numFmtId="59" fontId="0" fillId="3" borderId="63" applyNumberFormat="1" applyFont="1" applyFill="1" applyBorder="1" applyAlignment="1" applyProtection="0">
      <alignment vertical="center"/>
    </xf>
    <xf numFmtId="49" fontId="3" fillId="8" borderId="74" applyNumberFormat="1" applyFont="1" applyFill="1" applyBorder="1" applyAlignment="1" applyProtection="0">
      <alignment horizontal="center" vertical="center"/>
    </xf>
    <xf numFmtId="0" fontId="3" fillId="8" borderId="75" applyNumberFormat="0" applyFont="1" applyFill="1" applyBorder="1" applyAlignment="1" applyProtection="0">
      <alignment horizontal="center" vertical="center"/>
    </xf>
    <xf numFmtId="0" fontId="3" fillId="8" borderId="76" applyNumberFormat="0" applyFont="1" applyFill="1" applyBorder="1" applyAlignment="1" applyProtection="0">
      <alignment horizontal="center" vertical="center"/>
    </xf>
    <xf numFmtId="0" fontId="0" fillId="3" borderId="48" applyNumberFormat="0" applyFont="1" applyFill="1" applyBorder="1" applyAlignment="1" applyProtection="0">
      <alignment vertical="bottom"/>
    </xf>
    <xf numFmtId="49" fontId="3" fillId="3" borderId="34" applyNumberFormat="1" applyFont="1" applyFill="1" applyBorder="1" applyAlignment="1" applyProtection="0">
      <alignment vertical="bottom"/>
    </xf>
    <xf numFmtId="59" fontId="0" fillId="3" borderId="35" applyNumberFormat="1" applyFont="1" applyFill="1" applyBorder="1" applyAlignment="1" applyProtection="0">
      <alignment vertical="bottom"/>
    </xf>
    <xf numFmtId="59" fontId="0" fillId="3" borderId="36" applyNumberFormat="1" applyFont="1" applyFill="1" applyBorder="1" applyAlignment="1" applyProtection="0">
      <alignment vertical="bottom"/>
    </xf>
    <xf numFmtId="59" fontId="5" fillId="3" borderId="4" applyNumberFormat="1" applyFont="1" applyFill="1" applyBorder="1" applyAlignment="1" applyProtection="0">
      <alignment vertical="bottom"/>
    </xf>
    <xf numFmtId="59" fontId="0" fillId="3" borderId="13" applyNumberFormat="1" applyFont="1" applyFill="1" applyBorder="1" applyAlignment="1" applyProtection="0">
      <alignment vertical="center"/>
    </xf>
    <xf numFmtId="49" fontId="3" fillId="3" borderId="34" applyNumberFormat="1" applyFont="1" applyFill="1" applyBorder="1" applyAlignment="1" applyProtection="0">
      <alignment vertical="center"/>
    </xf>
    <xf numFmtId="49" fontId="3" fillId="3" borderId="35" applyNumberFormat="1" applyFont="1" applyFill="1" applyBorder="1" applyAlignment="1" applyProtection="0">
      <alignment vertical="center"/>
    </xf>
    <xf numFmtId="49" fontId="3" fillId="3" borderId="36" applyNumberFormat="1" applyFont="1" applyFill="1" applyBorder="1" applyAlignment="1" applyProtection="0">
      <alignment vertical="center"/>
    </xf>
    <xf numFmtId="49" fontId="3" fillId="3" borderId="41" applyNumberFormat="1" applyFont="1" applyFill="1" applyBorder="1" applyAlignment="1" applyProtection="0">
      <alignment vertical="bottom"/>
    </xf>
    <xf numFmtId="59" fontId="0" fillId="3" borderId="42" applyNumberFormat="1" applyFont="1" applyFill="1" applyBorder="1" applyAlignment="1" applyProtection="0">
      <alignment vertical="bottom"/>
    </xf>
    <xf numFmtId="59" fontId="0" fillId="3" borderId="43" applyNumberFormat="1" applyFont="1" applyFill="1" applyBorder="1" applyAlignment="1" applyProtection="0">
      <alignment vertical="bottom"/>
    </xf>
    <xf numFmtId="59" fontId="3" fillId="3" borderId="23" applyNumberFormat="1" applyFont="1" applyFill="1" applyBorder="1" applyAlignment="1" applyProtection="0">
      <alignment vertical="bottom"/>
    </xf>
    <xf numFmtId="49" fontId="0" fillId="3" borderId="24" applyNumberFormat="1" applyFont="1" applyFill="1" applyBorder="1" applyAlignment="1" applyProtection="0">
      <alignment vertical="center"/>
    </xf>
    <xf numFmtId="0" fontId="0" fillId="3" borderId="28" applyNumberFormat="0" applyFont="1" applyFill="1" applyBorder="1" applyAlignment="1" applyProtection="0">
      <alignment vertical="bottom"/>
    </xf>
    <xf numFmtId="49" fontId="0" fillId="10" borderId="88" applyNumberFormat="1" applyFont="1" applyFill="1" applyBorder="1" applyAlignment="1" applyProtection="0">
      <alignment vertical="bottom"/>
    </xf>
    <xf numFmtId="59" fontId="8" fillId="10" borderId="89" applyNumberFormat="1" applyFont="1" applyFill="1" applyBorder="1" applyAlignment="1" applyProtection="0">
      <alignment vertical="bottom"/>
    </xf>
    <xf numFmtId="59" fontId="8" fillId="10" borderId="90" applyNumberFormat="1" applyFont="1" applyFill="1" applyBorder="1" applyAlignment="1" applyProtection="0">
      <alignment vertical="bottom"/>
    </xf>
    <xf numFmtId="59" fontId="8" fillId="10" borderId="91" applyNumberFormat="1" applyFont="1" applyFill="1" applyBorder="1" applyAlignment="1" applyProtection="0">
      <alignment vertical="bottom"/>
    </xf>
    <xf numFmtId="59" fontId="8" fillId="10" borderId="92" applyNumberFormat="1" applyFont="1" applyFill="1" applyBorder="1" applyAlignment="1" applyProtection="0">
      <alignment vertical="bottom"/>
    </xf>
    <xf numFmtId="49" fontId="8" fillId="11" borderId="30" applyNumberFormat="1" applyFont="1" applyFill="1" applyBorder="1" applyAlignment="1" applyProtection="0">
      <alignment vertical="center"/>
    </xf>
    <xf numFmtId="1" fontId="8" fillId="3" borderId="34" applyNumberFormat="1" applyFont="1" applyFill="1" applyBorder="1" applyAlignment="1" applyProtection="0">
      <alignment vertical="center"/>
    </xf>
    <xf numFmtId="1" fontId="8" fillId="3" borderId="35" applyNumberFormat="1" applyFont="1" applyFill="1" applyBorder="1" applyAlignment="1" applyProtection="0">
      <alignment vertical="center"/>
    </xf>
    <xf numFmtId="0" fontId="8" fillId="3" borderId="28" applyNumberFormat="0" applyFont="1" applyFill="1" applyBorder="1" applyAlignment="1" applyProtection="0">
      <alignment vertical="bottom"/>
    </xf>
    <xf numFmtId="49" fontId="0" fillId="10" borderId="93" applyNumberFormat="1" applyFont="1" applyFill="1" applyBorder="1" applyAlignment="1" applyProtection="0">
      <alignment vertical="bottom"/>
    </xf>
    <xf numFmtId="59" fontId="8" fillId="10" borderId="94" applyNumberFormat="1" applyFont="1" applyFill="1" applyBorder="1" applyAlignment="1" applyProtection="0">
      <alignment vertical="bottom"/>
    </xf>
    <xf numFmtId="59" fontId="8" fillId="10" borderId="95" applyNumberFormat="1" applyFont="1" applyFill="1" applyBorder="1" applyAlignment="1" applyProtection="0">
      <alignment vertical="bottom"/>
    </xf>
    <xf numFmtId="59" fontId="8" fillId="10" borderId="96" applyNumberFormat="1" applyFont="1" applyFill="1" applyBorder="1" applyAlignment="1" applyProtection="0">
      <alignment vertical="bottom"/>
    </xf>
    <xf numFmtId="59" fontId="8" fillId="10" borderId="97" applyNumberFormat="1" applyFont="1" applyFill="1" applyBorder="1" applyAlignment="1" applyProtection="0">
      <alignment vertical="bottom"/>
    </xf>
    <xf numFmtId="1" fontId="8" fillId="3" borderId="36" applyNumberFormat="1" applyFont="1" applyFill="1" applyBorder="1" applyAlignment="1" applyProtection="0">
      <alignment vertical="center"/>
    </xf>
    <xf numFmtId="0" fontId="3" fillId="3" borderId="45" applyNumberFormat="0" applyFont="1" applyFill="1" applyBorder="1" applyAlignment="1" applyProtection="0">
      <alignment vertical="bottom"/>
    </xf>
    <xf numFmtId="59" fontId="0" fillId="3" borderId="45" applyNumberFormat="1" applyFont="1" applyFill="1" applyBorder="1" applyAlignment="1" applyProtection="0">
      <alignment vertical="bottom"/>
    </xf>
    <xf numFmtId="49" fontId="0" fillId="3" borderId="73" applyNumberFormat="1" applyFont="1" applyFill="1" applyBorder="1" applyAlignment="1" applyProtection="0">
      <alignment vertical="center"/>
    </xf>
    <xf numFmtId="0" fontId="3" fillId="3" borderId="98" applyNumberFormat="0" applyFont="1" applyFill="1" applyBorder="1" applyAlignment="1" applyProtection="0">
      <alignment horizontal="left" vertical="bottom"/>
    </xf>
    <xf numFmtId="49" fontId="3" fillId="3" borderId="32" applyNumberFormat="1" applyFont="1" applyFill="1" applyBorder="1" applyAlignment="1" applyProtection="0">
      <alignment vertical="bottom"/>
    </xf>
    <xf numFmtId="49" fontId="3" fillId="3" borderId="33" applyNumberFormat="1" applyFont="1" applyFill="1" applyBorder="1" applyAlignment="1" applyProtection="0">
      <alignment vertical="bottom"/>
    </xf>
    <xf numFmtId="59" fontId="0" fillId="3" borderId="22" applyNumberFormat="1" applyFont="1" applyFill="1" applyBorder="1" applyAlignment="1" applyProtection="0">
      <alignment vertical="center"/>
    </xf>
    <xf numFmtId="49" fontId="3" fillId="8" borderId="31" applyNumberFormat="1" applyFont="1" applyFill="1" applyBorder="1" applyAlignment="1" applyProtection="0">
      <alignment horizontal="center" vertical="center"/>
    </xf>
    <xf numFmtId="0" fontId="3" fillId="8" borderId="32" applyNumberFormat="0" applyFont="1" applyFill="1" applyBorder="1" applyAlignment="1" applyProtection="0">
      <alignment horizontal="center" vertical="center"/>
    </xf>
    <xf numFmtId="0" fontId="3" fillId="8" borderId="33" applyNumberFormat="0" applyFont="1" applyFill="1" applyBorder="1" applyAlignment="1" applyProtection="0">
      <alignment horizontal="center" vertical="center"/>
    </xf>
    <xf numFmtId="49" fontId="8" fillId="3" borderId="58" applyNumberFormat="1" applyFont="1" applyFill="1" applyBorder="1" applyAlignment="1" applyProtection="0">
      <alignment horizontal="left" vertical="bottom"/>
    </xf>
    <xf numFmtId="0" fontId="8" fillId="3" borderId="59" applyNumberFormat="0" applyFont="1" applyFill="1" applyBorder="1" applyAlignment="1" applyProtection="0">
      <alignment horizontal="left" vertical="bottom"/>
    </xf>
    <xf numFmtId="0" fontId="8" fillId="3" borderId="99" applyNumberFormat="0" applyFont="1" applyFill="1" applyBorder="1" applyAlignment="1" applyProtection="0">
      <alignment horizontal="left" vertical="bottom"/>
    </xf>
    <xf numFmtId="61" fontId="8" fillId="3" borderId="35" applyNumberFormat="1" applyFont="1" applyFill="1" applyBorder="1" applyAlignment="1" applyProtection="0">
      <alignment vertical="bottom"/>
    </xf>
    <xf numFmtId="59" fontId="8" fillId="3" borderId="13" applyNumberFormat="1" applyFont="1" applyFill="1" applyBorder="1" applyAlignment="1" applyProtection="0">
      <alignment vertical="center"/>
    </xf>
    <xf numFmtId="49" fontId="0" fillId="3" borderId="35" applyNumberFormat="1" applyFont="1" applyFill="1" applyBorder="1" applyAlignment="1" applyProtection="0">
      <alignment vertical="center"/>
    </xf>
    <xf numFmtId="49" fontId="0" fillId="3" borderId="36" applyNumberFormat="1" applyFont="1" applyFill="1" applyBorder="1" applyAlignment="1" applyProtection="0">
      <alignment vertical="center"/>
    </xf>
    <xf numFmtId="0" fontId="0" fillId="3" borderId="100" applyNumberFormat="0" applyFont="1" applyFill="1" applyBorder="1" applyAlignment="1" applyProtection="0">
      <alignment vertical="bottom"/>
    </xf>
    <xf numFmtId="0" fontId="3" fillId="3" borderId="28" applyNumberFormat="0" applyFont="1" applyFill="1" applyBorder="1" applyAlignment="1" applyProtection="0">
      <alignment vertical="bottom"/>
    </xf>
    <xf numFmtId="59" fontId="0" fillId="3" borderId="100" applyNumberFormat="1" applyFont="1" applyFill="1" applyBorder="1" applyAlignment="1" applyProtection="0">
      <alignment vertical="bottom"/>
    </xf>
    <xf numFmtId="49" fontId="0" fillId="11" borderId="30" applyNumberFormat="1" applyFont="1" applyFill="1" applyBorder="1" applyAlignment="1" applyProtection="0">
      <alignment vertical="center"/>
    </xf>
    <xf numFmtId="0" fontId="0" fillId="3" borderId="62" applyNumberFormat="0" applyFont="1" applyFill="1" applyBorder="1" applyAlignment="1" applyProtection="0">
      <alignment vertical="bottom"/>
    </xf>
    <xf numFmtId="59" fontId="0" fillId="3" borderId="62" applyNumberFormat="1" applyFont="1" applyFill="1" applyBorder="1" applyAlignment="1" applyProtection="0">
      <alignment vertical="bottom"/>
    </xf>
    <xf numFmtId="59" fontId="3" fillId="3" borderId="22" applyNumberFormat="1" applyFont="1" applyFill="1" applyBorder="1" applyAlignment="1" applyProtection="0">
      <alignment vertical="center"/>
    </xf>
    <xf numFmtId="49" fontId="10" fillId="3" borderId="44" applyNumberFormat="1" applyFont="1" applyFill="1" applyBorder="1" applyAlignment="1" applyProtection="0">
      <alignment horizontal="center" vertical="center" wrapText="1"/>
    </xf>
    <xf numFmtId="0" fontId="0" fillId="3" borderId="45" applyNumberFormat="0" applyFont="1" applyFill="1" applyBorder="1" applyAlignment="1" applyProtection="0">
      <alignment horizontal="center" vertical="center" wrapText="1"/>
    </xf>
    <xf numFmtId="0" fontId="0" fillId="3" borderId="101" applyNumberFormat="0" applyFont="1" applyFill="1" applyBorder="1" applyAlignment="1" applyProtection="0">
      <alignment horizontal="center" vertical="center" wrapText="1"/>
    </xf>
    <xf numFmtId="0" fontId="3" fillId="3" borderId="16" applyNumberFormat="1" applyFont="1" applyFill="1" applyBorder="1" applyAlignment="1" applyProtection="0">
      <alignment vertical="center"/>
    </xf>
    <xf numFmtId="0" fontId="0" fillId="3" borderId="48" applyNumberFormat="0" applyFont="1" applyFill="1" applyBorder="1" applyAlignment="1" applyProtection="0">
      <alignment vertical="center"/>
    </xf>
    <xf numFmtId="0" fontId="0" fillId="3" borderId="45" applyNumberFormat="0" applyFont="1" applyFill="1" applyBorder="1" applyAlignment="1" applyProtection="0">
      <alignment vertical="bottom"/>
    </xf>
    <xf numFmtId="49" fontId="3" fillId="3" borderId="48" applyNumberFormat="1" applyFont="1" applyFill="1" applyBorder="1" applyAlignment="1" applyProtection="0">
      <alignment horizontal="left" vertical="top" wrapText="1"/>
    </xf>
    <xf numFmtId="0" fontId="3" fillId="3" borderId="22" applyNumberFormat="0" applyFont="1" applyFill="1" applyBorder="1" applyAlignment="1" applyProtection="0">
      <alignment horizontal="left" vertical="top" wrapText="1"/>
    </xf>
    <xf numFmtId="49" fontId="3" fillId="3" borderId="48" applyNumberFormat="1" applyFont="1" applyFill="1" applyBorder="1" applyAlignment="1" applyProtection="0">
      <alignment vertical="bottom"/>
    </xf>
    <xf numFmtId="49" fontId="3" fillId="3" borderId="22" applyNumberFormat="1" applyFont="1" applyFill="1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horizontal="left" vertical="top" wrapText="1"/>
    </xf>
    <xf numFmtId="0" fontId="3" fillId="3" borderId="29" applyNumberFormat="0" applyFont="1" applyFill="1" applyBorder="1" applyAlignment="1" applyProtection="0">
      <alignment horizontal="left" vertical="top" wrapText="1"/>
    </xf>
    <xf numFmtId="49" fontId="0" fillId="3" borderId="4" applyNumberFormat="1" applyFont="1" applyFill="1" applyBorder="1" applyAlignment="1" applyProtection="0">
      <alignment vertical="bottom"/>
    </xf>
    <xf numFmtId="49" fontId="0" fillId="3" borderId="29" applyNumberFormat="1" applyFont="1" applyFill="1" applyBorder="1" applyAlignment="1" applyProtection="0">
      <alignment vertical="bottom"/>
    </xf>
    <xf numFmtId="0" fontId="3" fillId="3" borderId="77" applyNumberFormat="0" applyFont="1" applyFill="1" applyBorder="1" applyAlignment="1" applyProtection="0">
      <alignment horizontal="left" vertical="top" wrapText="1"/>
    </xf>
    <xf numFmtId="0" fontId="3" fillId="3" borderId="80" applyNumberFormat="0" applyFont="1" applyFill="1" applyBorder="1" applyAlignment="1" applyProtection="0">
      <alignment horizontal="left" vertical="top" wrapText="1"/>
    </xf>
    <xf numFmtId="49" fontId="8" fillId="12" borderId="6" applyNumberFormat="1" applyFont="1" applyFill="1" applyBorder="1" applyAlignment="1" applyProtection="0">
      <alignment horizontal="left" vertical="top" wrapText="1"/>
    </xf>
    <xf numFmtId="0" fontId="8" fillId="12" borderId="8" applyNumberFormat="0" applyFont="1" applyFill="1" applyBorder="1" applyAlignment="1" applyProtection="0">
      <alignment horizontal="left" vertical="top" wrapText="1"/>
    </xf>
    <xf numFmtId="49" fontId="3" fillId="7" borderId="34" applyNumberFormat="1" applyFont="1" applyFill="1" applyBorder="1" applyAlignment="1" applyProtection="0">
      <alignment horizontal="right" vertical="top"/>
    </xf>
    <xf numFmtId="49" fontId="3" fillId="7" borderId="36" applyNumberFormat="1" applyFont="1" applyFill="1" applyBorder="1" applyAlignment="1" applyProtection="0">
      <alignment horizontal="right" vertical="top"/>
    </xf>
    <xf numFmtId="49" fontId="0" fillId="3" borderId="51" applyNumberFormat="1" applyFont="1" applyFill="1" applyBorder="1" applyAlignment="1" applyProtection="0">
      <alignment vertical="bottom"/>
    </xf>
    <xf numFmtId="49" fontId="0" fillId="3" borderId="13" applyNumberFormat="1" applyFont="1" applyFill="1" applyBorder="1" applyAlignment="1" applyProtection="0">
      <alignment vertical="bottom"/>
    </xf>
    <xf numFmtId="59" fontId="8" fillId="9" borderId="30" applyNumberFormat="1" applyFont="1" applyFill="1" applyBorder="1" applyAlignment="1" applyProtection="0">
      <alignment horizontal="right" vertical="top"/>
    </xf>
    <xf numFmtId="59" fontId="8" fillId="9" borderId="34" applyNumberFormat="1" applyFont="1" applyFill="1" applyBorder="1" applyAlignment="1" applyProtection="0">
      <alignment horizontal="right" vertical="top"/>
    </xf>
    <xf numFmtId="49" fontId="8" fillId="12" borderId="70" applyNumberFormat="1" applyFont="1" applyFill="1" applyBorder="1" applyAlignment="1" applyProtection="0">
      <alignment horizontal="left" vertical="top"/>
    </xf>
    <xf numFmtId="0" fontId="8" fillId="12" borderId="102" applyNumberFormat="0" applyFont="1" applyFill="1" applyBorder="1" applyAlignment="1" applyProtection="0">
      <alignment horizontal="right" vertical="top"/>
    </xf>
    <xf numFmtId="49" fontId="3" fillId="13" borderId="34" applyNumberFormat="1" applyFont="1" applyFill="1" applyBorder="1" applyAlignment="1" applyProtection="0">
      <alignment horizontal="right" vertical="top"/>
    </xf>
    <xf numFmtId="49" fontId="3" fillId="13" borderId="36" applyNumberFormat="1" applyFont="1" applyFill="1" applyBorder="1" applyAlignment="1" applyProtection="0">
      <alignment horizontal="right" vertical="top"/>
    </xf>
    <xf numFmtId="1" fontId="8" fillId="9" borderId="36" applyNumberFormat="1" applyFont="1" applyFill="1" applyBorder="1" applyAlignment="1" applyProtection="0">
      <alignment horizontal="right" vertical="top"/>
    </xf>
    <xf numFmtId="1" fontId="8" fillId="9" borderId="34" applyNumberFormat="1" applyFont="1" applyFill="1" applyBorder="1" applyAlignment="1" applyProtection="0">
      <alignment horizontal="right" vertical="top"/>
    </xf>
    <xf numFmtId="0" fontId="8" fillId="12" borderId="102" applyNumberFormat="0" applyFont="1" applyFill="1" applyBorder="1" applyAlignment="1" applyProtection="0">
      <alignment horizontal="left" vertical="top"/>
    </xf>
    <xf numFmtId="0" fontId="8" fillId="8" borderId="70" applyNumberFormat="1" applyFont="1" applyFill="1" applyBorder="1" applyAlignment="1" applyProtection="0">
      <alignment horizontal="right" vertical="top"/>
    </xf>
    <xf numFmtId="0" fontId="8" fillId="8" borderId="102" applyNumberFormat="0" applyFont="1" applyFill="1" applyBorder="1" applyAlignment="1" applyProtection="0">
      <alignment horizontal="right" vertical="top"/>
    </xf>
    <xf numFmtId="49" fontId="8" fillId="12" borderId="64" applyNumberFormat="1" applyFont="1" applyFill="1" applyBorder="1" applyAlignment="1" applyProtection="0">
      <alignment horizontal="left" vertical="top"/>
    </xf>
    <xf numFmtId="0" fontId="8" fillId="12" borderId="66" applyNumberFormat="0" applyFont="1" applyFill="1" applyBorder="1" applyAlignment="1" applyProtection="0">
      <alignment horizontal="left" vertical="top"/>
    </xf>
    <xf numFmtId="0" fontId="3" fillId="8" borderId="93" applyNumberFormat="1" applyFont="1" applyFill="1" applyBorder="1" applyAlignment="1" applyProtection="0">
      <alignment horizontal="right" vertical="top"/>
    </xf>
    <xf numFmtId="0" fontId="3" fillId="8" borderId="103" applyNumberFormat="0" applyFont="1" applyFill="1" applyBorder="1" applyAlignment="1" applyProtection="0">
      <alignment horizontal="right" vertical="top"/>
    </xf>
    <xf numFmtId="59" fontId="0" fillId="3" borderId="2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5b3d7"/>
      <rgbColor rgb="ffaaaaaa"/>
      <rgbColor rgb="ffffffff"/>
      <rgbColor rgb="fff79646"/>
      <rgbColor rgb="fffde9d9"/>
      <rgbColor rgb="ffd8d8d8"/>
      <rgbColor rgb="ffff0000"/>
      <rgbColor rgb="ff748c42"/>
      <rgbColor rgb="ffc2d69b"/>
      <rgbColor rgb="ffc4d79b"/>
      <rgbColor rgb="fffabf8f"/>
      <rgbColor rgb="ffeaf1dd"/>
      <rgbColor rgb="ffffff00"/>
      <rgbColor rgb="ff7693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K348"/>
  <sheetViews>
    <sheetView workbookViewId="0" showGridLines="0" defaultGridColor="1"/>
  </sheetViews>
  <sheetFormatPr defaultColWidth="9" defaultRowHeight="22.25" customHeight="1" outlineLevelRow="0" outlineLevelCol="0"/>
  <cols>
    <col min="1" max="1" width="50.8516" style="1" customWidth="1"/>
    <col min="2" max="2" width="10.3516" style="1" customWidth="1"/>
    <col min="3" max="3" width="10" style="1" customWidth="1"/>
    <col min="4" max="9" width="18" style="1" customWidth="1"/>
    <col min="10" max="10" width="1.35156" style="1" customWidth="1"/>
    <col min="11" max="11" width="56.6719" style="1" customWidth="1"/>
    <col min="12" max="16" width="12" style="1" customWidth="1"/>
    <col min="17" max="17" width="17.1719" style="1" customWidth="1"/>
    <col min="18" max="22" width="6.5" style="1" customWidth="1"/>
    <col min="23" max="23" width="3.5" style="1" customWidth="1"/>
    <col min="24" max="24" width="3.67188" style="1" customWidth="1"/>
    <col min="25" max="37" width="9" style="1" customWidth="1"/>
    <col min="38" max="16384" width="9" style="1" customWidth="1"/>
  </cols>
  <sheetData>
    <row r="1" ht="22.25" customHeight="1">
      <c r="A1" t="s" s="2">
        <v>0</v>
      </c>
      <c r="B1" s="3"/>
      <c r="C1" s="3"/>
      <c r="D1" s="3"/>
      <c r="E1" s="3"/>
      <c r="F1" s="3"/>
      <c r="G1" t="s" s="4">
        <v>1</v>
      </c>
      <c r="H1" s="5"/>
      <c r="I1" s="6"/>
      <c r="J1" s="7"/>
      <c r="K1" s="8"/>
      <c r="L1" s="8"/>
      <c r="M1" s="8"/>
      <c r="N1" s="8"/>
      <c r="O1" s="8"/>
      <c r="P1" s="8"/>
      <c r="Q1" s="8"/>
      <c r="R1" s="9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ht="22.25" customHeight="1">
      <c r="A2" t="s" s="11">
        <v>2</v>
      </c>
      <c r="B2" s="12"/>
      <c r="C2" s="12"/>
      <c r="D2" s="12"/>
      <c r="E2" s="12"/>
      <c r="F2" s="12"/>
      <c r="G2" t="s" s="13">
        <v>3</v>
      </c>
      <c r="H2" s="14"/>
      <c r="I2" s="15"/>
      <c r="J2" s="7"/>
      <c r="K2" s="8"/>
      <c r="L2" s="16"/>
      <c r="M2" s="16"/>
      <c r="N2" s="16"/>
      <c r="O2" s="16"/>
      <c r="P2" s="16"/>
      <c r="Q2" s="8"/>
      <c r="R2" s="9"/>
      <c r="S2" s="10"/>
      <c r="T2" s="10"/>
      <c r="U2" s="10"/>
      <c r="V2" s="10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</row>
    <row r="3" ht="22.25" customHeight="1">
      <c r="A3" t="s" s="18">
        <v>4</v>
      </c>
      <c r="B3" s="19"/>
      <c r="C3" s="19"/>
      <c r="D3" s="19"/>
      <c r="E3" s="19"/>
      <c r="F3" s="19"/>
      <c r="G3" s="19"/>
      <c r="H3" s="19"/>
      <c r="I3" s="20"/>
      <c r="J3" s="21"/>
      <c r="K3" s="22"/>
      <c r="L3" t="s" s="23">
        <v>5</v>
      </c>
      <c r="M3" s="24"/>
      <c r="N3" s="24"/>
      <c r="O3" s="24"/>
      <c r="P3" s="25"/>
      <c r="Q3" s="21"/>
      <c r="R3" s="9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2.25" customHeight="1">
      <c r="A4" t="s" s="26">
        <v>6</v>
      </c>
      <c r="B4" t="s" s="27">
        <v>7</v>
      </c>
      <c r="C4" s="28"/>
      <c r="D4" t="s" s="29">
        <v>8</v>
      </c>
      <c r="E4" t="s" s="30">
        <v>9</v>
      </c>
      <c r="F4" t="s" s="30">
        <v>10</v>
      </c>
      <c r="G4" t="s" s="30">
        <v>11</v>
      </c>
      <c r="H4" t="s" s="30">
        <v>12</v>
      </c>
      <c r="I4" t="s" s="31">
        <v>13</v>
      </c>
      <c r="J4" s="32"/>
      <c r="K4" t="s" s="33">
        <v>14</v>
      </c>
      <c r="L4" t="s" s="34">
        <v>15</v>
      </c>
      <c r="M4" t="s" s="35">
        <v>16</v>
      </c>
      <c r="N4" t="s" s="35">
        <v>17</v>
      </c>
      <c r="O4" t="s" s="35">
        <v>18</v>
      </c>
      <c r="P4" t="s" s="36">
        <v>19</v>
      </c>
      <c r="Q4" s="37"/>
      <c r="R4" s="38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22.25" customHeight="1">
      <c r="A5" t="s" s="39">
        <v>20</v>
      </c>
      <c r="B5" s="40">
        <v>10733</v>
      </c>
      <c r="C5" s="41"/>
      <c r="D5" s="42">
        <f>L5*L27*L49*B5</f>
        <v>10733</v>
      </c>
      <c r="E5" s="8">
        <f>M5*M27*M49*B5*$L$69</f>
        <v>11054.99</v>
      </c>
      <c r="F5" s="8">
        <f>N5*N27*N49*B5*$L$69*$L$69</f>
        <v>11386.6397</v>
      </c>
      <c r="G5" s="8">
        <f>O5*O27*O49*B5*$L$69*$L$69*$L$69</f>
        <v>0</v>
      </c>
      <c r="H5" s="8">
        <f>P5*P27*P49*B5*$L$69*$L$69*$L$69*$L$69</f>
        <v>0</v>
      </c>
      <c r="I5" s="43">
        <f>SUM(D5:H5)</f>
        <v>33174.6297</v>
      </c>
      <c r="J5" s="44"/>
      <c r="K5" t="s" s="45">
        <f>A5</f>
        <v>20</v>
      </c>
      <c r="L5" s="46">
        <v>1</v>
      </c>
      <c r="M5" s="47">
        <v>1</v>
      </c>
      <c r="N5" s="47">
        <v>1</v>
      </c>
      <c r="O5" s="47"/>
      <c r="P5" s="48"/>
      <c r="Q5" s="7"/>
      <c r="R5" s="38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22.25" customHeight="1">
      <c r="A6" t="s" s="39">
        <v>21</v>
      </c>
      <c r="B6" s="49"/>
      <c r="C6" s="50"/>
      <c r="D6" s="42">
        <f>L6*L28*L50*B6</f>
        <v>0</v>
      </c>
      <c r="E6" s="8">
        <f>M6*M28*M50*B6*$L$69</f>
        <v>0</v>
      </c>
      <c r="F6" s="8">
        <f>N6*N28*N50*B6*$L$69*$L$69</f>
        <v>0</v>
      </c>
      <c r="G6" s="8">
        <f>O6*O28*O50*B6*$L$69*$L$69*$L$69</f>
        <v>0</v>
      </c>
      <c r="H6" s="8">
        <f>P6*P28*P50*B6*$L$69*$L$69*$L$69*$L$69</f>
        <v>0</v>
      </c>
      <c r="I6" s="43">
        <f>SUM(D6:H6)</f>
        <v>0</v>
      </c>
      <c r="J6" s="44"/>
      <c r="K6" t="s" s="45">
        <f>A6</f>
        <v>21</v>
      </c>
      <c r="L6" s="51"/>
      <c r="M6" s="52"/>
      <c r="N6" s="52"/>
      <c r="O6" s="52"/>
      <c r="P6" s="53"/>
      <c r="Q6" s="54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22.25" customHeight="1">
      <c r="A7" t="s" s="39">
        <v>22</v>
      </c>
      <c r="B7" s="40"/>
      <c r="C7" s="41"/>
      <c r="D7" s="42">
        <f>L7*L29*L51*B7</f>
        <v>0</v>
      </c>
      <c r="E7" s="8">
        <f>M7*M29*M51*B7*$L$69</f>
        <v>0</v>
      </c>
      <c r="F7" s="8">
        <f>N7*N29*N51*B7*$L$69*$L$69</f>
        <v>0</v>
      </c>
      <c r="G7" s="8">
        <f>O7*O29*O51*B7*$L$69*$L$69*$L$69</f>
        <v>0</v>
      </c>
      <c r="H7" s="8">
        <f>P7*P29*P51*B7*$L$69*$L$69*$L$69*$L$69</f>
        <v>0</v>
      </c>
      <c r="I7" s="43">
        <f>SUM(D7:H7)</f>
        <v>0</v>
      </c>
      <c r="J7" s="44"/>
      <c r="K7" t="s" s="45">
        <f>A7</f>
        <v>22</v>
      </c>
      <c r="L7" s="51"/>
      <c r="M7" s="52"/>
      <c r="N7" s="52"/>
      <c r="O7" s="52"/>
      <c r="P7" s="53"/>
      <c r="Q7" s="54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2.25" customHeight="1">
      <c r="A8" t="s" s="39">
        <v>23</v>
      </c>
      <c r="B8" s="40"/>
      <c r="C8" s="41"/>
      <c r="D8" s="42">
        <f>L8*L30*L52*B8</f>
        <v>0</v>
      </c>
      <c r="E8" s="8">
        <f>M8*M30*M52*B8*$L$69</f>
        <v>0</v>
      </c>
      <c r="F8" s="8">
        <f>N8*N30*N52*B8*$L$69*$L$69</f>
        <v>0</v>
      </c>
      <c r="G8" s="8">
        <f>O8*O30*O52*B8*$L$69*$L$69*$L$69</f>
        <v>0</v>
      </c>
      <c r="H8" s="8">
        <f>P8*P30*P52*B8*$L$69*$L$69*$L$69*$L$69</f>
        <v>0</v>
      </c>
      <c r="I8" s="43">
        <f>SUM(D8:H8)</f>
        <v>0</v>
      </c>
      <c r="J8" s="44"/>
      <c r="K8" t="s" s="45">
        <f>A8</f>
        <v>23</v>
      </c>
      <c r="L8" s="51"/>
      <c r="M8" s="52"/>
      <c r="N8" s="52"/>
      <c r="O8" s="52"/>
      <c r="P8" s="53"/>
      <c r="Q8" s="54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22.25" customHeight="1">
      <c r="A9" t="s" s="39">
        <v>24</v>
      </c>
      <c r="B9" s="40"/>
      <c r="C9" s="41"/>
      <c r="D9" s="42">
        <f>L9*L31*L53*B9</f>
        <v>0</v>
      </c>
      <c r="E9" s="8">
        <f>M9*M31*M53*B9*$L$69</f>
        <v>0</v>
      </c>
      <c r="F9" s="8">
        <f>N9*N31*N53*B9*$L$69*$L$69</f>
        <v>0</v>
      </c>
      <c r="G9" s="8">
        <f>O9*O31*O53*B9*$L$69*$L$69*$L$69</f>
        <v>0</v>
      </c>
      <c r="H9" s="8">
        <f>P9*P31*P53*B9*$L$69*$L$69*$L$69*$L$69</f>
        <v>0</v>
      </c>
      <c r="I9" s="43">
        <f>SUM(D9:H9)</f>
        <v>0</v>
      </c>
      <c r="J9" s="44"/>
      <c r="K9" t="s" s="45">
        <f>A9</f>
        <v>24</v>
      </c>
      <c r="L9" s="51"/>
      <c r="M9" s="52"/>
      <c r="N9" s="52"/>
      <c r="O9" s="52"/>
      <c r="P9" s="53"/>
      <c r="Q9" s="54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22.25" customHeight="1">
      <c r="A10" t="s" s="39">
        <v>25</v>
      </c>
      <c r="B10" s="40"/>
      <c r="C10" s="41"/>
      <c r="D10" s="42">
        <f>L10*L32*L54*B10</f>
        <v>0</v>
      </c>
      <c r="E10" s="8">
        <f>M10*M32*M54*L69*B10</f>
        <v>0</v>
      </c>
      <c r="F10" s="8">
        <f>N11*N32*N54*L69*L69*B10</f>
        <v>0</v>
      </c>
      <c r="G10" s="8">
        <f>O10*O32*O54*L69*L69*L69*B10</f>
        <v>0</v>
      </c>
      <c r="H10" s="8">
        <f>P10*P32*P54*L69*L69*L69*L69*B10</f>
        <v>0</v>
      </c>
      <c r="I10" s="43">
        <f>SUM(D10:H10)</f>
        <v>0</v>
      </c>
      <c r="J10" s="44"/>
      <c r="K10" t="s" s="45">
        <f>A10</f>
        <v>25</v>
      </c>
      <c r="L10" s="51"/>
      <c r="M10" s="52"/>
      <c r="N10" s="52"/>
      <c r="O10" s="52"/>
      <c r="P10" s="53"/>
      <c r="Q10" s="54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22.25" customHeight="1">
      <c r="A11" t="s" s="39">
        <v>26</v>
      </c>
      <c r="B11" s="55"/>
      <c r="C11" s="56"/>
      <c r="D11" s="42">
        <f>L11*L33*L55*B11</f>
        <v>0</v>
      </c>
      <c r="E11" s="8">
        <f>M11*M33*M55*B11*$L$69</f>
        <v>0</v>
      </c>
      <c r="F11" s="8">
        <f>N11*N33*N55*B11*$L$69*$L$69</f>
        <v>0</v>
      </c>
      <c r="G11" s="8">
        <f>O11*O33*O55*B11*$L$69*$L$69*$L$69</f>
        <v>0</v>
      </c>
      <c r="H11" s="8">
        <f>P11*P33*P55*B11*$L$69*$L$69*$L$69*$L$69</f>
        <v>0</v>
      </c>
      <c r="I11" s="43">
        <f>SUM(D11:H11)</f>
        <v>0</v>
      </c>
      <c r="J11" s="44"/>
      <c r="K11" t="s" s="45">
        <f>A11</f>
        <v>26</v>
      </c>
      <c r="L11" s="51"/>
      <c r="M11" s="52"/>
      <c r="N11" s="52"/>
      <c r="O11" s="52"/>
      <c r="P11" s="53"/>
      <c r="Q11" s="54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 ht="22.25" customHeight="1">
      <c r="A12" t="s" s="39">
        <v>27</v>
      </c>
      <c r="B12" s="40"/>
      <c r="C12" s="41"/>
      <c r="D12" s="42">
        <f>L12*L34*L56*B12</f>
        <v>0</v>
      </c>
      <c r="E12" s="8">
        <f>M12*M34*M56*B12*$L$69</f>
        <v>0</v>
      </c>
      <c r="F12" s="8">
        <f>N12*N34*N56*B12*$L$69*$L$69</f>
        <v>0</v>
      </c>
      <c r="G12" s="8">
        <f>O12*O34*O56*B12*$L$69*$L$69*$L$69</f>
        <v>0</v>
      </c>
      <c r="H12" s="8">
        <f>P12*P34*P56*B12*$L$69*$L$69*$L$69*$L$69</f>
        <v>0</v>
      </c>
      <c r="I12" s="43">
        <f>SUM(D12:H12)</f>
        <v>0</v>
      </c>
      <c r="J12" s="44"/>
      <c r="K12" t="s" s="45">
        <f>A12</f>
        <v>27</v>
      </c>
      <c r="L12" s="51"/>
      <c r="M12" s="52"/>
      <c r="N12" s="52"/>
      <c r="O12" s="52"/>
      <c r="P12" s="53"/>
      <c r="Q12" s="54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</row>
    <row r="13" ht="22.25" customHeight="1">
      <c r="A13" t="s" s="39">
        <v>28</v>
      </c>
      <c r="B13" s="55"/>
      <c r="C13" s="56"/>
      <c r="D13" s="42">
        <f>L13*L35*L57*B13</f>
        <v>0</v>
      </c>
      <c r="E13" s="8">
        <f>M13*M35*M57*B13*$L$69</f>
        <v>0</v>
      </c>
      <c r="F13" s="8">
        <f>N13*N35*N57*B13*$L$69*$L$69</f>
        <v>0</v>
      </c>
      <c r="G13" s="8">
        <f>O13*O35*O57*B13*$L$69*$L$69*$L$69</f>
        <v>0</v>
      </c>
      <c r="H13" s="8">
        <f>P13*P35*P57*B13*$L$69*$L$69*$L$69*$L$69</f>
        <v>0</v>
      </c>
      <c r="I13" s="43">
        <f>SUM(D13:H13)</f>
        <v>0</v>
      </c>
      <c r="J13" s="44"/>
      <c r="K13" t="s" s="45">
        <f>A13</f>
        <v>28</v>
      </c>
      <c r="L13" s="51"/>
      <c r="M13" s="52"/>
      <c r="N13" s="52"/>
      <c r="O13" s="52"/>
      <c r="P13" s="53"/>
      <c r="Q13" s="54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 ht="22.25" customHeight="1">
      <c r="A14" t="s" s="39">
        <v>29</v>
      </c>
      <c r="B14" s="57"/>
      <c r="C14" s="58">
        <f>(B14*40*52)/12</f>
        <v>0</v>
      </c>
      <c r="D14" s="42">
        <f>L14*L36*L58*C14</f>
        <v>0</v>
      </c>
      <c r="E14" s="8">
        <f>M14*M36*M58*C14*$L$69</f>
        <v>0</v>
      </c>
      <c r="F14" s="8">
        <f>N14*N36*N58*C14*$L$69*$L$69</f>
        <v>0</v>
      </c>
      <c r="G14" s="8">
        <f>O14*O36*O58*C14*$L$69*$L$69*$L$69</f>
        <v>0</v>
      </c>
      <c r="H14" s="8">
        <f>P14*P36*P58*C14*$L$69*$L$69*$L$69*$L$69</f>
        <v>0</v>
      </c>
      <c r="I14" s="43">
        <f>SUM(D14:H14)</f>
        <v>0</v>
      </c>
      <c r="J14" s="44"/>
      <c r="K14" t="s" s="45">
        <f>A14</f>
        <v>29</v>
      </c>
      <c r="L14" s="51"/>
      <c r="M14" s="52"/>
      <c r="N14" s="52"/>
      <c r="O14" s="52"/>
      <c r="P14" s="53"/>
      <c r="Q14" s="54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</row>
    <row r="15" ht="22.25" customHeight="1">
      <c r="A15" t="s" s="39">
        <v>30</v>
      </c>
      <c r="B15" s="57"/>
      <c r="C15" s="58">
        <f>(B15*40*52)/12</f>
        <v>0</v>
      </c>
      <c r="D15" s="42">
        <f>L15*L37*L59*C15</f>
        <v>0</v>
      </c>
      <c r="E15" s="8">
        <f>M15*M37*M59*C15*$L$69</f>
        <v>0</v>
      </c>
      <c r="F15" s="8">
        <f>N15*N37*N59*C15*$L$69*$L$69</f>
        <v>0</v>
      </c>
      <c r="G15" s="8">
        <f>O15*O37*O59*C15*$L$69*$L$69*$L$69</f>
        <v>0</v>
      </c>
      <c r="H15" s="8">
        <f>P15*P37*P59*C15*$L$69*$L$69*$L$69*$L$69</f>
        <v>0</v>
      </c>
      <c r="I15" s="43">
        <f>SUM(D15:H15)</f>
        <v>0</v>
      </c>
      <c r="J15" s="44"/>
      <c r="K15" t="s" s="45">
        <f>A15</f>
        <v>30</v>
      </c>
      <c r="L15" s="51"/>
      <c r="M15" s="52"/>
      <c r="N15" s="52"/>
      <c r="O15" s="52"/>
      <c r="P15" s="53"/>
      <c r="Q15" s="54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</row>
    <row r="16" ht="22.25" customHeight="1">
      <c r="A16" t="s" s="39">
        <v>31</v>
      </c>
      <c r="B16" s="40">
        <v>4903</v>
      </c>
      <c r="C16" s="41"/>
      <c r="D16" s="42">
        <f>L16*L38*L60*B16</f>
        <v>11009.6865</v>
      </c>
      <c r="E16" s="8">
        <f>M16*M38*M60*B16*$L$69</f>
        <v>11339.977095</v>
      </c>
      <c r="F16" s="8">
        <f>N16*N38*N60*B16*$L$69*$L$69</f>
        <v>11680.17640785</v>
      </c>
      <c r="G16" s="8">
        <f>O16*O38*O60*B16*$L$69*$L$69*$L$69</f>
        <v>0</v>
      </c>
      <c r="H16" s="8">
        <f>P16*P38*P60*B16*$L$69*$L$69*$L$69*$L$69</f>
        <v>0</v>
      </c>
      <c r="I16" s="43">
        <f>SUM(D16:H16)</f>
        <v>34029.84000285</v>
      </c>
      <c r="J16" s="44"/>
      <c r="K16" t="s" s="59">
        <f>A16</f>
        <v>31</v>
      </c>
      <c r="L16" s="52">
        <v>1</v>
      </c>
      <c r="M16" s="52">
        <v>1</v>
      </c>
      <c r="N16" s="52">
        <v>1</v>
      </c>
      <c r="O16" s="52"/>
      <c r="P16" s="53"/>
      <c r="Q16" s="54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</row>
    <row r="17" ht="22.25" customHeight="1">
      <c r="A17" t="s" s="39">
        <v>32</v>
      </c>
      <c r="B17" s="40">
        <v>4903</v>
      </c>
      <c r="C17" s="41"/>
      <c r="D17" s="42">
        <f>L17*L39*L61*B17</f>
        <v>11009.6865</v>
      </c>
      <c r="E17" s="8">
        <f>M17*M39*M61*B17*$L$69</f>
        <v>11339.977095</v>
      </c>
      <c r="F17" s="8">
        <f>N17*N39*N61*B17*$L$69*$L$69</f>
        <v>11680.17640785</v>
      </c>
      <c r="G17" s="8">
        <f>O17*O39*O61*B17*$L$69*$L$69*$L$69</f>
        <v>0</v>
      </c>
      <c r="H17" s="8">
        <f>P17*P39*P61*B17*$L$69*$L$69*$L$69*$L$69</f>
        <v>0</v>
      </c>
      <c r="I17" s="43">
        <f>SUM(D17:H17)</f>
        <v>34029.84000285</v>
      </c>
      <c r="J17" s="44"/>
      <c r="K17" t="s" s="59">
        <f>A17</f>
        <v>32</v>
      </c>
      <c r="L17" s="52">
        <v>1</v>
      </c>
      <c r="M17" s="52">
        <v>1</v>
      </c>
      <c r="N17" s="52">
        <v>1</v>
      </c>
      <c r="O17" s="52"/>
      <c r="P17" s="53"/>
      <c r="Q17" s="54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r="18" ht="22.25" customHeight="1">
      <c r="A18" t="s" s="39">
        <v>33</v>
      </c>
      <c r="B18" s="40">
        <v>4903</v>
      </c>
      <c r="C18" s="41"/>
      <c r="D18" s="42">
        <f>L18*L40*L62*B18</f>
        <v>7354.5</v>
      </c>
      <c r="E18" s="8">
        <f>M18*M40*M62*B18*$L$69</f>
        <v>7575.135</v>
      </c>
      <c r="F18" s="8">
        <f>N18*N40*N62*B18*$L$69*$L$69</f>
        <v>7802.38905</v>
      </c>
      <c r="G18" s="8">
        <f>O18*O40*O62*B18*$L$69*$L$69*$L$69</f>
        <v>0</v>
      </c>
      <c r="H18" s="8">
        <f>P18*P40*P62*B18*$L$69*$L$69*$L$69*$L$69</f>
        <v>0</v>
      </c>
      <c r="I18" s="43">
        <f>SUM(D18:H18)</f>
        <v>22732.02405</v>
      </c>
      <c r="J18" s="44"/>
      <c r="K18" t="s" s="45">
        <f>A18</f>
        <v>33</v>
      </c>
      <c r="L18" s="51">
        <v>1</v>
      </c>
      <c r="M18" s="52">
        <v>1</v>
      </c>
      <c r="N18" s="52">
        <v>1</v>
      </c>
      <c r="O18" s="52"/>
      <c r="P18" s="53"/>
      <c r="Q18" s="54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r="19" ht="22.25" customHeight="1">
      <c r="A19" t="s" s="39">
        <v>34</v>
      </c>
      <c r="B19" s="60"/>
      <c r="C19" s="60"/>
      <c r="D19" s="42">
        <f>L19*L41*L63*B19</f>
        <v>0</v>
      </c>
      <c r="E19" s="8">
        <f>M19*M41*M63*B19*$L$69</f>
        <v>0</v>
      </c>
      <c r="F19" s="8">
        <f>N19*N41*N63*B19*$L$69*$L$69</f>
        <v>0</v>
      </c>
      <c r="G19" s="8">
        <f>O19*O41*O63*B19*$L$69*$L$69*$L$69</f>
        <v>0</v>
      </c>
      <c r="H19" s="8">
        <f>P19*P41*P63*B19*$L$69*$L$69*$L$69*$L$69</f>
        <v>0</v>
      </c>
      <c r="I19" s="43">
        <f>SUM(D19:H19)</f>
        <v>0</v>
      </c>
      <c r="J19" s="44"/>
      <c r="K19" t="s" s="45">
        <f>A19</f>
        <v>34</v>
      </c>
      <c r="L19" s="51"/>
      <c r="M19" s="52"/>
      <c r="N19" s="52"/>
      <c r="O19" s="52"/>
      <c r="P19" s="53"/>
      <c r="Q19" s="54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</row>
    <row r="20" ht="22.25" customHeight="1">
      <c r="A20" t="s" s="39">
        <v>35</v>
      </c>
      <c r="B20" s="40"/>
      <c r="C20" s="41"/>
      <c r="D20" s="42">
        <f>B20*L20*L42*L64</f>
        <v>0</v>
      </c>
      <c r="E20" s="8">
        <f>B20*M20*M42*M64*L69</f>
        <v>0</v>
      </c>
      <c r="F20" s="8">
        <f>B20*N20*N42*N64*L69*L69</f>
        <v>0</v>
      </c>
      <c r="G20" s="8">
        <f>B20*O20*O42*O64*L69*L69*L69</f>
        <v>0</v>
      </c>
      <c r="H20" s="8">
        <f>B20*P20*P42*P64*L69*L69*L69*L69</f>
        <v>0</v>
      </c>
      <c r="I20" s="43">
        <f>SUM(D20:H20)</f>
        <v>0</v>
      </c>
      <c r="J20" s="44"/>
      <c r="K20" t="s" s="45">
        <f>A20</f>
        <v>35</v>
      </c>
      <c r="L20" s="51"/>
      <c r="M20" s="52"/>
      <c r="N20" s="52"/>
      <c r="O20" s="52"/>
      <c r="P20" s="53"/>
      <c r="Q20" s="54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</row>
    <row r="21" ht="22.25" customHeight="1">
      <c r="A21" t="s" s="39">
        <v>36</v>
      </c>
      <c r="B21" s="40"/>
      <c r="C21" s="41"/>
      <c r="D21" s="42">
        <f>B21*L21*L43*L65</f>
        <v>0</v>
      </c>
      <c r="E21" s="8">
        <f>B21*M21*M43*M65*L69</f>
        <v>0</v>
      </c>
      <c r="F21" s="8">
        <f>B21*N21*N43*N65*L69*L69</f>
        <v>0</v>
      </c>
      <c r="G21" s="8">
        <f>B21*O21*O43*O65*L69*L69*L69</f>
        <v>0</v>
      </c>
      <c r="H21" s="8">
        <f>B21*P21*P43*P65*L69*L69*L69*L69</f>
        <v>0</v>
      </c>
      <c r="I21" s="43">
        <f>SUM(D21:H21)</f>
        <v>0</v>
      </c>
      <c r="J21" s="44"/>
      <c r="K21" t="s" s="45">
        <f>A21</f>
        <v>36</v>
      </c>
      <c r="L21" s="51"/>
      <c r="M21" s="52"/>
      <c r="N21" s="52"/>
      <c r="O21" s="52"/>
      <c r="P21" s="53"/>
      <c r="Q21" s="54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</row>
    <row r="22" ht="22.25" customHeight="1">
      <c r="A22" t="s" s="39">
        <v>37</v>
      </c>
      <c r="B22" s="40"/>
      <c r="C22" s="41"/>
      <c r="D22" s="42">
        <f>B22*L22*L44*L66</f>
        <v>0</v>
      </c>
      <c r="E22" s="8">
        <f>B22*M22*M44*M66*L69</f>
        <v>0</v>
      </c>
      <c r="F22" s="8">
        <f>B22*N22*N44*N66*L69*L69</f>
        <v>0</v>
      </c>
      <c r="G22" s="8">
        <f>B22*O22*O44*O66*L69*L69*L69</f>
        <v>0</v>
      </c>
      <c r="H22" s="8">
        <f>B22*P22*P44*P66*L69*L69*L69*L69</f>
        <v>0</v>
      </c>
      <c r="I22" s="43">
        <f>SUM(D22:H22)</f>
        <v>0</v>
      </c>
      <c r="J22" s="44"/>
      <c r="K22" t="s" s="45">
        <f>A22</f>
        <v>37</v>
      </c>
      <c r="L22" s="51"/>
      <c r="M22" s="52"/>
      <c r="N22" s="52"/>
      <c r="O22" s="52"/>
      <c r="P22" s="53"/>
      <c r="Q22" s="54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</row>
    <row r="23" ht="22.25" customHeight="1">
      <c r="A23" t="s" s="39">
        <v>38</v>
      </c>
      <c r="B23" s="40"/>
      <c r="C23" s="41"/>
      <c r="D23" s="42">
        <f>L23*L45*L67*B23</f>
        <v>0</v>
      </c>
      <c r="E23" s="8">
        <f>M23*M45*M67*B23*$L$69</f>
        <v>0</v>
      </c>
      <c r="F23" s="8">
        <f>N23*N45*N67*B23*$L$69*$L$69</f>
        <v>0</v>
      </c>
      <c r="G23" s="8">
        <f>O23*O45*O67*B23*$L$69*$L$69*$L$69</f>
        <v>0</v>
      </c>
      <c r="H23" s="8">
        <f>P23*P45*P67*B23*$L$69*$L$69*$L$69*$L$69</f>
        <v>0</v>
      </c>
      <c r="I23" s="43">
        <f>SUM(D23:H23)</f>
        <v>0</v>
      </c>
      <c r="J23" s="44"/>
      <c r="K23" t="s" s="45">
        <f>A23</f>
        <v>38</v>
      </c>
      <c r="L23" s="51"/>
      <c r="M23" s="52"/>
      <c r="N23" s="52"/>
      <c r="O23" s="52"/>
      <c r="P23" s="53"/>
      <c r="Q23" s="54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r="24" ht="22.25" customHeight="1">
      <c r="A24" t="s" s="61">
        <v>39</v>
      </c>
      <c r="B24" s="62"/>
      <c r="C24" s="63"/>
      <c r="D24" s="64">
        <f>L24*L46*L68*B24</f>
        <v>0</v>
      </c>
      <c r="E24" s="16">
        <f>M24*M46*M68*B24*$L$69</f>
        <v>0</v>
      </c>
      <c r="F24" s="16">
        <f>N24*N46*N68*B24*$L$69*$L$69</f>
        <v>0</v>
      </c>
      <c r="G24" s="16">
        <f>O24*O46*O68*B24*$L$69*$L$69*$L$69</f>
        <v>0</v>
      </c>
      <c r="H24" s="16">
        <f>P24*P46*P68*B24*$L$69*$L$69*$L$69*$L$69</f>
        <v>0</v>
      </c>
      <c r="I24" s="65">
        <f>SUM(D24:H24)</f>
        <v>0</v>
      </c>
      <c r="J24" s="44"/>
      <c r="K24" t="s" s="45">
        <f>A24</f>
        <v>39</v>
      </c>
      <c r="L24" s="66"/>
      <c r="M24" s="67"/>
      <c r="N24" s="67"/>
      <c r="O24" s="67"/>
      <c r="P24" s="68"/>
      <c r="Q24" s="54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</row>
    <row r="25" ht="22.25" customHeight="1">
      <c r="A25" t="s" s="69">
        <v>40</v>
      </c>
      <c r="B25" s="70"/>
      <c r="C25" s="71"/>
      <c r="D25" s="72">
        <f>SUM(D5:D24)</f>
        <v>40106.873</v>
      </c>
      <c r="E25" s="73">
        <f>SUM(E5:E24)</f>
        <v>41310.07919</v>
      </c>
      <c r="F25" s="73">
        <f>SUM(F5:F24)</f>
        <v>42549.3815657</v>
      </c>
      <c r="G25" s="73">
        <f>SUM(G5:G24)</f>
        <v>0</v>
      </c>
      <c r="H25" s="73">
        <f>SUM(H5:H24)</f>
        <v>0</v>
      </c>
      <c r="I25" s="74">
        <f>SUM(I5:I24)</f>
        <v>123966.3337557</v>
      </c>
      <c r="J25" s="75"/>
      <c r="K25" s="76"/>
      <c r="L25" t="s" s="23">
        <v>41</v>
      </c>
      <c r="M25" s="24"/>
      <c r="N25" s="24"/>
      <c r="O25" s="24"/>
      <c r="P25" s="25"/>
      <c r="Q25" s="54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 ht="22.25" customHeight="1">
      <c r="A26" t="s" s="77">
        <v>42</v>
      </c>
      <c r="B26" s="78"/>
      <c r="C26" t="s" s="79">
        <v>43</v>
      </c>
      <c r="D26" s="80"/>
      <c r="E26" s="81"/>
      <c r="F26" s="81"/>
      <c r="G26" s="81"/>
      <c r="H26" s="81"/>
      <c r="I26" s="82"/>
      <c r="J26" s="83"/>
      <c r="K26" t="s" s="33">
        <v>14</v>
      </c>
      <c r="L26" t="s" s="34">
        <v>15</v>
      </c>
      <c r="M26" t="s" s="35">
        <v>16</v>
      </c>
      <c r="N26" t="s" s="35">
        <v>17</v>
      </c>
      <c r="O26" t="s" s="35">
        <v>18</v>
      </c>
      <c r="P26" t="s" s="36">
        <v>19</v>
      </c>
      <c r="Q26" s="54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</row>
    <row r="27" ht="22.25" customHeight="1">
      <c r="A27" t="s" s="84">
        <f>A5</f>
        <v>20</v>
      </c>
      <c r="B27" s="85"/>
      <c r="C27" s="86">
        <f>D102</f>
        <v>0.03</v>
      </c>
      <c r="D27" s="42">
        <f>D5*D102</f>
        <v>321.99</v>
      </c>
      <c r="E27" s="8">
        <f>E5*E102</f>
        <v>331.6497</v>
      </c>
      <c r="F27" s="8">
        <f>F5*F102</f>
        <v>341.599191</v>
      </c>
      <c r="G27" s="8">
        <f>G5*G102</f>
        <v>0</v>
      </c>
      <c r="H27" s="8">
        <f>H5*H102</f>
        <v>0</v>
      </c>
      <c r="I27" s="43">
        <f>SUM(D27:H27)</f>
        <v>995.238891</v>
      </c>
      <c r="J27" s="44"/>
      <c r="K27" t="s" s="45">
        <f>A5</f>
        <v>20</v>
      </c>
      <c r="L27" s="87">
        <v>1</v>
      </c>
      <c r="M27" s="88">
        <v>1</v>
      </c>
      <c r="N27" s="89">
        <v>1</v>
      </c>
      <c r="O27" s="90"/>
      <c r="P27" s="91"/>
      <c r="Q27" s="54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</row>
    <row r="28" ht="22.25" customHeight="1">
      <c r="A28" t="s" s="84">
        <f>A6</f>
        <v>21</v>
      </c>
      <c r="B28" s="85"/>
      <c r="C28" s="86">
        <f>D102</f>
        <v>0.03</v>
      </c>
      <c r="D28" s="42">
        <f>D6*D102</f>
        <v>0</v>
      </c>
      <c r="E28" s="8">
        <f>E6*E102</f>
        <v>0</v>
      </c>
      <c r="F28" s="8">
        <f>F6*F102</f>
        <v>0</v>
      </c>
      <c r="G28" s="8">
        <f>G6*G102</f>
        <v>0</v>
      </c>
      <c r="H28" s="8">
        <f>H6*H102</f>
        <v>0</v>
      </c>
      <c r="I28" s="43">
        <f>SUM(D28:H28)</f>
        <v>0</v>
      </c>
      <c r="J28" s="44"/>
      <c r="K28" t="s" s="45">
        <f>A6</f>
        <v>21</v>
      </c>
      <c r="L28" s="92"/>
      <c r="M28" s="93"/>
      <c r="N28" s="93"/>
      <c r="O28" s="93"/>
      <c r="P28" s="94"/>
      <c r="Q28" s="54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 ht="22.25" customHeight="1">
      <c r="A29" t="s" s="84">
        <f>A7</f>
        <v>22</v>
      </c>
      <c r="B29" s="85"/>
      <c r="C29" s="86">
        <f>D102</f>
        <v>0.03</v>
      </c>
      <c r="D29" s="42">
        <f>D7*D102</f>
        <v>0</v>
      </c>
      <c r="E29" s="8">
        <f>E7*E102</f>
        <v>0</v>
      </c>
      <c r="F29" s="8">
        <f>F7*F102</f>
        <v>0</v>
      </c>
      <c r="G29" s="8">
        <f>G7*G102</f>
        <v>0</v>
      </c>
      <c r="H29" s="8">
        <f>H7*H102</f>
        <v>0</v>
      </c>
      <c r="I29" s="43">
        <f>SUM(D29:H29)</f>
        <v>0</v>
      </c>
      <c r="J29" s="44"/>
      <c r="K29" t="s" s="45">
        <f>A7</f>
        <v>22</v>
      </c>
      <c r="L29" s="92"/>
      <c r="M29" s="93"/>
      <c r="N29" s="93"/>
      <c r="O29" s="93"/>
      <c r="P29" s="94"/>
      <c r="Q29" s="54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 ht="22.25" customHeight="1">
      <c r="A30" t="s" s="84">
        <f>A8</f>
        <v>23</v>
      </c>
      <c r="B30" s="85"/>
      <c r="C30" s="86">
        <f>D102</f>
        <v>0.03</v>
      </c>
      <c r="D30" s="42">
        <f>D8*D102</f>
        <v>0</v>
      </c>
      <c r="E30" s="8">
        <f>E8*E102</f>
        <v>0</v>
      </c>
      <c r="F30" s="8">
        <f>F8*F102</f>
        <v>0</v>
      </c>
      <c r="G30" s="8">
        <f>G8*G102</f>
        <v>0</v>
      </c>
      <c r="H30" s="8">
        <f>H8*H102</f>
        <v>0</v>
      </c>
      <c r="I30" s="43">
        <f>SUM(D30:H30)</f>
        <v>0</v>
      </c>
      <c r="J30" s="44"/>
      <c r="K30" t="s" s="45">
        <f>A8</f>
        <v>23</v>
      </c>
      <c r="L30" s="92"/>
      <c r="M30" s="93"/>
      <c r="N30" s="93"/>
      <c r="O30" s="93"/>
      <c r="P30" s="94"/>
      <c r="Q30" s="54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 ht="22.25" customHeight="1">
      <c r="A31" t="s" s="84">
        <f>A9</f>
        <v>24</v>
      </c>
      <c r="B31" s="85"/>
      <c r="C31" s="86">
        <f>D102</f>
        <v>0.03</v>
      </c>
      <c r="D31" s="42">
        <f>D9*D102</f>
        <v>0</v>
      </c>
      <c r="E31" s="8">
        <f>E9*E102</f>
        <v>0</v>
      </c>
      <c r="F31" s="8">
        <f>F9*F102</f>
        <v>0</v>
      </c>
      <c r="G31" s="8">
        <f>G9*G102</f>
        <v>0</v>
      </c>
      <c r="H31" s="8">
        <f>H9*H102</f>
        <v>0</v>
      </c>
      <c r="I31" s="43">
        <f>SUM(D31:H31)</f>
        <v>0</v>
      </c>
      <c r="J31" s="44"/>
      <c r="K31" t="s" s="45">
        <f>A9</f>
        <v>24</v>
      </c>
      <c r="L31" s="92"/>
      <c r="M31" s="93"/>
      <c r="N31" s="93"/>
      <c r="O31" s="93"/>
      <c r="P31" s="94"/>
      <c r="Q31" s="54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</row>
    <row r="32" ht="22.25" customHeight="1">
      <c r="A32" t="s" s="84">
        <f>A10</f>
        <v>25</v>
      </c>
      <c r="B32" s="85"/>
      <c r="C32" s="86">
        <f>D100</f>
        <v>0.37</v>
      </c>
      <c r="D32" s="42">
        <f>D100*D10</f>
        <v>0</v>
      </c>
      <c r="E32" s="8">
        <f>E100*E10</f>
        <v>0</v>
      </c>
      <c r="F32" s="8">
        <f>F100*F10</f>
        <v>0</v>
      </c>
      <c r="G32" s="8">
        <f>G100*G10</f>
        <v>0</v>
      </c>
      <c r="H32" s="8">
        <f>H100*H10</f>
        <v>0</v>
      </c>
      <c r="I32" s="43">
        <f>SUM(D32:H32)</f>
        <v>0</v>
      </c>
      <c r="J32" s="44"/>
      <c r="K32" t="s" s="45">
        <f>A10</f>
        <v>25</v>
      </c>
      <c r="L32" s="92"/>
      <c r="M32" s="93"/>
      <c r="N32" s="93"/>
      <c r="O32" s="93"/>
      <c r="P32" s="94"/>
      <c r="Q32" s="54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</row>
    <row r="33" ht="22.25" customHeight="1">
      <c r="A33" t="s" s="84">
        <f>A11</f>
        <v>26</v>
      </c>
      <c r="B33" s="85"/>
      <c r="C33" s="86">
        <f>D101</f>
        <v>0.14</v>
      </c>
      <c r="D33" s="42">
        <f>D11*D101</f>
        <v>0</v>
      </c>
      <c r="E33" s="8">
        <f>E11*E101</f>
        <v>0</v>
      </c>
      <c r="F33" s="8">
        <f>F11*F101</f>
        <v>0</v>
      </c>
      <c r="G33" s="8">
        <f>G11*G101</f>
        <v>0</v>
      </c>
      <c r="H33" s="8">
        <f>H11*H101</f>
        <v>0</v>
      </c>
      <c r="I33" s="43">
        <f>SUM(D33:H33)</f>
        <v>0</v>
      </c>
      <c r="J33" s="44"/>
      <c r="K33" t="s" s="45">
        <f>A11</f>
        <v>26</v>
      </c>
      <c r="L33" s="92"/>
      <c r="M33" s="93"/>
      <c r="N33" s="93"/>
      <c r="O33" s="93"/>
      <c r="P33" s="94"/>
      <c r="Q33" s="54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 ht="22.25" customHeight="1">
      <c r="A34" t="s" s="84">
        <f>A12</f>
        <v>27</v>
      </c>
      <c r="B34" s="85"/>
      <c r="C34" s="86">
        <f>D99</f>
        <v>0.457</v>
      </c>
      <c r="D34" s="42">
        <f>D12*D99</f>
        <v>0</v>
      </c>
      <c r="E34" s="8">
        <f>E12*E99</f>
        <v>0</v>
      </c>
      <c r="F34" s="8">
        <f>F12*F99</f>
        <v>0</v>
      </c>
      <c r="G34" s="8">
        <f>G12*G99</f>
        <v>0</v>
      </c>
      <c r="H34" s="8">
        <f>H12*H99</f>
        <v>0</v>
      </c>
      <c r="I34" s="43">
        <f>SUM(D34:H34)</f>
        <v>0</v>
      </c>
      <c r="J34" s="44"/>
      <c r="K34" t="s" s="45">
        <f>A12</f>
        <v>27</v>
      </c>
      <c r="L34" s="92"/>
      <c r="M34" s="93"/>
      <c r="N34" s="93"/>
      <c r="O34" s="93"/>
      <c r="P34" s="94"/>
      <c r="Q34" s="54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</row>
    <row r="35" ht="22.25" customHeight="1">
      <c r="A35" t="s" s="84">
        <f>A13</f>
        <v>28</v>
      </c>
      <c r="B35" s="85"/>
      <c r="C35" s="86">
        <f>D103</f>
        <v>0.535</v>
      </c>
      <c r="D35" s="42">
        <f>D13*D103</f>
        <v>0</v>
      </c>
      <c r="E35" s="8">
        <f>E13*E103</f>
        <v>0</v>
      </c>
      <c r="F35" s="8">
        <f>F13*F103</f>
        <v>0</v>
      </c>
      <c r="G35" s="8">
        <f>G13*G103</f>
        <v>0</v>
      </c>
      <c r="H35" s="8">
        <f>H13*H103</f>
        <v>0</v>
      </c>
      <c r="I35" s="43">
        <f>SUM(D35:H35)</f>
        <v>0</v>
      </c>
      <c r="J35" s="44"/>
      <c r="K35" t="s" s="45">
        <f>A13</f>
        <v>28</v>
      </c>
      <c r="L35" s="92"/>
      <c r="M35" s="93"/>
      <c r="N35" s="93"/>
      <c r="O35" s="93"/>
      <c r="P35" s="94"/>
      <c r="Q35" s="54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 ht="22.25" customHeight="1">
      <c r="A36" t="s" s="84">
        <f>A14</f>
        <v>29</v>
      </c>
      <c r="B36" s="85"/>
      <c r="C36" s="86">
        <f>D102</f>
        <v>0.03</v>
      </c>
      <c r="D36" s="42">
        <f>D14*D102</f>
        <v>0</v>
      </c>
      <c r="E36" s="8">
        <f>E14*E102</f>
        <v>0</v>
      </c>
      <c r="F36" s="8">
        <f>F14*F102</f>
        <v>0</v>
      </c>
      <c r="G36" s="8">
        <f>G14*G102</f>
        <v>0</v>
      </c>
      <c r="H36" s="8">
        <f>H14*H102</f>
        <v>0</v>
      </c>
      <c r="I36" s="43">
        <f>SUM(D36:H36)</f>
        <v>0</v>
      </c>
      <c r="J36" s="44"/>
      <c r="K36" t="s" s="45">
        <f>A14</f>
        <v>29</v>
      </c>
      <c r="L36" s="92"/>
      <c r="M36" s="93"/>
      <c r="N36" s="93"/>
      <c r="O36" s="93"/>
      <c r="P36" s="94"/>
      <c r="Q36" s="54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  <row r="37" ht="22.25" customHeight="1">
      <c r="A37" t="s" s="84">
        <f>A15</f>
        <v>30</v>
      </c>
      <c r="B37" s="85"/>
      <c r="C37" s="86">
        <f>D102</f>
        <v>0.03</v>
      </c>
      <c r="D37" s="42">
        <f>D15*D102</f>
        <v>0</v>
      </c>
      <c r="E37" s="8">
        <f>E15*E102</f>
        <v>0</v>
      </c>
      <c r="F37" s="8">
        <f>F15*F102</f>
        <v>0</v>
      </c>
      <c r="G37" s="8">
        <f>G15*G102</f>
        <v>0</v>
      </c>
      <c r="H37" s="8">
        <f>H15*H102</f>
        <v>0</v>
      </c>
      <c r="I37" s="43">
        <f>SUM(D37:H37)</f>
        <v>0</v>
      </c>
      <c r="J37" s="44"/>
      <c r="K37" t="s" s="45">
        <f>A15</f>
        <v>30</v>
      </c>
      <c r="L37" s="92"/>
      <c r="M37" s="93"/>
      <c r="N37" s="93"/>
      <c r="O37" s="93"/>
      <c r="P37" s="94"/>
      <c r="Q37" s="54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</row>
    <row r="38" ht="22.25" customHeight="1">
      <c r="A38" t="s" s="84">
        <f>A16</f>
        <v>31</v>
      </c>
      <c r="B38" s="85"/>
      <c r="C38" s="86">
        <f>D102</f>
        <v>0.03</v>
      </c>
      <c r="D38" s="42">
        <f>D16*D102</f>
        <v>330.290595</v>
      </c>
      <c r="E38" s="8">
        <f>E16*E102</f>
        <v>340.19931285</v>
      </c>
      <c r="F38" s="8">
        <f>F16*F102</f>
        <v>350.4052922355</v>
      </c>
      <c r="G38" s="8">
        <f>G16*G102</f>
        <v>0</v>
      </c>
      <c r="H38" s="8">
        <f>H16*H102</f>
        <v>0</v>
      </c>
      <c r="I38" s="43">
        <f>SUM(D38:H38)</f>
        <v>1020.8952000855</v>
      </c>
      <c r="J38" s="44"/>
      <c r="K38" t="s" s="45">
        <f>A16</f>
        <v>31</v>
      </c>
      <c r="L38" s="95">
        <v>4.5</v>
      </c>
      <c r="M38" s="96">
        <v>4.5</v>
      </c>
      <c r="N38" s="96">
        <v>4.5</v>
      </c>
      <c r="O38" s="93"/>
      <c r="P38" s="94"/>
      <c r="Q38" s="54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</row>
    <row r="39" ht="22.25" customHeight="1">
      <c r="A39" t="s" s="84">
        <f>A17</f>
        <v>32</v>
      </c>
      <c r="B39" s="85"/>
      <c r="C39" s="86">
        <f>D102</f>
        <v>0.03</v>
      </c>
      <c r="D39" s="42">
        <f>D17*D102</f>
        <v>330.290595</v>
      </c>
      <c r="E39" s="8">
        <f>E17*E102</f>
        <v>340.19931285</v>
      </c>
      <c r="F39" s="8">
        <f>F17*F102</f>
        <v>350.4052922355</v>
      </c>
      <c r="G39" s="8">
        <f>G17*G102</f>
        <v>0</v>
      </c>
      <c r="H39" s="8">
        <f>H17*H102</f>
        <v>0</v>
      </c>
      <c r="I39" s="43">
        <f>SUM(D39:H39)</f>
        <v>1020.8952000855</v>
      </c>
      <c r="J39" s="44"/>
      <c r="K39" t="s" s="45">
        <f>A17</f>
        <v>32</v>
      </c>
      <c r="L39" s="95">
        <v>4.5</v>
      </c>
      <c r="M39" s="96">
        <v>4.5</v>
      </c>
      <c r="N39" s="96">
        <v>4.5</v>
      </c>
      <c r="O39" s="93"/>
      <c r="P39" s="94"/>
      <c r="Q39" s="54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</row>
    <row r="40" ht="22.25" customHeight="1">
      <c r="A40" t="s" s="84">
        <f>A18</f>
        <v>33</v>
      </c>
      <c r="B40" s="85"/>
      <c r="C40" s="86">
        <f>D102</f>
        <v>0.03</v>
      </c>
      <c r="D40" s="42">
        <f>D18*D102</f>
        <v>220.635</v>
      </c>
      <c r="E40" s="8">
        <f>E18*E102</f>
        <v>227.25405</v>
      </c>
      <c r="F40" s="8">
        <f>F18*F102</f>
        <v>234.0716715</v>
      </c>
      <c r="G40" s="8">
        <f>G18*G102</f>
        <v>0</v>
      </c>
      <c r="H40" s="8">
        <f>H18*H102</f>
        <v>0</v>
      </c>
      <c r="I40" s="43">
        <f>SUM(D40:H40)</f>
        <v>681.9607215</v>
      </c>
      <c r="J40" s="44"/>
      <c r="K40" t="s" s="45">
        <f>A18</f>
        <v>33</v>
      </c>
      <c r="L40" s="95">
        <v>3</v>
      </c>
      <c r="M40" s="96">
        <v>3</v>
      </c>
      <c r="N40" s="96">
        <v>3</v>
      </c>
      <c r="O40" s="93"/>
      <c r="P40" s="94"/>
      <c r="Q40" s="54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</row>
    <row r="41" ht="22.25" customHeight="1">
      <c r="A41" t="s" s="84">
        <f>A19</f>
        <v>34</v>
      </c>
      <c r="B41" s="85"/>
      <c r="C41" s="86">
        <f>D99</f>
        <v>0.457</v>
      </c>
      <c r="D41" s="42">
        <f>D19*D99</f>
        <v>0</v>
      </c>
      <c r="E41" s="8">
        <f>E19*E99</f>
        <v>0</v>
      </c>
      <c r="F41" s="8">
        <f>F19*F99</f>
        <v>0</v>
      </c>
      <c r="G41" s="8">
        <f>G19*G99</f>
        <v>0</v>
      </c>
      <c r="H41" s="8">
        <f>H19*H99</f>
        <v>0</v>
      </c>
      <c r="I41" s="43">
        <f>SUM(D41:H41)</f>
        <v>0</v>
      </c>
      <c r="J41" s="44"/>
      <c r="K41" t="s" s="45">
        <f>A19</f>
        <v>34</v>
      </c>
      <c r="L41" s="92"/>
      <c r="M41" s="93"/>
      <c r="N41" s="93"/>
      <c r="O41" s="93"/>
      <c r="P41" s="94"/>
      <c r="Q41" s="54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</row>
    <row r="42" ht="22.25" customHeight="1">
      <c r="A42" t="s" s="84">
        <f>A20</f>
        <v>35</v>
      </c>
      <c r="B42" s="85"/>
      <c r="C42" s="86">
        <f>D103</f>
        <v>0.535</v>
      </c>
      <c r="D42" s="42">
        <f>D20*D103</f>
        <v>0</v>
      </c>
      <c r="E42" s="8">
        <f>E20*E103</f>
        <v>0</v>
      </c>
      <c r="F42" s="8">
        <f>F20*F103</f>
        <v>0</v>
      </c>
      <c r="G42" s="8">
        <f>G20*G103</f>
        <v>0</v>
      </c>
      <c r="H42" s="8">
        <f>H20*H103</f>
        <v>0</v>
      </c>
      <c r="I42" s="43">
        <f>SUM(D42:H42)</f>
        <v>0</v>
      </c>
      <c r="J42" s="44"/>
      <c r="K42" t="s" s="45">
        <f>A20</f>
        <v>35</v>
      </c>
      <c r="L42" s="92"/>
      <c r="M42" s="93"/>
      <c r="N42" s="93"/>
      <c r="O42" s="93"/>
      <c r="P42" s="94"/>
      <c r="Q42" s="54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 ht="22.25" customHeight="1">
      <c r="A43" t="s" s="84">
        <f>A21</f>
        <v>36</v>
      </c>
      <c r="B43" s="85"/>
      <c r="C43" s="86">
        <f>D99</f>
        <v>0.457</v>
      </c>
      <c r="D43" s="42">
        <f>D21*D99</f>
        <v>0</v>
      </c>
      <c r="E43" s="8">
        <f>E21*E99</f>
        <v>0</v>
      </c>
      <c r="F43" s="8">
        <f>F21*F99</f>
        <v>0</v>
      </c>
      <c r="G43" s="8">
        <f>G21*G99</f>
        <v>0</v>
      </c>
      <c r="H43" s="8">
        <f>H21*H99</f>
        <v>0</v>
      </c>
      <c r="I43" s="43">
        <f>SUM(D43:H43)</f>
        <v>0</v>
      </c>
      <c r="J43" s="44"/>
      <c r="K43" t="s" s="45">
        <f>A21</f>
        <v>36</v>
      </c>
      <c r="L43" s="92"/>
      <c r="M43" s="93"/>
      <c r="N43" s="93"/>
      <c r="O43" s="93"/>
      <c r="P43" s="94"/>
      <c r="Q43" s="54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 ht="22.25" customHeight="1">
      <c r="A44" t="s" s="84">
        <f>A22</f>
        <v>37</v>
      </c>
      <c r="B44" s="85"/>
      <c r="C44" s="86">
        <f>D103</f>
        <v>0.535</v>
      </c>
      <c r="D44" s="42">
        <f>D22*D103</f>
        <v>0</v>
      </c>
      <c r="E44" s="8">
        <f>E22*E103</f>
        <v>0</v>
      </c>
      <c r="F44" s="8">
        <f>F22*F103</f>
        <v>0</v>
      </c>
      <c r="G44" s="8">
        <f>G22*G103</f>
        <v>0</v>
      </c>
      <c r="H44" s="8">
        <f>H22*H103</f>
        <v>0</v>
      </c>
      <c r="I44" s="43">
        <f>SUM(D44:H44)</f>
        <v>0</v>
      </c>
      <c r="J44" s="44"/>
      <c r="K44" t="s" s="45">
        <f>A22</f>
        <v>37</v>
      </c>
      <c r="L44" s="92"/>
      <c r="M44" s="93"/>
      <c r="N44" s="93"/>
      <c r="O44" s="93"/>
      <c r="P44" s="94"/>
      <c r="Q44" s="54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 ht="22.25" customHeight="1">
      <c r="A45" t="s" s="84">
        <f>A23</f>
        <v>38</v>
      </c>
      <c r="B45" s="85"/>
      <c r="C45" s="86">
        <f>D99</f>
        <v>0.457</v>
      </c>
      <c r="D45" s="42">
        <f>D23*D99</f>
        <v>0</v>
      </c>
      <c r="E45" s="8">
        <f>E23*E99</f>
        <v>0</v>
      </c>
      <c r="F45" s="8">
        <f>F23*F99</f>
        <v>0</v>
      </c>
      <c r="G45" s="8">
        <f>G23*G99</f>
        <v>0</v>
      </c>
      <c r="H45" s="8">
        <f>H23*H99</f>
        <v>0</v>
      </c>
      <c r="I45" s="43">
        <f>SUM(D45:H45)</f>
        <v>0</v>
      </c>
      <c r="J45" s="44"/>
      <c r="K45" t="s" s="45">
        <f>A23</f>
        <v>38</v>
      </c>
      <c r="L45" s="92"/>
      <c r="M45" s="93"/>
      <c r="N45" s="93"/>
      <c r="O45" s="93"/>
      <c r="P45" s="94"/>
      <c r="Q45" s="54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ht="22.25" customHeight="1">
      <c r="A46" t="s" s="97">
        <f>A24</f>
        <v>39</v>
      </c>
      <c r="B46" s="98"/>
      <c r="C46" s="99">
        <f>D103</f>
        <v>0.535</v>
      </c>
      <c r="D46" s="64">
        <f>D24*D103</f>
        <v>0</v>
      </c>
      <c r="E46" s="16">
        <f>E24*E103</f>
        <v>0</v>
      </c>
      <c r="F46" s="16">
        <f>F24*F103</f>
        <v>0</v>
      </c>
      <c r="G46" s="16">
        <f>G24*G103</f>
        <v>0</v>
      </c>
      <c r="H46" s="16">
        <f>H24*H103</f>
        <v>0</v>
      </c>
      <c r="I46" s="65">
        <f>SUM(D46:H46)</f>
        <v>0</v>
      </c>
      <c r="J46" s="44"/>
      <c r="K46" t="s" s="45">
        <f>A24</f>
        <v>39</v>
      </c>
      <c r="L46" s="100"/>
      <c r="M46" s="101"/>
      <c r="N46" s="101"/>
      <c r="O46" s="101"/>
      <c r="P46" s="102"/>
      <c r="Q46" s="54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ht="22.25" customHeight="1">
      <c r="A47" t="s" s="103">
        <v>44</v>
      </c>
      <c r="B47" s="104"/>
      <c r="C47" s="104"/>
      <c r="D47" s="105">
        <f>SUM(D27:D46)</f>
        <v>1203.20619</v>
      </c>
      <c r="E47" s="105">
        <f>SUM(E27:E46)</f>
        <v>1239.3023757</v>
      </c>
      <c r="F47" s="105">
        <f>SUM(F27:F46)</f>
        <v>1276.481446971</v>
      </c>
      <c r="G47" s="105">
        <f>SUM(G27:G46)</f>
        <v>0</v>
      </c>
      <c r="H47" s="105">
        <f>SUM(H27:H46)</f>
        <v>0</v>
      </c>
      <c r="I47" s="106">
        <f>SUM(I27:I46)</f>
        <v>3718.990012671</v>
      </c>
      <c r="J47" s="7"/>
      <c r="K47" s="107"/>
      <c r="L47" t="s" s="23">
        <v>45</v>
      </c>
      <c r="M47" s="24"/>
      <c r="N47" s="24"/>
      <c r="O47" s="24"/>
      <c r="P47" s="25"/>
      <c r="Q47" s="54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ht="22.25" customHeight="1">
      <c r="A48" t="s" s="108">
        <v>46</v>
      </c>
      <c r="B48" s="109"/>
      <c r="C48" s="109"/>
      <c r="D48" s="110">
        <f>D25+D47</f>
        <v>41310.07919</v>
      </c>
      <c r="E48" s="110">
        <f>E25+E47</f>
        <v>42549.3815657</v>
      </c>
      <c r="F48" s="110">
        <f>F25+F47</f>
        <v>43825.863012671</v>
      </c>
      <c r="G48" s="110">
        <f>G25+G47</f>
        <v>0</v>
      </c>
      <c r="H48" s="110">
        <f>H25+H47</f>
        <v>0</v>
      </c>
      <c r="I48" s="110">
        <f>I25+I47</f>
        <v>127685.323768371</v>
      </c>
      <c r="J48" s="111"/>
      <c r="K48" t="s" s="33">
        <v>14</v>
      </c>
      <c r="L48" t="s" s="34">
        <v>15</v>
      </c>
      <c r="M48" t="s" s="35">
        <v>16</v>
      </c>
      <c r="N48" t="s" s="35">
        <v>17</v>
      </c>
      <c r="O48" t="s" s="35">
        <v>18</v>
      </c>
      <c r="P48" t="s" s="36">
        <v>19</v>
      </c>
      <c r="Q48" s="54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ht="22.25" customHeight="1">
      <c r="A49" t="s" s="112">
        <v>47</v>
      </c>
      <c r="B49" s="113"/>
      <c r="C49" s="113"/>
      <c r="D49" s="113"/>
      <c r="E49" s="113"/>
      <c r="F49" s="113"/>
      <c r="G49" s="113"/>
      <c r="H49" s="113"/>
      <c r="I49" s="114"/>
      <c r="J49" s="83"/>
      <c r="K49" t="s" s="115">
        <f>A5</f>
        <v>20</v>
      </c>
      <c r="L49" s="116">
        <v>1</v>
      </c>
      <c r="M49" s="117">
        <v>1</v>
      </c>
      <c r="N49" s="117">
        <v>1</v>
      </c>
      <c r="O49" s="117"/>
      <c r="P49" s="118"/>
      <c r="Q49" s="54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ht="22.25" customHeight="1">
      <c r="A50" t="s" s="84">
        <v>47</v>
      </c>
      <c r="B50" s="119"/>
      <c r="C50" s="119"/>
      <c r="D50" s="8"/>
      <c r="E50" s="8"/>
      <c r="F50" s="8"/>
      <c r="G50" s="8"/>
      <c r="H50" s="8"/>
      <c r="I50" s="43">
        <f>SUM(D50:H50)</f>
        <v>0</v>
      </c>
      <c r="J50" s="44"/>
      <c r="K50" t="s" s="115">
        <f>A6</f>
        <v>21</v>
      </c>
      <c r="L50" s="120"/>
      <c r="M50" s="121"/>
      <c r="N50" s="121"/>
      <c r="O50" s="121"/>
      <c r="P50" s="122"/>
      <c r="Q50" s="54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</row>
    <row r="51" ht="22.25" customHeight="1">
      <c r="A51" t="s" s="84">
        <v>47</v>
      </c>
      <c r="B51" s="119"/>
      <c r="C51" s="119"/>
      <c r="D51" s="123"/>
      <c r="E51" s="123"/>
      <c r="F51" s="123"/>
      <c r="G51" s="123"/>
      <c r="H51" s="123"/>
      <c r="I51" s="43">
        <f>SUM(D51:H51)</f>
        <v>0</v>
      </c>
      <c r="J51" s="44"/>
      <c r="K51" t="s" s="115">
        <f>A7</f>
        <v>22</v>
      </c>
      <c r="L51" s="120"/>
      <c r="M51" s="121"/>
      <c r="N51" s="121"/>
      <c r="O51" s="121"/>
      <c r="P51" s="122"/>
      <c r="Q51" s="54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</row>
    <row r="52" ht="22.25" customHeight="1">
      <c r="A52" t="s" s="97">
        <v>47</v>
      </c>
      <c r="B52" s="124"/>
      <c r="C52" s="124"/>
      <c r="D52" s="16"/>
      <c r="E52" s="16"/>
      <c r="F52" s="16"/>
      <c r="G52" s="16"/>
      <c r="H52" s="16"/>
      <c r="I52" s="65">
        <f>SUM(D52:H52)</f>
        <v>0</v>
      </c>
      <c r="J52" s="44"/>
      <c r="K52" t="s" s="115">
        <f>A8</f>
        <v>23</v>
      </c>
      <c r="L52" s="120"/>
      <c r="M52" s="121"/>
      <c r="N52" s="121"/>
      <c r="O52" s="121"/>
      <c r="P52" s="122"/>
      <c r="Q52" s="54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</row>
    <row r="53" ht="22.25" customHeight="1">
      <c r="A53" t="s" s="125">
        <v>48</v>
      </c>
      <c r="B53" s="126"/>
      <c r="C53" s="126"/>
      <c r="D53" s="127">
        <f>SUM(D49:D52)</f>
        <v>0</v>
      </c>
      <c r="E53" s="127">
        <f>SUM(E49:E52)</f>
        <v>0</v>
      </c>
      <c r="F53" s="127">
        <f>SUM(F49:F52)</f>
        <v>0</v>
      </c>
      <c r="G53" s="127">
        <f>SUM(G49:G52)</f>
        <v>0</v>
      </c>
      <c r="H53" s="127">
        <f>SUM(H49:H52)</f>
        <v>0</v>
      </c>
      <c r="I53" s="128">
        <f>SUM(D53:H53)</f>
        <v>0</v>
      </c>
      <c r="J53" s="44"/>
      <c r="K53" t="s" s="115">
        <f>A9</f>
        <v>24</v>
      </c>
      <c r="L53" s="120"/>
      <c r="M53" s="121"/>
      <c r="N53" s="121"/>
      <c r="O53" s="121"/>
      <c r="P53" s="122"/>
      <c r="Q53" s="54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 ht="22.25" customHeight="1">
      <c r="A54" s="129"/>
      <c r="B54" s="130"/>
      <c r="C54" s="130"/>
      <c r="D54" s="131"/>
      <c r="E54" s="131"/>
      <c r="F54" s="131"/>
      <c r="G54" s="131"/>
      <c r="H54" s="131"/>
      <c r="I54" s="132"/>
      <c r="J54" s="83"/>
      <c r="K54" t="s" s="115">
        <f>A10</f>
        <v>25</v>
      </c>
      <c r="L54" s="120"/>
      <c r="M54" s="121"/>
      <c r="N54" s="121"/>
      <c r="O54" s="121"/>
      <c r="P54" s="122"/>
      <c r="Q54" s="54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</row>
    <row r="55" ht="22.25" customHeight="1">
      <c r="A55" t="s" s="133">
        <v>49</v>
      </c>
      <c r="B55" s="134"/>
      <c r="C55" s="134"/>
      <c r="D55" s="134"/>
      <c r="E55" s="134"/>
      <c r="F55" s="134"/>
      <c r="G55" s="134"/>
      <c r="H55" s="134"/>
      <c r="I55" s="135"/>
      <c r="J55" s="44"/>
      <c r="K55" t="s" s="115">
        <f>A11</f>
        <v>26</v>
      </c>
      <c r="L55" s="120"/>
      <c r="M55" s="121"/>
      <c r="N55" s="121"/>
      <c r="O55" s="121"/>
      <c r="P55" s="122"/>
      <c r="Q55" s="54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</row>
    <row r="56" ht="22.25" customHeight="1">
      <c r="A56" t="s" s="84">
        <v>50</v>
      </c>
      <c r="B56" s="119"/>
      <c r="C56" s="119"/>
      <c r="D56" s="136">
        <v>4900</v>
      </c>
      <c r="E56" s="136">
        <v>6350</v>
      </c>
      <c r="F56" s="136">
        <v>6350</v>
      </c>
      <c r="G56" s="136"/>
      <c r="H56" s="136"/>
      <c r="I56" s="137">
        <f>SUM(D56:H56)</f>
        <v>17600</v>
      </c>
      <c r="J56" s="44"/>
      <c r="K56" t="s" s="115">
        <f>A12</f>
        <v>27</v>
      </c>
      <c r="L56" s="138"/>
      <c r="M56" s="139"/>
      <c r="N56" s="139"/>
      <c r="O56" s="139"/>
      <c r="P56" s="140"/>
      <c r="Q56" s="141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</row>
    <row r="57" ht="22.25" customHeight="1">
      <c r="A57" t="s" s="97">
        <v>51</v>
      </c>
      <c r="B57" s="124"/>
      <c r="C57" s="124"/>
      <c r="D57" s="142"/>
      <c r="E57" s="142"/>
      <c r="F57" s="142"/>
      <c r="G57" s="142"/>
      <c r="H57" s="142"/>
      <c r="I57" s="143">
        <f>SUM(D57:H57)</f>
        <v>0</v>
      </c>
      <c r="J57" s="44"/>
      <c r="K57" t="s" s="115">
        <f>A13</f>
        <v>28</v>
      </c>
      <c r="L57" s="138"/>
      <c r="M57" s="139"/>
      <c r="N57" s="139"/>
      <c r="O57" s="139"/>
      <c r="P57" s="140"/>
      <c r="Q57" s="54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</row>
    <row r="58" ht="22.25" customHeight="1">
      <c r="A58" t="s" s="125">
        <v>52</v>
      </c>
      <c r="B58" s="126"/>
      <c r="C58" s="126"/>
      <c r="D58" s="105">
        <f>SUM(D56:D57)</f>
        <v>4900</v>
      </c>
      <c r="E58" s="105">
        <f>SUM(E56:E57)</f>
        <v>6350</v>
      </c>
      <c r="F58" s="105">
        <f>SUM(F56:F57)</f>
        <v>6350</v>
      </c>
      <c r="G58" s="105">
        <f>SUM(G56:G57)</f>
        <v>0</v>
      </c>
      <c r="H58" s="105">
        <f>SUM(H56:H57)</f>
        <v>0</v>
      </c>
      <c r="I58" s="105">
        <f>SUM(I56:I57)</f>
        <v>17600</v>
      </c>
      <c r="J58" s="43"/>
      <c r="K58" t="s" s="115">
        <f>A14</f>
        <v>29</v>
      </c>
      <c r="L58" s="138"/>
      <c r="M58" s="139"/>
      <c r="N58" s="139"/>
      <c r="O58" s="139"/>
      <c r="P58" s="140"/>
      <c r="Q58" s="54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</row>
    <row r="59" ht="22.25" customHeight="1">
      <c r="A59" t="s" s="144">
        <v>53</v>
      </c>
      <c r="B59" s="145"/>
      <c r="C59" s="145"/>
      <c r="D59" s="146"/>
      <c r="E59" s="146"/>
      <c r="F59" s="146"/>
      <c r="G59" s="146"/>
      <c r="H59" s="146"/>
      <c r="I59" s="147"/>
      <c r="J59" s="44"/>
      <c r="K59" t="s" s="115">
        <f>A15</f>
        <v>30</v>
      </c>
      <c r="L59" s="120"/>
      <c r="M59" s="121"/>
      <c r="N59" s="121"/>
      <c r="O59" s="121"/>
      <c r="P59" s="122"/>
      <c r="Q59" s="148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</row>
    <row r="60" ht="22.25" customHeight="1">
      <c r="A60" t="s" s="149">
        <v>54</v>
      </c>
      <c r="B60" s="150"/>
      <c r="C60" s="150"/>
      <c r="D60" s="151"/>
      <c r="E60" s="151"/>
      <c r="F60" s="151"/>
      <c r="G60" s="151"/>
      <c r="H60" s="151"/>
      <c r="I60" s="152">
        <f>SUM(D60:H60)</f>
        <v>0</v>
      </c>
      <c r="J60" s="44"/>
      <c r="K60" t="s" s="115">
        <f>A16</f>
        <v>31</v>
      </c>
      <c r="L60" s="120">
        <v>0.499</v>
      </c>
      <c r="M60" s="121">
        <v>0.499</v>
      </c>
      <c r="N60" s="121">
        <v>0.499</v>
      </c>
      <c r="O60" s="121"/>
      <c r="P60" s="122"/>
      <c r="Q60" s="54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</row>
    <row r="61" ht="22.25" customHeight="1">
      <c r="A61" t="s" s="149">
        <v>49</v>
      </c>
      <c r="B61" s="150"/>
      <c r="C61" s="150"/>
      <c r="D61" s="151"/>
      <c r="E61" s="151"/>
      <c r="F61" s="151"/>
      <c r="G61" s="151"/>
      <c r="H61" s="151"/>
      <c r="I61" s="152">
        <f>SUM(D61:H61)</f>
        <v>0</v>
      </c>
      <c r="J61" s="44"/>
      <c r="K61" t="s" s="115">
        <f>A17</f>
        <v>32</v>
      </c>
      <c r="L61" s="120">
        <v>0.499</v>
      </c>
      <c r="M61" s="121">
        <v>0.499</v>
      </c>
      <c r="N61" s="121">
        <v>0.499</v>
      </c>
      <c r="O61" s="121"/>
      <c r="P61" s="122"/>
      <c r="Q61" s="54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</row>
    <row r="62" ht="22.25" customHeight="1">
      <c r="A62" t="s" s="149">
        <v>55</v>
      </c>
      <c r="B62" s="150"/>
      <c r="C62" s="150"/>
      <c r="D62" s="151"/>
      <c r="E62" s="151"/>
      <c r="F62" s="151"/>
      <c r="G62" s="151"/>
      <c r="H62" s="151"/>
      <c r="I62" s="152">
        <f>SUM(D62:H62)</f>
        <v>0</v>
      </c>
      <c r="J62" s="44"/>
      <c r="K62" t="s" s="115">
        <f>A18</f>
        <v>33</v>
      </c>
      <c r="L62" s="120">
        <v>0.5</v>
      </c>
      <c r="M62" s="121">
        <v>0.5</v>
      </c>
      <c r="N62" s="121">
        <v>0.5</v>
      </c>
      <c r="O62" s="121"/>
      <c r="P62" s="122"/>
      <c r="Q62" s="54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</row>
    <row r="63" ht="22.25" customHeight="1">
      <c r="A63" t="s" s="153">
        <v>56</v>
      </c>
      <c r="B63" s="154"/>
      <c r="C63" s="155"/>
      <c r="D63" s="156"/>
      <c r="E63" s="156"/>
      <c r="F63" s="156"/>
      <c r="G63" s="156"/>
      <c r="H63" s="156"/>
      <c r="I63" s="157">
        <f>SUM(D63:H63)</f>
        <v>0</v>
      </c>
      <c r="J63" s="44"/>
      <c r="K63" t="s" s="115">
        <f>A19</f>
        <v>34</v>
      </c>
      <c r="L63" s="120"/>
      <c r="M63" s="121"/>
      <c r="N63" s="121"/>
      <c r="O63" s="121"/>
      <c r="P63" s="122"/>
      <c r="Q63" s="54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</row>
    <row r="64" ht="22.25" customHeight="1">
      <c r="A64" t="s" s="158">
        <v>57</v>
      </c>
      <c r="B64" s="159"/>
      <c r="C64" s="159"/>
      <c r="D64" s="160">
        <f>SUM(D60:D63)</f>
        <v>0</v>
      </c>
      <c r="E64" s="160">
        <f>SUM(E60:E63)</f>
        <v>0</v>
      </c>
      <c r="F64" s="160">
        <f>SUM(F60:F63)</f>
        <v>0</v>
      </c>
      <c r="G64" s="160">
        <f>SUM(G60:G63)</f>
        <v>0</v>
      </c>
      <c r="H64" s="160">
        <f>SUM(H60:H63)</f>
        <v>0</v>
      </c>
      <c r="I64" s="160">
        <f>SUM(I60:I63)</f>
        <v>0</v>
      </c>
      <c r="J64" s="161"/>
      <c r="K64" t="s" s="115">
        <f>A20</f>
        <v>35</v>
      </c>
      <c r="L64" s="138"/>
      <c r="M64" s="139"/>
      <c r="N64" s="139"/>
      <c r="O64" s="139"/>
      <c r="P64" s="140"/>
      <c r="Q64" s="141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</row>
    <row r="65" ht="22.25" customHeight="1">
      <c r="A65" t="s" s="162">
        <v>58</v>
      </c>
      <c r="B65" s="163"/>
      <c r="C65" s="163"/>
      <c r="D65" s="164"/>
      <c r="E65" s="164"/>
      <c r="F65" s="164"/>
      <c r="G65" s="164"/>
      <c r="H65" s="164"/>
      <c r="I65" s="165"/>
      <c r="J65" s="44"/>
      <c r="K65" t="s" s="115">
        <f>A21</f>
        <v>36</v>
      </c>
      <c r="L65" s="138"/>
      <c r="M65" s="139"/>
      <c r="N65" s="139"/>
      <c r="O65" s="139"/>
      <c r="P65" s="140"/>
      <c r="Q65" s="54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</row>
    <row r="66" ht="22.25" customHeight="1">
      <c r="A66" t="s" s="166">
        <v>59</v>
      </c>
      <c r="B66" s="167"/>
      <c r="C66" s="167"/>
      <c r="D66" s="136"/>
      <c r="E66" s="136"/>
      <c r="F66" s="136"/>
      <c r="G66" s="136"/>
      <c r="H66" s="136"/>
      <c r="I66" s="137">
        <f>SUM(D66:H66)</f>
        <v>0</v>
      </c>
      <c r="J66" s="168"/>
      <c r="K66" t="s" s="115">
        <f>A22</f>
        <v>37</v>
      </c>
      <c r="L66" s="138"/>
      <c r="M66" s="139"/>
      <c r="N66" s="139"/>
      <c r="O66" s="139"/>
      <c r="P66" s="140"/>
      <c r="Q66" s="54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</row>
    <row r="67" ht="22.25" customHeight="1">
      <c r="A67" t="s" s="166">
        <v>60</v>
      </c>
      <c r="B67" s="167"/>
      <c r="C67" s="167"/>
      <c r="D67" s="136"/>
      <c r="E67" s="136"/>
      <c r="F67" s="136"/>
      <c r="G67" s="136"/>
      <c r="H67" s="136"/>
      <c r="I67" s="137">
        <f>SUM(D67:H67)</f>
        <v>0</v>
      </c>
      <c r="J67" s="168"/>
      <c r="K67" t="s" s="115">
        <f>A23</f>
        <v>38</v>
      </c>
      <c r="L67" s="138"/>
      <c r="M67" s="139"/>
      <c r="N67" s="139"/>
      <c r="O67" s="139"/>
      <c r="P67" s="140"/>
      <c r="Q67" s="54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</row>
    <row r="68" ht="22.25" customHeight="1">
      <c r="A68" t="s" s="166">
        <v>61</v>
      </c>
      <c r="B68" s="167"/>
      <c r="C68" s="167"/>
      <c r="D68" s="136"/>
      <c r="E68" s="136"/>
      <c r="F68" s="136"/>
      <c r="G68" s="136"/>
      <c r="H68" s="136"/>
      <c r="I68" s="137">
        <f>SUM(D68:H68)</f>
        <v>0</v>
      </c>
      <c r="J68" s="168"/>
      <c r="K68" t="s" s="169">
        <f>A24</f>
        <v>39</v>
      </c>
      <c r="L68" s="170"/>
      <c r="M68" s="171"/>
      <c r="N68" s="171"/>
      <c r="O68" s="171"/>
      <c r="P68" s="172"/>
      <c r="Q68" s="54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</row>
    <row r="69" ht="22.25" customHeight="1">
      <c r="A69" t="s" s="173">
        <v>62</v>
      </c>
      <c r="B69" s="167"/>
      <c r="C69" s="167"/>
      <c r="D69" s="136"/>
      <c r="E69" s="136"/>
      <c r="F69" s="136"/>
      <c r="G69" s="136"/>
      <c r="H69" s="136"/>
      <c r="I69" s="137">
        <f>SUM(D69:H69)</f>
        <v>0</v>
      </c>
      <c r="J69" s="168"/>
      <c r="K69" t="s" s="174">
        <v>63</v>
      </c>
      <c r="L69" s="175">
        <f>IF(H124=1,1.03,1)</f>
        <v>1.03</v>
      </c>
      <c r="M69" s="176"/>
      <c r="N69" s="177"/>
      <c r="O69" s="177"/>
      <c r="P69" s="177"/>
      <c r="Q69" s="178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</row>
    <row r="70" ht="22.25" customHeight="1">
      <c r="A70" t="s" s="173">
        <v>64</v>
      </c>
      <c r="B70" s="167"/>
      <c r="C70" s="167"/>
      <c r="D70" s="136"/>
      <c r="E70" s="136"/>
      <c r="F70" s="136"/>
      <c r="G70" s="136"/>
      <c r="H70" s="136"/>
      <c r="I70" s="137">
        <f>SUM(D70:H70)</f>
        <v>0</v>
      </c>
      <c r="J70" s="7"/>
      <c r="K70" s="179"/>
      <c r="L70" t="s" s="180">
        <v>65</v>
      </c>
      <c r="M70" s="181"/>
      <c r="N70" s="181"/>
      <c r="O70" s="181"/>
      <c r="P70" s="181"/>
      <c r="Q70" s="182"/>
      <c r="R70" s="54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</row>
    <row r="71" ht="22.25" customHeight="1">
      <c r="A71" t="s" s="183">
        <v>66</v>
      </c>
      <c r="B71" s="184"/>
      <c r="C71" s="184"/>
      <c r="D71" s="142"/>
      <c r="E71" s="142"/>
      <c r="F71" s="142"/>
      <c r="G71" s="142"/>
      <c r="H71" s="142"/>
      <c r="I71" s="143">
        <f>SUM(D71:H71)</f>
        <v>0</v>
      </c>
      <c r="J71" s="44"/>
      <c r="K71" t="s" s="33">
        <v>14</v>
      </c>
      <c r="L71" t="s" s="185">
        <v>15</v>
      </c>
      <c r="M71" t="s" s="186">
        <v>16</v>
      </c>
      <c r="N71" t="s" s="186">
        <v>17</v>
      </c>
      <c r="O71" t="s" s="186">
        <v>18</v>
      </c>
      <c r="P71" t="s" s="186">
        <v>19</v>
      </c>
      <c r="Q71" t="s" s="187">
        <v>13</v>
      </c>
      <c r="R71" s="54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</row>
    <row r="72" ht="22.25" customHeight="1">
      <c r="A72" t="s" s="188">
        <v>67</v>
      </c>
      <c r="B72" s="189"/>
      <c r="C72" s="189"/>
      <c r="D72" s="105">
        <f>SUM(D66:D71)</f>
        <v>0</v>
      </c>
      <c r="E72" s="105">
        <f>SUM(E66:E71)</f>
        <v>0</v>
      </c>
      <c r="F72" s="105">
        <f>SUM(F66:F71)</f>
        <v>0</v>
      </c>
      <c r="G72" s="105">
        <f>SUM(G66:G71)</f>
        <v>0</v>
      </c>
      <c r="H72" s="105">
        <f>SUM(H66:H71)</f>
        <v>0</v>
      </c>
      <c r="I72" s="106">
        <f>SUM(I66:I71)</f>
        <v>0</v>
      </c>
      <c r="J72" s="44"/>
      <c r="K72" t="s" s="190">
        <f>A5</f>
        <v>20</v>
      </c>
      <c r="L72" s="191">
        <f>L5*L27*L49</f>
        <v>1</v>
      </c>
      <c r="M72" s="192">
        <f>M5*M27*M49</f>
        <v>1</v>
      </c>
      <c r="N72" s="192">
        <f>N5*N27*N49</f>
        <v>1</v>
      </c>
      <c r="O72" s="192">
        <f>O5*O27*O49</f>
        <v>0</v>
      </c>
      <c r="P72" s="192">
        <f>P5*P27*P49</f>
        <v>0</v>
      </c>
      <c r="Q72" s="193">
        <f>SUM(L72:P72)</f>
        <v>3</v>
      </c>
      <c r="R72" s="54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</row>
    <row r="73" ht="22.25" customHeight="1">
      <c r="A73" t="s" s="133">
        <v>68</v>
      </c>
      <c r="B73" s="134"/>
      <c r="C73" s="134"/>
      <c r="D73" s="164"/>
      <c r="E73" s="164"/>
      <c r="F73" s="164"/>
      <c r="G73" s="164"/>
      <c r="H73" s="164"/>
      <c r="I73" s="165"/>
      <c r="J73" s="44"/>
      <c r="K73" t="s" s="190">
        <f>A6</f>
        <v>21</v>
      </c>
      <c r="L73" s="194">
        <f>L6*L28*L50</f>
        <v>0</v>
      </c>
      <c r="M73" s="195">
        <f>M6*M28*M50</f>
        <v>0</v>
      </c>
      <c r="N73" s="195">
        <f>N6*N28*N50</f>
        <v>0</v>
      </c>
      <c r="O73" s="195">
        <f>O6*O28*O50</f>
        <v>0</v>
      </c>
      <c r="P73" s="195">
        <f>P6*P28*P50</f>
        <v>0</v>
      </c>
      <c r="Q73" s="196">
        <f>SUM(L73:P73)</f>
        <v>0</v>
      </c>
      <c r="R73" s="54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</row>
    <row r="74" ht="22.25" customHeight="1">
      <c r="A74" t="s" s="84">
        <v>69</v>
      </c>
      <c r="B74" s="119"/>
      <c r="C74" s="119"/>
      <c r="D74" s="136"/>
      <c r="E74" s="136"/>
      <c r="F74" s="136"/>
      <c r="G74" s="136"/>
      <c r="H74" s="136"/>
      <c r="I74" s="137">
        <f>SUM(D74:H74)</f>
        <v>0</v>
      </c>
      <c r="J74" s="44"/>
      <c r="K74" t="s" s="190">
        <f>A7</f>
        <v>22</v>
      </c>
      <c r="L74" s="194">
        <f>L7*L29*L51</f>
        <v>0</v>
      </c>
      <c r="M74" s="195">
        <f>M7*M29*M51</f>
        <v>0</v>
      </c>
      <c r="N74" s="195">
        <f>N7*N29*N51</f>
        <v>0</v>
      </c>
      <c r="O74" s="195">
        <f>O7*O29*O51</f>
        <v>0</v>
      </c>
      <c r="P74" s="195">
        <f>P7*P29*P51</f>
        <v>0</v>
      </c>
      <c r="Q74" s="196">
        <f>SUM(L74:P74)</f>
        <v>0</v>
      </c>
      <c r="R74" s="54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</row>
    <row r="75" ht="22.25" customHeight="1">
      <c r="A75" t="s" s="84">
        <v>70</v>
      </c>
      <c r="B75" s="119"/>
      <c r="C75" s="119"/>
      <c r="D75" s="136"/>
      <c r="E75" s="136">
        <v>3500</v>
      </c>
      <c r="F75" s="136">
        <v>3500</v>
      </c>
      <c r="G75" s="136"/>
      <c r="H75" s="136"/>
      <c r="I75" s="137">
        <f>SUM(D75:H75)</f>
        <v>7000</v>
      </c>
      <c r="J75" s="44"/>
      <c r="K75" t="s" s="190">
        <f>A8</f>
        <v>23</v>
      </c>
      <c r="L75" s="194">
        <f>L8*L30*L52</f>
        <v>0</v>
      </c>
      <c r="M75" s="195">
        <f>M8*M30*M52</f>
        <v>0</v>
      </c>
      <c r="N75" s="195">
        <f>N8*N30*N52</f>
        <v>0</v>
      </c>
      <c r="O75" s="195">
        <f>O8*O30*O52</f>
        <v>0</v>
      </c>
      <c r="P75" s="195">
        <f>P8*P30*P52</f>
        <v>0</v>
      </c>
      <c r="Q75" s="196">
        <f>SUM(L75:P75)</f>
        <v>0</v>
      </c>
      <c r="R75" s="54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</row>
    <row r="76" ht="22.25" customHeight="1">
      <c r="A76" t="s" s="84">
        <v>71</v>
      </c>
      <c r="B76" s="119"/>
      <c r="C76" s="119"/>
      <c r="D76" s="136"/>
      <c r="E76" s="136"/>
      <c r="F76" s="136"/>
      <c r="G76" s="136"/>
      <c r="H76" s="136"/>
      <c r="I76" s="137">
        <f>SUM(D76:H76)</f>
        <v>0</v>
      </c>
      <c r="J76" s="44"/>
      <c r="K76" t="s" s="190">
        <f>A9</f>
        <v>24</v>
      </c>
      <c r="L76" s="194">
        <f>L9*L31*L53</f>
        <v>0</v>
      </c>
      <c r="M76" s="195">
        <f>M9*M31*M53</f>
        <v>0</v>
      </c>
      <c r="N76" s="195">
        <f>N9*N31*N53</f>
        <v>0</v>
      </c>
      <c r="O76" s="195">
        <f>O9*O31*O53</f>
        <v>0</v>
      </c>
      <c r="P76" s="195">
        <f>P9*P31*P53</f>
        <v>0</v>
      </c>
      <c r="Q76" s="196">
        <f>SUM(L76:P76)</f>
        <v>0</v>
      </c>
      <c r="R76" s="54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</row>
    <row r="77" ht="22.25" customHeight="1">
      <c r="A77" t="s" s="84">
        <v>72</v>
      </c>
      <c r="B77" s="119"/>
      <c r="C77" s="119"/>
      <c r="D77" s="136"/>
      <c r="E77" s="136"/>
      <c r="F77" s="136"/>
      <c r="G77" s="136"/>
      <c r="H77" s="136"/>
      <c r="I77" s="137">
        <f>SUM(D77:H77)</f>
        <v>0</v>
      </c>
      <c r="J77" s="44"/>
      <c r="K77" t="s" s="190">
        <f>A10</f>
        <v>25</v>
      </c>
      <c r="L77" s="194">
        <f>L10*L32*L54</f>
        <v>0</v>
      </c>
      <c r="M77" s="195">
        <f>M10*M32*M54</f>
        <v>0</v>
      </c>
      <c r="N77" s="195">
        <f>N10*N32*N54</f>
        <v>0</v>
      </c>
      <c r="O77" s="195">
        <f>O10*O32*O54</f>
        <v>0</v>
      </c>
      <c r="P77" s="195">
        <f>P10*P32*P54</f>
        <v>0</v>
      </c>
      <c r="Q77" s="196">
        <f>SUM(L77:P77)</f>
        <v>0</v>
      </c>
      <c r="R77" s="54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</row>
    <row r="78" ht="22.25" customHeight="1">
      <c r="A78" t="s" s="197">
        <v>73</v>
      </c>
      <c r="B78" s="198"/>
      <c r="C78" s="198"/>
      <c r="D78" s="199">
        <v>4000</v>
      </c>
      <c r="E78" s="199"/>
      <c r="F78" s="199"/>
      <c r="G78" s="199"/>
      <c r="H78" s="199"/>
      <c r="I78" s="200">
        <f>SUM(D78:H78)</f>
        <v>4000</v>
      </c>
      <c r="J78" s="44"/>
      <c r="K78" t="s" s="190">
        <f>A11</f>
        <v>26</v>
      </c>
      <c r="L78" s="194">
        <f>L11*L33*L55</f>
        <v>0</v>
      </c>
      <c r="M78" s="195">
        <f>M11*M33*M55</f>
        <v>0</v>
      </c>
      <c r="N78" s="195">
        <f>N11*N33*N55</f>
        <v>0</v>
      </c>
      <c r="O78" s="195">
        <f>O11*O33*O55</f>
        <v>0</v>
      </c>
      <c r="P78" s="195">
        <f>P11*P33*P55</f>
        <v>0</v>
      </c>
      <c r="Q78" s="196">
        <f>SUM(L78:P78)</f>
        <v>0</v>
      </c>
      <c r="R78" s="54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</row>
    <row r="79" ht="22.25" customHeight="1">
      <c r="A79" t="s" s="201">
        <v>74</v>
      </c>
      <c r="B79" t="s" s="202">
        <v>75</v>
      </c>
      <c r="C79" t="s" s="202">
        <v>76</v>
      </c>
      <c r="D79" s="203"/>
      <c r="E79" s="204"/>
      <c r="F79" s="204"/>
      <c r="G79" s="204"/>
      <c r="H79" s="204"/>
      <c r="I79" s="205"/>
      <c r="J79" s="44"/>
      <c r="K79" t="s" s="45">
        <f>A12</f>
        <v>27</v>
      </c>
      <c r="L79" s="95">
        <f>L12*L34*L56</f>
        <v>0</v>
      </c>
      <c r="M79" s="96">
        <f>M12*M34*M56</f>
        <v>0</v>
      </c>
      <c r="N79" s="96">
        <f>N12*N34*N56</f>
        <v>0</v>
      </c>
      <c r="O79" s="96">
        <f>O12*O34*O56</f>
        <v>0</v>
      </c>
      <c r="P79" s="96">
        <f>P12*P34*P56</f>
        <v>0</v>
      </c>
      <c r="Q79" s="206">
        <f>SUM(L79:P79)</f>
        <v>0</v>
      </c>
      <c r="R79" s="54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</row>
    <row r="80" ht="22.25" customHeight="1">
      <c r="A80" t="s" s="207">
        <v>77</v>
      </c>
      <c r="B80" s="208">
        <f>IF($B$89&lt;$H$122,H117,H111)</f>
        <v>4290.75</v>
      </c>
      <c r="C80" s="208">
        <f>IF($B$89&lt;$H$122,I117,I111)</f>
        <v>4290.75</v>
      </c>
      <c r="D80" s="209">
        <f>SUM(B80*L94)+(C80*L100)</f>
        <v>8581.5</v>
      </c>
      <c r="E80" s="210">
        <f>SUM((B80*M94)+(C80*M100))*O104</f>
        <v>9439.65</v>
      </c>
      <c r="F80" s="210">
        <f>SUM((B80*N94)+(C80*N100))*O104*O104</f>
        <v>10383.615</v>
      </c>
      <c r="G80" s="210">
        <f>SUM((B80*O94)+(C80*O100))*O104*O104*O104</f>
        <v>0</v>
      </c>
      <c r="H80" s="210">
        <f>SUM((B80*P94)+(C80*P100))*O104*O104*O104*O104</f>
        <v>0</v>
      </c>
      <c r="I80" s="211">
        <f>SUM(D80:H80)</f>
        <v>28404.765</v>
      </c>
      <c r="J80" s="44"/>
      <c r="K80" t="s" s="45">
        <f>A13</f>
        <v>28</v>
      </c>
      <c r="L80" s="95">
        <f>L13*L35*L57</f>
        <v>0</v>
      </c>
      <c r="M80" s="96">
        <f>M13*M35*M57</f>
        <v>0</v>
      </c>
      <c r="N80" s="96">
        <f>N13*N35*N57</f>
        <v>0</v>
      </c>
      <c r="O80" s="96">
        <f>O13*O35*O57</f>
        <v>0</v>
      </c>
      <c r="P80" s="96">
        <f>P13*P35*P57</f>
        <v>0</v>
      </c>
      <c r="Q80" s="206">
        <f>SUM(L80:P80)</f>
        <v>0</v>
      </c>
      <c r="R80" s="54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</row>
    <row r="81" ht="22.25" customHeight="1">
      <c r="A81" t="s" s="207">
        <v>78</v>
      </c>
      <c r="B81" s="212">
        <f>IF($B$89&lt;$H$122,H118,H112)</f>
        <v>5663.25</v>
      </c>
      <c r="C81" s="212">
        <f>IF($B$89&lt;$H$122,I118,I112)</f>
        <v>5663.25</v>
      </c>
      <c r="D81" s="209">
        <f>SUM(B81*L95)+(C81*L101)</f>
        <v>0</v>
      </c>
      <c r="E81" s="210">
        <f>SUM((B81*M95)+(C81*M101))*O104</f>
        <v>0</v>
      </c>
      <c r="F81" s="210">
        <f>SUM((B81*N95)+(C81*N101))*O104*O104</f>
        <v>0</v>
      </c>
      <c r="G81" s="210">
        <f>SUM((B81*O95)+(C81*O101))*O104*O104*O104</f>
        <v>0</v>
      </c>
      <c r="H81" s="210">
        <f>SUM((B81*P95)+(C81*P101))*O104*O104*O104*O104</f>
        <v>0</v>
      </c>
      <c r="I81" s="211">
        <f>SUM(D81:H81)</f>
        <v>0</v>
      </c>
      <c r="J81" s="44"/>
      <c r="K81" t="s" s="45">
        <f>A14</f>
        <v>29</v>
      </c>
      <c r="L81" s="95">
        <f>L14*L36*L58</f>
        <v>0</v>
      </c>
      <c r="M81" s="96">
        <f>M14*M36*M58</f>
        <v>0</v>
      </c>
      <c r="N81" s="96">
        <f>N14*N36*N58</f>
        <v>0</v>
      </c>
      <c r="O81" s="96">
        <f>O14*O36*O58</f>
        <v>0</v>
      </c>
      <c r="P81" s="96">
        <f>P14*P36*P58</f>
        <v>0</v>
      </c>
      <c r="Q81" s="206">
        <f>SUM(L81:P81)</f>
        <v>0</v>
      </c>
      <c r="R81" s="54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</row>
    <row r="82" ht="22.25" customHeight="1">
      <c r="A82" t="s" s="207">
        <v>79</v>
      </c>
      <c r="B82" s="208">
        <f>IF($B$89&lt;$H$122,H119,H113)</f>
        <v>423</v>
      </c>
      <c r="C82" s="208">
        <f>IF($B$89&lt;$H$122,I119,I113)</f>
        <v>423</v>
      </c>
      <c r="D82" s="209">
        <f>SUM(B82*L96)+(C82*L102)</f>
        <v>846</v>
      </c>
      <c r="E82" s="210">
        <f>SUM((B82*M96)+(C82*M102))*O104</f>
        <v>930.6</v>
      </c>
      <c r="F82" s="210">
        <f>SUM((B82*N96)+(C82*N102))*O104*O104</f>
        <v>1023.66</v>
      </c>
      <c r="G82" s="210">
        <f>SUM((B82*O96)+(C82*O102))*O104*O104*O104</f>
        <v>0</v>
      </c>
      <c r="H82" s="210">
        <f>SUM((B82*P96)+(C82*P102))*O104*O104*O104*O104</f>
        <v>0</v>
      </c>
      <c r="I82" s="211">
        <f>SUM(D82:H82)</f>
        <v>2800.26</v>
      </c>
      <c r="J82" s="44"/>
      <c r="K82" t="s" s="45">
        <f>A15</f>
        <v>30</v>
      </c>
      <c r="L82" s="95">
        <f>L15*L37*L59</f>
        <v>0</v>
      </c>
      <c r="M82" s="96">
        <f>M15*M37*M59</f>
        <v>0</v>
      </c>
      <c r="N82" s="96">
        <f>N15*N37*N59</f>
        <v>0</v>
      </c>
      <c r="O82" s="96">
        <f>O15*O37*O59</f>
        <v>0</v>
      </c>
      <c r="P82" s="96">
        <f>P15*P37*P59</f>
        <v>0</v>
      </c>
      <c r="Q82" s="206">
        <f>SUM(L82:P82)</f>
        <v>0</v>
      </c>
      <c r="R82" s="54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</row>
    <row r="83" ht="22.25" customHeight="1">
      <c r="A83" t="s" s="213">
        <v>80</v>
      </c>
      <c r="B83" s="208">
        <f>IF($B$89&lt;$H$122,H120,H114)</f>
        <v>1017.1575</v>
      </c>
      <c r="C83" s="208">
        <f>IF($B$89&lt;$H$122,I120,I114)</f>
        <v>1424.025</v>
      </c>
      <c r="D83" s="214">
        <f>SUM(B83*L97)+(C83*L103)</f>
        <v>2441.1825</v>
      </c>
      <c r="E83" s="215">
        <f>SUM((B83*M97)+(C83*M103))*O104</f>
        <v>2685.30075</v>
      </c>
      <c r="F83" s="215">
        <f>SUM((B83*N97)+(C83*N103))*O104*O104</f>
        <v>2953.830825</v>
      </c>
      <c r="G83" s="215">
        <f>SUM((B83*O97)+(C83*O103))*O104*O104*O104</f>
        <v>0</v>
      </c>
      <c r="H83" s="215">
        <f>SUM((B83*P97)+(C83*P103))*O104*O104*O104*O104</f>
        <v>0</v>
      </c>
      <c r="I83" s="216">
        <f>SUM(D83:H83)</f>
        <v>8080.314075</v>
      </c>
      <c r="J83" s="44"/>
      <c r="K83" t="s" s="45">
        <f>A16</f>
        <v>31</v>
      </c>
      <c r="L83" s="95">
        <f>L16*L38*L60</f>
        <v>2.2455</v>
      </c>
      <c r="M83" s="96">
        <f>M16*M38*M60</f>
        <v>2.2455</v>
      </c>
      <c r="N83" s="96">
        <f>N16*N38*N60</f>
        <v>2.2455</v>
      </c>
      <c r="O83" s="96">
        <f>O16*O38*O60</f>
        <v>0</v>
      </c>
      <c r="P83" s="96">
        <f>P16*P38*P60</f>
        <v>0</v>
      </c>
      <c r="Q83" s="206">
        <f>SUM(L83:P83)</f>
        <v>6.7365</v>
      </c>
      <c r="R83" s="54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</row>
    <row r="84" ht="22.25" customHeight="1">
      <c r="A84" t="s" s="217">
        <v>81</v>
      </c>
      <c r="B84" s="218"/>
      <c r="C84" s="218"/>
      <c r="D84" s="219">
        <f>SUM(D80:D83)</f>
        <v>11868.6825</v>
      </c>
      <c r="E84" s="219">
        <f>SUM(E80:E83)</f>
        <v>13055.55075</v>
      </c>
      <c r="F84" s="219">
        <f>SUM(F80:F83)</f>
        <v>14361.105825</v>
      </c>
      <c r="G84" s="219">
        <f>SUM(G80:G83)</f>
        <v>0</v>
      </c>
      <c r="H84" s="219">
        <f>SUM(H80:H83)</f>
        <v>0</v>
      </c>
      <c r="I84" s="220">
        <f>SUM(I80:I83)</f>
        <v>39285.339075</v>
      </c>
      <c r="J84" s="44"/>
      <c r="K84" t="s" s="45">
        <f>A17</f>
        <v>32</v>
      </c>
      <c r="L84" s="95">
        <f>L17*L39*L61</f>
        <v>2.2455</v>
      </c>
      <c r="M84" s="96">
        <f>M17*M39*M61</f>
        <v>2.2455</v>
      </c>
      <c r="N84" s="96">
        <f>N17*N39*N61</f>
        <v>2.2455</v>
      </c>
      <c r="O84" s="96">
        <f>O17*O39*O61</f>
        <v>0</v>
      </c>
      <c r="P84" s="96">
        <f>P17*P39*P61</f>
        <v>0</v>
      </c>
      <c r="Q84" s="206">
        <f>SUM(L84:P84)</f>
        <v>6.7365</v>
      </c>
      <c r="R84" s="54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</row>
    <row r="85" ht="22.25" customHeight="1">
      <c r="A85" t="s" s="125">
        <v>82</v>
      </c>
      <c r="B85" s="126"/>
      <c r="C85" s="126"/>
      <c r="D85" s="127">
        <f>SUM(D73:D83)</f>
        <v>15868.6825</v>
      </c>
      <c r="E85" s="127">
        <f>SUM(E73:E83)</f>
        <v>16555.55075</v>
      </c>
      <c r="F85" s="127">
        <f>SUM(F73:F83)</f>
        <v>17861.105825</v>
      </c>
      <c r="G85" s="127">
        <f>SUM(G73:G83)</f>
        <v>0</v>
      </c>
      <c r="H85" s="127">
        <f>SUM(H73:H83)</f>
        <v>0</v>
      </c>
      <c r="I85" s="127">
        <f>SUM(I73:I83)</f>
        <v>50285.339075</v>
      </c>
      <c r="J85" s="43"/>
      <c r="K85" t="s" s="45">
        <f>A18</f>
        <v>33</v>
      </c>
      <c r="L85" s="95">
        <f>L18*L40*L62</f>
        <v>1.5</v>
      </c>
      <c r="M85" s="96">
        <f>M18*M40*M62</f>
        <v>1.5</v>
      </c>
      <c r="N85" s="96">
        <f>N18*N40*N62</f>
        <v>1.5</v>
      </c>
      <c r="O85" s="96">
        <f>O18*O40*O62</f>
        <v>0</v>
      </c>
      <c r="P85" s="96">
        <f>P18*P40*P62</f>
        <v>0</v>
      </c>
      <c r="Q85" s="206">
        <f>SUM(L85:P85)</f>
        <v>4.5</v>
      </c>
      <c r="R85" s="54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</row>
    <row r="86" ht="22.25" customHeight="1">
      <c r="A86" t="s" s="133">
        <v>83</v>
      </c>
      <c r="B86" s="134"/>
      <c r="C86" s="134"/>
      <c r="D86" s="221">
        <f>D48+D53+D58+D64+D72+D85</f>
        <v>62078.76169</v>
      </c>
      <c r="E86" s="221">
        <f>E48+E53+E58+E64+E72+E85</f>
        <v>65454.9323157</v>
      </c>
      <c r="F86" s="221">
        <f>F48+F53+F58+F64+F72+F85</f>
        <v>68036.968837671</v>
      </c>
      <c r="G86" s="221">
        <f>G48+G53+G58+G64+G72+G85</f>
        <v>0</v>
      </c>
      <c r="H86" s="221">
        <f>H48+H53+H58+H64+H72+H85</f>
        <v>0</v>
      </c>
      <c r="I86" s="221">
        <f>I48+I53+I58+I64+I72+I85</f>
        <v>195570.662843371</v>
      </c>
      <c r="J86" s="43"/>
      <c r="K86" t="s" s="45">
        <f>A19</f>
        <v>34</v>
      </c>
      <c r="L86" s="95">
        <f>L19*L41*L63</f>
        <v>0</v>
      </c>
      <c r="M86" s="96">
        <f>M19*M41*M63</f>
        <v>0</v>
      </c>
      <c r="N86" s="96">
        <f>N19*N41*N63</f>
        <v>0</v>
      </c>
      <c r="O86" s="96">
        <f>O19*O41*O63</f>
        <v>0</v>
      </c>
      <c r="P86" s="96">
        <f>P19*P41*P63</f>
        <v>0</v>
      </c>
      <c r="Q86" s="206">
        <f>SUM(L86:P86)</f>
        <v>0</v>
      </c>
      <c r="R86" s="54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</row>
    <row r="87" ht="22.25" customHeight="1">
      <c r="A87" t="s" s="222">
        <v>84</v>
      </c>
      <c r="B87" s="123"/>
      <c r="C87" s="123"/>
      <c r="D87" s="8">
        <f>(IF((D66&gt;25000),25000,D66))+(IF((D67&gt;25000),25000,D67))+(IF((D68&gt;25000),25000,D68))</f>
        <v>0</v>
      </c>
      <c r="E87" s="8"/>
      <c r="F87" s="8"/>
      <c r="G87" s="8"/>
      <c r="H87" s="8"/>
      <c r="I87" s="223">
        <f>SUM(D87:H87)</f>
        <v>0</v>
      </c>
      <c r="J87" s="44"/>
      <c r="K87" t="s" s="45">
        <f>A20</f>
        <v>35</v>
      </c>
      <c r="L87" s="95">
        <f>L20*L42*L64</f>
        <v>0</v>
      </c>
      <c r="M87" s="96">
        <f>M20*M42*M64</f>
        <v>0</v>
      </c>
      <c r="N87" s="96">
        <f>N20*N42*N64</f>
        <v>0</v>
      </c>
      <c r="O87" s="96">
        <f>O20*O42*O64</f>
        <v>0</v>
      </c>
      <c r="P87" s="96">
        <f>P20*P42*P64</f>
        <v>0</v>
      </c>
      <c r="Q87" s="206">
        <f>SUM(L87:P87)</f>
        <v>0</v>
      </c>
      <c r="R87" s="54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</row>
    <row r="88" ht="22.25" customHeight="1">
      <c r="A88" t="s" s="222">
        <v>85</v>
      </c>
      <c r="B88" s="123"/>
      <c r="C88" s="123"/>
      <c r="D88" s="8">
        <f>D86-D53-D84-D64-D72+D87</f>
        <v>50210.07919</v>
      </c>
      <c r="E88" s="8">
        <f>E86-E53-E84-E64-E72+E87</f>
        <v>52399.3815657</v>
      </c>
      <c r="F88" s="8">
        <f>F86-F53-F84-F64-F72+F87</f>
        <v>53675.863012671</v>
      </c>
      <c r="G88" s="8">
        <f>G86-G53-G84-G64-G72+G87</f>
        <v>0</v>
      </c>
      <c r="H88" s="8">
        <f>H86-H53-H84-H64-H72+H87</f>
        <v>0</v>
      </c>
      <c r="I88" s="223">
        <f>SUM(D88:H88)</f>
        <v>156285.323768371</v>
      </c>
      <c r="J88" s="44"/>
      <c r="K88" t="s" s="45">
        <f>A21</f>
        <v>36</v>
      </c>
      <c r="L88" s="95">
        <f>L21*L43*L65</f>
        <v>0</v>
      </c>
      <c r="M88" s="96">
        <f>M21*M43*M65</f>
        <v>0</v>
      </c>
      <c r="N88" s="96">
        <f>N21*N43*N65</f>
        <v>0</v>
      </c>
      <c r="O88" s="96">
        <f>O21*O43*O65</f>
        <v>0</v>
      </c>
      <c r="P88" s="96">
        <f>P21*P43*P65</f>
        <v>0</v>
      </c>
      <c r="Q88" s="206">
        <f>SUM(L88:P88)</f>
        <v>0</v>
      </c>
      <c r="R88" s="54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</row>
    <row r="89" ht="22.25" customHeight="1">
      <c r="A89" t="s" s="224">
        <v>86</v>
      </c>
      <c r="B89" s="225">
        <v>0.55</v>
      </c>
      <c r="C89" s="225"/>
      <c r="D89" s="16">
        <f>D88*B89</f>
        <v>27615.5435545</v>
      </c>
      <c r="E89" s="16">
        <f>E88*B89</f>
        <v>28819.659861135</v>
      </c>
      <c r="F89" s="16">
        <f>F88*B89</f>
        <v>29521.7246569691</v>
      </c>
      <c r="G89" s="16">
        <f>G88*B89</f>
        <v>0</v>
      </c>
      <c r="H89" s="16">
        <f>H88*B89</f>
        <v>0</v>
      </c>
      <c r="I89" s="226">
        <f>SUM(D89:H89)</f>
        <v>85956.9280726041</v>
      </c>
      <c r="J89" s="44"/>
      <c r="K89" t="s" s="45">
        <f>A22</f>
        <v>37</v>
      </c>
      <c r="L89" s="95">
        <f>L22*L44*L66</f>
        <v>0</v>
      </c>
      <c r="M89" s="96">
        <f>M22*M44*M66</f>
        <v>0</v>
      </c>
      <c r="N89" s="96">
        <f>N22*N44*N66</f>
        <v>0</v>
      </c>
      <c r="O89" s="96">
        <f>O22*O44*O66</f>
        <v>0</v>
      </c>
      <c r="P89" s="96">
        <f>P22*P44*P66</f>
        <v>0</v>
      </c>
      <c r="Q89" s="206">
        <f>SUM(L89:P89)</f>
        <v>0</v>
      </c>
      <c r="R89" s="54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</row>
    <row r="90" ht="22.25" customHeight="1">
      <c r="A90" t="s" s="227">
        <v>87</v>
      </c>
      <c r="B90" s="228"/>
      <c r="C90" s="228"/>
      <c r="D90" s="229">
        <f>D86+D89</f>
        <v>89694.305244500007</v>
      </c>
      <c r="E90" s="229">
        <f>E86+E89</f>
        <v>94274.592176834994</v>
      </c>
      <c r="F90" s="229">
        <f>F86+F89</f>
        <v>97558.6934946401</v>
      </c>
      <c r="G90" s="229">
        <f>G86+G89</f>
        <v>0</v>
      </c>
      <c r="H90" s="229">
        <f>H86+H89</f>
        <v>0</v>
      </c>
      <c r="I90" s="230">
        <f>SUM(D90:H90)</f>
        <v>281527.590915975</v>
      </c>
      <c r="J90" s="44"/>
      <c r="K90" t="s" s="45">
        <f>A23</f>
        <v>38</v>
      </c>
      <c r="L90" s="95">
        <f>L23*L45*L67</f>
        <v>0</v>
      </c>
      <c r="M90" s="96">
        <f>M23*M45*M67</f>
        <v>0</v>
      </c>
      <c r="N90" s="96">
        <f>N23*N45*N67</f>
        <v>0</v>
      </c>
      <c r="O90" s="96">
        <f>O23*O45*O67</f>
        <v>0</v>
      </c>
      <c r="P90" s="96">
        <f>P23*P45*P67</f>
        <v>0</v>
      </c>
      <c r="Q90" s="206">
        <f>SUM(L90:P90)</f>
        <v>0</v>
      </c>
      <c r="R90" s="54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</row>
    <row r="91" ht="22.25" customHeight="1">
      <c r="A91" s="231"/>
      <c r="B91" s="232"/>
      <c r="C91" s="233"/>
      <c r="D91" t="s" s="234">
        <v>88</v>
      </c>
      <c r="E91" s="235"/>
      <c r="F91" s="235"/>
      <c r="G91" s="235"/>
      <c r="H91" s="235"/>
      <c r="I91" s="236"/>
      <c r="J91" s="44"/>
      <c r="K91" t="s" s="45">
        <f>A24</f>
        <v>39</v>
      </c>
      <c r="L91" s="237">
        <f>L24*L46*L68</f>
        <v>0</v>
      </c>
      <c r="M91" s="238">
        <f>M24*M46*M68</f>
        <v>0</v>
      </c>
      <c r="N91" s="238">
        <f>N24*N46*N68</f>
        <v>0</v>
      </c>
      <c r="O91" s="238">
        <f>O24*O46*O68</f>
        <v>0</v>
      </c>
      <c r="P91" s="238">
        <f>P24*P46*P68</f>
        <v>0</v>
      </c>
      <c r="Q91" s="239">
        <f>SUM(L91:P91)</f>
        <v>0</v>
      </c>
      <c r="R91" s="54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</row>
    <row r="92" ht="22.25" customHeight="1">
      <c r="A92" s="10"/>
      <c r="B92" s="240"/>
      <c r="C92" s="241"/>
      <c r="D92" t="s" s="242">
        <v>15</v>
      </c>
      <c r="E92" t="s" s="242">
        <v>16</v>
      </c>
      <c r="F92" t="s" s="242">
        <v>17</v>
      </c>
      <c r="G92" t="s" s="242">
        <v>18</v>
      </c>
      <c r="H92" t="s" s="242">
        <v>19</v>
      </c>
      <c r="I92" t="s" s="243">
        <v>13</v>
      </c>
      <c r="J92" s="7"/>
      <c r="K92" s="244"/>
      <c r="L92" t="s" s="245">
        <v>89</v>
      </c>
      <c r="M92" s="246"/>
      <c r="N92" s="246"/>
      <c r="O92" s="246"/>
      <c r="P92" s="247"/>
      <c r="Q92" s="248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</row>
    <row r="93" ht="22.25" customHeight="1">
      <c r="A93" s="10"/>
      <c r="B93" s="43"/>
      <c r="C93" t="s" s="249">
        <v>90</v>
      </c>
      <c r="D93" s="250">
        <f>SUM(D16:D18)</f>
        <v>29373.873</v>
      </c>
      <c r="E93" s="250">
        <f>SUM(E16:E18)</f>
        <v>30255.08919</v>
      </c>
      <c r="F93" s="250">
        <f>SUM(F16:F18)</f>
        <v>31162.7418657</v>
      </c>
      <c r="G93" s="250">
        <f>SUM(G16:G18)</f>
        <v>0</v>
      </c>
      <c r="H93" s="250">
        <f>SUM(H16:H18)</f>
        <v>0</v>
      </c>
      <c r="I93" s="251">
        <f>SUM(D93:H93)</f>
        <v>90791.7040557</v>
      </c>
      <c r="J93" s="252"/>
      <c r="K93" s="253"/>
      <c r="L93" t="s" s="254">
        <v>15</v>
      </c>
      <c r="M93" t="s" s="255">
        <v>16</v>
      </c>
      <c r="N93" t="s" s="255">
        <v>17</v>
      </c>
      <c r="O93" t="s" s="255">
        <v>18</v>
      </c>
      <c r="P93" t="s" s="256">
        <v>19</v>
      </c>
      <c r="Q93" s="54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</row>
    <row r="94" ht="22.25" customHeight="1">
      <c r="A94" s="178"/>
      <c r="B94" s="65"/>
      <c r="C94" t="s" s="257">
        <v>91</v>
      </c>
      <c r="D94" s="258">
        <f>SUM(D38:D40)</f>
        <v>881.21619</v>
      </c>
      <c r="E94" s="258">
        <f>SUM(E38:E40)</f>
        <v>907.6526757</v>
      </c>
      <c r="F94" s="258">
        <f>SUM(F38:F40)</f>
        <v>934.8822559709999</v>
      </c>
      <c r="G94" s="258">
        <f>SUM(G38:G40)</f>
        <v>0</v>
      </c>
      <c r="H94" s="258">
        <f>SUM(H38:H40)</f>
        <v>0</v>
      </c>
      <c r="I94" s="259">
        <f>SUM(D94:H94)</f>
        <v>2723.751121671</v>
      </c>
      <c r="J94" s="260"/>
      <c r="K94" t="s" s="261">
        <f>A80</f>
        <v>77</v>
      </c>
      <c r="L94" s="51">
        <f>L16</f>
        <v>1</v>
      </c>
      <c r="M94" s="52">
        <f>M16</f>
        <v>1</v>
      </c>
      <c r="N94" s="52">
        <f>N16</f>
        <v>1</v>
      </c>
      <c r="O94" s="52">
        <f>O16</f>
        <v>0</v>
      </c>
      <c r="P94" s="52">
        <f>P16</f>
        <v>0</v>
      </c>
      <c r="Q94" s="262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</row>
    <row r="95" ht="22.25" customHeight="1">
      <c r="A95" t="s" s="263">
        <v>92</v>
      </c>
      <c r="B95" s="264"/>
      <c r="C95" s="265"/>
      <c r="D95" s="266"/>
      <c r="E95" s="266"/>
      <c r="F95" s="266"/>
      <c r="G95" s="266"/>
      <c r="H95" s="266"/>
      <c r="I95" s="267"/>
      <c r="J95" s="44"/>
      <c r="K95" t="s" s="268">
        <f>A81</f>
        <v>78</v>
      </c>
      <c r="L95" s="269"/>
      <c r="M95" s="270"/>
      <c r="N95" s="270"/>
      <c r="O95" s="270"/>
      <c r="P95" s="270"/>
      <c r="Q95" s="271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</row>
    <row r="96" ht="22.25" customHeight="1">
      <c r="A96" t="s" s="272">
        <v>93</v>
      </c>
      <c r="B96" s="273"/>
      <c r="C96" s="274"/>
      <c r="D96" s="275">
        <f>D86-D95</f>
        <v>62078.76169</v>
      </c>
      <c r="E96" s="275">
        <f>E86-E95</f>
        <v>65454.9323157</v>
      </c>
      <c r="F96" s="275">
        <f>F86-F95</f>
        <v>68036.968837671</v>
      </c>
      <c r="G96" s="275">
        <f>G86-G95</f>
        <v>0</v>
      </c>
      <c r="H96" s="275">
        <f>H86-H95</f>
        <v>0</v>
      </c>
      <c r="I96" s="276">
        <f>I86-I95</f>
        <v>195570.662843371</v>
      </c>
      <c r="J96" s="168"/>
      <c r="K96" t="s" s="190">
        <f>A82</f>
        <v>79</v>
      </c>
      <c r="L96" s="269">
        <f>L16</f>
        <v>1</v>
      </c>
      <c r="M96" s="270">
        <f>M16</f>
        <v>1</v>
      </c>
      <c r="N96" s="270">
        <f>N16</f>
        <v>1</v>
      </c>
      <c r="O96" s="270">
        <f>O16</f>
        <v>0</v>
      </c>
      <c r="P96" s="277">
        <f>P16</f>
        <v>0</v>
      </c>
      <c r="Q96" s="141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</row>
    <row r="97" ht="22.25" customHeight="1">
      <c r="A97" s="278"/>
      <c r="B97" s="279"/>
      <c r="C97" s="279"/>
      <c r="D97" s="279"/>
      <c r="E97" s="279"/>
      <c r="F97" s="279"/>
      <c r="G97" s="279"/>
      <c r="H97" s="279"/>
      <c r="I97" s="279"/>
      <c r="J97" s="43"/>
      <c r="K97" t="s" s="280">
        <f>A83</f>
        <v>80</v>
      </c>
      <c r="L97" s="66">
        <f>L16</f>
        <v>1</v>
      </c>
      <c r="M97" s="67">
        <f>M16</f>
        <v>1</v>
      </c>
      <c r="N97" s="67">
        <f>N16</f>
        <v>1</v>
      </c>
      <c r="O97" s="67">
        <f>O16</f>
        <v>0</v>
      </c>
      <c r="P97" s="68">
        <f>P16</f>
        <v>0</v>
      </c>
      <c r="Q97" s="54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</row>
    <row r="98" ht="24" customHeight="1">
      <c r="A98" t="s" s="125">
        <v>94</v>
      </c>
      <c r="B98" s="126"/>
      <c r="C98" s="281"/>
      <c r="D98" t="s" s="282">
        <v>95</v>
      </c>
      <c r="E98" t="s" s="282">
        <v>96</v>
      </c>
      <c r="F98" t="s" s="282">
        <v>97</v>
      </c>
      <c r="G98" t="s" s="282">
        <v>98</v>
      </c>
      <c r="H98" t="s" s="282">
        <v>99</v>
      </c>
      <c r="I98" t="s" s="283">
        <v>100</v>
      </c>
      <c r="J98" s="7"/>
      <c r="K98" s="284"/>
      <c r="L98" t="s" s="285">
        <v>101</v>
      </c>
      <c r="M98" s="286"/>
      <c r="N98" s="286"/>
      <c r="O98" s="286"/>
      <c r="P98" s="287"/>
      <c r="Q98" s="54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</row>
    <row r="99" ht="24" customHeight="1">
      <c r="A99" t="s" s="288">
        <v>102</v>
      </c>
      <c r="B99" s="289"/>
      <c r="C99" s="290"/>
      <c r="D99" s="291">
        <v>0.457</v>
      </c>
      <c r="E99" s="291">
        <v>0.457</v>
      </c>
      <c r="F99" s="291">
        <v>0.457</v>
      </c>
      <c r="G99" s="291">
        <v>0.457</v>
      </c>
      <c r="H99" s="291">
        <v>0.457</v>
      </c>
      <c r="I99" s="291">
        <v>0.457</v>
      </c>
      <c r="J99" s="42"/>
      <c r="K99" s="292"/>
      <c r="L99" t="s" s="59">
        <v>15</v>
      </c>
      <c r="M99" t="s" s="293">
        <v>16</v>
      </c>
      <c r="N99" t="s" s="293">
        <v>17</v>
      </c>
      <c r="O99" t="s" s="293">
        <v>18</v>
      </c>
      <c r="P99" t="s" s="294">
        <v>19</v>
      </c>
      <c r="Q99" s="54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</row>
    <row r="100" ht="24" customHeight="1">
      <c r="A100" t="s" s="288">
        <v>103</v>
      </c>
      <c r="B100" s="289"/>
      <c r="C100" s="290"/>
      <c r="D100" s="86">
        <v>0.37</v>
      </c>
      <c r="E100" s="86">
        <v>0.37</v>
      </c>
      <c r="F100" s="86">
        <v>0.37</v>
      </c>
      <c r="G100" s="86">
        <v>0.37</v>
      </c>
      <c r="H100" s="86">
        <v>0.37</v>
      </c>
      <c r="I100" s="86">
        <v>0.37</v>
      </c>
      <c r="J100" s="295"/>
      <c r="K100" t="s" s="261">
        <f>A80</f>
        <v>77</v>
      </c>
      <c r="L100" s="51">
        <f>L17</f>
        <v>1</v>
      </c>
      <c r="M100" s="52">
        <f>M17</f>
        <v>1</v>
      </c>
      <c r="N100" s="52">
        <f>N17</f>
        <v>1</v>
      </c>
      <c r="O100" s="52">
        <f>O17</f>
        <v>0</v>
      </c>
      <c r="P100" s="52">
        <f>P17</f>
        <v>0</v>
      </c>
      <c r="Q100" s="296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</row>
    <row r="101" ht="24" customHeight="1">
      <c r="A101" t="s" s="288">
        <v>104</v>
      </c>
      <c r="B101" s="289"/>
      <c r="C101" s="290"/>
      <c r="D101" s="86">
        <v>0.14</v>
      </c>
      <c r="E101" s="86">
        <v>0.14</v>
      </c>
      <c r="F101" s="86">
        <v>0.14</v>
      </c>
      <c r="G101" s="86">
        <v>0.14</v>
      </c>
      <c r="H101" s="86">
        <v>0.14</v>
      </c>
      <c r="I101" s="86">
        <v>0.14</v>
      </c>
      <c r="J101" s="297"/>
      <c r="K101" t="s" s="298">
        <f>A81</f>
        <v>78</v>
      </c>
      <c r="L101" s="51"/>
      <c r="M101" s="52"/>
      <c r="N101" s="52"/>
      <c r="O101" s="52"/>
      <c r="P101" s="52"/>
      <c r="Q101" s="262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</row>
    <row r="102" ht="24" customHeight="1">
      <c r="A102" t="s" s="288">
        <v>105</v>
      </c>
      <c r="B102" s="289"/>
      <c r="C102" s="290"/>
      <c r="D102" s="86">
        <v>0.03</v>
      </c>
      <c r="E102" s="86">
        <v>0.03</v>
      </c>
      <c r="F102" s="86">
        <v>0.03</v>
      </c>
      <c r="G102" s="86">
        <v>0.03</v>
      </c>
      <c r="H102" s="86">
        <v>0.03</v>
      </c>
      <c r="I102" s="86">
        <v>0.03</v>
      </c>
      <c r="J102" s="297"/>
      <c r="K102" t="s" s="45">
        <f>A82</f>
        <v>79</v>
      </c>
      <c r="L102" s="51">
        <f>L17</f>
        <v>1</v>
      </c>
      <c r="M102" s="52">
        <f>M17</f>
        <v>1</v>
      </c>
      <c r="N102" s="52">
        <f>N17</f>
        <v>1</v>
      </c>
      <c r="O102" s="52">
        <f>O17</f>
        <v>0</v>
      </c>
      <c r="P102" s="53">
        <f>P17</f>
        <v>0</v>
      </c>
      <c r="Q102" s="54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</row>
    <row r="103" ht="24" customHeight="1">
      <c r="A103" t="s" s="288">
        <v>106</v>
      </c>
      <c r="B103" s="289"/>
      <c r="C103" s="290"/>
      <c r="D103" s="86">
        <v>0.535</v>
      </c>
      <c r="E103" s="86">
        <v>0.535</v>
      </c>
      <c r="F103" s="86">
        <v>0.535</v>
      </c>
      <c r="G103" s="86">
        <v>0.535</v>
      </c>
      <c r="H103" s="86">
        <v>0.535</v>
      </c>
      <c r="I103" s="86">
        <v>0.535</v>
      </c>
      <c r="J103" s="297"/>
      <c r="K103" t="s" s="280">
        <f>A83</f>
        <v>80</v>
      </c>
      <c r="L103" s="66">
        <f>L17</f>
        <v>1</v>
      </c>
      <c r="M103" s="67">
        <f>M17</f>
        <v>1</v>
      </c>
      <c r="N103" s="67">
        <f>N17</f>
        <v>1</v>
      </c>
      <c r="O103" s="67">
        <f>O17</f>
        <v>0</v>
      </c>
      <c r="P103" s="68">
        <f>P17</f>
        <v>0</v>
      </c>
      <c r="Q103" s="148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</row>
    <row r="104" ht="22" customHeight="1">
      <c r="A104" s="299"/>
      <c r="B104" s="300"/>
      <c r="C104" s="300"/>
      <c r="D104" s="300"/>
      <c r="E104" s="300"/>
      <c r="F104" s="300"/>
      <c r="G104" s="300"/>
      <c r="H104" s="300"/>
      <c r="I104" s="300"/>
      <c r="J104" s="8"/>
      <c r="K104" s="301"/>
      <c r="L104" t="s" s="302">
        <v>107</v>
      </c>
      <c r="M104" s="303"/>
      <c r="N104" s="304"/>
      <c r="O104" s="305">
        <f>IF(H124=1,1.1,1)</f>
        <v>1.1</v>
      </c>
      <c r="P104" s="306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</row>
    <row r="105" ht="22.25" customHeight="1">
      <c r="A105" s="10"/>
      <c r="B105" s="8"/>
      <c r="C105" s="8"/>
      <c r="D105" s="8"/>
      <c r="E105" s="8"/>
      <c r="F105" s="8"/>
      <c r="G105" s="8"/>
      <c r="H105" s="16"/>
      <c r="I105" s="16"/>
      <c r="J105" s="8"/>
      <c r="K105" s="178"/>
      <c r="L105" s="307"/>
      <c r="M105" s="231"/>
      <c r="N105" s="231"/>
      <c r="O105" s="231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</row>
    <row r="106" ht="22.25" customHeight="1">
      <c r="A106" s="10"/>
      <c r="B106" s="8"/>
      <c r="C106" s="8"/>
      <c r="D106" s="8"/>
      <c r="E106" s="8"/>
      <c r="F106" s="8"/>
      <c r="G106" s="43"/>
      <c r="H106" t="s" s="308">
        <v>108</v>
      </c>
      <c r="I106" s="309"/>
      <c r="J106" s="44"/>
      <c r="K106" t="s" s="310">
        <v>109</v>
      </c>
      <c r="L106" t="s" s="311">
        <v>110</v>
      </c>
      <c r="M106" s="54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</row>
    <row r="107" ht="22.25" customHeight="1">
      <c r="A107" s="10"/>
      <c r="B107" s="8"/>
      <c r="C107" s="8"/>
      <c r="D107" s="8"/>
      <c r="E107" s="8"/>
      <c r="F107" s="8"/>
      <c r="G107" s="43"/>
      <c r="H107" s="312"/>
      <c r="I107" s="313"/>
      <c r="J107" s="44"/>
      <c r="K107" t="s" s="314">
        <v>111</v>
      </c>
      <c r="L107" t="s" s="315">
        <v>112</v>
      </c>
      <c r="M107" s="54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</row>
    <row r="108" ht="22.25" customHeight="1">
      <c r="A108" s="10"/>
      <c r="B108" s="8"/>
      <c r="C108" s="8"/>
      <c r="D108" s="8"/>
      <c r="E108" s="8"/>
      <c r="F108" s="8"/>
      <c r="G108" s="43"/>
      <c r="H108" s="316"/>
      <c r="I108" s="317"/>
      <c r="J108" s="44"/>
      <c r="K108" t="s" s="314">
        <v>113</v>
      </c>
      <c r="L108" t="s" s="315">
        <v>95</v>
      </c>
      <c r="M108" s="54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</row>
    <row r="109" ht="22.25" customHeight="1">
      <c r="A109" s="10"/>
      <c r="B109" s="8"/>
      <c r="C109" s="8"/>
      <c r="D109" s="8"/>
      <c r="E109" s="8"/>
      <c r="F109" s="8"/>
      <c r="G109" s="43"/>
      <c r="H109" t="s" s="318">
        <v>114</v>
      </c>
      <c r="I109" s="319"/>
      <c r="J109" s="44"/>
      <c r="K109" t="s" s="314">
        <v>115</v>
      </c>
      <c r="L109" t="s" s="315">
        <v>96</v>
      </c>
      <c r="M109" s="54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</row>
    <row r="110" ht="22.25" customHeight="1">
      <c r="A110" s="10"/>
      <c r="B110" s="8"/>
      <c r="C110" s="8"/>
      <c r="D110" s="8"/>
      <c r="E110" s="8"/>
      <c r="F110" s="8"/>
      <c r="G110" s="43"/>
      <c r="H110" t="s" s="320">
        <v>75</v>
      </c>
      <c r="I110" t="s" s="321">
        <v>76</v>
      </c>
      <c r="J110" s="44"/>
      <c r="K110" t="s" s="322">
        <v>116</v>
      </c>
      <c r="L110" t="s" s="323">
        <v>97</v>
      </c>
      <c r="M110" s="54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</row>
    <row r="111" ht="22.25" customHeight="1">
      <c r="A111" s="10"/>
      <c r="B111" s="8"/>
      <c r="C111" s="8"/>
      <c r="D111" s="8"/>
      <c r="E111" s="8"/>
      <c r="F111" s="8"/>
      <c r="G111" s="43"/>
      <c r="H111" s="324">
        <f>H117*0.75</f>
        <v>4290.75</v>
      </c>
      <c r="I111" s="325">
        <f>I117*0.75</f>
        <v>4290.75</v>
      </c>
      <c r="J111" s="42"/>
      <c r="K111" s="231"/>
      <c r="L111" s="231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</row>
    <row r="112" ht="22.25" customHeight="1">
      <c r="A112" s="10"/>
      <c r="B112" s="8"/>
      <c r="C112" s="8"/>
      <c r="D112" s="8"/>
      <c r="E112" s="8"/>
      <c r="F112" s="8"/>
      <c r="G112" s="43"/>
      <c r="H112" s="324">
        <f>H118*0.75</f>
        <v>5663.25</v>
      </c>
      <c r="I112" s="325">
        <f>I118*0.75</f>
        <v>5663.25</v>
      </c>
      <c r="J112" s="42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</row>
    <row r="113" ht="22.25" customHeight="1">
      <c r="A113" s="10"/>
      <c r="B113" s="8"/>
      <c r="C113" s="8"/>
      <c r="D113" s="8"/>
      <c r="E113" s="8"/>
      <c r="F113" s="8"/>
      <c r="G113" s="43"/>
      <c r="H113" s="324">
        <f>H119*0.75</f>
        <v>423</v>
      </c>
      <c r="I113" s="325">
        <f>I119*0.75</f>
        <v>423</v>
      </c>
      <c r="J113" s="42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</row>
    <row r="114" ht="22.25" customHeight="1">
      <c r="A114" s="10"/>
      <c r="B114" s="8"/>
      <c r="C114" s="8"/>
      <c r="D114" s="8"/>
      <c r="E114" s="8"/>
      <c r="F114" s="8"/>
      <c r="G114" s="43"/>
      <c r="H114" s="324">
        <f>H120*0.75</f>
        <v>1017.1575</v>
      </c>
      <c r="I114" s="325">
        <f>I120*0.75</f>
        <v>1424.025</v>
      </c>
      <c r="J114" s="42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</row>
    <row r="115" ht="22.25" customHeight="1">
      <c r="A115" s="10"/>
      <c r="B115" s="8"/>
      <c r="C115" s="8"/>
      <c r="D115" s="8"/>
      <c r="E115" s="8"/>
      <c r="F115" s="8"/>
      <c r="G115" s="43"/>
      <c r="H115" t="s" s="326">
        <v>117</v>
      </c>
      <c r="I115" s="327"/>
      <c r="J115" s="7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</row>
    <row r="116" ht="22.25" customHeight="1">
      <c r="A116" s="10"/>
      <c r="B116" s="8"/>
      <c r="C116" s="8"/>
      <c r="D116" s="8"/>
      <c r="E116" s="8"/>
      <c r="F116" s="8"/>
      <c r="G116" s="43"/>
      <c r="H116" t="s" s="328">
        <v>75</v>
      </c>
      <c r="I116" t="s" s="329">
        <v>76</v>
      </c>
      <c r="J116" s="7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</row>
    <row r="117" ht="22.25" customHeight="1">
      <c r="A117" s="10"/>
      <c r="B117" s="8"/>
      <c r="C117" s="8"/>
      <c r="D117" s="8"/>
      <c r="E117" s="8"/>
      <c r="F117" s="8"/>
      <c r="G117" s="43"/>
      <c r="H117" s="325">
        <v>5721</v>
      </c>
      <c r="I117" s="330">
        <v>5721</v>
      </c>
      <c r="J117" s="7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</row>
    <row r="118" ht="44" customHeight="1">
      <c r="A118" s="10"/>
      <c r="B118" s="8"/>
      <c r="C118" s="8"/>
      <c r="D118" s="8"/>
      <c r="E118" s="8"/>
      <c r="F118" s="8"/>
      <c r="G118" s="43"/>
      <c r="H118" s="325">
        <v>7551</v>
      </c>
      <c r="I118" s="330">
        <v>7551</v>
      </c>
      <c r="J118" s="7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</row>
    <row r="119" ht="22.25" customHeight="1">
      <c r="A119" s="10"/>
      <c r="B119" s="8"/>
      <c r="C119" s="8"/>
      <c r="D119" s="8"/>
      <c r="E119" s="8"/>
      <c r="F119" s="8"/>
      <c r="G119" s="43"/>
      <c r="H119" s="325">
        <v>564</v>
      </c>
      <c r="I119" s="330">
        <v>564</v>
      </c>
      <c r="J119" s="7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</row>
    <row r="120" ht="22.25" customHeight="1">
      <c r="A120" s="10"/>
      <c r="B120" s="8"/>
      <c r="C120" s="8"/>
      <c r="D120" s="8"/>
      <c r="E120" s="8"/>
      <c r="F120" s="8"/>
      <c r="G120" s="43"/>
      <c r="H120" s="331">
        <v>1356.21</v>
      </c>
      <c r="I120" s="330">
        <v>1898.7</v>
      </c>
      <c r="J120" s="7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</row>
    <row r="121" ht="22.25" customHeight="1">
      <c r="A121" s="10"/>
      <c r="B121" s="8"/>
      <c r="C121" s="8"/>
      <c r="D121" s="8"/>
      <c r="E121" s="8"/>
      <c r="F121" s="8"/>
      <c r="G121" s="43"/>
      <c r="H121" t="s" s="326">
        <v>118</v>
      </c>
      <c r="I121" s="332"/>
      <c r="J121" s="7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</row>
    <row r="122" ht="22.25" customHeight="1">
      <c r="A122" s="10"/>
      <c r="B122" s="8"/>
      <c r="C122" s="8"/>
      <c r="D122" s="8"/>
      <c r="E122" s="8"/>
      <c r="F122" s="8"/>
      <c r="G122" s="43"/>
      <c r="H122" s="333">
        <v>0.55</v>
      </c>
      <c r="I122" s="334"/>
      <c r="J122" s="7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</row>
    <row r="123" ht="22.25" customHeight="1">
      <c r="A123" s="10"/>
      <c r="B123" s="8"/>
      <c r="C123" s="8"/>
      <c r="D123" s="8"/>
      <c r="E123" s="8"/>
      <c r="F123" s="8"/>
      <c r="G123" s="43"/>
      <c r="H123" t="s" s="335">
        <v>119</v>
      </c>
      <c r="I123" s="336"/>
      <c r="J123" s="7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</row>
    <row r="124" ht="22.25" customHeight="1">
      <c r="A124" s="10"/>
      <c r="B124" s="8"/>
      <c r="C124" s="8"/>
      <c r="D124" s="8"/>
      <c r="E124" s="8"/>
      <c r="F124" s="8"/>
      <c r="G124" s="43"/>
      <c r="H124" s="337">
        <v>1</v>
      </c>
      <c r="I124" s="338"/>
      <c r="J124" s="7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</row>
    <row r="125" ht="22.25" customHeight="1">
      <c r="A125" s="10"/>
      <c r="B125" s="8"/>
      <c r="C125" s="8"/>
      <c r="D125" s="8"/>
      <c r="E125" s="8"/>
      <c r="F125" s="8"/>
      <c r="G125" s="8"/>
      <c r="H125" s="339"/>
      <c r="I125" s="339"/>
      <c r="J125" s="8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</row>
    <row r="126" ht="22.25" customHeight="1">
      <c r="A126" s="10"/>
      <c r="B126" s="8"/>
      <c r="C126" s="8"/>
      <c r="D126" s="8"/>
      <c r="E126" s="8"/>
      <c r="F126" s="8"/>
      <c r="G126" s="8"/>
      <c r="H126" s="8"/>
      <c r="I126" s="8"/>
      <c r="J126" s="8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</row>
    <row r="127" ht="22.25" customHeight="1">
      <c r="A127" s="10"/>
      <c r="B127" s="8"/>
      <c r="C127" s="8"/>
      <c r="D127" s="8"/>
      <c r="E127" s="8"/>
      <c r="F127" s="8"/>
      <c r="G127" s="8"/>
      <c r="H127" s="8"/>
      <c r="I127" s="8"/>
      <c r="J127" s="8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</row>
    <row r="128" ht="22.25" customHeight="1">
      <c r="A128" s="10"/>
      <c r="B128" s="8"/>
      <c r="C128" s="8"/>
      <c r="D128" s="8"/>
      <c r="E128" s="8"/>
      <c r="F128" s="8"/>
      <c r="G128" s="8"/>
      <c r="H128" s="8"/>
      <c r="I128" s="8"/>
      <c r="J128" s="8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</row>
    <row r="129" ht="22.25" customHeight="1">
      <c r="A129" s="10"/>
      <c r="B129" s="8"/>
      <c r="C129" s="8"/>
      <c r="D129" s="8"/>
      <c r="E129" s="8"/>
      <c r="F129" s="8"/>
      <c r="G129" s="8"/>
      <c r="H129" s="8"/>
      <c r="I129" s="8"/>
      <c r="J129" s="8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</row>
    <row r="130" ht="22.25" customHeight="1">
      <c r="A130" s="10"/>
      <c r="B130" s="8"/>
      <c r="C130" s="8"/>
      <c r="D130" s="8"/>
      <c r="E130" s="8"/>
      <c r="F130" s="8"/>
      <c r="G130" s="8"/>
      <c r="H130" s="8"/>
      <c r="I130" s="8"/>
      <c r="J130" s="8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</row>
    <row r="131" ht="22.25" customHeight="1">
      <c r="A131" s="10"/>
      <c r="B131" s="8"/>
      <c r="C131" s="8"/>
      <c r="D131" s="8"/>
      <c r="E131" s="8"/>
      <c r="F131" s="8"/>
      <c r="G131" s="8"/>
      <c r="H131" s="8"/>
      <c r="I131" s="8"/>
      <c r="J131" s="8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</row>
    <row r="132" ht="22.25" customHeight="1">
      <c r="A132" s="10"/>
      <c r="B132" s="8"/>
      <c r="C132" s="8"/>
      <c r="D132" s="8"/>
      <c r="E132" s="8"/>
      <c r="F132" s="8"/>
      <c r="G132" s="8"/>
      <c r="H132" s="8"/>
      <c r="I132" s="8"/>
      <c r="J132" s="8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</row>
    <row r="133" ht="22.25" customHeight="1">
      <c r="A133" s="10"/>
      <c r="B133" s="8"/>
      <c r="C133" s="8"/>
      <c r="D133" s="8"/>
      <c r="E133" s="8"/>
      <c r="F133" s="8"/>
      <c r="G133" s="8"/>
      <c r="H133" s="8"/>
      <c r="I133" s="8"/>
      <c r="J133" s="8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</row>
    <row r="134" ht="22.25" customHeight="1">
      <c r="A134" s="10"/>
      <c r="B134" s="8"/>
      <c r="C134" s="8"/>
      <c r="D134" s="8"/>
      <c r="E134" s="8"/>
      <c r="F134" s="8"/>
      <c r="G134" s="8"/>
      <c r="H134" s="8"/>
      <c r="I134" s="8"/>
      <c r="J134" s="8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</row>
    <row r="135" ht="22.25" customHeight="1">
      <c r="A135" s="10"/>
      <c r="B135" s="8"/>
      <c r="C135" s="8"/>
      <c r="D135" s="8"/>
      <c r="E135" s="8"/>
      <c r="F135" s="8"/>
      <c r="G135" s="8"/>
      <c r="H135" s="8"/>
      <c r="I135" s="8"/>
      <c r="J135" s="8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</row>
    <row r="136" ht="22.25" customHeight="1">
      <c r="A136" s="10"/>
      <c r="B136" s="8"/>
      <c r="C136" s="8"/>
      <c r="D136" s="8"/>
      <c r="E136" s="8"/>
      <c r="F136" s="8"/>
      <c r="G136" s="8"/>
      <c r="H136" s="8"/>
      <c r="I136" s="8"/>
      <c r="J136" s="8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</row>
    <row r="137" ht="22.25" customHeight="1">
      <c r="A137" s="10"/>
      <c r="B137" s="8"/>
      <c r="C137" s="8"/>
      <c r="D137" s="8"/>
      <c r="E137" s="8"/>
      <c r="F137" s="8"/>
      <c r="G137" s="8"/>
      <c r="H137" s="8"/>
      <c r="I137" s="8"/>
      <c r="J137" s="8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</row>
    <row r="138" ht="22.25" customHeight="1">
      <c r="A138" s="10"/>
      <c r="B138" s="8"/>
      <c r="C138" s="8"/>
      <c r="D138" s="8"/>
      <c r="E138" s="8"/>
      <c r="F138" s="8"/>
      <c r="G138" s="8"/>
      <c r="H138" s="8"/>
      <c r="I138" s="8"/>
      <c r="J138" s="8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</row>
    <row r="139" ht="22.25" customHeight="1">
      <c r="A139" s="10"/>
      <c r="B139" s="8"/>
      <c r="C139" s="8"/>
      <c r="D139" s="8"/>
      <c r="E139" s="8"/>
      <c r="F139" s="8"/>
      <c r="G139" s="8"/>
      <c r="H139" s="8"/>
      <c r="I139" s="8"/>
      <c r="J139" s="8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</row>
    <row r="140" ht="22.25" customHeight="1">
      <c r="A140" s="10"/>
      <c r="B140" s="8"/>
      <c r="C140" s="8"/>
      <c r="D140" s="8"/>
      <c r="E140" s="8"/>
      <c r="F140" s="8"/>
      <c r="G140" s="8"/>
      <c r="H140" s="8"/>
      <c r="I140" s="8"/>
      <c r="J140" s="8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</row>
    <row r="141" ht="22.25" customHeight="1">
      <c r="A141" s="10"/>
      <c r="B141" s="8"/>
      <c r="C141" s="8"/>
      <c r="D141" s="8"/>
      <c r="E141" s="8"/>
      <c r="F141" s="8"/>
      <c r="G141" s="8"/>
      <c r="H141" s="8"/>
      <c r="I141" s="8"/>
      <c r="J141" s="8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</row>
    <row r="142" ht="22.25" customHeight="1">
      <c r="A142" s="10"/>
      <c r="B142" s="8"/>
      <c r="C142" s="8"/>
      <c r="D142" s="8"/>
      <c r="E142" s="8"/>
      <c r="F142" s="8"/>
      <c r="G142" s="8"/>
      <c r="H142" s="8"/>
      <c r="I142" s="8"/>
      <c r="J142" s="8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</row>
    <row r="143" ht="22.25" customHeight="1">
      <c r="A143" s="10"/>
      <c r="B143" s="8"/>
      <c r="C143" s="8"/>
      <c r="D143" s="8"/>
      <c r="E143" s="8"/>
      <c r="F143" s="8"/>
      <c r="G143" s="8"/>
      <c r="H143" s="8"/>
      <c r="I143" s="8"/>
      <c r="J143" s="8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</row>
    <row r="144" ht="22.25" customHeight="1">
      <c r="A144" s="10"/>
      <c r="B144" s="8"/>
      <c r="C144" s="8"/>
      <c r="D144" s="8"/>
      <c r="E144" s="8"/>
      <c r="F144" s="8"/>
      <c r="G144" s="8"/>
      <c r="H144" s="8"/>
      <c r="I144" s="8"/>
      <c r="J144" s="8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</row>
    <row r="145" ht="22.25" customHeight="1">
      <c r="A145" s="10"/>
      <c r="B145" s="8"/>
      <c r="C145" s="8"/>
      <c r="D145" s="8"/>
      <c r="E145" s="8"/>
      <c r="F145" s="8"/>
      <c r="G145" s="8"/>
      <c r="H145" s="8"/>
      <c r="I145" s="8"/>
      <c r="J145" s="8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</row>
    <row r="146" ht="22.25" customHeight="1">
      <c r="A146" s="10"/>
      <c r="B146" s="8"/>
      <c r="C146" s="8"/>
      <c r="D146" s="8"/>
      <c r="E146" s="8"/>
      <c r="F146" s="8"/>
      <c r="G146" s="8"/>
      <c r="H146" s="8"/>
      <c r="I146" s="8"/>
      <c r="J146" s="8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</row>
    <row r="147" ht="22.25" customHeight="1">
      <c r="A147" s="10"/>
      <c r="B147" s="8"/>
      <c r="C147" s="8"/>
      <c r="D147" s="8"/>
      <c r="E147" s="8"/>
      <c r="F147" s="8"/>
      <c r="G147" s="8"/>
      <c r="H147" s="8"/>
      <c r="I147" s="8"/>
      <c r="J147" s="8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</row>
    <row r="148" ht="22.25" customHeight="1">
      <c r="A148" s="10"/>
      <c r="B148" s="8"/>
      <c r="C148" s="8"/>
      <c r="D148" s="8"/>
      <c r="E148" s="8"/>
      <c r="F148" s="8"/>
      <c r="G148" s="8"/>
      <c r="H148" s="8"/>
      <c r="I148" s="8"/>
      <c r="J148" s="8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</row>
    <row r="149" ht="22.25" customHeight="1">
      <c r="A149" s="10"/>
      <c r="B149" s="8"/>
      <c r="C149" s="8"/>
      <c r="D149" s="8"/>
      <c r="E149" s="8"/>
      <c r="F149" s="8"/>
      <c r="G149" s="8"/>
      <c r="H149" s="8"/>
      <c r="I149" s="8"/>
      <c r="J149" s="8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</row>
    <row r="150" ht="22.25" customHeight="1">
      <c r="A150" s="10"/>
      <c r="B150" s="8"/>
      <c r="C150" s="8"/>
      <c r="D150" s="8"/>
      <c r="E150" s="8"/>
      <c r="F150" s="8"/>
      <c r="G150" s="8"/>
      <c r="H150" s="8"/>
      <c r="I150" s="8"/>
      <c r="J150" s="8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</row>
    <row r="151" ht="22.25" customHeight="1">
      <c r="A151" s="10"/>
      <c r="B151" s="8"/>
      <c r="C151" s="8"/>
      <c r="D151" s="8"/>
      <c r="E151" s="8"/>
      <c r="F151" s="8"/>
      <c r="G151" s="8"/>
      <c r="H151" s="8"/>
      <c r="I151" s="8"/>
      <c r="J151" s="8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</row>
    <row r="152" ht="22.25" customHeight="1">
      <c r="A152" s="10"/>
      <c r="B152" s="8"/>
      <c r="C152" s="8"/>
      <c r="D152" s="8"/>
      <c r="E152" s="8"/>
      <c r="F152" s="8"/>
      <c r="G152" s="8"/>
      <c r="H152" s="8"/>
      <c r="I152" s="8"/>
      <c r="J152" s="8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</row>
    <row r="153" ht="22.25" customHeight="1">
      <c r="A153" s="10"/>
      <c r="B153" s="8"/>
      <c r="C153" s="8"/>
      <c r="D153" s="8"/>
      <c r="E153" s="8"/>
      <c r="F153" s="8"/>
      <c r="G153" s="8"/>
      <c r="H153" s="8"/>
      <c r="I153" s="8"/>
      <c r="J153" s="8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</row>
    <row r="154" ht="22.25" customHeight="1">
      <c r="A154" s="10"/>
      <c r="B154" s="8"/>
      <c r="C154" s="8"/>
      <c r="D154" s="8"/>
      <c r="E154" s="8"/>
      <c r="F154" s="8"/>
      <c r="G154" s="8"/>
      <c r="H154" s="8"/>
      <c r="I154" s="8"/>
      <c r="J154" s="8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</row>
    <row r="155" ht="22.25" customHeight="1">
      <c r="A155" s="10"/>
      <c r="B155" s="8"/>
      <c r="C155" s="8"/>
      <c r="D155" s="8"/>
      <c r="E155" s="8"/>
      <c r="F155" s="8"/>
      <c r="G155" s="8"/>
      <c r="H155" s="8"/>
      <c r="I155" s="8"/>
      <c r="J155" s="8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</row>
    <row r="156" ht="22.25" customHeight="1">
      <c r="A156" s="10"/>
      <c r="B156" s="8"/>
      <c r="C156" s="8"/>
      <c r="D156" s="8"/>
      <c r="E156" s="8"/>
      <c r="F156" s="8"/>
      <c r="G156" s="8"/>
      <c r="H156" s="8"/>
      <c r="I156" s="8"/>
      <c r="J156" s="8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</row>
    <row r="157" ht="22.25" customHeight="1">
      <c r="A157" s="10"/>
      <c r="B157" s="8"/>
      <c r="C157" s="8"/>
      <c r="D157" s="8"/>
      <c r="E157" s="8"/>
      <c r="F157" s="8"/>
      <c r="G157" s="8"/>
      <c r="H157" s="8"/>
      <c r="I157" s="8"/>
      <c r="J157" s="8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</row>
    <row r="158" ht="22.25" customHeight="1">
      <c r="A158" s="10"/>
      <c r="B158" s="8"/>
      <c r="C158" s="8"/>
      <c r="D158" s="8"/>
      <c r="E158" s="8"/>
      <c r="F158" s="8"/>
      <c r="G158" s="8"/>
      <c r="H158" s="8"/>
      <c r="I158" s="8"/>
      <c r="J158" s="8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</row>
    <row r="159" ht="22.25" customHeight="1">
      <c r="A159" s="10"/>
      <c r="B159" s="8"/>
      <c r="C159" s="8"/>
      <c r="D159" s="8"/>
      <c r="E159" s="8"/>
      <c r="F159" s="8"/>
      <c r="G159" s="8"/>
      <c r="H159" s="8"/>
      <c r="I159" s="8"/>
      <c r="J159" s="8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</row>
    <row r="160" ht="22.25" customHeight="1">
      <c r="A160" s="10"/>
      <c r="B160" s="8"/>
      <c r="C160" s="8"/>
      <c r="D160" s="8"/>
      <c r="E160" s="8"/>
      <c r="F160" s="8"/>
      <c r="G160" s="8"/>
      <c r="H160" s="8"/>
      <c r="I160" s="8"/>
      <c r="J160" s="8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</row>
    <row r="161" ht="22.25" customHeight="1">
      <c r="A161" s="10"/>
      <c r="B161" s="8"/>
      <c r="C161" s="8"/>
      <c r="D161" s="8"/>
      <c r="E161" s="8"/>
      <c r="F161" s="8"/>
      <c r="G161" s="8"/>
      <c r="H161" s="8"/>
      <c r="I161" s="8"/>
      <c r="J161" s="8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</row>
    <row r="162" ht="22.25" customHeight="1">
      <c r="A162" s="10"/>
      <c r="B162" s="8"/>
      <c r="C162" s="8"/>
      <c r="D162" s="8"/>
      <c r="E162" s="8"/>
      <c r="F162" s="8"/>
      <c r="G162" s="8"/>
      <c r="H162" s="8"/>
      <c r="I162" s="8"/>
      <c r="J162" s="8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</row>
    <row r="163" ht="22.25" customHeight="1">
      <c r="A163" s="10"/>
      <c r="B163" s="8"/>
      <c r="C163" s="8"/>
      <c r="D163" s="8"/>
      <c r="E163" s="8"/>
      <c r="F163" s="8"/>
      <c r="G163" s="8"/>
      <c r="H163" s="8"/>
      <c r="I163" s="8"/>
      <c r="J163" s="8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</row>
    <row r="164" ht="22.25" customHeight="1">
      <c r="A164" s="10"/>
      <c r="B164" s="8"/>
      <c r="C164" s="8"/>
      <c r="D164" s="8"/>
      <c r="E164" s="8"/>
      <c r="F164" s="8"/>
      <c r="G164" s="8"/>
      <c r="H164" s="8"/>
      <c r="I164" s="8"/>
      <c r="J164" s="8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</row>
    <row r="165" ht="22.25" customHeight="1">
      <c r="A165" s="10"/>
      <c r="B165" s="8"/>
      <c r="C165" s="8"/>
      <c r="D165" s="8"/>
      <c r="E165" s="8"/>
      <c r="F165" s="8"/>
      <c r="G165" s="8"/>
      <c r="H165" s="8"/>
      <c r="I165" s="8"/>
      <c r="J165" s="8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</row>
    <row r="166" ht="22.25" customHeight="1">
      <c r="A166" s="10"/>
      <c r="B166" s="8"/>
      <c r="C166" s="8"/>
      <c r="D166" s="8"/>
      <c r="E166" s="8"/>
      <c r="F166" s="8"/>
      <c r="G166" s="8"/>
      <c r="H166" s="8"/>
      <c r="I166" s="8"/>
      <c r="J166" s="8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</row>
    <row r="167" ht="22.25" customHeight="1">
      <c r="A167" s="10"/>
      <c r="B167" s="8"/>
      <c r="C167" s="8"/>
      <c r="D167" s="8"/>
      <c r="E167" s="8"/>
      <c r="F167" s="8"/>
      <c r="G167" s="8"/>
      <c r="H167" s="8"/>
      <c r="I167" s="8"/>
      <c r="J167" s="8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</row>
    <row r="168" ht="22.25" customHeight="1">
      <c r="A168" s="10"/>
      <c r="B168" s="8"/>
      <c r="C168" s="8"/>
      <c r="D168" s="8"/>
      <c r="E168" s="8"/>
      <c r="F168" s="8"/>
      <c r="G168" s="8"/>
      <c r="H168" s="8"/>
      <c r="I168" s="8"/>
      <c r="J168" s="8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</row>
    <row r="169" ht="22.25" customHeight="1">
      <c r="A169" s="10"/>
      <c r="B169" s="8"/>
      <c r="C169" s="8"/>
      <c r="D169" s="8"/>
      <c r="E169" s="8"/>
      <c r="F169" s="8"/>
      <c r="G169" s="8"/>
      <c r="H169" s="8"/>
      <c r="I169" s="8"/>
      <c r="J169" s="8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</row>
    <row r="170" ht="22.25" customHeight="1">
      <c r="A170" s="10"/>
      <c r="B170" s="8"/>
      <c r="C170" s="8"/>
      <c r="D170" s="8"/>
      <c r="E170" s="8"/>
      <c r="F170" s="8"/>
      <c r="G170" s="8"/>
      <c r="H170" s="8"/>
      <c r="I170" s="8"/>
      <c r="J170" s="8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</row>
    <row r="171" ht="22.25" customHeight="1">
      <c r="A171" s="10"/>
      <c r="B171" s="8"/>
      <c r="C171" s="8"/>
      <c r="D171" s="8"/>
      <c r="E171" s="8"/>
      <c r="F171" s="8"/>
      <c r="G171" s="8"/>
      <c r="H171" s="8"/>
      <c r="I171" s="8"/>
      <c r="J171" s="8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</row>
    <row r="172" ht="22.25" customHeight="1">
      <c r="A172" s="10"/>
      <c r="B172" s="8"/>
      <c r="C172" s="8"/>
      <c r="D172" s="8"/>
      <c r="E172" s="8"/>
      <c r="F172" s="8"/>
      <c r="G172" s="8"/>
      <c r="H172" s="8"/>
      <c r="I172" s="8"/>
      <c r="J172" s="8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</row>
    <row r="173" ht="22.25" customHeight="1">
      <c r="A173" s="10"/>
      <c r="B173" s="8"/>
      <c r="C173" s="8"/>
      <c r="D173" s="8"/>
      <c r="E173" s="8"/>
      <c r="F173" s="8"/>
      <c r="G173" s="8"/>
      <c r="H173" s="8"/>
      <c r="I173" s="8"/>
      <c r="J173" s="8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</row>
    <row r="174" ht="22.25" customHeight="1">
      <c r="A174" s="10"/>
      <c r="B174" s="8"/>
      <c r="C174" s="8"/>
      <c r="D174" s="8"/>
      <c r="E174" s="8"/>
      <c r="F174" s="8"/>
      <c r="G174" s="8"/>
      <c r="H174" s="8"/>
      <c r="I174" s="8"/>
      <c r="J174" s="8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</row>
    <row r="175" ht="22.25" customHeight="1">
      <c r="A175" s="10"/>
      <c r="B175" s="8"/>
      <c r="C175" s="8"/>
      <c r="D175" s="8"/>
      <c r="E175" s="8"/>
      <c r="F175" s="8"/>
      <c r="G175" s="8"/>
      <c r="H175" s="8"/>
      <c r="I175" s="8"/>
      <c r="J175" s="8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</row>
    <row r="176" ht="22.25" customHeight="1">
      <c r="A176" s="10"/>
      <c r="B176" s="8"/>
      <c r="C176" s="8"/>
      <c r="D176" s="8"/>
      <c r="E176" s="8"/>
      <c r="F176" s="8"/>
      <c r="G176" s="8"/>
      <c r="H176" s="8"/>
      <c r="I176" s="8"/>
      <c r="J176" s="8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</row>
    <row r="177" ht="22.25" customHeight="1">
      <c r="A177" s="10"/>
      <c r="B177" s="8"/>
      <c r="C177" s="8"/>
      <c r="D177" s="8"/>
      <c r="E177" s="8"/>
      <c r="F177" s="8"/>
      <c r="G177" s="8"/>
      <c r="H177" s="8"/>
      <c r="I177" s="8"/>
      <c r="J177" s="8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</row>
    <row r="178" ht="22.25" customHeight="1">
      <c r="A178" s="10"/>
      <c r="B178" s="8"/>
      <c r="C178" s="8"/>
      <c r="D178" s="8"/>
      <c r="E178" s="8"/>
      <c r="F178" s="8"/>
      <c r="G178" s="8"/>
      <c r="H178" s="8"/>
      <c r="I178" s="8"/>
      <c r="J178" s="8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</row>
    <row r="179" ht="22.25" customHeight="1">
      <c r="A179" s="10"/>
      <c r="B179" s="8"/>
      <c r="C179" s="8"/>
      <c r="D179" s="8"/>
      <c r="E179" s="8"/>
      <c r="F179" s="8"/>
      <c r="G179" s="8"/>
      <c r="H179" s="8"/>
      <c r="I179" s="8"/>
      <c r="J179" s="8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</row>
    <row r="180" ht="22.25" customHeight="1">
      <c r="A180" s="10"/>
      <c r="B180" s="8"/>
      <c r="C180" s="8"/>
      <c r="D180" s="8"/>
      <c r="E180" s="8"/>
      <c r="F180" s="8"/>
      <c r="G180" s="8"/>
      <c r="H180" s="8"/>
      <c r="I180" s="8"/>
      <c r="J180" s="8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</row>
    <row r="181" ht="22.25" customHeight="1">
      <c r="A181" s="10"/>
      <c r="B181" s="8"/>
      <c r="C181" s="8"/>
      <c r="D181" s="8"/>
      <c r="E181" s="8"/>
      <c r="F181" s="8"/>
      <c r="G181" s="8"/>
      <c r="H181" s="8"/>
      <c r="I181" s="8"/>
      <c r="J181" s="8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</row>
    <row r="182" ht="22.25" customHeight="1">
      <c r="A182" s="10"/>
      <c r="B182" s="8"/>
      <c r="C182" s="8"/>
      <c r="D182" s="8"/>
      <c r="E182" s="8"/>
      <c r="F182" s="8"/>
      <c r="G182" s="8"/>
      <c r="H182" s="8"/>
      <c r="I182" s="8"/>
      <c r="J182" s="8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</row>
    <row r="183" ht="22.25" customHeight="1">
      <c r="A183" s="10"/>
      <c r="B183" s="8"/>
      <c r="C183" s="8"/>
      <c r="D183" s="8"/>
      <c r="E183" s="8"/>
      <c r="F183" s="8"/>
      <c r="G183" s="8"/>
      <c r="H183" s="8"/>
      <c r="I183" s="8"/>
      <c r="J183" s="8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</row>
    <row r="184" ht="22.25" customHeight="1">
      <c r="A184" s="10"/>
      <c r="B184" s="8"/>
      <c r="C184" s="8"/>
      <c r="D184" s="8"/>
      <c r="E184" s="8"/>
      <c r="F184" s="8"/>
      <c r="G184" s="8"/>
      <c r="H184" s="8"/>
      <c r="I184" s="8"/>
      <c r="J184" s="8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</row>
    <row r="185" ht="22.25" customHeight="1">
      <c r="A185" s="10"/>
      <c r="B185" s="8"/>
      <c r="C185" s="8"/>
      <c r="D185" s="8"/>
      <c r="E185" s="8"/>
      <c r="F185" s="8"/>
      <c r="G185" s="8"/>
      <c r="H185" s="8"/>
      <c r="I185" s="8"/>
      <c r="J185" s="8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</row>
    <row r="186" ht="22.25" customHeight="1">
      <c r="A186" s="10"/>
      <c r="B186" s="8"/>
      <c r="C186" s="8"/>
      <c r="D186" s="8"/>
      <c r="E186" s="8"/>
      <c r="F186" s="8"/>
      <c r="G186" s="8"/>
      <c r="H186" s="8"/>
      <c r="I186" s="8"/>
      <c r="J186" s="8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</row>
    <row r="187" ht="22.25" customHeight="1">
      <c r="A187" s="10"/>
      <c r="B187" s="8"/>
      <c r="C187" s="8"/>
      <c r="D187" s="8"/>
      <c r="E187" s="8"/>
      <c r="F187" s="8"/>
      <c r="G187" s="8"/>
      <c r="H187" s="8"/>
      <c r="I187" s="8"/>
      <c r="J187" s="8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</row>
    <row r="188" ht="22.25" customHeight="1">
      <c r="A188" s="10"/>
      <c r="B188" s="8"/>
      <c r="C188" s="8"/>
      <c r="D188" s="8"/>
      <c r="E188" s="8"/>
      <c r="F188" s="8"/>
      <c r="G188" s="8"/>
      <c r="H188" s="8"/>
      <c r="I188" s="8"/>
      <c r="J188" s="8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</row>
    <row r="189" ht="22.25" customHeight="1">
      <c r="A189" s="10"/>
      <c r="B189" s="8"/>
      <c r="C189" s="8"/>
      <c r="D189" s="8"/>
      <c r="E189" s="8"/>
      <c r="F189" s="8"/>
      <c r="G189" s="8"/>
      <c r="H189" s="8"/>
      <c r="I189" s="8"/>
      <c r="J189" s="8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</row>
    <row r="190" ht="22.25" customHeight="1">
      <c r="A190" s="10"/>
      <c r="B190" s="8"/>
      <c r="C190" s="8"/>
      <c r="D190" s="8"/>
      <c r="E190" s="8"/>
      <c r="F190" s="8"/>
      <c r="G190" s="8"/>
      <c r="H190" s="8"/>
      <c r="I190" s="8"/>
      <c r="J190" s="8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</row>
    <row r="191" ht="22.25" customHeight="1">
      <c r="A191" s="10"/>
      <c r="B191" s="8"/>
      <c r="C191" s="8"/>
      <c r="D191" s="8"/>
      <c r="E191" s="8"/>
      <c r="F191" s="8"/>
      <c r="G191" s="8"/>
      <c r="H191" s="8"/>
      <c r="I191" s="8"/>
      <c r="J191" s="8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</row>
    <row r="192" ht="22.25" customHeight="1">
      <c r="A192" s="10"/>
      <c r="B192" s="8"/>
      <c r="C192" s="8"/>
      <c r="D192" s="8"/>
      <c r="E192" s="8"/>
      <c r="F192" s="8"/>
      <c r="G192" s="8"/>
      <c r="H192" s="8"/>
      <c r="I192" s="8"/>
      <c r="J192" s="8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</row>
    <row r="193" ht="22.25" customHeight="1">
      <c r="A193" s="10"/>
      <c r="B193" s="8"/>
      <c r="C193" s="8"/>
      <c r="D193" s="8"/>
      <c r="E193" s="8"/>
      <c r="F193" s="8"/>
      <c r="G193" s="8"/>
      <c r="H193" s="8"/>
      <c r="I193" s="8"/>
      <c r="J193" s="8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</row>
    <row r="194" ht="22.25" customHeight="1">
      <c r="A194" s="10"/>
      <c r="B194" s="8"/>
      <c r="C194" s="8"/>
      <c r="D194" s="8"/>
      <c r="E194" s="8"/>
      <c r="F194" s="8"/>
      <c r="G194" s="8"/>
      <c r="H194" s="8"/>
      <c r="I194" s="8"/>
      <c r="J194" s="8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</row>
    <row r="195" ht="22.25" customHeight="1">
      <c r="A195" s="10"/>
      <c r="B195" s="8"/>
      <c r="C195" s="8"/>
      <c r="D195" s="8"/>
      <c r="E195" s="8"/>
      <c r="F195" s="8"/>
      <c r="G195" s="8"/>
      <c r="H195" s="8"/>
      <c r="I195" s="8"/>
      <c r="J195" s="8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</row>
    <row r="196" ht="22.25" customHeight="1">
      <c r="A196" s="10"/>
      <c r="B196" s="8"/>
      <c r="C196" s="8"/>
      <c r="D196" s="8"/>
      <c r="E196" s="8"/>
      <c r="F196" s="8"/>
      <c r="G196" s="8"/>
      <c r="H196" s="8"/>
      <c r="I196" s="8"/>
      <c r="J196" s="8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</row>
    <row r="197" ht="22.25" customHeight="1">
      <c r="A197" s="10"/>
      <c r="B197" s="8"/>
      <c r="C197" s="8"/>
      <c r="D197" s="8"/>
      <c r="E197" s="8"/>
      <c r="F197" s="8"/>
      <c r="G197" s="8"/>
      <c r="H197" s="8"/>
      <c r="I197" s="8"/>
      <c r="J197" s="8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</row>
    <row r="198" ht="22.25" customHeight="1">
      <c r="A198" s="10"/>
      <c r="B198" s="8"/>
      <c r="C198" s="8"/>
      <c r="D198" s="8"/>
      <c r="E198" s="8"/>
      <c r="F198" s="8"/>
      <c r="G198" s="8"/>
      <c r="H198" s="8"/>
      <c r="I198" s="8"/>
      <c r="J198" s="8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</row>
    <row r="199" ht="22.25" customHeight="1">
      <c r="A199" s="10"/>
      <c r="B199" s="8"/>
      <c r="C199" s="8"/>
      <c r="D199" s="8"/>
      <c r="E199" s="8"/>
      <c r="F199" s="8"/>
      <c r="G199" s="8"/>
      <c r="H199" s="8"/>
      <c r="I199" s="8"/>
      <c r="J199" s="8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</row>
    <row r="200" ht="22.25" customHeight="1">
      <c r="A200" s="10"/>
      <c r="B200" s="8"/>
      <c r="C200" s="8"/>
      <c r="D200" s="8"/>
      <c r="E200" s="8"/>
      <c r="F200" s="8"/>
      <c r="G200" s="8"/>
      <c r="H200" s="8"/>
      <c r="I200" s="8"/>
      <c r="J200" s="8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</row>
    <row r="201" ht="22.25" customHeight="1">
      <c r="A201" s="10"/>
      <c r="B201" s="8"/>
      <c r="C201" s="8"/>
      <c r="D201" s="8"/>
      <c r="E201" s="8"/>
      <c r="F201" s="8"/>
      <c r="G201" s="8"/>
      <c r="H201" s="8"/>
      <c r="I201" s="8"/>
      <c r="J201" s="8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</row>
    <row r="202" ht="22.25" customHeight="1">
      <c r="A202" s="10"/>
      <c r="B202" s="8"/>
      <c r="C202" s="8"/>
      <c r="D202" s="8"/>
      <c r="E202" s="8"/>
      <c r="F202" s="8"/>
      <c r="G202" s="8"/>
      <c r="H202" s="8"/>
      <c r="I202" s="8"/>
      <c r="J202" s="8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</row>
    <row r="203" ht="22.25" customHeight="1">
      <c r="A203" s="10"/>
      <c r="B203" s="8"/>
      <c r="C203" s="8"/>
      <c r="D203" s="8"/>
      <c r="E203" s="8"/>
      <c r="F203" s="8"/>
      <c r="G203" s="8"/>
      <c r="H203" s="8"/>
      <c r="I203" s="8"/>
      <c r="J203" s="8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</row>
    <row r="204" ht="22.25" customHeight="1">
      <c r="A204" s="10"/>
      <c r="B204" s="8"/>
      <c r="C204" s="8"/>
      <c r="D204" s="8"/>
      <c r="E204" s="8"/>
      <c r="F204" s="8"/>
      <c r="G204" s="8"/>
      <c r="H204" s="8"/>
      <c r="I204" s="8"/>
      <c r="J204" s="8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</row>
    <row r="205" ht="22.25" customHeight="1">
      <c r="A205" s="10"/>
      <c r="B205" s="8"/>
      <c r="C205" s="8"/>
      <c r="D205" s="8"/>
      <c r="E205" s="8"/>
      <c r="F205" s="8"/>
      <c r="G205" s="8"/>
      <c r="H205" s="8"/>
      <c r="I205" s="8"/>
      <c r="J205" s="8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</row>
    <row r="206" ht="22.25" customHeight="1">
      <c r="A206" s="10"/>
      <c r="B206" s="8"/>
      <c r="C206" s="8"/>
      <c r="D206" s="8"/>
      <c r="E206" s="8"/>
      <c r="F206" s="8"/>
      <c r="G206" s="8"/>
      <c r="H206" s="8"/>
      <c r="I206" s="8"/>
      <c r="J206" s="8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</row>
    <row r="207" ht="22.25" customHeight="1">
      <c r="A207" s="10"/>
      <c r="B207" s="8"/>
      <c r="C207" s="8"/>
      <c r="D207" s="8"/>
      <c r="E207" s="8"/>
      <c r="F207" s="8"/>
      <c r="G207" s="8"/>
      <c r="H207" s="8"/>
      <c r="I207" s="8"/>
      <c r="J207" s="8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</row>
    <row r="208" ht="22.25" customHeight="1">
      <c r="A208" s="10"/>
      <c r="B208" s="8"/>
      <c r="C208" s="8"/>
      <c r="D208" s="8"/>
      <c r="E208" s="8"/>
      <c r="F208" s="8"/>
      <c r="G208" s="8"/>
      <c r="H208" s="8"/>
      <c r="I208" s="8"/>
      <c r="J208" s="8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</row>
    <row r="209" ht="22.25" customHeight="1">
      <c r="A209" s="10"/>
      <c r="B209" s="8"/>
      <c r="C209" s="8"/>
      <c r="D209" s="8"/>
      <c r="E209" s="8"/>
      <c r="F209" s="8"/>
      <c r="G209" s="8"/>
      <c r="H209" s="8"/>
      <c r="I209" s="8"/>
      <c r="J209" s="8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</row>
    <row r="210" ht="22.25" customHeight="1">
      <c r="A210" s="10"/>
      <c r="B210" s="8"/>
      <c r="C210" s="8"/>
      <c r="D210" s="8"/>
      <c r="E210" s="8"/>
      <c r="F210" s="8"/>
      <c r="G210" s="8"/>
      <c r="H210" s="8"/>
      <c r="I210" s="8"/>
      <c r="J210" s="8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</row>
    <row r="211" ht="22.25" customHeight="1">
      <c r="A211" s="10"/>
      <c r="B211" s="8"/>
      <c r="C211" s="8"/>
      <c r="D211" s="8"/>
      <c r="E211" s="8"/>
      <c r="F211" s="8"/>
      <c r="G211" s="8"/>
      <c r="H211" s="8"/>
      <c r="I211" s="8"/>
      <c r="J211" s="8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</row>
    <row r="212" ht="22.25" customHeight="1">
      <c r="A212" s="10"/>
      <c r="B212" s="8"/>
      <c r="C212" s="8"/>
      <c r="D212" s="8"/>
      <c r="E212" s="8"/>
      <c r="F212" s="8"/>
      <c r="G212" s="8"/>
      <c r="H212" s="8"/>
      <c r="I212" s="8"/>
      <c r="J212" s="8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</row>
    <row r="213" ht="22.25" customHeight="1">
      <c r="A213" s="10"/>
      <c r="B213" s="8"/>
      <c r="C213" s="8"/>
      <c r="D213" s="8"/>
      <c r="E213" s="8"/>
      <c r="F213" s="8"/>
      <c r="G213" s="8"/>
      <c r="H213" s="8"/>
      <c r="I213" s="8"/>
      <c r="J213" s="8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</row>
    <row r="214" ht="22.25" customHeight="1">
      <c r="A214" s="10"/>
      <c r="B214" s="8"/>
      <c r="C214" s="8"/>
      <c r="D214" s="8"/>
      <c r="E214" s="8"/>
      <c r="F214" s="8"/>
      <c r="G214" s="8"/>
      <c r="H214" s="8"/>
      <c r="I214" s="8"/>
      <c r="J214" s="8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</row>
    <row r="215" ht="22.25" customHeight="1">
      <c r="A215" s="10"/>
      <c r="B215" s="8"/>
      <c r="C215" s="8"/>
      <c r="D215" s="8"/>
      <c r="E215" s="8"/>
      <c r="F215" s="8"/>
      <c r="G215" s="8"/>
      <c r="H215" s="8"/>
      <c r="I215" s="8"/>
      <c r="J215" s="8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</row>
    <row r="216" ht="22.25" customHeight="1">
      <c r="A216" s="10"/>
      <c r="B216" s="8"/>
      <c r="C216" s="8"/>
      <c r="D216" s="8"/>
      <c r="E216" s="8"/>
      <c r="F216" s="8"/>
      <c r="G216" s="8"/>
      <c r="H216" s="8"/>
      <c r="I216" s="8"/>
      <c r="J216" s="8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</row>
    <row r="217" ht="22.25" customHeight="1">
      <c r="A217" s="10"/>
      <c r="B217" s="8"/>
      <c r="C217" s="8"/>
      <c r="D217" s="8"/>
      <c r="E217" s="8"/>
      <c r="F217" s="8"/>
      <c r="G217" s="8"/>
      <c r="H217" s="8"/>
      <c r="I217" s="8"/>
      <c r="J217" s="8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</row>
    <row r="218" ht="22.25" customHeight="1">
      <c r="A218" s="10"/>
      <c r="B218" s="8"/>
      <c r="C218" s="8"/>
      <c r="D218" s="8"/>
      <c r="E218" s="8"/>
      <c r="F218" s="8"/>
      <c r="G218" s="8"/>
      <c r="H218" s="8"/>
      <c r="I218" s="8"/>
      <c r="J218" s="8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</row>
    <row r="219" ht="22.25" customHeight="1">
      <c r="A219" s="10"/>
      <c r="B219" s="8"/>
      <c r="C219" s="8"/>
      <c r="D219" s="8"/>
      <c r="E219" s="8"/>
      <c r="F219" s="8"/>
      <c r="G219" s="8"/>
      <c r="H219" s="8"/>
      <c r="I219" s="8"/>
      <c r="J219" s="8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</row>
    <row r="220" ht="22.25" customHeight="1">
      <c r="A220" s="10"/>
      <c r="B220" s="8"/>
      <c r="C220" s="8"/>
      <c r="D220" s="8"/>
      <c r="E220" s="8"/>
      <c r="F220" s="8"/>
      <c r="G220" s="8"/>
      <c r="H220" s="8"/>
      <c r="I220" s="8"/>
      <c r="J220" s="8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</row>
    <row r="221" ht="22.25" customHeight="1">
      <c r="A221" s="10"/>
      <c r="B221" s="8"/>
      <c r="C221" s="8"/>
      <c r="D221" s="8"/>
      <c r="E221" s="8"/>
      <c r="F221" s="8"/>
      <c r="G221" s="8"/>
      <c r="H221" s="8"/>
      <c r="I221" s="8"/>
      <c r="J221" s="8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</row>
    <row r="222" ht="22.25" customHeight="1">
      <c r="A222" s="10"/>
      <c r="B222" s="8"/>
      <c r="C222" s="8"/>
      <c r="D222" s="8"/>
      <c r="E222" s="8"/>
      <c r="F222" s="8"/>
      <c r="G222" s="8"/>
      <c r="H222" s="8"/>
      <c r="I222" s="8"/>
      <c r="J222" s="8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</row>
    <row r="223" ht="22.25" customHeight="1">
      <c r="A223" s="10"/>
      <c r="B223" s="8"/>
      <c r="C223" s="8"/>
      <c r="D223" s="8"/>
      <c r="E223" s="8"/>
      <c r="F223" s="8"/>
      <c r="G223" s="8"/>
      <c r="H223" s="8"/>
      <c r="I223" s="8"/>
      <c r="J223" s="8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</row>
    <row r="224" ht="22.25" customHeight="1">
      <c r="A224" s="10"/>
      <c r="B224" s="8"/>
      <c r="C224" s="8"/>
      <c r="D224" s="8"/>
      <c r="E224" s="8"/>
      <c r="F224" s="8"/>
      <c r="G224" s="8"/>
      <c r="H224" s="8"/>
      <c r="I224" s="8"/>
      <c r="J224" s="8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</row>
    <row r="225" ht="22.25" customHeight="1">
      <c r="A225" s="10"/>
      <c r="B225" s="8"/>
      <c r="C225" s="8"/>
      <c r="D225" s="8"/>
      <c r="E225" s="8"/>
      <c r="F225" s="8"/>
      <c r="G225" s="8"/>
      <c r="H225" s="8"/>
      <c r="I225" s="8"/>
      <c r="J225" s="8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</row>
    <row r="226" ht="22.25" customHeight="1">
      <c r="A226" s="10"/>
      <c r="B226" s="8"/>
      <c r="C226" s="8"/>
      <c r="D226" s="8"/>
      <c r="E226" s="8"/>
      <c r="F226" s="8"/>
      <c r="G226" s="8"/>
      <c r="H226" s="8"/>
      <c r="I226" s="8"/>
      <c r="J226" s="8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</row>
    <row r="227" ht="22.25" customHeight="1">
      <c r="A227" s="10"/>
      <c r="B227" s="8"/>
      <c r="C227" s="8"/>
      <c r="D227" s="8"/>
      <c r="E227" s="8"/>
      <c r="F227" s="8"/>
      <c r="G227" s="8"/>
      <c r="H227" s="8"/>
      <c r="I227" s="8"/>
      <c r="J227" s="8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</row>
    <row r="228" ht="22.25" customHeight="1">
      <c r="A228" s="10"/>
      <c r="B228" s="8"/>
      <c r="C228" s="8"/>
      <c r="D228" s="8"/>
      <c r="E228" s="8"/>
      <c r="F228" s="8"/>
      <c r="G228" s="8"/>
      <c r="H228" s="8"/>
      <c r="I228" s="8"/>
      <c r="J228" s="8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</row>
    <row r="229" ht="22.25" customHeight="1">
      <c r="A229" s="10"/>
      <c r="B229" s="8"/>
      <c r="C229" s="8"/>
      <c r="D229" s="8"/>
      <c r="E229" s="8"/>
      <c r="F229" s="8"/>
      <c r="G229" s="8"/>
      <c r="H229" s="8"/>
      <c r="I229" s="8"/>
      <c r="J229" s="8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</row>
    <row r="230" ht="22.25" customHeight="1">
      <c r="A230" s="10"/>
      <c r="B230" s="8"/>
      <c r="C230" s="8"/>
      <c r="D230" s="8"/>
      <c r="E230" s="8"/>
      <c r="F230" s="8"/>
      <c r="G230" s="8"/>
      <c r="H230" s="8"/>
      <c r="I230" s="8"/>
      <c r="J230" s="8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</row>
    <row r="231" ht="22.25" customHeight="1">
      <c r="A231" s="10"/>
      <c r="B231" s="8"/>
      <c r="C231" s="8"/>
      <c r="D231" s="8"/>
      <c r="E231" s="8"/>
      <c r="F231" s="8"/>
      <c r="G231" s="8"/>
      <c r="H231" s="8"/>
      <c r="I231" s="8"/>
      <c r="J231" s="8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</row>
    <row r="232" ht="22.25" customHeight="1">
      <c r="A232" s="10"/>
      <c r="B232" s="8"/>
      <c r="C232" s="8"/>
      <c r="D232" s="8"/>
      <c r="E232" s="8"/>
      <c r="F232" s="8"/>
      <c r="G232" s="8"/>
      <c r="H232" s="8"/>
      <c r="I232" s="8"/>
      <c r="J232" s="8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</row>
    <row r="233" ht="22.25" customHeight="1">
      <c r="A233" s="10"/>
      <c r="B233" s="8"/>
      <c r="C233" s="8"/>
      <c r="D233" s="8"/>
      <c r="E233" s="8"/>
      <c r="F233" s="8"/>
      <c r="G233" s="8"/>
      <c r="H233" s="8"/>
      <c r="I233" s="8"/>
      <c r="J233" s="8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</row>
    <row r="234" ht="22.25" customHeight="1">
      <c r="A234" s="10"/>
      <c r="B234" s="8"/>
      <c r="C234" s="8"/>
      <c r="D234" s="8"/>
      <c r="E234" s="8"/>
      <c r="F234" s="8"/>
      <c r="G234" s="8"/>
      <c r="H234" s="8"/>
      <c r="I234" s="8"/>
      <c r="J234" s="8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</row>
    <row r="235" ht="22.25" customHeight="1">
      <c r="A235" s="10"/>
      <c r="B235" s="8"/>
      <c r="C235" s="8"/>
      <c r="D235" s="8"/>
      <c r="E235" s="8"/>
      <c r="F235" s="8"/>
      <c r="G235" s="8"/>
      <c r="H235" s="8"/>
      <c r="I235" s="8"/>
      <c r="J235" s="8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</row>
    <row r="236" ht="22.25" customHeight="1">
      <c r="A236" s="10"/>
      <c r="B236" s="8"/>
      <c r="C236" s="8"/>
      <c r="D236" s="8"/>
      <c r="E236" s="8"/>
      <c r="F236" s="8"/>
      <c r="G236" s="8"/>
      <c r="H236" s="8"/>
      <c r="I236" s="8"/>
      <c r="J236" s="8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</row>
    <row r="237" ht="22.25" customHeight="1">
      <c r="A237" s="10"/>
      <c r="B237" s="8"/>
      <c r="C237" s="8"/>
      <c r="D237" s="8"/>
      <c r="E237" s="8"/>
      <c r="F237" s="8"/>
      <c r="G237" s="8"/>
      <c r="H237" s="8"/>
      <c r="I237" s="8"/>
      <c r="J237" s="8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</row>
    <row r="238" ht="22.25" customHeight="1">
      <c r="A238" s="10"/>
      <c r="B238" s="8"/>
      <c r="C238" s="8"/>
      <c r="D238" s="8"/>
      <c r="E238" s="8"/>
      <c r="F238" s="8"/>
      <c r="G238" s="8"/>
      <c r="H238" s="8"/>
      <c r="I238" s="8"/>
      <c r="J238" s="8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</row>
    <row r="239" ht="22.25" customHeight="1">
      <c r="A239" s="10"/>
      <c r="B239" s="8"/>
      <c r="C239" s="8"/>
      <c r="D239" s="8"/>
      <c r="E239" s="8"/>
      <c r="F239" s="8"/>
      <c r="G239" s="8"/>
      <c r="H239" s="8"/>
      <c r="I239" s="8"/>
      <c r="J239" s="8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</row>
    <row r="240" ht="22.25" customHeight="1">
      <c r="A240" s="10"/>
      <c r="B240" s="8"/>
      <c r="C240" s="8"/>
      <c r="D240" s="8"/>
      <c r="E240" s="8"/>
      <c r="F240" s="8"/>
      <c r="G240" s="8"/>
      <c r="H240" s="8"/>
      <c r="I240" s="8"/>
      <c r="J240" s="8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</row>
    <row r="241" ht="22.25" customHeight="1">
      <c r="A241" s="10"/>
      <c r="B241" s="8"/>
      <c r="C241" s="8"/>
      <c r="D241" s="8"/>
      <c r="E241" s="8"/>
      <c r="F241" s="8"/>
      <c r="G241" s="8"/>
      <c r="H241" s="8"/>
      <c r="I241" s="8"/>
      <c r="J241" s="8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</row>
    <row r="242" ht="22.25" customHeight="1">
      <c r="A242" s="10"/>
      <c r="B242" s="8"/>
      <c r="C242" s="8"/>
      <c r="D242" s="8"/>
      <c r="E242" s="8"/>
      <c r="F242" s="8"/>
      <c r="G242" s="8"/>
      <c r="H242" s="8"/>
      <c r="I242" s="8"/>
      <c r="J242" s="8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</row>
    <row r="243" ht="22.25" customHeight="1">
      <c r="A243" s="10"/>
      <c r="B243" s="8"/>
      <c r="C243" s="8"/>
      <c r="D243" s="8"/>
      <c r="E243" s="8"/>
      <c r="F243" s="8"/>
      <c r="G243" s="8"/>
      <c r="H243" s="8"/>
      <c r="I243" s="8"/>
      <c r="J243" s="8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</row>
    <row r="244" ht="22.25" customHeight="1">
      <c r="A244" s="10"/>
      <c r="B244" s="8"/>
      <c r="C244" s="8"/>
      <c r="D244" s="8"/>
      <c r="E244" s="8"/>
      <c r="F244" s="8"/>
      <c r="G244" s="8"/>
      <c r="H244" s="8"/>
      <c r="I244" s="8"/>
      <c r="J244" s="8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</row>
    <row r="245" ht="22.25" customHeight="1">
      <c r="A245" s="10"/>
      <c r="B245" s="8"/>
      <c r="C245" s="8"/>
      <c r="D245" s="8"/>
      <c r="E245" s="8"/>
      <c r="F245" s="8"/>
      <c r="G245" s="8"/>
      <c r="H245" s="8"/>
      <c r="I245" s="8"/>
      <c r="J245" s="8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</row>
    <row r="246" ht="22.25" customHeight="1">
      <c r="A246" s="10"/>
      <c r="B246" s="8"/>
      <c r="C246" s="8"/>
      <c r="D246" s="8"/>
      <c r="E246" s="8"/>
      <c r="F246" s="8"/>
      <c r="G246" s="8"/>
      <c r="H246" s="8"/>
      <c r="I246" s="8"/>
      <c r="J246" s="8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</row>
    <row r="247" ht="22.25" customHeight="1">
      <c r="A247" s="10"/>
      <c r="B247" s="8"/>
      <c r="C247" s="8"/>
      <c r="D247" s="8"/>
      <c r="E247" s="8"/>
      <c r="F247" s="8"/>
      <c r="G247" s="8"/>
      <c r="H247" s="8"/>
      <c r="I247" s="8"/>
      <c r="J247" s="8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</row>
    <row r="248" ht="22.25" customHeight="1">
      <c r="A248" s="10"/>
      <c r="B248" s="8"/>
      <c r="C248" s="8"/>
      <c r="D248" s="8"/>
      <c r="E248" s="8"/>
      <c r="F248" s="8"/>
      <c r="G248" s="8"/>
      <c r="H248" s="8"/>
      <c r="I248" s="8"/>
      <c r="J248" s="8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</row>
    <row r="249" ht="22.25" customHeight="1">
      <c r="A249" s="10"/>
      <c r="B249" s="8"/>
      <c r="C249" s="8"/>
      <c r="D249" s="8"/>
      <c r="E249" s="8"/>
      <c r="F249" s="8"/>
      <c r="G249" s="8"/>
      <c r="H249" s="8"/>
      <c r="I249" s="8"/>
      <c r="J249" s="8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</row>
    <row r="250" ht="22.25" customHeight="1">
      <c r="A250" s="10"/>
      <c r="B250" s="8"/>
      <c r="C250" s="8"/>
      <c r="D250" s="8"/>
      <c r="E250" s="8"/>
      <c r="F250" s="8"/>
      <c r="G250" s="8"/>
      <c r="H250" s="8"/>
      <c r="I250" s="8"/>
      <c r="J250" s="8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</row>
    <row r="251" ht="22.25" customHeight="1">
      <c r="A251" s="10"/>
      <c r="B251" s="8"/>
      <c r="C251" s="8"/>
      <c r="D251" s="8"/>
      <c r="E251" s="8"/>
      <c r="F251" s="8"/>
      <c r="G251" s="8"/>
      <c r="H251" s="8"/>
      <c r="I251" s="8"/>
      <c r="J251" s="8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</row>
    <row r="252" ht="22.25" customHeight="1">
      <c r="A252" s="10"/>
      <c r="B252" s="8"/>
      <c r="C252" s="8"/>
      <c r="D252" s="8"/>
      <c r="E252" s="8"/>
      <c r="F252" s="8"/>
      <c r="G252" s="8"/>
      <c r="H252" s="8"/>
      <c r="I252" s="8"/>
      <c r="J252" s="8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</row>
    <row r="253" ht="22.25" customHeight="1">
      <c r="A253" s="10"/>
      <c r="B253" s="8"/>
      <c r="C253" s="8"/>
      <c r="D253" s="8"/>
      <c r="E253" s="8"/>
      <c r="F253" s="8"/>
      <c r="G253" s="8"/>
      <c r="H253" s="8"/>
      <c r="I253" s="8"/>
      <c r="J253" s="8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</row>
    <row r="254" ht="22.25" customHeight="1">
      <c r="A254" s="10"/>
      <c r="B254" s="8"/>
      <c r="C254" s="8"/>
      <c r="D254" s="8"/>
      <c r="E254" s="8"/>
      <c r="F254" s="8"/>
      <c r="G254" s="8"/>
      <c r="H254" s="8"/>
      <c r="I254" s="8"/>
      <c r="J254" s="8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</row>
    <row r="255" ht="22.25" customHeight="1">
      <c r="A255" s="10"/>
      <c r="B255" s="8"/>
      <c r="C255" s="8"/>
      <c r="D255" s="8"/>
      <c r="E255" s="8"/>
      <c r="F255" s="8"/>
      <c r="G255" s="8"/>
      <c r="H255" s="8"/>
      <c r="I255" s="8"/>
      <c r="J255" s="8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</row>
    <row r="256" ht="22.25" customHeight="1">
      <c r="A256" s="10"/>
      <c r="B256" s="8"/>
      <c r="C256" s="8"/>
      <c r="D256" s="8"/>
      <c r="E256" s="8"/>
      <c r="F256" s="8"/>
      <c r="G256" s="8"/>
      <c r="H256" s="8"/>
      <c r="I256" s="8"/>
      <c r="J256" s="8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</row>
    <row r="257" ht="22.25" customHeight="1">
      <c r="A257" s="10"/>
      <c r="B257" s="8"/>
      <c r="C257" s="8"/>
      <c r="D257" s="8"/>
      <c r="E257" s="8"/>
      <c r="F257" s="8"/>
      <c r="G257" s="8"/>
      <c r="H257" s="8"/>
      <c r="I257" s="8"/>
      <c r="J257" s="8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</row>
    <row r="258" ht="22.25" customHeight="1">
      <c r="A258" s="10"/>
      <c r="B258" s="8"/>
      <c r="C258" s="8"/>
      <c r="D258" s="8"/>
      <c r="E258" s="8"/>
      <c r="F258" s="8"/>
      <c r="G258" s="8"/>
      <c r="H258" s="8"/>
      <c r="I258" s="8"/>
      <c r="J258" s="8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</row>
    <row r="259" ht="22.25" customHeight="1">
      <c r="A259" s="10"/>
      <c r="B259" s="8"/>
      <c r="C259" s="8"/>
      <c r="D259" s="8"/>
      <c r="E259" s="8"/>
      <c r="F259" s="8"/>
      <c r="G259" s="8"/>
      <c r="H259" s="8"/>
      <c r="I259" s="8"/>
      <c r="J259" s="8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</row>
    <row r="260" ht="22.25" customHeight="1">
      <c r="A260" s="10"/>
      <c r="B260" s="8"/>
      <c r="C260" s="8"/>
      <c r="D260" s="8"/>
      <c r="E260" s="8"/>
      <c r="F260" s="8"/>
      <c r="G260" s="8"/>
      <c r="H260" s="8"/>
      <c r="I260" s="8"/>
      <c r="J260" s="8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</row>
    <row r="261" ht="22.25" customHeight="1">
      <c r="A261" s="10"/>
      <c r="B261" s="8"/>
      <c r="C261" s="8"/>
      <c r="D261" s="8"/>
      <c r="E261" s="8"/>
      <c r="F261" s="8"/>
      <c r="G261" s="8"/>
      <c r="H261" s="8"/>
      <c r="I261" s="8"/>
      <c r="J261" s="8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</row>
    <row r="262" ht="22.25" customHeight="1">
      <c r="A262" s="10"/>
      <c r="B262" s="8"/>
      <c r="C262" s="8"/>
      <c r="D262" s="8"/>
      <c r="E262" s="8"/>
      <c r="F262" s="8"/>
      <c r="G262" s="8"/>
      <c r="H262" s="8"/>
      <c r="I262" s="8"/>
      <c r="J262" s="8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</row>
    <row r="263" ht="22.25" customHeight="1">
      <c r="A263" s="10"/>
      <c r="B263" s="8"/>
      <c r="C263" s="8"/>
      <c r="D263" s="8"/>
      <c r="E263" s="8"/>
      <c r="F263" s="8"/>
      <c r="G263" s="8"/>
      <c r="H263" s="8"/>
      <c r="I263" s="8"/>
      <c r="J263" s="8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</row>
    <row r="264" ht="22.25" customHeight="1">
      <c r="A264" s="10"/>
      <c r="B264" s="8"/>
      <c r="C264" s="8"/>
      <c r="D264" s="8"/>
      <c r="E264" s="8"/>
      <c r="F264" s="8"/>
      <c r="G264" s="8"/>
      <c r="H264" s="8"/>
      <c r="I264" s="8"/>
      <c r="J264" s="8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</row>
    <row r="265" ht="22.25" customHeight="1">
      <c r="A265" s="10"/>
      <c r="B265" s="8"/>
      <c r="C265" s="8"/>
      <c r="D265" s="8"/>
      <c r="E265" s="8"/>
      <c r="F265" s="8"/>
      <c r="G265" s="8"/>
      <c r="H265" s="8"/>
      <c r="I265" s="8"/>
      <c r="J265" s="8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</row>
    <row r="266" ht="22.25" customHeight="1">
      <c r="A266" s="10"/>
      <c r="B266" s="8"/>
      <c r="C266" s="8"/>
      <c r="D266" s="8"/>
      <c r="E266" s="8"/>
      <c r="F266" s="8"/>
      <c r="G266" s="8"/>
      <c r="H266" s="8"/>
      <c r="I266" s="8"/>
      <c r="J266" s="8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</row>
    <row r="267" ht="22.25" customHeight="1">
      <c r="A267" s="10"/>
      <c r="B267" s="8"/>
      <c r="C267" s="8"/>
      <c r="D267" s="8"/>
      <c r="E267" s="8"/>
      <c r="F267" s="8"/>
      <c r="G267" s="8"/>
      <c r="H267" s="8"/>
      <c r="I267" s="8"/>
      <c r="J267" s="8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</row>
    <row r="268" ht="22.25" customHeight="1">
      <c r="A268" s="10"/>
      <c r="B268" s="8"/>
      <c r="C268" s="8"/>
      <c r="D268" s="8"/>
      <c r="E268" s="8"/>
      <c r="F268" s="8"/>
      <c r="G268" s="8"/>
      <c r="H268" s="8"/>
      <c r="I268" s="8"/>
      <c r="J268" s="8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</row>
    <row r="269" ht="22.25" customHeight="1">
      <c r="A269" s="10"/>
      <c r="B269" s="8"/>
      <c r="C269" s="8"/>
      <c r="D269" s="8"/>
      <c r="E269" s="8"/>
      <c r="F269" s="8"/>
      <c r="G269" s="8"/>
      <c r="H269" s="8"/>
      <c r="I269" s="8"/>
      <c r="J269" s="8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</row>
    <row r="270" ht="22.25" customHeight="1">
      <c r="A270" s="10"/>
      <c r="B270" s="8"/>
      <c r="C270" s="8"/>
      <c r="D270" s="8"/>
      <c r="E270" s="8"/>
      <c r="F270" s="8"/>
      <c r="G270" s="8"/>
      <c r="H270" s="8"/>
      <c r="I270" s="8"/>
      <c r="J270" s="8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</row>
    <row r="271" ht="22.25" customHeight="1">
      <c r="A271" s="10"/>
      <c r="B271" s="8"/>
      <c r="C271" s="8"/>
      <c r="D271" s="8"/>
      <c r="E271" s="8"/>
      <c r="F271" s="8"/>
      <c r="G271" s="8"/>
      <c r="H271" s="8"/>
      <c r="I271" s="8"/>
      <c r="J271" s="8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</row>
    <row r="272" ht="22.25" customHeight="1">
      <c r="A272" s="10"/>
      <c r="B272" s="8"/>
      <c r="C272" s="8"/>
      <c r="D272" s="8"/>
      <c r="E272" s="8"/>
      <c r="F272" s="8"/>
      <c r="G272" s="8"/>
      <c r="H272" s="8"/>
      <c r="I272" s="8"/>
      <c r="J272" s="8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</row>
    <row r="273" ht="22.25" customHeight="1">
      <c r="A273" s="10"/>
      <c r="B273" s="8"/>
      <c r="C273" s="8"/>
      <c r="D273" s="8"/>
      <c r="E273" s="8"/>
      <c r="F273" s="8"/>
      <c r="G273" s="8"/>
      <c r="H273" s="8"/>
      <c r="I273" s="8"/>
      <c r="J273" s="8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</row>
    <row r="274" ht="22.25" customHeight="1">
      <c r="A274" s="10"/>
      <c r="B274" s="8"/>
      <c r="C274" s="8"/>
      <c r="D274" s="8"/>
      <c r="E274" s="8"/>
      <c r="F274" s="8"/>
      <c r="G274" s="8"/>
      <c r="H274" s="8"/>
      <c r="I274" s="8"/>
      <c r="J274" s="8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</row>
    <row r="275" ht="22.25" customHeight="1">
      <c r="A275" s="10"/>
      <c r="B275" s="8"/>
      <c r="C275" s="8"/>
      <c r="D275" s="8"/>
      <c r="E275" s="8"/>
      <c r="F275" s="8"/>
      <c r="G275" s="8"/>
      <c r="H275" s="8"/>
      <c r="I275" s="8"/>
      <c r="J275" s="8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</row>
    <row r="276" ht="22.25" customHeight="1">
      <c r="A276" s="10"/>
      <c r="B276" s="8"/>
      <c r="C276" s="8"/>
      <c r="D276" s="8"/>
      <c r="E276" s="8"/>
      <c r="F276" s="8"/>
      <c r="G276" s="8"/>
      <c r="H276" s="8"/>
      <c r="I276" s="8"/>
      <c r="J276" s="8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</row>
    <row r="277" ht="22.25" customHeight="1">
      <c r="A277" s="10"/>
      <c r="B277" s="8"/>
      <c r="C277" s="8"/>
      <c r="D277" s="8"/>
      <c r="E277" s="8"/>
      <c r="F277" s="8"/>
      <c r="G277" s="8"/>
      <c r="H277" s="8"/>
      <c r="I277" s="8"/>
      <c r="J277" s="8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</row>
    <row r="278" ht="22.25" customHeight="1">
      <c r="A278" s="10"/>
      <c r="B278" s="8"/>
      <c r="C278" s="8"/>
      <c r="D278" s="8"/>
      <c r="E278" s="8"/>
      <c r="F278" s="8"/>
      <c r="G278" s="8"/>
      <c r="H278" s="8"/>
      <c r="I278" s="8"/>
      <c r="J278" s="8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</row>
    <row r="279" ht="22.25" customHeight="1">
      <c r="A279" s="10"/>
      <c r="B279" s="8"/>
      <c r="C279" s="8"/>
      <c r="D279" s="8"/>
      <c r="E279" s="8"/>
      <c r="F279" s="8"/>
      <c r="G279" s="8"/>
      <c r="H279" s="8"/>
      <c r="I279" s="8"/>
      <c r="J279" s="8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</row>
    <row r="280" ht="22.25" customHeight="1">
      <c r="A280" s="10"/>
      <c r="B280" s="8"/>
      <c r="C280" s="8"/>
      <c r="D280" s="8"/>
      <c r="E280" s="8"/>
      <c r="F280" s="8"/>
      <c r="G280" s="8"/>
      <c r="H280" s="8"/>
      <c r="I280" s="8"/>
      <c r="J280" s="8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</row>
    <row r="281" ht="22.25" customHeight="1">
      <c r="A281" s="10"/>
      <c r="B281" s="8"/>
      <c r="C281" s="8"/>
      <c r="D281" s="8"/>
      <c r="E281" s="8"/>
      <c r="F281" s="8"/>
      <c r="G281" s="8"/>
      <c r="H281" s="8"/>
      <c r="I281" s="8"/>
      <c r="J281" s="8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</row>
    <row r="282" ht="22.25" customHeight="1">
      <c r="A282" s="10"/>
      <c r="B282" s="8"/>
      <c r="C282" s="8"/>
      <c r="D282" s="8"/>
      <c r="E282" s="8"/>
      <c r="F282" s="8"/>
      <c r="G282" s="8"/>
      <c r="H282" s="8"/>
      <c r="I282" s="8"/>
      <c r="J282" s="8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</row>
    <row r="283" ht="22.25" customHeight="1">
      <c r="A283" s="10"/>
      <c r="B283" s="8"/>
      <c r="C283" s="8"/>
      <c r="D283" s="8"/>
      <c r="E283" s="8"/>
      <c r="F283" s="8"/>
      <c r="G283" s="8"/>
      <c r="H283" s="8"/>
      <c r="I283" s="8"/>
      <c r="J283" s="8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</row>
    <row r="284" ht="22.25" customHeight="1">
      <c r="A284" s="10"/>
      <c r="B284" s="8"/>
      <c r="C284" s="8"/>
      <c r="D284" s="8"/>
      <c r="E284" s="8"/>
      <c r="F284" s="8"/>
      <c r="G284" s="8"/>
      <c r="H284" s="8"/>
      <c r="I284" s="8"/>
      <c r="J284" s="8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</row>
    <row r="285" ht="22.25" customHeight="1">
      <c r="A285" s="10"/>
      <c r="B285" s="8"/>
      <c r="C285" s="8"/>
      <c r="D285" s="8"/>
      <c r="E285" s="8"/>
      <c r="F285" s="8"/>
      <c r="G285" s="8"/>
      <c r="H285" s="8"/>
      <c r="I285" s="8"/>
      <c r="J285" s="8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</row>
    <row r="286" ht="22.25" customHeight="1">
      <c r="A286" s="10"/>
      <c r="B286" s="8"/>
      <c r="C286" s="8"/>
      <c r="D286" s="8"/>
      <c r="E286" s="8"/>
      <c r="F286" s="8"/>
      <c r="G286" s="8"/>
      <c r="H286" s="8"/>
      <c r="I286" s="8"/>
      <c r="J286" s="8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</row>
    <row r="287" ht="22.25" customHeight="1">
      <c r="A287" s="10"/>
      <c r="B287" s="8"/>
      <c r="C287" s="8"/>
      <c r="D287" s="8"/>
      <c r="E287" s="8"/>
      <c r="F287" s="8"/>
      <c r="G287" s="8"/>
      <c r="H287" s="8"/>
      <c r="I287" s="8"/>
      <c r="J287" s="8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</row>
    <row r="288" ht="22.25" customHeight="1">
      <c r="A288" s="10"/>
      <c r="B288" s="8"/>
      <c r="C288" s="8"/>
      <c r="D288" s="8"/>
      <c r="E288" s="8"/>
      <c r="F288" s="8"/>
      <c r="G288" s="8"/>
      <c r="H288" s="8"/>
      <c r="I288" s="8"/>
      <c r="J288" s="8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</row>
    <row r="289" ht="22.25" customHeight="1">
      <c r="A289" s="10"/>
      <c r="B289" s="8"/>
      <c r="C289" s="8"/>
      <c r="D289" s="8"/>
      <c r="E289" s="8"/>
      <c r="F289" s="8"/>
      <c r="G289" s="8"/>
      <c r="H289" s="8"/>
      <c r="I289" s="8"/>
      <c r="J289" s="8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</row>
    <row r="290" ht="22.25" customHeight="1">
      <c r="A290" s="10"/>
      <c r="B290" s="8"/>
      <c r="C290" s="8"/>
      <c r="D290" s="8"/>
      <c r="E290" s="8"/>
      <c r="F290" s="8"/>
      <c r="G290" s="8"/>
      <c r="H290" s="8"/>
      <c r="I290" s="8"/>
      <c r="J290" s="8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</row>
    <row r="291" ht="22.25" customHeight="1">
      <c r="A291" s="10"/>
      <c r="B291" s="8"/>
      <c r="C291" s="8"/>
      <c r="D291" s="8"/>
      <c r="E291" s="8"/>
      <c r="F291" s="8"/>
      <c r="G291" s="8"/>
      <c r="H291" s="8"/>
      <c r="I291" s="8"/>
      <c r="J291" s="8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</row>
    <row r="292" ht="22.25" customHeight="1">
      <c r="A292" s="10"/>
      <c r="B292" s="8"/>
      <c r="C292" s="8"/>
      <c r="D292" s="8"/>
      <c r="E292" s="8"/>
      <c r="F292" s="8"/>
      <c r="G292" s="8"/>
      <c r="H292" s="8"/>
      <c r="I292" s="8"/>
      <c r="J292" s="8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</row>
    <row r="293" ht="22.25" customHeight="1">
      <c r="A293" s="10"/>
      <c r="B293" s="8"/>
      <c r="C293" s="8"/>
      <c r="D293" s="8"/>
      <c r="E293" s="8"/>
      <c r="F293" s="8"/>
      <c r="G293" s="8"/>
      <c r="H293" s="8"/>
      <c r="I293" s="8"/>
      <c r="J293" s="8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</row>
    <row r="294" ht="22.25" customHeight="1">
      <c r="A294" s="10"/>
      <c r="B294" s="8"/>
      <c r="C294" s="8"/>
      <c r="D294" s="8"/>
      <c r="E294" s="8"/>
      <c r="F294" s="8"/>
      <c r="G294" s="8"/>
      <c r="H294" s="8"/>
      <c r="I294" s="8"/>
      <c r="J294" s="8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</row>
    <row r="295" ht="22.25" customHeight="1">
      <c r="A295" s="10"/>
      <c r="B295" s="8"/>
      <c r="C295" s="8"/>
      <c r="D295" s="8"/>
      <c r="E295" s="8"/>
      <c r="F295" s="8"/>
      <c r="G295" s="8"/>
      <c r="H295" s="8"/>
      <c r="I295" s="8"/>
      <c r="J295" s="8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</row>
    <row r="296" ht="22.25" customHeight="1">
      <c r="A296" s="10"/>
      <c r="B296" s="8"/>
      <c r="C296" s="8"/>
      <c r="D296" s="8"/>
      <c r="E296" s="8"/>
      <c r="F296" s="8"/>
      <c r="G296" s="8"/>
      <c r="H296" s="8"/>
      <c r="I296" s="8"/>
      <c r="J296" s="8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</row>
    <row r="297" ht="22.25" customHeight="1">
      <c r="A297" s="10"/>
      <c r="B297" s="8"/>
      <c r="C297" s="8"/>
      <c r="D297" s="8"/>
      <c r="E297" s="8"/>
      <c r="F297" s="8"/>
      <c r="G297" s="8"/>
      <c r="H297" s="8"/>
      <c r="I297" s="8"/>
      <c r="J297" s="8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</row>
    <row r="298" ht="22.25" customHeight="1">
      <c r="A298" s="10"/>
      <c r="B298" s="8"/>
      <c r="C298" s="8"/>
      <c r="D298" s="8"/>
      <c r="E298" s="8"/>
      <c r="F298" s="8"/>
      <c r="G298" s="8"/>
      <c r="H298" s="8"/>
      <c r="I298" s="8"/>
      <c r="J298" s="8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</row>
    <row r="299" ht="22.25" customHeight="1">
      <c r="A299" s="10"/>
      <c r="B299" s="8"/>
      <c r="C299" s="8"/>
      <c r="D299" s="8"/>
      <c r="E299" s="8"/>
      <c r="F299" s="8"/>
      <c r="G299" s="8"/>
      <c r="H299" s="8"/>
      <c r="I299" s="8"/>
      <c r="J299" s="8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</row>
    <row r="300" ht="22.25" customHeight="1">
      <c r="A300" s="10"/>
      <c r="B300" s="8"/>
      <c r="C300" s="8"/>
      <c r="D300" s="8"/>
      <c r="E300" s="8"/>
      <c r="F300" s="8"/>
      <c r="G300" s="8"/>
      <c r="H300" s="8"/>
      <c r="I300" s="8"/>
      <c r="J300" s="8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</row>
    <row r="301" ht="22.25" customHeight="1">
      <c r="A301" s="10"/>
      <c r="B301" s="8"/>
      <c r="C301" s="8"/>
      <c r="D301" s="8"/>
      <c r="E301" s="8"/>
      <c r="F301" s="8"/>
      <c r="G301" s="8"/>
      <c r="H301" s="8"/>
      <c r="I301" s="8"/>
      <c r="J301" s="8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</row>
    <row r="302" ht="22.25" customHeight="1">
      <c r="A302" s="10"/>
      <c r="B302" s="8"/>
      <c r="C302" s="8"/>
      <c r="D302" s="8"/>
      <c r="E302" s="8"/>
      <c r="F302" s="8"/>
      <c r="G302" s="8"/>
      <c r="H302" s="8"/>
      <c r="I302" s="8"/>
      <c r="J302" s="8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</row>
    <row r="303" ht="22.25" customHeight="1">
      <c r="A303" s="10"/>
      <c r="B303" s="8"/>
      <c r="C303" s="8"/>
      <c r="D303" s="8"/>
      <c r="E303" s="8"/>
      <c r="F303" s="8"/>
      <c r="G303" s="8"/>
      <c r="H303" s="8"/>
      <c r="I303" s="8"/>
      <c r="J303" s="8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</row>
    <row r="304" ht="22.25" customHeight="1">
      <c r="A304" s="10"/>
      <c r="B304" s="8"/>
      <c r="C304" s="8"/>
      <c r="D304" s="8"/>
      <c r="E304" s="8"/>
      <c r="F304" s="8"/>
      <c r="G304" s="8"/>
      <c r="H304" s="8"/>
      <c r="I304" s="8"/>
      <c r="J304" s="8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</row>
    <row r="305" ht="22.25" customHeight="1">
      <c r="A305" s="10"/>
      <c r="B305" s="8"/>
      <c r="C305" s="8"/>
      <c r="D305" s="8"/>
      <c r="E305" s="8"/>
      <c r="F305" s="8"/>
      <c r="G305" s="8"/>
      <c r="H305" s="8"/>
      <c r="I305" s="8"/>
      <c r="J305" s="8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</row>
    <row r="306" ht="22.25" customHeight="1">
      <c r="A306" s="10"/>
      <c r="B306" s="8"/>
      <c r="C306" s="8"/>
      <c r="D306" s="8"/>
      <c r="E306" s="8"/>
      <c r="F306" s="8"/>
      <c r="G306" s="8"/>
      <c r="H306" s="8"/>
      <c r="I306" s="8"/>
      <c r="J306" s="8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</row>
    <row r="307" ht="22.25" customHeight="1">
      <c r="A307" s="10"/>
      <c r="B307" s="8"/>
      <c r="C307" s="8"/>
      <c r="D307" s="8"/>
      <c r="E307" s="8"/>
      <c r="F307" s="8"/>
      <c r="G307" s="8"/>
      <c r="H307" s="8"/>
      <c r="I307" s="8"/>
      <c r="J307" s="8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</row>
    <row r="308" ht="22.25" customHeight="1">
      <c r="A308" s="10"/>
      <c r="B308" s="8"/>
      <c r="C308" s="8"/>
      <c r="D308" s="8"/>
      <c r="E308" s="8"/>
      <c r="F308" s="8"/>
      <c r="G308" s="8"/>
      <c r="H308" s="8"/>
      <c r="I308" s="8"/>
      <c r="J308" s="8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</row>
    <row r="309" ht="22.25" customHeight="1">
      <c r="A309" s="10"/>
      <c r="B309" s="8"/>
      <c r="C309" s="8"/>
      <c r="D309" s="8"/>
      <c r="E309" s="8"/>
      <c r="F309" s="8"/>
      <c r="G309" s="8"/>
      <c r="H309" s="8"/>
      <c r="I309" s="8"/>
      <c r="J309" s="8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</row>
    <row r="310" ht="22.25" customHeight="1">
      <c r="A310" s="10"/>
      <c r="B310" s="8"/>
      <c r="C310" s="8"/>
      <c r="D310" s="8"/>
      <c r="E310" s="8"/>
      <c r="F310" s="8"/>
      <c r="G310" s="8"/>
      <c r="H310" s="8"/>
      <c r="I310" s="8"/>
      <c r="J310" s="8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</row>
    <row r="311" ht="22.25" customHeight="1">
      <c r="A311" s="10"/>
      <c r="B311" s="8"/>
      <c r="C311" s="8"/>
      <c r="D311" s="8"/>
      <c r="E311" s="8"/>
      <c r="F311" s="8"/>
      <c r="G311" s="8"/>
      <c r="H311" s="8"/>
      <c r="I311" s="8"/>
      <c r="J311" s="8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</row>
    <row r="312" ht="22.25" customHeight="1">
      <c r="A312" s="10"/>
      <c r="B312" s="8"/>
      <c r="C312" s="8"/>
      <c r="D312" s="8"/>
      <c r="E312" s="8"/>
      <c r="F312" s="8"/>
      <c r="G312" s="8"/>
      <c r="H312" s="8"/>
      <c r="I312" s="8"/>
      <c r="J312" s="8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</row>
    <row r="313" ht="22.25" customHeight="1">
      <c r="A313" s="10"/>
      <c r="B313" s="8"/>
      <c r="C313" s="8"/>
      <c r="D313" s="8"/>
      <c r="E313" s="8"/>
      <c r="F313" s="8"/>
      <c r="G313" s="8"/>
      <c r="H313" s="8"/>
      <c r="I313" s="8"/>
      <c r="J313" s="8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</row>
    <row r="314" ht="22.25" customHeight="1">
      <c r="A314" s="10"/>
      <c r="B314" s="8"/>
      <c r="C314" s="8"/>
      <c r="D314" s="8"/>
      <c r="E314" s="8"/>
      <c r="F314" s="8"/>
      <c r="G314" s="8"/>
      <c r="H314" s="8"/>
      <c r="I314" s="8"/>
      <c r="J314" s="8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</row>
    <row r="315" ht="22.25" customHeight="1">
      <c r="A315" s="10"/>
      <c r="B315" s="8"/>
      <c r="C315" s="8"/>
      <c r="D315" s="8"/>
      <c r="E315" s="8"/>
      <c r="F315" s="8"/>
      <c r="G315" s="8"/>
      <c r="H315" s="8"/>
      <c r="I315" s="8"/>
      <c r="J315" s="8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</row>
    <row r="316" ht="22.25" customHeight="1">
      <c r="A316" s="10"/>
      <c r="B316" s="8"/>
      <c r="C316" s="8"/>
      <c r="D316" s="8"/>
      <c r="E316" s="8"/>
      <c r="F316" s="8"/>
      <c r="G316" s="8"/>
      <c r="H316" s="8"/>
      <c r="I316" s="8"/>
      <c r="J316" s="8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</row>
    <row r="317" ht="22.25" customHeight="1">
      <c r="A317" s="10"/>
      <c r="B317" s="8"/>
      <c r="C317" s="8"/>
      <c r="D317" s="8"/>
      <c r="E317" s="8"/>
      <c r="F317" s="8"/>
      <c r="G317" s="8"/>
      <c r="H317" s="8"/>
      <c r="I317" s="8"/>
      <c r="J317" s="8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</row>
    <row r="318" ht="22.25" customHeight="1">
      <c r="A318" s="10"/>
      <c r="B318" s="8"/>
      <c r="C318" s="8"/>
      <c r="D318" s="8"/>
      <c r="E318" s="8"/>
      <c r="F318" s="8"/>
      <c r="G318" s="8"/>
      <c r="H318" s="8"/>
      <c r="I318" s="8"/>
      <c r="J318" s="8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</row>
    <row r="319" ht="22.25" customHeight="1">
      <c r="A319" s="10"/>
      <c r="B319" s="8"/>
      <c r="C319" s="8"/>
      <c r="D319" s="8"/>
      <c r="E319" s="8"/>
      <c r="F319" s="8"/>
      <c r="G319" s="8"/>
      <c r="H319" s="8"/>
      <c r="I319" s="8"/>
      <c r="J319" s="8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</row>
    <row r="320" ht="22.25" customHeight="1">
      <c r="A320" s="10"/>
      <c r="B320" s="8"/>
      <c r="C320" s="8"/>
      <c r="D320" s="8"/>
      <c r="E320" s="8"/>
      <c r="F320" s="8"/>
      <c r="G320" s="8"/>
      <c r="H320" s="8"/>
      <c r="I320" s="8"/>
      <c r="J320" s="8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</row>
    <row r="321" ht="22.25" customHeight="1">
      <c r="A321" s="10"/>
      <c r="B321" s="8"/>
      <c r="C321" s="8"/>
      <c r="D321" s="8"/>
      <c r="E321" s="8"/>
      <c r="F321" s="8"/>
      <c r="G321" s="8"/>
      <c r="H321" s="8"/>
      <c r="I321" s="8"/>
      <c r="J321" s="8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</row>
    <row r="322" ht="22.25" customHeight="1">
      <c r="A322" s="10"/>
      <c r="B322" s="8"/>
      <c r="C322" s="8"/>
      <c r="D322" s="8"/>
      <c r="E322" s="8"/>
      <c r="F322" s="8"/>
      <c r="G322" s="8"/>
      <c r="H322" s="8"/>
      <c r="I322" s="8"/>
      <c r="J322" s="8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</row>
    <row r="323" ht="22.25" customHeight="1">
      <c r="A323" s="10"/>
      <c r="B323" s="8"/>
      <c r="C323" s="8"/>
      <c r="D323" s="8"/>
      <c r="E323" s="8"/>
      <c r="F323" s="8"/>
      <c r="G323" s="8"/>
      <c r="H323" s="8"/>
      <c r="I323" s="8"/>
      <c r="J323" s="8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</row>
    <row r="324" ht="22.25" customHeight="1">
      <c r="A324" s="10"/>
      <c r="B324" s="8"/>
      <c r="C324" s="8"/>
      <c r="D324" s="8"/>
      <c r="E324" s="8"/>
      <c r="F324" s="8"/>
      <c r="G324" s="8"/>
      <c r="H324" s="8"/>
      <c r="I324" s="8"/>
      <c r="J324" s="8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</row>
    <row r="325" ht="22.25" customHeight="1">
      <c r="A325" s="10"/>
      <c r="B325" s="8"/>
      <c r="C325" s="8"/>
      <c r="D325" s="8"/>
      <c r="E325" s="8"/>
      <c r="F325" s="8"/>
      <c r="G325" s="8"/>
      <c r="H325" s="8"/>
      <c r="I325" s="8"/>
      <c r="J325" s="8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</row>
    <row r="326" ht="22.25" customHeight="1">
      <c r="A326" s="10"/>
      <c r="B326" s="8"/>
      <c r="C326" s="8"/>
      <c r="D326" s="8"/>
      <c r="E326" s="8"/>
      <c r="F326" s="8"/>
      <c r="G326" s="8"/>
      <c r="H326" s="8"/>
      <c r="I326" s="8"/>
      <c r="J326" s="8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</row>
    <row r="327" ht="22.25" customHeight="1">
      <c r="A327" s="10"/>
      <c r="B327" s="8"/>
      <c r="C327" s="8"/>
      <c r="D327" s="8"/>
      <c r="E327" s="8"/>
      <c r="F327" s="8"/>
      <c r="G327" s="8"/>
      <c r="H327" s="8"/>
      <c r="I327" s="8"/>
      <c r="J327" s="8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</row>
    <row r="328" ht="22.25" customHeight="1">
      <c r="A328" s="10"/>
      <c r="B328" s="8"/>
      <c r="C328" s="8"/>
      <c r="D328" s="8"/>
      <c r="E328" s="8"/>
      <c r="F328" s="8"/>
      <c r="G328" s="8"/>
      <c r="H328" s="8"/>
      <c r="I328" s="8"/>
      <c r="J328" s="8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</row>
    <row r="329" ht="22.25" customHeight="1">
      <c r="A329" s="10"/>
      <c r="B329" s="8"/>
      <c r="C329" s="8"/>
      <c r="D329" s="8"/>
      <c r="E329" s="8"/>
      <c r="F329" s="8"/>
      <c r="G329" s="8"/>
      <c r="H329" s="8"/>
      <c r="I329" s="8"/>
      <c r="J329" s="8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</row>
    <row r="330" ht="22.25" customHeight="1">
      <c r="A330" s="10"/>
      <c r="B330" s="8"/>
      <c r="C330" s="8"/>
      <c r="D330" s="8"/>
      <c r="E330" s="8"/>
      <c r="F330" s="8"/>
      <c r="G330" s="8"/>
      <c r="H330" s="8"/>
      <c r="I330" s="8"/>
      <c r="J330" s="8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</row>
    <row r="331" ht="22.25" customHeight="1">
      <c r="A331" s="10"/>
      <c r="B331" s="8"/>
      <c r="C331" s="8"/>
      <c r="D331" s="8"/>
      <c r="E331" s="8"/>
      <c r="F331" s="8"/>
      <c r="G331" s="8"/>
      <c r="H331" s="8"/>
      <c r="I331" s="8"/>
      <c r="J331" s="8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</row>
    <row r="332" ht="22.25" customHeight="1">
      <c r="A332" s="10"/>
      <c r="B332" s="8"/>
      <c r="C332" s="8"/>
      <c r="D332" s="8"/>
      <c r="E332" s="8"/>
      <c r="F332" s="8"/>
      <c r="G332" s="8"/>
      <c r="H332" s="8"/>
      <c r="I332" s="8"/>
      <c r="J332" s="8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</row>
    <row r="333" ht="22.25" customHeight="1">
      <c r="A333" s="10"/>
      <c r="B333" s="8"/>
      <c r="C333" s="8"/>
      <c r="D333" s="8"/>
      <c r="E333" s="8"/>
      <c r="F333" s="8"/>
      <c r="G333" s="8"/>
      <c r="H333" s="8"/>
      <c r="I333" s="8"/>
      <c r="J333" s="8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</row>
    <row r="334" ht="22.25" customHeight="1">
      <c r="A334" s="10"/>
      <c r="B334" s="8"/>
      <c r="C334" s="8"/>
      <c r="D334" s="8"/>
      <c r="E334" s="8"/>
      <c r="F334" s="8"/>
      <c r="G334" s="8"/>
      <c r="H334" s="8"/>
      <c r="I334" s="8"/>
      <c r="J334" s="8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</row>
    <row r="335" ht="22.25" customHeight="1">
      <c r="A335" s="10"/>
      <c r="B335" s="8"/>
      <c r="C335" s="8"/>
      <c r="D335" s="8"/>
      <c r="E335" s="8"/>
      <c r="F335" s="8"/>
      <c r="G335" s="8"/>
      <c r="H335" s="8"/>
      <c r="I335" s="8"/>
      <c r="J335" s="8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</row>
    <row r="336" ht="22.25" customHeight="1">
      <c r="A336" s="10"/>
      <c r="B336" s="8"/>
      <c r="C336" s="8"/>
      <c r="D336" s="8"/>
      <c r="E336" s="8"/>
      <c r="F336" s="8"/>
      <c r="G336" s="8"/>
      <c r="H336" s="8"/>
      <c r="I336" s="8"/>
      <c r="J336" s="8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</row>
    <row r="337" ht="22.25" customHeight="1">
      <c r="A337" s="10"/>
      <c r="B337" s="8"/>
      <c r="C337" s="8"/>
      <c r="D337" s="8"/>
      <c r="E337" s="8"/>
      <c r="F337" s="8"/>
      <c r="G337" s="8"/>
      <c r="H337" s="8"/>
      <c r="I337" s="8"/>
      <c r="J337" s="8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</row>
    <row r="338" ht="22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8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</row>
    <row r="339" ht="22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8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</row>
    <row r="340" ht="22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8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</row>
    <row r="341" ht="22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8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</row>
    <row r="342" ht="22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8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</row>
    <row r="343" ht="22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8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</row>
    <row r="344" ht="22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8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</row>
    <row r="345" ht="22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8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</row>
    <row r="346" ht="22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8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</row>
    <row r="347" ht="22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</row>
    <row r="348" ht="22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</row>
  </sheetData>
  <mergeCells count="85">
    <mergeCell ref="L104:N104"/>
    <mergeCell ref="A100:C100"/>
    <mergeCell ref="A101:C101"/>
    <mergeCell ref="A102:C102"/>
    <mergeCell ref="A40:B40"/>
    <mergeCell ref="A41:B41"/>
    <mergeCell ref="A42:B42"/>
    <mergeCell ref="A49:I49"/>
    <mergeCell ref="A50:C50"/>
    <mergeCell ref="A51:C51"/>
    <mergeCell ref="A52:C52"/>
    <mergeCell ref="A90:C90"/>
    <mergeCell ref="B89:C89"/>
    <mergeCell ref="A48:C48"/>
    <mergeCell ref="A75:C75"/>
    <mergeCell ref="A78:C78"/>
    <mergeCell ref="G1:I1"/>
    <mergeCell ref="A2:F2"/>
    <mergeCell ref="G2:I2"/>
    <mergeCell ref="A103:C103"/>
    <mergeCell ref="A43:B43"/>
    <mergeCell ref="A44:B44"/>
    <mergeCell ref="A45:B45"/>
    <mergeCell ref="A98:C98"/>
    <mergeCell ref="A99:C99"/>
    <mergeCell ref="A55:I55"/>
    <mergeCell ref="A57:C57"/>
    <mergeCell ref="A58:C58"/>
    <mergeCell ref="A73:C73"/>
    <mergeCell ref="A88:C88"/>
    <mergeCell ref="A74:C74"/>
    <mergeCell ref="A53:C53"/>
    <mergeCell ref="B23:C23"/>
    <mergeCell ref="B24:C24"/>
    <mergeCell ref="B12:C12"/>
    <mergeCell ref="A1:F1"/>
    <mergeCell ref="B5:C5"/>
    <mergeCell ref="B6:C6"/>
    <mergeCell ref="B11:C11"/>
    <mergeCell ref="B22:C22"/>
    <mergeCell ref="B19:C19"/>
    <mergeCell ref="B13:C13"/>
    <mergeCell ref="B16:C16"/>
    <mergeCell ref="B17:C17"/>
    <mergeCell ref="B18:C18"/>
    <mergeCell ref="B7:C7"/>
    <mergeCell ref="B8:C8"/>
    <mergeCell ref="B9:C9"/>
    <mergeCell ref="A28:B28"/>
    <mergeCell ref="A29:B29"/>
    <mergeCell ref="A30:B30"/>
    <mergeCell ref="A31:B31"/>
    <mergeCell ref="A32:B32"/>
    <mergeCell ref="A34:B34"/>
    <mergeCell ref="L3:P3"/>
    <mergeCell ref="L47:P47"/>
    <mergeCell ref="A76:C76"/>
    <mergeCell ref="A77:C77"/>
    <mergeCell ref="A33:B33"/>
    <mergeCell ref="A35:B35"/>
    <mergeCell ref="A36:B36"/>
    <mergeCell ref="A38:B38"/>
    <mergeCell ref="A56:C56"/>
    <mergeCell ref="A3:I3"/>
    <mergeCell ref="B4:C4"/>
    <mergeCell ref="A39:B39"/>
    <mergeCell ref="A37:B37"/>
    <mergeCell ref="A25:C25"/>
    <mergeCell ref="A26:B26"/>
    <mergeCell ref="B10:C10"/>
    <mergeCell ref="H109:I109"/>
    <mergeCell ref="L25:P25"/>
    <mergeCell ref="H123:I123"/>
    <mergeCell ref="H121:I121"/>
    <mergeCell ref="H106:I108"/>
    <mergeCell ref="D26:I26"/>
    <mergeCell ref="D91:I91"/>
    <mergeCell ref="B20:C20"/>
    <mergeCell ref="B21:C21"/>
    <mergeCell ref="A85:C85"/>
    <mergeCell ref="A86:C86"/>
    <mergeCell ref="A87:C87"/>
    <mergeCell ref="A27:B27"/>
    <mergeCell ref="A47:C47"/>
    <mergeCell ref="A46:B46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