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meghangraves/Desktop/Yeakel:Kim NSF Request Rolling Deadline but Routed/Budget/"/>
    </mc:Choice>
  </mc:AlternateContent>
  <xr:revisionPtr revIDLastSave="0" documentId="13_ncr:1_{FE7479F1-3816-9A49-B7DA-5009FF4A5292}" xr6:coauthVersionLast="46" xr6:coauthVersionMax="46" xr10:uidLastSave="{00000000-0000-0000-0000-000000000000}"/>
  <bookViews>
    <workbookView xWindow="1320" yWindow="460" windowWidth="27480" windowHeight="16340" xr2:uid="{00000000-000D-0000-FFFF-FFFF00000000}"/>
  </bookViews>
  <sheets>
    <sheet name="Budget Template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4" i="1" l="1"/>
  <c r="H114" i="1"/>
  <c r="I113" i="1"/>
  <c r="H113" i="1"/>
  <c r="I112" i="1"/>
  <c r="H112" i="1"/>
  <c r="I111" i="1"/>
  <c r="H111" i="1"/>
  <c r="O104" i="1"/>
  <c r="P103" i="1"/>
  <c r="O103" i="1"/>
  <c r="N103" i="1"/>
  <c r="M103" i="1"/>
  <c r="L103" i="1"/>
  <c r="K103" i="1"/>
  <c r="P102" i="1"/>
  <c r="O102" i="1"/>
  <c r="N102" i="1"/>
  <c r="M102" i="1"/>
  <c r="L102" i="1"/>
  <c r="K102" i="1"/>
  <c r="K101" i="1"/>
  <c r="P100" i="1"/>
  <c r="O100" i="1"/>
  <c r="N100" i="1"/>
  <c r="M100" i="1"/>
  <c r="L100" i="1"/>
  <c r="K100" i="1"/>
  <c r="P97" i="1"/>
  <c r="O97" i="1"/>
  <c r="N97" i="1"/>
  <c r="M97" i="1"/>
  <c r="L97" i="1"/>
  <c r="K97" i="1"/>
  <c r="P96" i="1"/>
  <c r="O96" i="1"/>
  <c r="N96" i="1"/>
  <c r="M96" i="1"/>
  <c r="L96" i="1"/>
  <c r="K96" i="1"/>
  <c r="D5" i="1"/>
  <c r="L69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I25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E45" i="1"/>
  <c r="F45" i="1"/>
  <c r="G45" i="1"/>
  <c r="H45" i="1"/>
  <c r="I45" i="1"/>
  <c r="D46" i="1"/>
  <c r="E46" i="1"/>
  <c r="F46" i="1"/>
  <c r="G46" i="1"/>
  <c r="H46" i="1"/>
  <c r="I46" i="1"/>
  <c r="I47" i="1"/>
  <c r="I48" i="1"/>
  <c r="D53" i="1"/>
  <c r="E53" i="1"/>
  <c r="F53" i="1"/>
  <c r="G53" i="1"/>
  <c r="H53" i="1"/>
  <c r="I53" i="1"/>
  <c r="I56" i="1"/>
  <c r="I57" i="1"/>
  <c r="I58" i="1"/>
  <c r="I60" i="1"/>
  <c r="I61" i="1"/>
  <c r="I62" i="1"/>
  <c r="I63" i="1"/>
  <c r="I64" i="1"/>
  <c r="I66" i="1"/>
  <c r="I67" i="1"/>
  <c r="I68" i="1"/>
  <c r="I69" i="1"/>
  <c r="I70" i="1"/>
  <c r="I71" i="1"/>
  <c r="I72" i="1"/>
  <c r="I74" i="1"/>
  <c r="I75" i="1"/>
  <c r="I76" i="1"/>
  <c r="I77" i="1"/>
  <c r="I78" i="1"/>
  <c r="B80" i="1"/>
  <c r="L94" i="1"/>
  <c r="C80" i="1"/>
  <c r="D80" i="1"/>
  <c r="M94" i="1"/>
  <c r="E80" i="1"/>
  <c r="N94" i="1"/>
  <c r="F80" i="1"/>
  <c r="O94" i="1"/>
  <c r="G80" i="1"/>
  <c r="P94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I85" i="1"/>
  <c r="I86" i="1"/>
  <c r="I96" i="1"/>
  <c r="H25" i="1"/>
  <c r="H47" i="1"/>
  <c r="H48" i="1"/>
  <c r="H58" i="1"/>
  <c r="H64" i="1"/>
  <c r="H72" i="1"/>
  <c r="H85" i="1"/>
  <c r="H86" i="1"/>
  <c r="H96" i="1"/>
  <c r="G25" i="1"/>
  <c r="G47" i="1"/>
  <c r="G48" i="1"/>
  <c r="G58" i="1"/>
  <c r="G64" i="1"/>
  <c r="G72" i="1"/>
  <c r="G85" i="1"/>
  <c r="G86" i="1"/>
  <c r="G96" i="1"/>
  <c r="F25" i="1"/>
  <c r="F47" i="1"/>
  <c r="F48" i="1"/>
  <c r="F58" i="1"/>
  <c r="F64" i="1"/>
  <c r="F72" i="1"/>
  <c r="F85" i="1"/>
  <c r="F86" i="1"/>
  <c r="F96" i="1"/>
  <c r="E25" i="1"/>
  <c r="E47" i="1"/>
  <c r="E48" i="1"/>
  <c r="E58" i="1"/>
  <c r="E64" i="1"/>
  <c r="E72" i="1"/>
  <c r="E85" i="1"/>
  <c r="E86" i="1"/>
  <c r="E96" i="1"/>
  <c r="D25" i="1"/>
  <c r="D47" i="1"/>
  <c r="D48" i="1"/>
  <c r="D58" i="1"/>
  <c r="D64" i="1"/>
  <c r="D72" i="1"/>
  <c r="D85" i="1"/>
  <c r="D86" i="1"/>
  <c r="D96" i="1"/>
  <c r="K95" i="1"/>
  <c r="K94" i="1"/>
  <c r="D94" i="1"/>
  <c r="E94" i="1"/>
  <c r="F94" i="1"/>
  <c r="G94" i="1"/>
  <c r="H94" i="1"/>
  <c r="I94" i="1"/>
  <c r="D93" i="1"/>
  <c r="E93" i="1"/>
  <c r="F93" i="1"/>
  <c r="G93" i="1"/>
  <c r="H93" i="1"/>
  <c r="I93" i="1"/>
  <c r="L91" i="1"/>
  <c r="M91" i="1"/>
  <c r="N91" i="1"/>
  <c r="O91" i="1"/>
  <c r="P91" i="1"/>
  <c r="Q91" i="1"/>
  <c r="K91" i="1"/>
  <c r="L90" i="1"/>
  <c r="M90" i="1"/>
  <c r="N90" i="1"/>
  <c r="O90" i="1"/>
  <c r="P90" i="1"/>
  <c r="Q90" i="1"/>
  <c r="K90" i="1"/>
  <c r="D84" i="1"/>
  <c r="D88" i="1"/>
  <c r="D89" i="1"/>
  <c r="D90" i="1"/>
  <c r="E84" i="1"/>
  <c r="E88" i="1"/>
  <c r="E89" i="1"/>
  <c r="E90" i="1"/>
  <c r="F84" i="1"/>
  <c r="F88" i="1"/>
  <c r="F89" i="1"/>
  <c r="F90" i="1"/>
  <c r="G84" i="1"/>
  <c r="G88" i="1"/>
  <c r="G89" i="1"/>
  <c r="G90" i="1"/>
  <c r="H84" i="1"/>
  <c r="H88" i="1"/>
  <c r="H89" i="1"/>
  <c r="H90" i="1"/>
  <c r="I90" i="1"/>
  <c r="L89" i="1"/>
  <c r="M89" i="1"/>
  <c r="N89" i="1"/>
  <c r="O89" i="1"/>
  <c r="P89" i="1"/>
  <c r="Q89" i="1"/>
  <c r="K89" i="1"/>
  <c r="I89" i="1"/>
  <c r="L88" i="1"/>
  <c r="M88" i="1"/>
  <c r="N88" i="1"/>
  <c r="O88" i="1"/>
  <c r="P88" i="1"/>
  <c r="Q88" i="1"/>
  <c r="K88" i="1"/>
  <c r="I88" i="1"/>
  <c r="L87" i="1"/>
  <c r="M87" i="1"/>
  <c r="N87" i="1"/>
  <c r="O87" i="1"/>
  <c r="P87" i="1"/>
  <c r="Q87" i="1"/>
  <c r="K87" i="1"/>
  <c r="I87" i="1"/>
  <c r="L86" i="1"/>
  <c r="M86" i="1"/>
  <c r="N86" i="1"/>
  <c r="O86" i="1"/>
  <c r="P86" i="1"/>
  <c r="Q86" i="1"/>
  <c r="K86" i="1"/>
  <c r="L85" i="1"/>
  <c r="M85" i="1"/>
  <c r="N85" i="1"/>
  <c r="O85" i="1"/>
  <c r="P85" i="1"/>
  <c r="Q85" i="1"/>
  <c r="K85" i="1"/>
  <c r="L84" i="1"/>
  <c r="M84" i="1"/>
  <c r="N84" i="1"/>
  <c r="O84" i="1"/>
  <c r="P84" i="1"/>
  <c r="Q84" i="1"/>
  <c r="K84" i="1"/>
  <c r="I84" i="1"/>
  <c r="L83" i="1"/>
  <c r="M83" i="1"/>
  <c r="N83" i="1"/>
  <c r="O83" i="1"/>
  <c r="P83" i="1"/>
  <c r="Q83" i="1"/>
  <c r="K83" i="1"/>
  <c r="L82" i="1"/>
  <c r="M82" i="1"/>
  <c r="N82" i="1"/>
  <c r="O82" i="1"/>
  <c r="P82" i="1"/>
  <c r="Q82" i="1"/>
  <c r="K82" i="1"/>
  <c r="L81" i="1"/>
  <c r="M81" i="1"/>
  <c r="N81" i="1"/>
  <c r="O81" i="1"/>
  <c r="P81" i="1"/>
  <c r="Q81" i="1"/>
  <c r="K81" i="1"/>
  <c r="L80" i="1"/>
  <c r="M80" i="1"/>
  <c r="N80" i="1"/>
  <c r="O80" i="1"/>
  <c r="P80" i="1"/>
  <c r="Q80" i="1"/>
  <c r="K80" i="1"/>
  <c r="L79" i="1"/>
  <c r="M79" i="1"/>
  <c r="N79" i="1"/>
  <c r="O79" i="1"/>
  <c r="P79" i="1"/>
  <c r="Q79" i="1"/>
  <c r="K79" i="1"/>
  <c r="L78" i="1"/>
  <c r="M78" i="1"/>
  <c r="N78" i="1"/>
  <c r="O78" i="1"/>
  <c r="P78" i="1"/>
  <c r="Q78" i="1"/>
  <c r="K78" i="1"/>
  <c r="L77" i="1"/>
  <c r="M77" i="1"/>
  <c r="N77" i="1"/>
  <c r="O77" i="1"/>
  <c r="P77" i="1"/>
  <c r="Q77" i="1"/>
  <c r="K77" i="1"/>
  <c r="L76" i="1"/>
  <c r="M76" i="1"/>
  <c r="N76" i="1"/>
  <c r="O76" i="1"/>
  <c r="P76" i="1"/>
  <c r="Q76" i="1"/>
  <c r="K76" i="1"/>
  <c r="L75" i="1"/>
  <c r="M75" i="1"/>
  <c r="N75" i="1"/>
  <c r="O75" i="1"/>
  <c r="P75" i="1"/>
  <c r="Q75" i="1"/>
  <c r="K75" i="1"/>
  <c r="L74" i="1"/>
  <c r="M74" i="1"/>
  <c r="N74" i="1"/>
  <c r="O74" i="1"/>
  <c r="P74" i="1"/>
  <c r="Q74" i="1"/>
  <c r="K74" i="1"/>
  <c r="L73" i="1"/>
  <c r="M73" i="1"/>
  <c r="N73" i="1"/>
  <c r="O73" i="1"/>
  <c r="P73" i="1"/>
  <c r="Q73" i="1"/>
  <c r="K73" i="1"/>
  <c r="L72" i="1"/>
  <c r="M72" i="1"/>
  <c r="N72" i="1"/>
  <c r="O72" i="1"/>
  <c r="P72" i="1"/>
  <c r="Q72" i="1"/>
  <c r="K72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I52" i="1"/>
  <c r="K51" i="1"/>
  <c r="I51" i="1"/>
  <c r="K50" i="1"/>
  <c r="I50" i="1"/>
  <c r="K49" i="1"/>
  <c r="K46" i="1"/>
  <c r="C46" i="1"/>
  <c r="A46" i="1"/>
  <c r="K45" i="1"/>
  <c r="C45" i="1"/>
  <c r="A45" i="1"/>
  <c r="K44" i="1"/>
  <c r="C44" i="1"/>
  <c r="A44" i="1"/>
  <c r="K43" i="1"/>
  <c r="C43" i="1"/>
  <c r="A43" i="1"/>
  <c r="K42" i="1"/>
  <c r="C42" i="1"/>
  <c r="A42" i="1"/>
  <c r="K41" i="1"/>
  <c r="C41" i="1"/>
  <c r="A41" i="1"/>
  <c r="K40" i="1"/>
  <c r="C40" i="1"/>
  <c r="A40" i="1"/>
  <c r="K39" i="1"/>
  <c r="C39" i="1"/>
  <c r="A39" i="1"/>
  <c r="K38" i="1"/>
  <c r="C38" i="1"/>
  <c r="A38" i="1"/>
  <c r="K37" i="1"/>
  <c r="C37" i="1"/>
  <c r="A37" i="1"/>
  <c r="K36" i="1"/>
  <c r="C36" i="1"/>
  <c r="A36" i="1"/>
  <c r="K35" i="1"/>
  <c r="C35" i="1"/>
  <c r="A35" i="1"/>
  <c r="K34" i="1"/>
  <c r="C34" i="1"/>
  <c r="A34" i="1"/>
  <c r="K33" i="1"/>
  <c r="C33" i="1"/>
  <c r="A33" i="1"/>
  <c r="K32" i="1"/>
  <c r="C32" i="1"/>
  <c r="A32" i="1"/>
  <c r="K31" i="1"/>
  <c r="C31" i="1"/>
  <c r="A31" i="1"/>
  <c r="K30" i="1"/>
  <c r="C30" i="1"/>
  <c r="A30" i="1"/>
  <c r="K29" i="1"/>
  <c r="C29" i="1"/>
  <c r="A29" i="1"/>
  <c r="K28" i="1"/>
  <c r="C28" i="1"/>
  <c r="A28" i="1"/>
  <c r="K27" i="1"/>
  <c r="C27" i="1"/>
  <c r="A27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A5" authorId="0" shapeId="0" xr:uid="{00000000-0006-0000-0000-000001000000}">
      <text>
        <r>
          <rPr>
            <sz val="11"/>
            <color indexed="8"/>
            <rFont val="Helvetica Neue"/>
            <family val="2"/>
          </rPr>
          <t xml:space="preserve"> :
Lead/Corresponding PI should be listed and named here. If NIH salary cap applies to a co-PI/co-investigator, please use this line so that cost share can be automatically calculated below.</t>
        </r>
      </text>
    </comment>
    <comment ref="B5" authorId="0" shapeId="0" xr:uid="{00000000-0006-0000-0000-000002000000}">
      <text>
        <r>
          <rPr>
            <sz val="11"/>
            <color indexed="8"/>
            <rFont val="Helvetica Neue"/>
            <family val="2"/>
          </rPr>
          <t xml:space="preserve"> :
For current salary and actual fringe benefit rate information contact the Sponsored Projects Office</t>
        </r>
      </text>
    </comment>
    <comment ref="A11" authorId="0" shapeId="0" xr:uid="{00000000-0006-0000-0000-000003000000}">
      <text>
        <r>
          <rPr>
            <sz val="11"/>
            <color indexed="8"/>
            <rFont val="Helvetica Neue"/>
            <family val="2"/>
          </rPr>
          <t xml:space="preserve"> :
Postgraduate appointments are 100% for 12 months.  Anything less will require additional source of funds at the time of award.
</t>
        </r>
      </text>
    </comment>
    <comment ref="A14" authorId="1" shapeId="0" xr:uid="{00000000-0006-0000-0000-000004000000}">
      <text>
        <r>
          <rPr>
            <sz val="11"/>
            <color rgb="FF000000"/>
            <rFont val="Helvetica Neue"/>
            <family val="2"/>
          </rPr>
          <t xml:space="preserve">Microsoft Office User:
</t>
        </r>
        <r>
          <rPr>
            <sz val="11"/>
            <color rgb="FF000000"/>
            <rFont val="Helvetica Neue"/>
            <family val="2"/>
          </rPr>
          <t>Maximum allowable 18 hours per week (45%) when school is in session</t>
        </r>
      </text>
    </comment>
    <comment ref="A16" authorId="1" shapeId="0" xr:uid="{00000000-0006-0000-0000-000005000000}">
      <text>
        <r>
          <rPr>
            <sz val="11"/>
            <color indexed="8"/>
            <rFont val="Helvetica Neue"/>
            <family val="2"/>
          </rPr>
          <t>Microsoft Office User:
Current GSR Step V salary used by default. Check with departmental graduate advisor for accurate GSR step for grad group or individual GSR</t>
        </r>
      </text>
    </comment>
    <comment ref="A18" authorId="1" shapeId="0" xr:uid="{00000000-0006-0000-0000-000006000000}">
      <text>
        <r>
          <rPr>
            <sz val="11"/>
            <color indexed="8"/>
            <rFont val="Helvetica Neue"/>
            <family val="2"/>
          </rPr>
          <t xml:space="preserve">Microsoft Office User:
For policy on Non-resident tuition please see memo from Graduate Dean Marjorie Zatz dated 6/23/15 Re: USAP Graduate Division Student Support for FY2015-16
</t>
        </r>
      </text>
    </comment>
    <comment ref="A26" authorId="0" shapeId="0" xr:uid="{00000000-0006-0000-0000-000007000000}">
      <text>
        <r>
          <rPr>
            <sz val="11"/>
            <color indexed="8"/>
            <rFont val="Helvetica Neue"/>
            <family val="2"/>
          </rPr>
          <t xml:space="preserve"> :
Actual fringe benefit rate should be used when available.  Otherwise refer to the SPO website for current composite rates.</t>
        </r>
      </text>
    </comment>
    <comment ref="A50" authorId="0" shapeId="0" xr:uid="{00000000-0006-0000-0000-000008000000}">
      <text>
        <r>
          <rPr>
            <sz val="11"/>
            <color indexed="8"/>
            <rFont val="Helvetica Neue"/>
            <family val="2"/>
          </rPr>
          <t xml:space="preserve"> :
Each listed equipment item should be equal to or greater than $5,000 and have a useful life of more than one year</t>
        </r>
      </text>
    </comment>
    <comment ref="A59" authorId="0" shapeId="0" xr:uid="{00000000-0006-0000-0000-000009000000}">
      <text>
        <r>
          <rPr>
            <sz val="11"/>
            <color indexed="8"/>
            <rFont val="Helvetica Neue"/>
            <family val="2"/>
          </rPr>
          <t xml:space="preserve"> :
When budgeting for participant support cost please remember that most sponsors require prior approval before you can re-budget this line item once awarded.  
Participants are not typically allowed to be UCM employees.</t>
        </r>
      </text>
    </comment>
    <comment ref="K69" authorId="1" shapeId="0" xr:uid="{00000000-0006-0000-0000-00000A000000}">
      <text>
        <r>
          <rPr>
            <sz val="11"/>
            <color indexed="8"/>
            <rFont val="Helvetica Neue"/>
            <family val="2"/>
          </rPr>
          <t xml:space="preserve">Microsoft Office User:
Escalation will change automatically depending on budget type: Modular Budget = 1.0, Detailed RR Budget 1.03. Do not edit manually.
</t>
        </r>
      </text>
    </comment>
    <comment ref="A80" authorId="0" shapeId="0" xr:uid="{00000000-0006-0000-0000-00000B000000}">
      <text>
        <r>
          <rPr>
            <sz val="11"/>
            <color rgb="FF000000"/>
            <rFont val="Helvetica Neue"/>
            <family val="2"/>
          </rPr>
          <t xml:space="preserve"> :
</t>
        </r>
        <r>
          <rPr>
            <sz val="11"/>
            <color rgb="FF000000"/>
            <rFont val="Helvetica Neue"/>
            <family val="2"/>
          </rPr>
          <t xml:space="preserve">Graduate Student Health Service Fee ($50), Transportation Fee ($87.50), Student Life Fee ($15), Associated Students Fee ($10), &amp; Recreation Fee ($146) are not allowable on grant funds.
</t>
        </r>
        <r>
          <rPr>
            <sz val="11"/>
            <color rgb="FF000000"/>
            <rFont val="Helvetica Neue"/>
            <family val="2"/>
          </rPr>
          <t xml:space="preserve">Current Tuition &amp; Fees information is available at: http://registrar.ucmerced.edu/policies/fees </t>
        </r>
      </text>
    </comment>
    <comment ref="A87" authorId="0" shapeId="0" xr:uid="{00000000-0006-0000-0000-00000C000000}">
      <text>
        <r>
          <rPr>
            <sz val="11"/>
            <color indexed="8"/>
            <rFont val="Helvetica Neue"/>
            <family val="2"/>
          </rPr>
          <t xml:space="preserve"> :
If Modified Total Direct Cost (MTDC) calculation the first 25K of each sub-award should be charged IDC (UC Campus sub-award should not be charged IDC for MTDC rate)
If IDC rate is calculated on Total Direct Cost (TDC) or Total Cost (TC) the total sub-award should be charged IDC. 
If a subcontract for services the total amount should always be charged  IDC.</t>
        </r>
      </text>
    </comment>
    <comment ref="A88" authorId="0" shapeId="0" xr:uid="{00000000-0006-0000-0000-00000D000000}">
      <text>
        <r>
          <rPr>
            <sz val="11"/>
            <color indexed="8"/>
            <rFont val="Helvetica Neue"/>
            <family val="2"/>
          </rPr>
          <t xml:space="preserve"> :
Modified Total Direct Costs (MTDC) is our standard IDC rate.  It excludes equipment, student fees, and anything greater than $25K on a sub-award.  
If you are required to calculate your IDC with a different type of rate please contact the Sponsored Projects Office for a revised budget template.</t>
        </r>
      </text>
    </comment>
    <comment ref="B89" authorId="0" shapeId="0" xr:uid="{00000000-0006-0000-0000-00000E000000}">
      <text>
        <r>
          <rPr>
            <sz val="11"/>
            <color indexed="8"/>
            <rFont val="Helvetica Neue"/>
            <family val="2"/>
          </rPr>
          <t xml:space="preserve"> :
If you are budgeting for anything less than UCM's negotiated F&amp;A rate of 55% MTDC please contact the Sponsored Projects Office immediately.  </t>
        </r>
      </text>
    </comment>
    <comment ref="L104" authorId="1" shapeId="0" xr:uid="{00000000-0006-0000-0000-00000F000000}">
      <text>
        <r>
          <rPr>
            <sz val="11"/>
            <color indexed="8"/>
            <rFont val="Helvetica Neue"/>
            <family val="2"/>
          </rPr>
          <t xml:space="preserve">Microsoft Office User:
Escalation will change automatically depending on budget type: Modular Budget = 1.0, Detailed RR Budget 1.03. Do not edit manually. </t>
        </r>
      </text>
    </comment>
  </commentList>
</comments>
</file>

<file path=xl/sharedStrings.xml><?xml version="1.0" encoding="utf-8"?>
<sst xmlns="http://schemas.openxmlformats.org/spreadsheetml/2006/main" count="169" uniqueCount="120">
  <si>
    <t>Principal Investigator: Sora Kim</t>
  </si>
  <si>
    <t>Sponsor: NSF, Biological Oceanography</t>
  </si>
  <si>
    <t>Project Title: Collaborative Research: Resilience and collapse in marine food webs across paleo, historical, and modern ecological time scales</t>
  </si>
  <si>
    <t># Personnel Per Yr</t>
  </si>
  <si>
    <t>Salaries</t>
  </si>
  <si>
    <t>Monthly Rate</t>
  </si>
  <si>
    <t>Year 1</t>
  </si>
  <si>
    <t>Year 2</t>
  </si>
  <si>
    <t>Year 3</t>
  </si>
  <si>
    <t>Year 4</t>
  </si>
  <si>
    <t>Year 5</t>
  </si>
  <si>
    <t>Total</t>
  </si>
  <si>
    <t>Personnel</t>
  </si>
  <si>
    <t>Yr 1</t>
  </si>
  <si>
    <t>Yr 2</t>
  </si>
  <si>
    <t>Yr 3</t>
  </si>
  <si>
    <t>Yr 4</t>
  </si>
  <si>
    <t>Yr 5</t>
  </si>
  <si>
    <t>PI- Kim, Sora</t>
  </si>
  <si>
    <t>PI 1- Yeakel, Justin</t>
  </si>
  <si>
    <t>Co-PI 2</t>
  </si>
  <si>
    <t>Co-PI 3</t>
  </si>
  <si>
    <t>Co-PI 4</t>
  </si>
  <si>
    <t>PI Salary: Course Buyout</t>
  </si>
  <si>
    <t>Postdoc Level 2</t>
  </si>
  <si>
    <t>Staff (Exempt)</t>
  </si>
  <si>
    <t>Staff (Non-Exempt)</t>
  </si>
  <si>
    <t>Undergraduate Academic Year</t>
  </si>
  <si>
    <t>Undergraduate: summer, holidays</t>
  </si>
  <si>
    <t>GSR-AY (Fall): Step V</t>
  </si>
  <si>
    <t>GSR-AY (Spring): Step V</t>
  </si>
  <si>
    <t>GSR- Sumr: Step V</t>
  </si>
  <si>
    <t>Professional Research Scientist (Exempt)</t>
  </si>
  <si>
    <t>Professional Research Scientist (Non-Exempt)</t>
  </si>
  <si>
    <t>Project Scientist (Exempt)</t>
  </si>
  <si>
    <t>Project Scientist (Non-Exempt)</t>
  </si>
  <si>
    <t>Project Coordinator (Exempt)</t>
  </si>
  <si>
    <t>Project Coordinator (Non-Exempt)</t>
  </si>
  <si>
    <t>Total Salaries</t>
  </si>
  <si>
    <t># of Months Per Yr (integer value)</t>
  </si>
  <si>
    <t>Fringe: Composite Benefit Rates effective 7/1/20</t>
  </si>
  <si>
    <t>%</t>
  </si>
  <si>
    <t>Total Fringe</t>
  </si>
  <si>
    <t>Percentage of Effort Per Month Per Yr</t>
  </si>
  <si>
    <t>Total F &amp; S</t>
  </si>
  <si>
    <t>Equipment</t>
  </si>
  <si>
    <t>Total Equipment</t>
  </si>
  <si>
    <t>Travel</t>
  </si>
  <si>
    <t xml:space="preserve">Travel-domestic  </t>
  </si>
  <si>
    <t xml:space="preserve">Travel-international </t>
  </si>
  <si>
    <t>Total Travel</t>
  </si>
  <si>
    <t>Participant Support</t>
  </si>
  <si>
    <t>Stipends</t>
  </si>
  <si>
    <t>Subsistence</t>
  </si>
  <si>
    <t xml:space="preserve">Other: </t>
  </si>
  <si>
    <t>Total Participant Support</t>
  </si>
  <si>
    <t>Subawards</t>
  </si>
  <si>
    <t>Subaward 1</t>
  </si>
  <si>
    <t>Subaward 2</t>
  </si>
  <si>
    <t>Subaward 3</t>
  </si>
  <si>
    <t>Subaward 4</t>
  </si>
  <si>
    <t>Inflation auto-completes DO NOT EDIT</t>
  </si>
  <si>
    <t>Subaward 5</t>
  </si>
  <si>
    <t>Person Months Per Year (auto-completes)</t>
  </si>
  <si>
    <t>Subaward 6</t>
  </si>
  <si>
    <t>Total Subawards</t>
  </si>
  <si>
    <t>Other Direct Costs</t>
  </si>
  <si>
    <t>Materials/Supplies</t>
  </si>
  <si>
    <t>Publication Costs</t>
  </si>
  <si>
    <t>Consultant Services</t>
  </si>
  <si>
    <t xml:space="preserve">Facility Access </t>
  </si>
  <si>
    <t>Other: Computer Services</t>
  </si>
  <si>
    <t>Other: (Includes GSR Tuition &amp; Fees)</t>
  </si>
  <si>
    <t xml:space="preserve">Fall </t>
  </si>
  <si>
    <t>Spring</t>
  </si>
  <si>
    <t>Tuition **</t>
  </si>
  <si>
    <t>Non-resident Supplemental Tuition **</t>
  </si>
  <si>
    <t>Student Services Fee **</t>
  </si>
  <si>
    <t>Health Insurance **</t>
  </si>
  <si>
    <t xml:space="preserve">Sub-Total Tuition &amp; Fees </t>
  </si>
  <si>
    <t>Total Other Direct Costs</t>
  </si>
  <si>
    <t>Total Direct Costs</t>
  </si>
  <si>
    <t>Portion of Sub-award to be charged IDC</t>
  </si>
  <si>
    <t>MTDC (less equipment, Stdnt fees, &amp; SK's &gt; 25,000)</t>
  </si>
  <si>
    <t>Total Indirect Costs</t>
  </si>
  <si>
    <t>Total Request</t>
  </si>
  <si>
    <t>GSR Totals Per Year</t>
  </si>
  <si>
    <t>Fall Semester # GSR</t>
  </si>
  <si>
    <t>Salary</t>
  </si>
  <si>
    <t>Fringe</t>
  </si>
  <si>
    <t>Consortium IDC</t>
  </si>
  <si>
    <t>Direct costs less consortium IDC</t>
  </si>
  <si>
    <t>Composite Benefit Rates per year</t>
  </si>
  <si>
    <t>FY 2021</t>
  </si>
  <si>
    <t>FY 2022</t>
  </si>
  <si>
    <t>FY 2023</t>
  </si>
  <si>
    <t>FY 2024</t>
  </si>
  <si>
    <t>FY 2025</t>
  </si>
  <si>
    <t>FY 2026</t>
  </si>
  <si>
    <t>Spring Semester # GSR</t>
  </si>
  <si>
    <t>Other Academic and Exempt Staff</t>
  </si>
  <si>
    <t>Faculty (Academic Year)</t>
  </si>
  <si>
    <t>Post Doctoral Scholars</t>
  </si>
  <si>
    <t>Limited Benefits Eligibility (including Faculty Summer Salaries)</t>
  </si>
  <si>
    <t>Non Exempt Staff</t>
  </si>
  <si>
    <t>Tuition Increase (do not edit)</t>
  </si>
  <si>
    <t>Information for spreadsheet functionality: do not edit</t>
  </si>
  <si>
    <t>Budget period</t>
  </si>
  <si>
    <t>FY to use</t>
  </si>
  <si>
    <t>July 1, 2020-June 30, 2021</t>
  </si>
  <si>
    <t>July 1, 2021-June 30, 2022</t>
  </si>
  <si>
    <t>GSR fees, =&gt;55% IDC includes 25% discount</t>
  </si>
  <si>
    <t>July 1, 2022-June 30, 2023</t>
  </si>
  <si>
    <t>July 1, 2023-June 30, 2024</t>
  </si>
  <si>
    <t>GSR fees, &lt;55% IDC</t>
  </si>
  <si>
    <t>Current IDC Rate:</t>
  </si>
  <si>
    <t>Budget type: 1=RR, 2=modular</t>
  </si>
  <si>
    <t>Budget Start Date: 12/01/21</t>
  </si>
  <si>
    <t>Budget End Date:  11/30/24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</si>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</sst>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 &quot;* #,##0&quot; &quot;;&quot; &quot;* \(#,##0\);&quot; &quot;* &quot;- &quot;"/>
    <numFmt numFmtId="165" formatCode="&quot; &quot;&quot;$&quot;* #,##0.00&quot; &quot;;&quot; &quot;&quot;$&quot;* \(#,##0.00\);&quot; &quot;&quot;$&quot;* &quot;-&quot;??&quot; &quot;"/>
    <numFmt numFmtId="166" formatCode="0.0%"/>
    <numFmt numFmtId="167" formatCode="&quot; &quot;* #,##0.00&quot; &quot;;&quot; &quot;* \(#,##0.00\);&quot; &quot;* &quot;-&quot;??&quot; &quot;"/>
  </numFmts>
  <fonts count="10" x14ac:knownFonts="1">
    <font>
      <sz val="10"/>
      <color indexed="8"/>
      <name val="Arial"/>
    </font>
    <font>
      <b/>
      <sz val="14"/>
      <color indexed="8"/>
      <name val="Arial"/>
      <family val="2"/>
    </font>
    <font>
      <b/>
      <i/>
      <sz val="14"/>
      <color indexed="8"/>
      <name val="Arial"/>
      <family val="2"/>
    </font>
    <font>
      <i/>
      <sz val="14"/>
      <color indexed="8"/>
      <name val="Arial"/>
      <family val="2"/>
    </font>
    <font>
      <b/>
      <i/>
      <u/>
      <sz val="14"/>
      <color indexed="8"/>
      <name val="Arial"/>
      <family val="2"/>
    </font>
    <font>
      <sz val="11"/>
      <color indexed="8"/>
      <name val="Helvetica Neue"/>
      <family val="2"/>
    </font>
    <font>
      <sz val="14"/>
      <color indexed="8"/>
      <name val="Arial"/>
      <family val="2"/>
    </font>
    <font>
      <b/>
      <sz val="13"/>
      <color indexed="8"/>
      <name val="Arial"/>
      <family val="2"/>
    </font>
    <font>
      <b/>
      <sz val="14"/>
      <color indexed="16"/>
      <name val="Arial"/>
      <family val="2"/>
    </font>
    <font>
      <sz val="11"/>
      <color rgb="FF000000"/>
      <name val="Helvetica Neue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theme="0"/>
        <bgColor indexed="64"/>
      </patternFill>
    </fill>
  </fills>
  <borders count="113">
    <border>
      <left/>
      <right/>
      <top/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medium">
        <color indexed="8"/>
      </right>
      <top style="thin">
        <color indexed="10"/>
      </top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medium">
        <color indexed="8"/>
      </right>
      <top style="thin">
        <color indexed="10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hair">
        <color indexed="8"/>
      </right>
      <top style="medium">
        <color indexed="8"/>
      </top>
      <bottom/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64">
    <xf numFmtId="0" fontId="0" fillId="0" borderId="0" xfId="0" applyFont="1" applyAlignment="1"/>
    <xf numFmtId="0" fontId="0" fillId="0" borderId="0" xfId="0" applyNumberFormat="1" applyFont="1" applyAlignment="1"/>
    <xf numFmtId="164" fontId="0" fillId="3" borderId="4" xfId="0" applyNumberFormat="1" applyFont="1" applyFill="1" applyBorder="1" applyAlignment="1"/>
    <xf numFmtId="164" fontId="0" fillId="3" borderId="5" xfId="0" applyNumberFormat="1" applyFont="1" applyFill="1" applyBorder="1" applyAlignment="1"/>
    <xf numFmtId="0" fontId="1" fillId="3" borderId="5" xfId="0" applyFont="1" applyFill="1" applyBorder="1" applyAlignment="1"/>
    <xf numFmtId="0" fontId="0" fillId="3" borderId="5" xfId="0" applyFont="1" applyFill="1" applyBorder="1" applyAlignment="1"/>
    <xf numFmtId="164" fontId="0" fillId="3" borderId="9" xfId="0" applyNumberFormat="1" applyFont="1" applyFill="1" applyBorder="1" applyAlignment="1"/>
    <xf numFmtId="0" fontId="2" fillId="3" borderId="5" xfId="0" applyFont="1" applyFill="1" applyBorder="1" applyAlignment="1"/>
    <xf numFmtId="0" fontId="3" fillId="3" borderId="4" xfId="0" applyFont="1" applyFill="1" applyBorder="1" applyAlignment="1">
      <alignment wrapText="1"/>
    </xf>
    <xf numFmtId="0" fontId="3" fillId="3" borderId="13" xfId="0" applyFont="1" applyFill="1" applyBorder="1" applyAlignment="1">
      <alignment vertical="center" wrapText="1"/>
    </xf>
    <xf numFmtId="49" fontId="1" fillId="3" borderId="17" xfId="0" applyNumberFormat="1" applyFont="1" applyFill="1" applyBorder="1" applyAlignment="1">
      <alignment horizontal="left"/>
    </xf>
    <xf numFmtId="49" fontId="4" fillId="3" borderId="20" xfId="0" applyNumberFormat="1" applyFont="1" applyFill="1" applyBorder="1" applyAlignment="1">
      <alignment horizontal="center"/>
    </xf>
    <xf numFmtId="49" fontId="4" fillId="3" borderId="21" xfId="0" applyNumberFormat="1" applyFont="1" applyFill="1" applyBorder="1" applyAlignment="1">
      <alignment horizontal="center"/>
    </xf>
    <xf numFmtId="49" fontId="4" fillId="3" borderId="22" xfId="0" applyNumberFormat="1" applyFont="1" applyFill="1" applyBorder="1" applyAlignment="1">
      <alignment horizontal="center"/>
    </xf>
    <xf numFmtId="164" fontId="4" fillId="3" borderId="23" xfId="0" applyNumberFormat="1" applyFont="1" applyFill="1" applyBorder="1" applyAlignment="1">
      <alignment horizontal="center"/>
    </xf>
    <xf numFmtId="49" fontId="1" fillId="3" borderId="24" xfId="0" applyNumberFormat="1" applyFont="1" applyFill="1" applyBorder="1" applyAlignment="1">
      <alignment horizontal="center" vertical="center"/>
    </xf>
    <xf numFmtId="49" fontId="1" fillId="3" borderId="14" xfId="0" applyNumberFormat="1" applyFont="1" applyFill="1" applyBorder="1" applyAlignment="1">
      <alignment vertical="center"/>
    </xf>
    <xf numFmtId="49" fontId="1" fillId="3" borderId="15" xfId="0" applyNumberFormat="1" applyFont="1" applyFill="1" applyBorder="1" applyAlignment="1">
      <alignment vertical="center"/>
    </xf>
    <xf numFmtId="49" fontId="1" fillId="3" borderId="16" xfId="0" applyNumberFormat="1" applyFont="1" applyFill="1" applyBorder="1" applyAlignment="1">
      <alignment vertical="center"/>
    </xf>
    <xf numFmtId="164" fontId="4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49" fontId="0" fillId="3" borderId="25" xfId="0" applyNumberFormat="1" applyFont="1" applyFill="1" applyBorder="1" applyAlignment="1"/>
    <xf numFmtId="164" fontId="0" fillId="3" borderId="28" xfId="0" applyNumberFormat="1" applyFont="1" applyFill="1" applyBorder="1" applyAlignment="1"/>
    <xf numFmtId="164" fontId="0" fillId="3" borderId="29" xfId="0" applyNumberFormat="1" applyFont="1" applyFill="1" applyBorder="1" applyAlignment="1"/>
    <xf numFmtId="164" fontId="0" fillId="3" borderId="30" xfId="0" applyNumberFormat="1" applyFont="1" applyFill="1" applyBorder="1" applyAlignment="1"/>
    <xf numFmtId="164" fontId="0" fillId="3" borderId="23" xfId="0" applyNumberFormat="1" applyFont="1" applyFill="1" applyBorder="1" applyAlignment="1"/>
    <xf numFmtId="49" fontId="0" fillId="3" borderId="31" xfId="0" applyNumberFormat="1" applyFont="1" applyFill="1" applyBorder="1" applyAlignment="1">
      <alignment vertical="center"/>
    </xf>
    <xf numFmtId="1" fontId="0" fillId="3" borderId="32" xfId="0" applyNumberFormat="1" applyFont="1" applyFill="1" applyBorder="1" applyAlignment="1">
      <alignment vertical="center"/>
    </xf>
    <xf numFmtId="1" fontId="0" fillId="3" borderId="33" xfId="0" applyNumberFormat="1" applyFont="1" applyFill="1" applyBorder="1" applyAlignment="1">
      <alignment vertical="center"/>
    </xf>
    <xf numFmtId="1" fontId="0" fillId="3" borderId="34" xfId="0" applyNumberFormat="1" applyFont="1" applyFill="1" applyBorder="1" applyAlignment="1">
      <alignment vertical="center"/>
    </xf>
    <xf numFmtId="164" fontId="0" fillId="6" borderId="35" xfId="0" applyNumberFormat="1" applyFont="1" applyFill="1" applyBorder="1" applyAlignment="1"/>
    <xf numFmtId="164" fontId="0" fillId="6" borderId="36" xfId="0" applyNumberFormat="1" applyFont="1" applyFill="1" applyBorder="1" applyAlignment="1"/>
    <xf numFmtId="164" fontId="0" fillId="3" borderId="37" xfId="0" applyNumberFormat="1" applyFont="1" applyFill="1" applyBorder="1" applyAlignment="1"/>
    <xf numFmtId="1" fontId="0" fillId="3" borderId="38" xfId="0" applyNumberFormat="1" applyFont="1" applyFill="1" applyBorder="1" applyAlignment="1">
      <alignment vertical="center"/>
    </xf>
    <xf numFmtId="1" fontId="0" fillId="3" borderId="39" xfId="0" applyNumberFormat="1" applyFont="1" applyFill="1" applyBorder="1" applyAlignment="1">
      <alignment vertical="center"/>
    </xf>
    <xf numFmtId="1" fontId="0" fillId="3" borderId="40" xfId="0" applyNumberFormat="1" applyFont="1" applyFill="1" applyBorder="1" applyAlignment="1">
      <alignment vertical="center"/>
    </xf>
    <xf numFmtId="0" fontId="0" fillId="3" borderId="4" xfId="0" applyFont="1" applyFill="1" applyBorder="1" applyAlignment="1"/>
    <xf numFmtId="164" fontId="0" fillId="3" borderId="41" xfId="0" applyNumberFormat="1" applyFont="1" applyFill="1" applyBorder="1" applyAlignment="1"/>
    <xf numFmtId="164" fontId="0" fillId="3" borderId="42" xfId="0" applyNumberFormat="1" applyFont="1" applyFill="1" applyBorder="1" applyAlignment="1"/>
    <xf numFmtId="164" fontId="0" fillId="3" borderId="43" xfId="0" applyNumberFormat="1" applyFont="1" applyFill="1" applyBorder="1" applyAlignment="1"/>
    <xf numFmtId="1" fontId="0" fillId="6" borderId="39" xfId="0" applyNumberFormat="1" applyFont="1" applyFill="1" applyBorder="1" applyAlignment="1">
      <alignment vertical="center"/>
    </xf>
    <xf numFmtId="165" fontId="0" fillId="5" borderId="39" xfId="0" applyNumberFormat="1" applyFont="1" applyFill="1" applyBorder="1" applyAlignment="1"/>
    <xf numFmtId="164" fontId="0" fillId="5" borderId="39" xfId="0" applyNumberFormat="1" applyFont="1" applyFill="1" applyBorder="1" applyAlignment="1"/>
    <xf numFmtId="49" fontId="0" fillId="3" borderId="38" xfId="0" applyNumberFormat="1" applyFont="1" applyFill="1" applyBorder="1" applyAlignment="1">
      <alignment vertical="center"/>
    </xf>
    <xf numFmtId="49" fontId="0" fillId="3" borderId="44" xfId="0" applyNumberFormat="1" applyFont="1" applyFill="1" applyBorder="1" applyAlignment="1"/>
    <xf numFmtId="164" fontId="0" fillId="3" borderId="47" xfId="0" applyNumberFormat="1" applyFont="1" applyFill="1" applyBorder="1" applyAlignment="1"/>
    <xf numFmtId="164" fontId="0" fillId="3" borderId="13" xfId="0" applyNumberFormat="1" applyFont="1" applyFill="1" applyBorder="1" applyAlignment="1"/>
    <xf numFmtId="1" fontId="0" fillId="3" borderId="48" xfId="0" applyNumberFormat="1" applyFont="1" applyFill="1" applyBorder="1" applyAlignment="1">
      <alignment vertical="center"/>
    </xf>
    <xf numFmtId="1" fontId="0" fillId="3" borderId="49" xfId="0" applyNumberFormat="1" applyFont="1" applyFill="1" applyBorder="1" applyAlignment="1">
      <alignment vertical="center"/>
    </xf>
    <xf numFmtId="1" fontId="0" fillId="3" borderId="50" xfId="0" applyNumberFormat="1" applyFont="1" applyFill="1" applyBorder="1" applyAlignment="1">
      <alignment vertical="center"/>
    </xf>
    <xf numFmtId="164" fontId="2" fillId="3" borderId="51" xfId="0" applyNumberFormat="1" applyFont="1" applyFill="1" applyBorder="1" applyAlignment="1"/>
    <xf numFmtId="164" fontId="2" fillId="3" borderId="52" xfId="0" applyNumberFormat="1" applyFont="1" applyFill="1" applyBorder="1" applyAlignment="1"/>
    <xf numFmtId="164" fontId="2" fillId="3" borderId="53" xfId="0" applyNumberFormat="1" applyFont="1" applyFill="1" applyBorder="1" applyAlignment="1"/>
    <xf numFmtId="164" fontId="2" fillId="3" borderId="4" xfId="0" applyNumberFormat="1" applyFont="1" applyFill="1" applyBorder="1" applyAlignment="1"/>
    <xf numFmtId="164" fontId="2" fillId="3" borderId="54" xfId="0" applyNumberFormat="1" applyFont="1" applyFill="1" applyBorder="1" applyAlignment="1">
      <alignment vertical="center"/>
    </xf>
    <xf numFmtId="49" fontId="1" fillId="3" borderId="33" xfId="0" applyNumberFormat="1" applyFont="1" applyFill="1" applyBorder="1" applyAlignment="1">
      <alignment horizontal="center"/>
    </xf>
    <xf numFmtId="0" fontId="1" fillId="3" borderId="23" xfId="0" applyFont="1" applyFill="1" applyBorder="1" applyAlignment="1">
      <alignment horizontal="left"/>
    </xf>
    <xf numFmtId="166" fontId="0" fillId="3" borderId="39" xfId="0" applyNumberFormat="1" applyFont="1" applyFill="1" applyBorder="1" applyAlignment="1"/>
    <xf numFmtId="0" fontId="0" fillId="3" borderId="32" xfId="0" applyNumberFormat="1" applyFont="1" applyFill="1" applyBorder="1" applyAlignment="1">
      <alignment vertical="center"/>
    </xf>
    <xf numFmtId="0" fontId="0" fillId="3" borderId="33" xfId="0" applyNumberFormat="1" applyFont="1" applyFill="1" applyBorder="1" applyAlignment="1">
      <alignment vertical="center"/>
    </xf>
    <xf numFmtId="0" fontId="0" fillId="3" borderId="33" xfId="0" applyNumberFormat="1" applyFont="1" applyFill="1" applyBorder="1" applyAlignment="1"/>
    <xf numFmtId="0" fontId="0" fillId="3" borderId="33" xfId="0" applyFont="1" applyFill="1" applyBorder="1" applyAlignment="1">
      <alignment vertical="center"/>
    </xf>
    <xf numFmtId="0" fontId="0" fillId="3" borderId="34" xfId="0" applyFont="1" applyFill="1" applyBorder="1" applyAlignment="1">
      <alignment vertical="center"/>
    </xf>
    <xf numFmtId="0" fontId="0" fillId="3" borderId="38" xfId="0" applyNumberFormat="1" applyFont="1" applyFill="1" applyBorder="1" applyAlignment="1">
      <alignment vertical="center"/>
    </xf>
    <xf numFmtId="0" fontId="0" fillId="3" borderId="39" xfId="0" applyNumberFormat="1" applyFont="1" applyFill="1" applyBorder="1" applyAlignment="1">
      <alignment vertical="center"/>
    </xf>
    <xf numFmtId="0" fontId="0" fillId="3" borderId="39" xfId="0" applyFont="1" applyFill="1" applyBorder="1" applyAlignment="1">
      <alignment vertical="center"/>
    </xf>
    <xf numFmtId="0" fontId="0" fillId="3" borderId="40" xfId="0" applyFont="1" applyFill="1" applyBorder="1" applyAlignment="1">
      <alignment vertical="center"/>
    </xf>
    <xf numFmtId="0" fontId="0" fillId="3" borderId="38" xfId="0" applyFont="1" applyFill="1" applyBorder="1" applyAlignment="1">
      <alignment vertical="center"/>
    </xf>
    <xf numFmtId="0" fontId="0" fillId="6" borderId="39" xfId="0" applyNumberFormat="1" applyFont="1" applyFill="1" applyBorder="1" applyAlignment="1">
      <alignment vertical="center"/>
    </xf>
    <xf numFmtId="166" fontId="0" fillId="3" borderId="49" xfId="0" applyNumberFormat="1" applyFont="1" applyFill="1" applyBorder="1" applyAlignment="1"/>
    <xf numFmtId="0" fontId="0" fillId="3" borderId="48" xfId="0" applyFont="1" applyFill="1" applyBorder="1" applyAlignment="1">
      <alignment vertical="center"/>
    </xf>
    <xf numFmtId="0" fontId="0" fillId="3" borderId="49" xfId="0" applyFont="1" applyFill="1" applyBorder="1" applyAlignment="1">
      <alignment vertical="center"/>
    </xf>
    <xf numFmtId="0" fontId="0" fillId="3" borderId="50" xfId="0" applyFont="1" applyFill="1" applyBorder="1" applyAlignment="1">
      <alignment vertical="center"/>
    </xf>
    <xf numFmtId="164" fontId="0" fillId="3" borderId="61" xfId="0" applyNumberFormat="1" applyFont="1" applyFill="1" applyBorder="1" applyAlignment="1"/>
    <xf numFmtId="164" fontId="0" fillId="3" borderId="62" xfId="0" applyNumberFormat="1" applyFont="1" applyFill="1" applyBorder="1" applyAlignment="1"/>
    <xf numFmtId="164" fontId="0" fillId="3" borderId="54" xfId="0" applyNumberFormat="1" applyFont="1" applyFill="1" applyBorder="1" applyAlignment="1">
      <alignment vertical="center"/>
    </xf>
    <xf numFmtId="164" fontId="2" fillId="3" borderId="64" xfId="0" applyNumberFormat="1" applyFont="1" applyFill="1" applyBorder="1" applyAlignment="1"/>
    <xf numFmtId="164" fontId="2" fillId="3" borderId="30" xfId="0" applyNumberFormat="1" applyFont="1" applyFill="1" applyBorder="1" applyAlignment="1"/>
    <xf numFmtId="49" fontId="6" fillId="3" borderId="31" xfId="0" applyNumberFormat="1" applyFont="1" applyFill="1" applyBorder="1" applyAlignment="1">
      <alignment horizontal="left" vertical="center"/>
    </xf>
    <xf numFmtId="166" fontId="0" fillId="3" borderId="32" xfId="0" applyNumberFormat="1" applyFont="1" applyFill="1" applyBorder="1" applyAlignment="1">
      <alignment vertical="center"/>
    </xf>
    <xf numFmtId="166" fontId="0" fillId="3" borderId="33" xfId="0" applyNumberFormat="1" applyFont="1" applyFill="1" applyBorder="1" applyAlignment="1">
      <alignment vertical="center"/>
    </xf>
    <xf numFmtId="166" fontId="0" fillId="3" borderId="34" xfId="0" applyNumberFormat="1" applyFont="1" applyFill="1" applyBorder="1" applyAlignment="1">
      <alignment vertical="center"/>
    </xf>
    <xf numFmtId="166" fontId="0" fillId="3" borderId="38" xfId="0" applyNumberFormat="1" applyFont="1" applyFill="1" applyBorder="1" applyAlignment="1">
      <alignment vertical="center"/>
    </xf>
    <xf numFmtId="166" fontId="0" fillId="3" borderId="39" xfId="0" applyNumberFormat="1" applyFont="1" applyFill="1" applyBorder="1" applyAlignment="1">
      <alignment vertical="center"/>
    </xf>
    <xf numFmtId="166" fontId="0" fillId="3" borderId="40" xfId="0" applyNumberFormat="1" applyFont="1" applyFill="1" applyBorder="1" applyAlignment="1">
      <alignment vertical="center"/>
    </xf>
    <xf numFmtId="0" fontId="1" fillId="3" borderId="5" xfId="0" applyFont="1" applyFill="1" applyBorder="1" applyAlignment="1">
      <alignment horizontal="left"/>
    </xf>
    <xf numFmtId="164" fontId="1" fillId="3" borderId="61" xfId="0" applyNumberFormat="1" applyFont="1" applyFill="1" applyBorder="1" applyAlignment="1"/>
    <xf numFmtId="164" fontId="1" fillId="3" borderId="62" xfId="0" applyNumberFormat="1" applyFont="1" applyFill="1" applyBorder="1" applyAlignment="1"/>
    <xf numFmtId="0" fontId="1" fillId="3" borderId="65" xfId="0" applyFont="1" applyFill="1" applyBorder="1" applyAlignment="1">
      <alignment horizontal="left"/>
    </xf>
    <xf numFmtId="0" fontId="1" fillId="3" borderId="66" xfId="0" applyFont="1" applyFill="1" applyBorder="1" applyAlignment="1">
      <alignment horizontal="left"/>
    </xf>
    <xf numFmtId="164" fontId="1" fillId="3" borderId="66" xfId="0" applyNumberFormat="1" applyFont="1" applyFill="1" applyBorder="1" applyAlignment="1"/>
    <xf numFmtId="164" fontId="1" fillId="3" borderId="67" xfId="0" applyNumberFormat="1" applyFont="1" applyFill="1" applyBorder="1" applyAlignment="1"/>
    <xf numFmtId="164" fontId="6" fillId="3" borderId="5" xfId="0" applyNumberFormat="1" applyFont="1" applyFill="1" applyBorder="1" applyAlignment="1"/>
    <xf numFmtId="164" fontId="6" fillId="3" borderId="30" xfId="0" applyNumberFormat="1" applyFont="1" applyFill="1" applyBorder="1" applyAlignment="1"/>
    <xf numFmtId="166" fontId="6" fillId="3" borderId="38" xfId="0" applyNumberFormat="1" applyFont="1" applyFill="1" applyBorder="1" applyAlignment="1">
      <alignment vertical="center"/>
    </xf>
    <xf numFmtId="166" fontId="6" fillId="3" borderId="39" xfId="0" applyNumberFormat="1" applyFont="1" applyFill="1" applyBorder="1" applyAlignment="1">
      <alignment vertical="center"/>
    </xf>
    <xf numFmtId="166" fontId="6" fillId="3" borderId="40" xfId="0" applyNumberFormat="1" applyFont="1" applyFill="1" applyBorder="1" applyAlignment="1">
      <alignment vertical="center"/>
    </xf>
    <xf numFmtId="0" fontId="6" fillId="3" borderId="4" xfId="0" applyFont="1" applyFill="1" applyBorder="1" applyAlignment="1"/>
    <xf numFmtId="164" fontId="6" fillId="3" borderId="73" xfId="0" applyNumberFormat="1" applyFont="1" applyFill="1" applyBorder="1" applyAlignment="1"/>
    <xf numFmtId="164" fontId="6" fillId="3" borderId="9" xfId="0" applyNumberFormat="1" applyFont="1" applyFill="1" applyBorder="1" applyAlignment="1"/>
    <xf numFmtId="164" fontId="6" fillId="3" borderId="13" xfId="0" applyNumberFormat="1" applyFont="1" applyFill="1" applyBorder="1" applyAlignment="1"/>
    <xf numFmtId="49" fontId="1" fillId="7" borderId="74" xfId="0" applyNumberFormat="1" applyFont="1" applyFill="1" applyBorder="1" applyAlignment="1"/>
    <xf numFmtId="0" fontId="1" fillId="7" borderId="75" xfId="0" applyFont="1" applyFill="1" applyBorder="1" applyAlignment="1"/>
    <xf numFmtId="164" fontId="1" fillId="7" borderId="75" xfId="0" applyNumberFormat="1" applyFont="1" applyFill="1" applyBorder="1" applyAlignment="1"/>
    <xf numFmtId="164" fontId="1" fillId="7" borderId="76" xfId="0" applyNumberFormat="1" applyFont="1" applyFill="1" applyBorder="1" applyAlignment="1"/>
    <xf numFmtId="0" fontId="1" fillId="3" borderId="4" xfId="0" applyFont="1" applyFill="1" applyBorder="1" applyAlignment="1"/>
    <xf numFmtId="49" fontId="0" fillId="7" borderId="77" xfId="0" applyNumberFormat="1" applyFont="1" applyFill="1" applyBorder="1" applyAlignment="1"/>
    <xf numFmtId="0" fontId="1" fillId="7" borderId="36" xfId="0" applyFont="1" applyFill="1" applyBorder="1" applyAlignment="1"/>
    <xf numFmtId="164" fontId="0" fillId="7" borderId="36" xfId="0" applyNumberFormat="1" applyFont="1" applyFill="1" applyBorder="1" applyAlignment="1"/>
    <xf numFmtId="164" fontId="0" fillId="7" borderId="78" xfId="0" applyNumberFormat="1" applyFont="1" applyFill="1" applyBorder="1" applyAlignment="1"/>
    <xf numFmtId="49" fontId="0" fillId="7" borderId="6" xfId="0" applyNumberFormat="1" applyFont="1" applyFill="1" applyBorder="1" applyAlignment="1"/>
    <xf numFmtId="0" fontId="6" fillId="7" borderId="7" xfId="0" applyFont="1" applyFill="1" applyBorder="1" applyAlignment="1">
      <alignment horizontal="left"/>
    </xf>
    <xf numFmtId="0" fontId="0" fillId="7" borderId="7" xfId="0" applyFont="1" applyFill="1" applyBorder="1" applyAlignment="1"/>
    <xf numFmtId="164" fontId="0" fillId="7" borderId="7" xfId="0" applyNumberFormat="1" applyFont="1" applyFill="1" applyBorder="1" applyAlignment="1"/>
    <xf numFmtId="164" fontId="0" fillId="7" borderId="8" xfId="0" applyNumberFormat="1" applyFont="1" applyFill="1" applyBorder="1" applyAlignment="1"/>
    <xf numFmtId="49" fontId="0" fillId="7" borderId="79" xfId="0" applyNumberFormat="1" applyFont="1" applyFill="1" applyBorder="1" applyAlignment="1"/>
    <xf numFmtId="0" fontId="0" fillId="7" borderId="80" xfId="0" applyFont="1" applyFill="1" applyBorder="1" applyAlignment="1"/>
    <xf numFmtId="164" fontId="0" fillId="7" borderId="80" xfId="0" applyNumberFormat="1" applyFont="1" applyFill="1" applyBorder="1" applyAlignment="1"/>
    <xf numFmtId="164" fontId="0" fillId="3" borderId="81" xfId="0" applyNumberFormat="1" applyFont="1" applyFill="1" applyBorder="1" applyAlignment="1"/>
    <xf numFmtId="49" fontId="0" fillId="3" borderId="68" xfId="0" applyNumberFormat="1" applyFont="1" applyFill="1" applyBorder="1" applyAlignment="1"/>
    <xf numFmtId="0" fontId="6" fillId="3" borderId="69" xfId="0" applyFont="1" applyFill="1" applyBorder="1" applyAlignment="1"/>
    <xf numFmtId="164" fontId="6" fillId="3" borderId="69" xfId="0" applyNumberFormat="1" applyFont="1" applyFill="1" applyBorder="1" applyAlignment="1"/>
    <xf numFmtId="164" fontId="6" fillId="3" borderId="71" xfId="0" applyNumberFormat="1" applyFont="1" applyFill="1" applyBorder="1" applyAlignment="1"/>
    <xf numFmtId="49" fontId="6" fillId="3" borderId="4" xfId="0" applyNumberFormat="1" applyFont="1" applyFill="1" applyBorder="1" applyAlignment="1"/>
    <xf numFmtId="0" fontId="6" fillId="3" borderId="5" xfId="0" applyFont="1" applyFill="1" applyBorder="1" applyAlignment="1"/>
    <xf numFmtId="164" fontId="6" fillId="3" borderId="23" xfId="0" applyNumberFormat="1" applyFont="1" applyFill="1" applyBorder="1" applyAlignment="1"/>
    <xf numFmtId="49" fontId="6" fillId="3" borderId="82" xfId="0" applyNumberFormat="1" applyFont="1" applyFill="1" applyBorder="1" applyAlignment="1">
      <alignment horizontal="left" vertical="center"/>
    </xf>
    <xf numFmtId="166" fontId="6" fillId="3" borderId="48" xfId="0" applyNumberFormat="1" applyFont="1" applyFill="1" applyBorder="1" applyAlignment="1">
      <alignment vertical="center"/>
    </xf>
    <xf numFmtId="166" fontId="6" fillId="3" borderId="49" xfId="0" applyNumberFormat="1" applyFont="1" applyFill="1" applyBorder="1" applyAlignment="1">
      <alignment vertical="center"/>
    </xf>
    <xf numFmtId="166" fontId="6" fillId="3" borderId="50" xfId="0" applyNumberFormat="1" applyFont="1" applyFill="1" applyBorder="1" applyAlignment="1">
      <alignment vertical="center"/>
    </xf>
    <xf numFmtId="49" fontId="6" fillId="3" borderId="43" xfId="0" applyNumberFormat="1" applyFont="1" applyFill="1" applyBorder="1" applyAlignment="1"/>
    <xf numFmtId="49" fontId="8" fillId="3" borderId="14" xfId="0" applyNumberFormat="1" applyFont="1" applyFill="1" applyBorder="1" applyAlignment="1">
      <alignment vertical="center"/>
    </xf>
    <xf numFmtId="2" fontId="0" fillId="3" borderId="16" xfId="0" applyNumberFormat="1" applyFont="1" applyFill="1" applyBorder="1" applyAlignment="1">
      <alignment vertical="center"/>
    </xf>
    <xf numFmtId="0" fontId="0" fillId="3" borderId="51" xfId="0" applyFont="1" applyFill="1" applyBorder="1" applyAlignment="1">
      <alignment vertical="center"/>
    </xf>
    <xf numFmtId="0" fontId="0" fillId="3" borderId="52" xfId="0" applyFont="1" applyFill="1" applyBorder="1" applyAlignment="1">
      <alignment vertical="center"/>
    </xf>
    <xf numFmtId="0" fontId="0" fillId="3" borderId="9" xfId="0" applyFont="1" applyFill="1" applyBorder="1" applyAlignment="1"/>
    <xf numFmtId="164" fontId="0" fillId="3" borderId="53" xfId="0" applyNumberFormat="1" applyFont="1" applyFill="1" applyBorder="1" applyAlignment="1">
      <alignment vertical="center"/>
    </xf>
    <xf numFmtId="49" fontId="1" fillId="2" borderId="83" xfId="0" applyNumberFormat="1" applyFont="1" applyFill="1" applyBorder="1" applyAlignment="1">
      <alignment horizontal="center" vertical="center"/>
    </xf>
    <xf numFmtId="0" fontId="1" fillId="2" borderId="84" xfId="0" applyFont="1" applyFill="1" applyBorder="1" applyAlignment="1">
      <alignment horizontal="center" vertical="center"/>
    </xf>
    <xf numFmtId="0" fontId="1" fillId="2" borderId="85" xfId="0" applyFont="1" applyFill="1" applyBorder="1" applyAlignment="1">
      <alignment horizontal="center" vertical="center"/>
    </xf>
    <xf numFmtId="49" fontId="6" fillId="3" borderId="58" xfId="0" applyNumberFormat="1" applyFont="1" applyFill="1" applyBorder="1" applyAlignment="1"/>
    <xf numFmtId="0" fontId="6" fillId="3" borderId="9" xfId="0" applyFont="1" applyFill="1" applyBorder="1" applyAlignment="1"/>
    <xf numFmtId="49" fontId="0" fillId="3" borderId="48" xfId="0" applyNumberFormat="1" applyFont="1" applyFill="1" applyBorder="1" applyAlignment="1">
      <alignment vertical="center"/>
    </xf>
    <xf numFmtId="49" fontId="0" fillId="3" borderId="49" xfId="0" applyNumberFormat="1" applyFont="1" applyFill="1" applyBorder="1" applyAlignment="1">
      <alignment vertical="center"/>
    </xf>
    <xf numFmtId="49" fontId="0" fillId="3" borderId="50" xfId="0" applyNumberFormat="1" applyFont="1" applyFill="1" applyBorder="1" applyAlignment="1"/>
    <xf numFmtId="49" fontId="0" fillId="3" borderId="60" xfId="0" applyNumberFormat="1" applyFont="1" applyFill="1" applyBorder="1" applyAlignment="1"/>
    <xf numFmtId="0" fontId="0" fillId="3" borderId="61" xfId="0" applyFont="1" applyFill="1" applyBorder="1" applyAlignment="1"/>
    <xf numFmtId="49" fontId="6" fillId="3" borderId="31" xfId="0" applyNumberFormat="1" applyFont="1" applyFill="1" applyBorder="1" applyAlignment="1">
      <alignment vertical="center"/>
    </xf>
    <xf numFmtId="0" fontId="6" fillId="3" borderId="32" xfId="0" applyNumberFormat="1" applyFont="1" applyFill="1" applyBorder="1" applyAlignment="1">
      <alignment vertical="center"/>
    </xf>
    <xf numFmtId="0" fontId="6" fillId="3" borderId="33" xfId="0" applyNumberFormat="1" applyFont="1" applyFill="1" applyBorder="1" applyAlignment="1">
      <alignment vertical="center"/>
    </xf>
    <xf numFmtId="0" fontId="0" fillId="3" borderId="34" xfId="0" applyNumberFormat="1" applyFont="1" applyFill="1" applyBorder="1" applyAlignment="1"/>
    <xf numFmtId="0" fontId="6" fillId="3" borderId="38" xfId="0" applyNumberFormat="1" applyFont="1" applyFill="1" applyBorder="1" applyAlignment="1">
      <alignment vertical="center"/>
    </xf>
    <xf numFmtId="0" fontId="6" fillId="3" borderId="39" xfId="0" applyNumberFormat="1" applyFont="1" applyFill="1" applyBorder="1" applyAlignment="1">
      <alignment vertical="center"/>
    </xf>
    <xf numFmtId="0" fontId="0" fillId="3" borderId="40" xfId="0" applyNumberFormat="1" applyFont="1" applyFill="1" applyBorder="1" applyAlignment="1"/>
    <xf numFmtId="164" fontId="6" fillId="3" borderId="29" xfId="0" applyNumberFormat="1" applyFont="1" applyFill="1" applyBorder="1" applyAlignment="1"/>
    <xf numFmtId="164" fontId="6" fillId="3" borderId="37" xfId="0" applyNumberFormat="1" applyFont="1" applyFill="1" applyBorder="1" applyAlignment="1"/>
    <xf numFmtId="164" fontId="6" fillId="3" borderId="89" xfId="0" applyNumberFormat="1" applyFont="1" applyFill="1" applyBorder="1" applyAlignment="1"/>
    <xf numFmtId="164" fontId="6" fillId="3" borderId="90" xfId="0" applyNumberFormat="1" applyFont="1" applyFill="1" applyBorder="1" applyAlignment="1"/>
    <xf numFmtId="49" fontId="0" fillId="8" borderId="91" xfId="0" applyNumberFormat="1" applyFont="1" applyFill="1" applyBorder="1" applyAlignment="1"/>
    <xf numFmtId="49" fontId="1" fillId="8" borderId="39" xfId="0" applyNumberFormat="1" applyFont="1" applyFill="1" applyBorder="1" applyAlignment="1"/>
    <xf numFmtId="164" fontId="0" fillId="8" borderId="35" xfId="0" applyNumberFormat="1" applyFont="1" applyFill="1" applyBorder="1" applyAlignment="1"/>
    <xf numFmtId="164" fontId="0" fillId="8" borderId="36" xfId="0" applyNumberFormat="1" applyFont="1" applyFill="1" applyBorder="1" applyAlignment="1"/>
    <xf numFmtId="164" fontId="0" fillId="8" borderId="78" xfId="0" applyNumberFormat="1" applyFont="1" applyFill="1" applyBorder="1" applyAlignment="1"/>
    <xf numFmtId="0" fontId="1" fillId="3" borderId="40" xfId="0" applyNumberFormat="1" applyFont="1" applyFill="1" applyBorder="1" applyAlignment="1"/>
    <xf numFmtId="49" fontId="0" fillId="9" borderId="91" xfId="0" applyNumberFormat="1" applyFont="1" applyFill="1" applyBorder="1" applyAlignment="1"/>
    <xf numFmtId="164" fontId="6" fillId="10" borderId="39" xfId="0" applyNumberFormat="1" applyFont="1" applyFill="1" applyBorder="1" applyAlignment="1">
      <alignment horizontal="center"/>
    </xf>
    <xf numFmtId="164" fontId="0" fillId="9" borderId="35" xfId="0" applyNumberFormat="1" applyFont="1" applyFill="1" applyBorder="1" applyAlignment="1"/>
    <xf numFmtId="164" fontId="0" fillId="9" borderId="36" xfId="0" applyNumberFormat="1" applyFont="1" applyFill="1" applyBorder="1" applyAlignment="1"/>
    <xf numFmtId="164" fontId="0" fillId="9" borderId="78" xfId="0" applyNumberFormat="1" applyFont="1" applyFill="1" applyBorder="1" applyAlignment="1"/>
    <xf numFmtId="164" fontId="6" fillId="9" borderId="39" xfId="0" applyNumberFormat="1" applyFont="1" applyFill="1" applyBorder="1" applyAlignment="1">
      <alignment horizontal="center"/>
    </xf>
    <xf numFmtId="49" fontId="0" fillId="9" borderId="92" xfId="0" applyNumberFormat="1" applyFont="1" applyFill="1" applyBorder="1" applyAlignment="1"/>
    <xf numFmtId="164" fontId="0" fillId="9" borderId="93" xfId="0" applyNumberFormat="1" applyFont="1" applyFill="1" applyBorder="1" applyAlignment="1"/>
    <xf numFmtId="164" fontId="0" fillId="9" borderId="7" xfId="0" applyNumberFormat="1" applyFont="1" applyFill="1" applyBorder="1" applyAlignment="1"/>
    <xf numFmtId="164" fontId="0" fillId="9" borderId="8" xfId="0" applyNumberFormat="1" applyFont="1" applyFill="1" applyBorder="1" applyAlignment="1"/>
    <xf numFmtId="49" fontId="3" fillId="9" borderId="10" xfId="0" applyNumberFormat="1" applyFont="1" applyFill="1" applyBorder="1" applyAlignment="1"/>
    <xf numFmtId="164" fontId="0" fillId="9" borderId="11" xfId="0" applyNumberFormat="1" applyFont="1" applyFill="1" applyBorder="1" applyAlignment="1"/>
    <xf numFmtId="164" fontId="3" fillId="9" borderId="11" xfId="0" applyNumberFormat="1" applyFont="1" applyFill="1" applyBorder="1" applyAlignment="1"/>
    <xf numFmtId="164" fontId="3" fillId="9" borderId="12" xfId="0" applyNumberFormat="1" applyFont="1" applyFill="1" applyBorder="1" applyAlignment="1"/>
    <xf numFmtId="164" fontId="1" fillId="3" borderId="69" xfId="0" applyNumberFormat="1" applyFont="1" applyFill="1" applyBorder="1" applyAlignment="1"/>
    <xf numFmtId="164" fontId="1" fillId="3" borderId="30" xfId="0" applyNumberFormat="1" applyFont="1" applyFill="1" applyBorder="1" applyAlignment="1"/>
    <xf numFmtId="49" fontId="1" fillId="3" borderId="58" xfId="0" applyNumberFormat="1" applyFont="1" applyFill="1" applyBorder="1" applyAlignment="1"/>
    <xf numFmtId="164" fontId="1" fillId="3" borderId="13" xfId="0" applyNumberFormat="1" applyFont="1" applyFill="1" applyBorder="1" applyAlignment="1"/>
    <xf numFmtId="164" fontId="1" fillId="11" borderId="95" xfId="0" applyNumberFormat="1" applyFont="1" applyFill="1" applyBorder="1" applyAlignment="1"/>
    <xf numFmtId="164" fontId="1" fillId="11" borderId="96" xfId="0" applyNumberFormat="1" applyFont="1" applyFill="1" applyBorder="1" applyAlignment="1"/>
    <xf numFmtId="0" fontId="0" fillId="3" borderId="21" xfId="0" applyFont="1" applyFill="1" applyBorder="1" applyAlignment="1"/>
    <xf numFmtId="0" fontId="0" fillId="3" borderId="22" xfId="0" applyFont="1" applyFill="1" applyBorder="1" applyAlignment="1"/>
    <xf numFmtId="164" fontId="0" fillId="2" borderId="32" xfId="0" applyNumberFormat="1" applyFont="1" applyFill="1" applyBorder="1" applyAlignment="1"/>
    <xf numFmtId="0" fontId="0" fillId="3" borderId="48" xfId="0" applyNumberFormat="1" applyFont="1" applyFill="1" applyBorder="1" applyAlignment="1">
      <alignment vertical="center"/>
    </xf>
    <xf numFmtId="0" fontId="0" fillId="3" borderId="49" xfId="0" applyNumberFormat="1" applyFont="1" applyFill="1" applyBorder="1" applyAlignment="1">
      <alignment vertical="center"/>
    </xf>
    <xf numFmtId="0" fontId="1" fillId="3" borderId="50" xfId="0" applyNumberFormat="1" applyFont="1" applyFill="1" applyBorder="1" applyAlignment="1"/>
    <xf numFmtId="164" fontId="0" fillId="3" borderId="30" xfId="0" applyNumberFormat="1" applyFont="1" applyFill="1" applyBorder="1" applyAlignment="1">
      <alignment wrapText="1"/>
    </xf>
    <xf numFmtId="164" fontId="0" fillId="3" borderId="38" xfId="0" applyNumberFormat="1" applyFont="1" applyFill="1" applyBorder="1" applyAlignment="1">
      <alignment wrapText="1"/>
    </xf>
    <xf numFmtId="49" fontId="1" fillId="3" borderId="39" xfId="0" applyNumberFormat="1" applyFont="1" applyFill="1" applyBorder="1" applyAlignment="1"/>
    <xf numFmtId="49" fontId="1" fillId="3" borderId="40" xfId="0" applyNumberFormat="1" applyFont="1" applyFill="1" applyBorder="1" applyAlignment="1">
      <alignment wrapText="1"/>
    </xf>
    <xf numFmtId="164" fontId="0" fillId="3" borderId="71" xfId="0" applyNumberFormat="1" applyFont="1" applyFill="1" applyBorder="1" applyAlignment="1">
      <alignment vertical="center"/>
    </xf>
    <xf numFmtId="49" fontId="1" fillId="9" borderId="83" xfId="0" applyNumberFormat="1" applyFont="1" applyFill="1" applyBorder="1" applyAlignment="1">
      <alignment horizontal="center" vertical="center"/>
    </xf>
    <xf numFmtId="0" fontId="1" fillId="9" borderId="84" xfId="0" applyFont="1" applyFill="1" applyBorder="1" applyAlignment="1">
      <alignment horizontal="center" vertical="center"/>
    </xf>
    <xf numFmtId="0" fontId="1" fillId="9" borderId="85" xfId="0" applyFont="1" applyFill="1" applyBorder="1" applyAlignment="1">
      <alignment horizontal="center" vertical="center"/>
    </xf>
    <xf numFmtId="0" fontId="0" fillId="3" borderId="55" xfId="0" applyFont="1" applyFill="1" applyBorder="1" applyAlignment="1"/>
    <xf numFmtId="49" fontId="1" fillId="3" borderId="38" xfId="0" applyNumberFormat="1" applyFont="1" applyFill="1" applyBorder="1" applyAlignment="1"/>
    <xf numFmtId="164" fontId="0" fillId="3" borderId="39" xfId="0" applyNumberFormat="1" applyFont="1" applyFill="1" applyBorder="1" applyAlignment="1"/>
    <xf numFmtId="164" fontId="0" fillId="3" borderId="40" xfId="0" applyNumberFormat="1" applyFont="1" applyFill="1" applyBorder="1" applyAlignment="1"/>
    <xf numFmtId="164" fontId="3" fillId="3" borderId="4" xfId="0" applyNumberFormat="1" applyFont="1" applyFill="1" applyBorder="1" applyAlignment="1"/>
    <xf numFmtId="164" fontId="0" fillId="3" borderId="13" xfId="0" applyNumberFormat="1" applyFont="1" applyFill="1" applyBorder="1" applyAlignment="1">
      <alignment vertical="center"/>
    </xf>
    <xf numFmtId="49" fontId="1" fillId="3" borderId="38" xfId="0" applyNumberFormat="1" applyFont="1" applyFill="1" applyBorder="1" applyAlignment="1">
      <alignment vertical="center"/>
    </xf>
    <xf numFmtId="49" fontId="1" fillId="3" borderId="39" xfId="0" applyNumberFormat="1" applyFont="1" applyFill="1" applyBorder="1" applyAlignment="1">
      <alignment vertical="center"/>
    </xf>
    <xf numFmtId="49" fontId="1" fillId="3" borderId="40" xfId="0" applyNumberFormat="1" applyFont="1" applyFill="1" applyBorder="1" applyAlignment="1">
      <alignment vertical="center"/>
    </xf>
    <xf numFmtId="49" fontId="1" fillId="3" borderId="48" xfId="0" applyNumberFormat="1" applyFont="1" applyFill="1" applyBorder="1" applyAlignment="1"/>
    <xf numFmtId="164" fontId="0" fillId="3" borderId="49" xfId="0" applyNumberFormat="1" applyFont="1" applyFill="1" applyBorder="1" applyAlignment="1"/>
    <xf numFmtId="164" fontId="0" fillId="3" borderId="50" xfId="0" applyNumberFormat="1" applyFont="1" applyFill="1" applyBorder="1" applyAlignment="1"/>
    <xf numFmtId="164" fontId="1" fillId="3" borderId="23" xfId="0" applyNumberFormat="1" applyFont="1" applyFill="1" applyBorder="1" applyAlignment="1"/>
    <xf numFmtId="49" fontId="0" fillId="3" borderId="24" xfId="0" applyNumberFormat="1" applyFont="1" applyFill="1" applyBorder="1" applyAlignment="1">
      <alignment vertical="center"/>
    </xf>
    <xf numFmtId="0" fontId="0" fillId="3" borderId="43" xfId="0" applyFont="1" applyFill="1" applyBorder="1" applyAlignment="1"/>
    <xf numFmtId="49" fontId="0" fillId="11" borderId="97" xfId="0" applyNumberFormat="1" applyFont="1" applyFill="1" applyBorder="1" applyAlignment="1"/>
    <xf numFmtId="164" fontId="6" fillId="11" borderId="98" xfId="0" applyNumberFormat="1" applyFont="1" applyFill="1" applyBorder="1" applyAlignment="1"/>
    <xf numFmtId="164" fontId="6" fillId="11" borderId="99" xfId="0" applyNumberFormat="1" applyFont="1" applyFill="1" applyBorder="1" applyAlignment="1"/>
    <xf numFmtId="164" fontId="6" fillId="11" borderId="100" xfId="0" applyNumberFormat="1" applyFont="1" applyFill="1" applyBorder="1" applyAlignment="1"/>
    <xf numFmtId="164" fontId="6" fillId="11" borderId="101" xfId="0" applyNumberFormat="1" applyFont="1" applyFill="1" applyBorder="1" applyAlignment="1"/>
    <xf numFmtId="49" fontId="6" fillId="12" borderId="31" xfId="0" applyNumberFormat="1" applyFont="1" applyFill="1" applyBorder="1" applyAlignment="1">
      <alignment vertical="center"/>
    </xf>
    <xf numFmtId="1" fontId="6" fillId="3" borderId="38" xfId="0" applyNumberFormat="1" applyFont="1" applyFill="1" applyBorder="1" applyAlignment="1">
      <alignment vertical="center"/>
    </xf>
    <xf numFmtId="1" fontId="6" fillId="3" borderId="39" xfId="0" applyNumberFormat="1" applyFont="1" applyFill="1" applyBorder="1" applyAlignment="1">
      <alignment vertical="center"/>
    </xf>
    <xf numFmtId="0" fontId="6" fillId="3" borderId="43" xfId="0" applyFont="1" applyFill="1" applyBorder="1" applyAlignment="1"/>
    <xf numFmtId="49" fontId="0" fillId="11" borderId="102" xfId="0" applyNumberFormat="1" applyFont="1" applyFill="1" applyBorder="1" applyAlignment="1"/>
    <xf numFmtId="164" fontId="6" fillId="11" borderId="103" xfId="0" applyNumberFormat="1" applyFont="1" applyFill="1" applyBorder="1" applyAlignment="1"/>
    <xf numFmtId="164" fontId="6" fillId="11" borderId="104" xfId="0" applyNumberFormat="1" applyFont="1" applyFill="1" applyBorder="1" applyAlignment="1"/>
    <xf numFmtId="164" fontId="6" fillId="11" borderId="105" xfId="0" applyNumberFormat="1" applyFont="1" applyFill="1" applyBorder="1" applyAlignment="1"/>
    <xf numFmtId="164" fontId="6" fillId="11" borderId="106" xfId="0" applyNumberFormat="1" applyFont="1" applyFill="1" applyBorder="1" applyAlignment="1"/>
    <xf numFmtId="1" fontId="6" fillId="3" borderId="40" xfId="0" applyNumberFormat="1" applyFont="1" applyFill="1" applyBorder="1" applyAlignment="1">
      <alignment vertical="center"/>
    </xf>
    <xf numFmtId="0" fontId="1" fillId="3" borderId="52" xfId="0" applyFont="1" applyFill="1" applyBorder="1" applyAlignment="1"/>
    <xf numFmtId="164" fontId="0" fillId="3" borderId="52" xfId="0" applyNumberFormat="1" applyFont="1" applyFill="1" applyBorder="1" applyAlignment="1"/>
    <xf numFmtId="49" fontId="0" fillId="3" borderId="82" xfId="0" applyNumberFormat="1" applyFont="1" applyFill="1" applyBorder="1" applyAlignment="1">
      <alignment vertical="center"/>
    </xf>
    <xf numFmtId="49" fontId="1" fillId="3" borderId="33" xfId="0" applyNumberFormat="1" applyFont="1" applyFill="1" applyBorder="1" applyAlignment="1"/>
    <xf numFmtId="49" fontId="1" fillId="3" borderId="34" xfId="0" applyNumberFormat="1" applyFont="1" applyFill="1" applyBorder="1" applyAlignment="1"/>
    <xf numFmtId="164" fontId="0" fillId="3" borderId="22" xfId="0" applyNumberFormat="1" applyFont="1" applyFill="1" applyBorder="1" applyAlignment="1">
      <alignment vertical="center"/>
    </xf>
    <xf numFmtId="49" fontId="1" fillId="9" borderId="32" xfId="0" applyNumberFormat="1" applyFont="1" applyFill="1" applyBorder="1" applyAlignment="1">
      <alignment horizontal="center" vertical="center"/>
    </xf>
    <xf numFmtId="0" fontId="1" fillId="9" borderId="33" xfId="0" applyFont="1" applyFill="1" applyBorder="1" applyAlignment="1">
      <alignment horizontal="center" vertical="center"/>
    </xf>
    <xf numFmtId="0" fontId="1" fillId="9" borderId="34" xfId="0" applyFont="1" applyFill="1" applyBorder="1" applyAlignment="1">
      <alignment horizontal="center" vertical="center"/>
    </xf>
    <xf numFmtId="166" fontId="6" fillId="3" borderId="39" xfId="0" applyNumberFormat="1" applyFont="1" applyFill="1" applyBorder="1" applyAlignment="1"/>
    <xf numFmtId="166" fontId="6" fillId="3" borderId="40" xfId="0" applyNumberFormat="1" applyFont="1" applyFill="1" applyBorder="1" applyAlignment="1"/>
    <xf numFmtId="164" fontId="6" fillId="3" borderId="13" xfId="0" applyNumberFormat="1" applyFont="1" applyFill="1" applyBorder="1" applyAlignment="1">
      <alignment vertical="center"/>
    </xf>
    <xf numFmtId="49" fontId="0" fillId="3" borderId="39" xfId="0" applyNumberFormat="1" applyFont="1" applyFill="1" applyBorder="1" applyAlignment="1">
      <alignment vertical="center"/>
    </xf>
    <xf numFmtId="49" fontId="0" fillId="3" borderId="40" xfId="0" applyNumberFormat="1" applyFont="1" applyFill="1" applyBorder="1" applyAlignment="1">
      <alignment vertical="center"/>
    </xf>
    <xf numFmtId="0" fontId="0" fillId="3" borderId="109" xfId="0" applyFont="1" applyFill="1" applyBorder="1" applyAlignment="1"/>
    <xf numFmtId="0" fontId="1" fillId="3" borderId="43" xfId="0" applyFont="1" applyFill="1" applyBorder="1" applyAlignment="1"/>
    <xf numFmtId="164" fontId="0" fillId="3" borderId="109" xfId="0" applyNumberFormat="1" applyFont="1" applyFill="1" applyBorder="1" applyAlignment="1"/>
    <xf numFmtId="49" fontId="0" fillId="12" borderId="31" xfId="0" applyNumberFormat="1" applyFont="1" applyFill="1" applyBorder="1" applyAlignment="1">
      <alignment vertical="center"/>
    </xf>
    <xf numFmtId="166" fontId="0" fillId="3" borderId="40" xfId="0" applyNumberFormat="1" applyFont="1" applyFill="1" applyBorder="1" applyAlignment="1"/>
    <xf numFmtId="0" fontId="0" fillId="3" borderId="69" xfId="0" applyFont="1" applyFill="1" applyBorder="1" applyAlignment="1"/>
    <xf numFmtId="164" fontId="0" fillId="3" borderId="69" xfId="0" applyNumberFormat="1" applyFont="1" applyFill="1" applyBorder="1" applyAlignment="1"/>
    <xf numFmtId="164" fontId="1" fillId="3" borderId="22" xfId="0" applyNumberFormat="1" applyFont="1" applyFill="1" applyBorder="1" applyAlignment="1">
      <alignment vertical="center"/>
    </xf>
    <xf numFmtId="0" fontId="1" fillId="3" borderId="16" xfId="0" applyNumberFormat="1" applyFont="1" applyFill="1" applyBorder="1" applyAlignment="1">
      <alignment vertical="center"/>
    </xf>
    <xf numFmtId="0" fontId="0" fillId="3" borderId="55" xfId="0" applyFont="1" applyFill="1" applyBorder="1" applyAlignment="1">
      <alignment vertical="center"/>
    </xf>
    <xf numFmtId="0" fontId="0" fillId="3" borderId="52" xfId="0" applyFont="1" applyFill="1" applyBorder="1" applyAlignment="1"/>
    <xf numFmtId="49" fontId="1" fillId="3" borderId="55" xfId="0" applyNumberFormat="1" applyFont="1" applyFill="1" applyBorder="1" applyAlignment="1"/>
    <xf numFmtId="49" fontId="1" fillId="3" borderId="22" xfId="0" applyNumberFormat="1" applyFont="1" applyFill="1" applyBorder="1" applyAlignment="1"/>
    <xf numFmtId="49" fontId="0" fillId="3" borderId="4" xfId="0" applyNumberFormat="1" applyFont="1" applyFill="1" applyBorder="1" applyAlignment="1"/>
    <xf numFmtId="49" fontId="0" fillId="3" borderId="30" xfId="0" applyNumberFormat="1" applyFont="1" applyFill="1" applyBorder="1" applyAlignment="1"/>
    <xf numFmtId="49" fontId="1" fillId="8" borderId="38" xfId="0" applyNumberFormat="1" applyFont="1" applyFill="1" applyBorder="1" applyAlignment="1">
      <alignment horizontal="right" vertical="top"/>
    </xf>
    <xf numFmtId="49" fontId="1" fillId="8" borderId="40" xfId="0" applyNumberFormat="1" applyFont="1" applyFill="1" applyBorder="1" applyAlignment="1">
      <alignment horizontal="right" vertical="top"/>
    </xf>
    <xf numFmtId="49" fontId="0" fillId="3" borderId="58" xfId="0" applyNumberFormat="1" applyFont="1" applyFill="1" applyBorder="1" applyAlignment="1"/>
    <xf numFmtId="49" fontId="0" fillId="3" borderId="13" xfId="0" applyNumberFormat="1" applyFont="1" applyFill="1" applyBorder="1" applyAlignment="1"/>
    <xf numFmtId="164" fontId="6" fillId="10" borderId="31" xfId="0" applyNumberFormat="1" applyFont="1" applyFill="1" applyBorder="1" applyAlignment="1">
      <alignment horizontal="right" vertical="top"/>
    </xf>
    <xf numFmtId="164" fontId="6" fillId="10" borderId="38" xfId="0" applyNumberFormat="1" applyFont="1" applyFill="1" applyBorder="1" applyAlignment="1">
      <alignment horizontal="right" vertical="top"/>
    </xf>
    <xf numFmtId="49" fontId="6" fillId="6" borderId="79" xfId="0" applyNumberFormat="1" applyFont="1" applyFill="1" applyBorder="1" applyAlignment="1">
      <alignment horizontal="left" vertical="top"/>
    </xf>
    <xf numFmtId="0" fontId="6" fillId="6" borderId="111" xfId="0" applyFont="1" applyFill="1" applyBorder="1" applyAlignment="1">
      <alignment horizontal="right" vertical="top"/>
    </xf>
    <xf numFmtId="49" fontId="1" fillId="13" borderId="38" xfId="0" applyNumberFormat="1" applyFont="1" applyFill="1" applyBorder="1" applyAlignment="1">
      <alignment horizontal="right" vertical="top"/>
    </xf>
    <xf numFmtId="49" fontId="1" fillId="13" borderId="40" xfId="0" applyNumberFormat="1" applyFont="1" applyFill="1" applyBorder="1" applyAlignment="1">
      <alignment horizontal="right" vertical="top"/>
    </xf>
    <xf numFmtId="1" fontId="6" fillId="10" borderId="40" xfId="0" applyNumberFormat="1" applyFont="1" applyFill="1" applyBorder="1" applyAlignment="1">
      <alignment horizontal="right" vertical="top"/>
    </xf>
    <xf numFmtId="1" fontId="6" fillId="10" borderId="38" xfId="0" applyNumberFormat="1" applyFont="1" applyFill="1" applyBorder="1" applyAlignment="1">
      <alignment horizontal="right" vertical="top"/>
    </xf>
    <xf numFmtId="0" fontId="6" fillId="9" borderId="79" xfId="0" applyNumberFormat="1" applyFont="1" applyFill="1" applyBorder="1" applyAlignment="1">
      <alignment horizontal="right" vertical="top"/>
    </xf>
    <xf numFmtId="0" fontId="6" fillId="9" borderId="111" xfId="0" applyFont="1" applyFill="1" applyBorder="1" applyAlignment="1">
      <alignment horizontal="right" vertical="top"/>
    </xf>
    <xf numFmtId="0" fontId="1" fillId="9" borderId="102" xfId="0" applyNumberFormat="1" applyFont="1" applyFill="1" applyBorder="1" applyAlignment="1">
      <alignment horizontal="right" vertical="top"/>
    </xf>
    <xf numFmtId="0" fontId="1" fillId="9" borderId="112" xfId="0" applyFont="1" applyFill="1" applyBorder="1" applyAlignment="1">
      <alignment horizontal="right" vertical="top"/>
    </xf>
    <xf numFmtId="164" fontId="0" fillId="3" borderId="21" xfId="0" applyNumberFormat="1" applyFont="1" applyFill="1" applyBorder="1" applyAlignment="1"/>
    <xf numFmtId="165" fontId="6" fillId="5" borderId="26" xfId="0" applyNumberFormat="1" applyFont="1" applyFill="1" applyBorder="1" applyAlignment="1">
      <alignment horizontal="center"/>
    </xf>
    <xf numFmtId="165" fontId="6" fillId="5" borderId="27" xfId="0" applyNumberFormat="1" applyFont="1" applyFill="1" applyBorder="1" applyAlignment="1">
      <alignment horizontal="center"/>
    </xf>
    <xf numFmtId="49" fontId="6" fillId="6" borderId="6" xfId="0" applyNumberFormat="1" applyFont="1" applyFill="1" applyBorder="1" applyAlignment="1">
      <alignment horizontal="left" vertical="top" wrapText="1"/>
    </xf>
    <xf numFmtId="0" fontId="6" fillId="6" borderId="8" xfId="0" applyFont="1" applyFill="1" applyBorder="1" applyAlignment="1">
      <alignment horizontal="left" vertical="top" wrapText="1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6" fillId="6" borderId="74" xfId="0" applyNumberFormat="1" applyFont="1" applyFill="1" applyBorder="1" applyAlignment="1">
      <alignment horizontal="left" vertical="top"/>
    </xf>
    <xf numFmtId="0" fontId="6" fillId="6" borderId="76" xfId="0" applyFont="1" applyFill="1" applyBorder="1" applyAlignment="1">
      <alignment horizontal="left" vertical="top"/>
    </xf>
    <xf numFmtId="49" fontId="6" fillId="6" borderId="79" xfId="0" applyNumberFormat="1" applyFont="1" applyFill="1" applyBorder="1" applyAlignment="1">
      <alignment horizontal="left" vertical="top"/>
    </xf>
    <xf numFmtId="0" fontId="6" fillId="6" borderId="111" xfId="0" applyFont="1" applyFill="1" applyBorder="1" applyAlignment="1">
      <alignment horizontal="left" vertical="top"/>
    </xf>
    <xf numFmtId="49" fontId="1" fillId="3" borderId="55" xfId="0" applyNumberFormat="1" applyFont="1" applyFill="1" applyBorder="1" applyAlignment="1">
      <alignment horizontal="left" vertical="top" wrapText="1"/>
    </xf>
    <xf numFmtId="0" fontId="1" fillId="3" borderId="22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1" fillId="3" borderId="30" xfId="0" applyFont="1" applyFill="1" applyBorder="1" applyAlignment="1">
      <alignment horizontal="left" vertical="top" wrapText="1"/>
    </xf>
    <xf numFmtId="0" fontId="1" fillId="3" borderId="86" xfId="0" applyFont="1" applyFill="1" applyBorder="1" applyAlignment="1">
      <alignment horizontal="left" vertical="top" wrapText="1"/>
    </xf>
    <xf numFmtId="0" fontId="1" fillId="3" borderId="90" xfId="0" applyFont="1" applyFill="1" applyBorder="1" applyAlignment="1">
      <alignment horizontal="left" vertical="top" wrapText="1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164" fontId="1" fillId="2" borderId="33" xfId="0" applyNumberFormat="1" applyFont="1" applyFill="1" applyBorder="1" applyAlignment="1">
      <alignment horizontal="center"/>
    </xf>
    <xf numFmtId="164" fontId="1" fillId="2" borderId="34" xfId="0" applyNumberFormat="1" applyFont="1" applyFill="1" applyBorder="1" applyAlignment="1">
      <alignment horizontal="center"/>
    </xf>
    <xf numFmtId="49" fontId="1" fillId="3" borderId="60" xfId="0" applyNumberFormat="1" applyFont="1" applyFill="1" applyBorder="1" applyAlignment="1">
      <alignment horizontal="left"/>
    </xf>
    <xf numFmtId="0" fontId="1" fillId="3" borderId="61" xfId="0" applyFont="1" applyFill="1" applyBorder="1" applyAlignment="1">
      <alignment horizontal="left"/>
    </xf>
    <xf numFmtId="49" fontId="1" fillId="3" borderId="68" xfId="0" applyNumberFormat="1" applyFont="1" applyFill="1" applyBorder="1" applyAlignment="1">
      <alignment horizontal="left"/>
    </xf>
    <xf numFmtId="0" fontId="1" fillId="3" borderId="69" xfId="0" applyFont="1" applyFill="1" applyBorder="1" applyAlignment="1">
      <alignment horizontal="left"/>
    </xf>
    <xf numFmtId="49" fontId="1" fillId="3" borderId="4" xfId="0" applyNumberFormat="1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49" fontId="6" fillId="3" borderId="4" xfId="0" applyNumberFormat="1" applyFont="1" applyFill="1" applyBorder="1" applyAlignment="1">
      <alignment horizontal="left"/>
    </xf>
    <xf numFmtId="0" fontId="6" fillId="3" borderId="57" xfId="0" applyFont="1" applyFill="1" applyBorder="1" applyAlignment="1">
      <alignment horizontal="left"/>
    </xf>
    <xf numFmtId="49" fontId="2" fillId="3" borderId="60" xfId="0" applyNumberFormat="1" applyFont="1" applyFill="1" applyBorder="1" applyAlignment="1">
      <alignment horizontal="left"/>
    </xf>
    <xf numFmtId="0" fontId="2" fillId="3" borderId="61" xfId="0" applyFont="1" applyFill="1" applyBorder="1" applyAlignment="1">
      <alignment horizontal="left"/>
    </xf>
    <xf numFmtId="49" fontId="6" fillId="3" borderId="58" xfId="0" applyNumberFormat="1" applyFont="1" applyFill="1" applyBorder="1" applyAlignment="1">
      <alignment horizontal="left"/>
    </xf>
    <xf numFmtId="0" fontId="6" fillId="3" borderId="59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6" fillId="3" borderId="72" xfId="0" applyFont="1" applyFill="1" applyBorder="1" applyAlignment="1">
      <alignment horizontal="left"/>
    </xf>
    <xf numFmtId="49" fontId="2" fillId="2" borderId="10" xfId="0" applyNumberFormat="1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49" fontId="4" fillId="4" borderId="18" xfId="0" applyNumberFormat="1" applyFont="1" applyFill="1" applyBorder="1" applyAlignment="1">
      <alignment horizontal="center"/>
    </xf>
    <xf numFmtId="164" fontId="4" fillId="4" borderId="19" xfId="0" applyNumberFormat="1" applyFont="1" applyFill="1" applyBorder="1" applyAlignment="1">
      <alignment horizontal="center"/>
    </xf>
    <xf numFmtId="49" fontId="2" fillId="3" borderId="51" xfId="0" applyNumberFormat="1" applyFont="1" applyFill="1" applyBorder="1" applyAlignment="1">
      <alignment horizontal="left"/>
    </xf>
    <xf numFmtId="0" fontId="2" fillId="3" borderId="52" xfId="0" applyFont="1" applyFill="1" applyBorder="1" applyAlignment="1">
      <alignment horizontal="left"/>
    </xf>
    <xf numFmtId="0" fontId="2" fillId="3" borderId="53" xfId="0" applyFont="1" applyFill="1" applyBorder="1" applyAlignment="1">
      <alignment horizontal="left"/>
    </xf>
    <xf numFmtId="49" fontId="7" fillId="3" borderId="55" xfId="0" applyNumberFormat="1" applyFont="1" applyFill="1" applyBorder="1" applyAlignment="1">
      <alignment horizontal="left"/>
    </xf>
    <xf numFmtId="0" fontId="7" fillId="3" borderId="56" xfId="0" applyFont="1" applyFill="1" applyBorder="1" applyAlignment="1">
      <alignment horizontal="left"/>
    </xf>
    <xf numFmtId="165" fontId="6" fillId="5" borderId="45" xfId="0" applyNumberFormat="1" applyFont="1" applyFill="1" applyBorder="1" applyAlignment="1">
      <alignment horizontal="left"/>
    </xf>
    <xf numFmtId="165" fontId="6" fillId="5" borderId="46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165" fontId="6" fillId="5" borderId="26" xfId="0" applyNumberFormat="1" applyFont="1" applyFill="1" applyBorder="1" applyAlignment="1">
      <alignment horizontal="left"/>
    </xf>
    <xf numFmtId="165" fontId="6" fillId="5" borderId="27" xfId="0" applyNumberFormat="1" applyFont="1" applyFill="1" applyBorder="1" applyAlignment="1">
      <alignment horizontal="left"/>
    </xf>
    <xf numFmtId="165" fontId="6" fillId="5" borderId="26" xfId="0" applyNumberFormat="1" applyFont="1" applyFill="1" applyBorder="1" applyAlignment="1">
      <alignment horizontal="right"/>
    </xf>
    <xf numFmtId="165" fontId="6" fillId="5" borderId="27" xfId="0" applyNumberFormat="1" applyFont="1" applyFill="1" applyBorder="1" applyAlignment="1">
      <alignment horizontal="right"/>
    </xf>
    <xf numFmtId="165" fontId="6" fillId="5" borderId="39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left" vertical="center"/>
    </xf>
    <xf numFmtId="14" fontId="1" fillId="2" borderId="3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horizontal="left" vertical="center"/>
    </xf>
    <xf numFmtId="14" fontId="1" fillId="2" borderId="7" xfId="0" applyNumberFormat="1" applyFont="1" applyFill="1" applyBorder="1" applyAlignment="1">
      <alignment horizontal="left" vertical="center"/>
    </xf>
    <xf numFmtId="14" fontId="1" fillId="2" borderId="8" xfId="0" applyNumberFormat="1" applyFont="1" applyFill="1" applyBorder="1" applyAlignment="1">
      <alignment horizontal="left" vertical="center"/>
    </xf>
    <xf numFmtId="49" fontId="6" fillId="3" borderId="65" xfId="0" applyNumberFormat="1" applyFont="1" applyFill="1" applyBorder="1" applyAlignment="1">
      <alignment horizontal="left"/>
    </xf>
    <xf numFmtId="0" fontId="6" fillId="3" borderId="66" xfId="0" applyFont="1" applyFill="1" applyBorder="1" applyAlignment="1">
      <alignment horizontal="left"/>
    </xf>
    <xf numFmtId="0" fontId="6" fillId="3" borderId="108" xfId="0" applyFont="1" applyFill="1" applyBorder="1" applyAlignment="1">
      <alignment horizontal="left"/>
    </xf>
    <xf numFmtId="0" fontId="1" fillId="3" borderId="107" xfId="0" applyFont="1" applyFill="1" applyBorder="1" applyAlignment="1">
      <alignment horizontal="left"/>
    </xf>
    <xf numFmtId="0" fontId="1" fillId="3" borderId="70" xfId="0" applyFont="1" applyFill="1" applyBorder="1" applyAlignment="1">
      <alignment horizontal="left"/>
    </xf>
    <xf numFmtId="0" fontId="1" fillId="3" borderId="71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49" fontId="8" fillId="3" borderId="51" xfId="0" applyNumberFormat="1" applyFont="1" applyFill="1" applyBorder="1" applyAlignment="1">
      <alignment horizontal="center" vertical="center" wrapText="1"/>
    </xf>
    <xf numFmtId="0" fontId="0" fillId="3" borderId="52" xfId="0" applyFont="1" applyFill="1" applyBorder="1" applyAlignment="1">
      <alignment horizontal="center" vertical="center" wrapText="1"/>
    </xf>
    <xf numFmtId="0" fontId="0" fillId="3" borderId="110" xfId="0" applyFont="1" applyFill="1" applyBorder="1" applyAlignment="1">
      <alignment horizontal="center" vertical="center" wrapText="1"/>
    </xf>
    <xf numFmtId="49" fontId="1" fillId="3" borderId="55" xfId="0" applyNumberFormat="1" applyFont="1" applyFill="1" applyBorder="1" applyAlignment="1">
      <alignment horizontal="left"/>
    </xf>
    <xf numFmtId="0" fontId="1" fillId="3" borderId="21" xfId="0" applyFont="1" applyFill="1" applyBorder="1" applyAlignment="1">
      <alignment horizontal="left"/>
    </xf>
    <xf numFmtId="0" fontId="1" fillId="3" borderId="22" xfId="0" applyFont="1" applyFill="1" applyBorder="1" applyAlignment="1">
      <alignment horizontal="left"/>
    </xf>
    <xf numFmtId="49" fontId="1" fillId="11" borderId="94" xfId="0" applyNumberFormat="1" applyFont="1" applyFill="1" applyBorder="1" applyAlignment="1">
      <alignment horizontal="left"/>
    </xf>
    <xf numFmtId="0" fontId="1" fillId="11" borderId="95" xfId="0" applyFont="1" applyFill="1" applyBorder="1" applyAlignment="1">
      <alignment horizontal="left"/>
    </xf>
    <xf numFmtId="167" fontId="6" fillId="3" borderId="9" xfId="0" applyNumberFormat="1" applyFont="1" applyFill="1" applyBorder="1" applyAlignment="1">
      <alignment horizontal="center"/>
    </xf>
    <xf numFmtId="49" fontId="2" fillId="3" borderId="63" xfId="0" applyNumberFormat="1" applyFont="1" applyFill="1" applyBorder="1" applyAlignment="1">
      <alignment horizontal="left"/>
    </xf>
    <xf numFmtId="0" fontId="2" fillId="3" borderId="64" xfId="0" applyFont="1" applyFill="1" applyBorder="1" applyAlignment="1">
      <alignment horizontal="left"/>
    </xf>
    <xf numFmtId="49" fontId="6" fillId="3" borderId="86" xfId="0" applyNumberFormat="1" applyFont="1" applyFill="1" applyBorder="1" applyAlignment="1">
      <alignment horizontal="left"/>
    </xf>
    <xf numFmtId="0" fontId="6" fillId="3" borderId="87" xfId="0" applyFont="1" applyFill="1" applyBorder="1" applyAlignment="1">
      <alignment horizontal="left"/>
    </xf>
    <xf numFmtId="0" fontId="6" fillId="3" borderId="88" xfId="0" applyFont="1" applyFill="1" applyBorder="1" applyAlignment="1">
      <alignment horizontal="left"/>
    </xf>
    <xf numFmtId="164" fontId="6" fillId="14" borderId="36" xfId="0" applyNumberFormat="1" applyFont="1" applyFill="1" applyBorder="1" applyAlignment="1"/>
    <xf numFmtId="164" fontId="6" fillId="14" borderId="37" xfId="0" applyNumberFormat="1" applyFont="1" applyFill="1" applyBorder="1" applyAlignment="1"/>
    <xf numFmtId="164" fontId="6" fillId="14" borderId="5" xfId="0" applyNumberFormat="1" applyFont="1" applyFill="1" applyBorder="1" applyAlignment="1"/>
    <xf numFmtId="164" fontId="0" fillId="14" borderId="35" xfId="0" applyNumberFormat="1" applyFont="1" applyFill="1" applyBorder="1" applyAlignment="1"/>
    <xf numFmtId="164" fontId="0" fillId="14" borderId="36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5B3D7"/>
      <rgbColor rgb="FFAAAAAA"/>
      <rgbColor rgb="FFFFFFFF"/>
      <rgbColor rgb="FFF79646"/>
      <rgbColor rgb="FFFDE9D9"/>
      <rgbColor rgb="FFFFFF00"/>
      <rgbColor rgb="FFD8D8D8"/>
      <rgbColor rgb="FFFF0000"/>
      <rgbColor rgb="FF748C42"/>
      <rgbColor rgb="FFC2D69B"/>
      <rgbColor rgb="FFC4D79B"/>
      <rgbColor rgb="FFFABF8F"/>
      <rgbColor rgb="FFEAF1DD"/>
      <rgbColor rgb="FF76933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8"/>
  <sheetViews>
    <sheetView showGridLines="0" tabSelected="1" topLeftCell="A63" zoomScale="110" zoomScaleNormal="110" workbookViewId="0">
      <selection activeCell="F77" sqref="F77"/>
    </sheetView>
  </sheetViews>
  <sheetFormatPr baseColWidth="10" defaultColWidth="9" defaultRowHeight="22.25" customHeight="1" x14ac:dyDescent="0.15"/>
  <cols>
    <col min="1" max="1" width="50.83203125" style="1" customWidth="1"/>
    <col min="2" max="2" width="10.33203125" style="1" customWidth="1"/>
    <col min="3" max="3" width="10" style="1" customWidth="1"/>
    <col min="4" max="9" width="18" style="1" customWidth="1"/>
    <col min="10" max="10" width="1.33203125" style="1" customWidth="1"/>
    <col min="11" max="11" width="56.6640625" style="1" customWidth="1"/>
    <col min="12" max="16" width="12" style="1" customWidth="1"/>
    <col min="17" max="17" width="17.1640625" style="1" customWidth="1"/>
    <col min="18" max="22" width="6.5" style="1" customWidth="1"/>
    <col min="23" max="23" width="3.5" style="1" customWidth="1"/>
    <col min="24" max="24" width="3.6640625" style="1" customWidth="1"/>
    <col min="25" max="38" width="9" style="1" customWidth="1"/>
    <col min="39" max="16384" width="9" style="1"/>
  </cols>
  <sheetData>
    <row r="1" spans="1:37" ht="22.25" customHeight="1" x14ac:dyDescent="0.2">
      <c r="A1" s="323" t="s">
        <v>0</v>
      </c>
      <c r="B1" s="324"/>
      <c r="C1" s="324"/>
      <c r="D1" s="324"/>
      <c r="E1" s="324"/>
      <c r="F1" s="324"/>
      <c r="G1" s="330" t="s">
        <v>117</v>
      </c>
      <c r="H1" s="331"/>
      <c r="I1" s="332"/>
      <c r="J1" s="2"/>
      <c r="K1" s="3"/>
      <c r="L1" s="3"/>
      <c r="M1" s="3"/>
      <c r="N1" s="3"/>
      <c r="O1" s="3"/>
      <c r="P1" s="3"/>
      <c r="Q1" s="3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ht="22.25" customHeight="1" x14ac:dyDescent="0.2">
      <c r="A2" s="333" t="s">
        <v>1</v>
      </c>
      <c r="B2" s="334"/>
      <c r="C2" s="334"/>
      <c r="D2" s="334"/>
      <c r="E2" s="334"/>
      <c r="F2" s="334"/>
      <c r="G2" s="335" t="s">
        <v>118</v>
      </c>
      <c r="H2" s="336"/>
      <c r="I2" s="337"/>
      <c r="J2" s="2"/>
      <c r="K2" s="3"/>
      <c r="L2" s="6"/>
      <c r="M2" s="6"/>
      <c r="N2" s="6"/>
      <c r="O2" s="6"/>
      <c r="P2" s="6"/>
      <c r="Q2" s="3"/>
      <c r="R2" s="4"/>
      <c r="S2" s="5"/>
      <c r="T2" s="5"/>
      <c r="U2" s="5"/>
      <c r="V2" s="5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22.25" customHeight="1" x14ac:dyDescent="0.2">
      <c r="A3" s="311" t="s">
        <v>2</v>
      </c>
      <c r="B3" s="312"/>
      <c r="C3" s="312"/>
      <c r="D3" s="312"/>
      <c r="E3" s="312"/>
      <c r="F3" s="312"/>
      <c r="G3" s="312"/>
      <c r="H3" s="312"/>
      <c r="I3" s="313"/>
      <c r="J3" s="8"/>
      <c r="K3" s="9"/>
      <c r="L3" s="278" t="s">
        <v>3</v>
      </c>
      <c r="M3" s="279"/>
      <c r="N3" s="279"/>
      <c r="O3" s="279"/>
      <c r="P3" s="280"/>
      <c r="Q3" s="8"/>
      <c r="R3" s="4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ht="22.25" customHeight="1" x14ac:dyDescent="0.2">
      <c r="A4" s="10" t="s">
        <v>4</v>
      </c>
      <c r="B4" s="314" t="s">
        <v>5</v>
      </c>
      <c r="C4" s="315"/>
      <c r="D4" s="11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3" t="s">
        <v>11</v>
      </c>
      <c r="J4" s="14"/>
      <c r="K4" s="15" t="s">
        <v>12</v>
      </c>
      <c r="L4" s="16" t="s">
        <v>13</v>
      </c>
      <c r="M4" s="17" t="s">
        <v>14</v>
      </c>
      <c r="N4" s="17" t="s">
        <v>15</v>
      </c>
      <c r="O4" s="17" t="s">
        <v>16</v>
      </c>
      <c r="P4" s="18" t="s">
        <v>17</v>
      </c>
      <c r="Q4" s="19"/>
      <c r="R4" s="20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ht="22.25" customHeight="1" x14ac:dyDescent="0.2">
      <c r="A5" s="21" t="s">
        <v>18</v>
      </c>
      <c r="B5" s="274">
        <v>10644</v>
      </c>
      <c r="C5" s="275"/>
      <c r="D5" s="22">
        <f t="shared" ref="D5:D13" si="0">L5*L27*L49*B5</f>
        <v>10644</v>
      </c>
      <c r="E5" s="23">
        <f>M5*M27*M49*B5*$L$69</f>
        <v>10963.32</v>
      </c>
      <c r="F5" s="23">
        <f>N5*N27*N49*B5*$L$69*$L$69</f>
        <v>11292.2196</v>
      </c>
      <c r="G5" s="3">
        <f>O5*O27*O49*B5*$L$69*$L$69*$L$69</f>
        <v>0</v>
      </c>
      <c r="H5" s="3">
        <f>P5*P27*P49*B5*$L$69*$L$69*$L$69*$L$69</f>
        <v>0</v>
      </c>
      <c r="I5" s="24">
        <f t="shared" ref="I5:I24" si="1">SUM(D5:H5)</f>
        <v>32899.539600000004</v>
      </c>
      <c r="J5" s="25"/>
      <c r="K5" s="26" t="str">
        <f t="shared" ref="K5:K24" si="2">A5</f>
        <v>PI- Kim, Sora</v>
      </c>
      <c r="L5" s="27">
        <v>1</v>
      </c>
      <c r="M5" s="28">
        <v>1</v>
      </c>
      <c r="N5" s="28">
        <v>1</v>
      </c>
      <c r="O5" s="28"/>
      <c r="P5" s="29"/>
      <c r="Q5" s="2"/>
      <c r="R5" s="2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ht="22.25" customHeight="1" x14ac:dyDescent="0.2">
      <c r="A6" s="21" t="s">
        <v>19</v>
      </c>
      <c r="B6" s="325">
        <v>10733</v>
      </c>
      <c r="C6" s="326"/>
      <c r="D6" s="30">
        <f t="shared" si="0"/>
        <v>10733</v>
      </c>
      <c r="E6" s="31">
        <f>M6*M28*M50*B6*$L$69</f>
        <v>11054.99</v>
      </c>
      <c r="F6" s="31">
        <f>N6*N28*N50*B6*$L$69*$L$69</f>
        <v>11386.6397</v>
      </c>
      <c r="G6" s="32">
        <f>O6*O28*O50*B6*$L$69*$L$69*$L$69</f>
        <v>0</v>
      </c>
      <c r="H6" s="3">
        <f>P6*P28*P50*B6*$L$69*$L$69*$L$69*$L$69</f>
        <v>0</v>
      </c>
      <c r="I6" s="24">
        <f t="shared" si="1"/>
        <v>33174.629699999998</v>
      </c>
      <c r="J6" s="25"/>
      <c r="K6" s="26" t="str">
        <f t="shared" si="2"/>
        <v>PI 1- Yeakel, Justin</v>
      </c>
      <c r="L6" s="33">
        <v>1</v>
      </c>
      <c r="M6" s="34">
        <v>1</v>
      </c>
      <c r="N6" s="34">
        <v>1</v>
      </c>
      <c r="O6" s="34"/>
      <c r="P6" s="35"/>
      <c r="Q6" s="36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22.25" customHeight="1" x14ac:dyDescent="0.2">
      <c r="A7" s="21" t="s">
        <v>20</v>
      </c>
      <c r="B7" s="274"/>
      <c r="C7" s="275"/>
      <c r="D7" s="37">
        <f t="shared" si="0"/>
        <v>0</v>
      </c>
      <c r="E7" s="38">
        <f>M7*M29*M51*B7*$L$69</f>
        <v>0</v>
      </c>
      <c r="F7" s="38">
        <f>N7*N29*N51*B7*$L$69*$L$69</f>
        <v>0</v>
      </c>
      <c r="G7" s="3">
        <f>O7*O29*O51*B7*$L$69*$L$69*$L$69</f>
        <v>0</v>
      </c>
      <c r="H7" s="3">
        <f>P7*P29*P51*B7*$L$69*$L$69*$L$69*$L$69</f>
        <v>0</v>
      </c>
      <c r="I7" s="24">
        <f t="shared" si="1"/>
        <v>0</v>
      </c>
      <c r="J7" s="25"/>
      <c r="K7" s="26" t="str">
        <f t="shared" si="2"/>
        <v>Co-PI 2</v>
      </c>
      <c r="L7" s="33"/>
      <c r="M7" s="34"/>
      <c r="N7" s="34"/>
      <c r="O7" s="34"/>
      <c r="P7" s="35"/>
      <c r="Q7" s="36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ht="22.25" customHeight="1" x14ac:dyDescent="0.2">
      <c r="A8" s="21" t="s">
        <v>21</v>
      </c>
      <c r="B8" s="274"/>
      <c r="C8" s="275"/>
      <c r="D8" s="39">
        <f t="shared" si="0"/>
        <v>0</v>
      </c>
      <c r="E8" s="3">
        <f>M8*M30*M52*B8*$L$69</f>
        <v>0</v>
      </c>
      <c r="F8" s="3">
        <f>N8*N30*N52*B8*$L$69*$L$69</f>
        <v>0</v>
      </c>
      <c r="G8" s="3">
        <f>O8*O30*O52*B8*$L$69*$L$69*$L$69</f>
        <v>0</v>
      </c>
      <c r="H8" s="3">
        <f>P8*P30*P52*B8*$L$69*$L$69*$L$69*$L$69</f>
        <v>0</v>
      </c>
      <c r="I8" s="24">
        <f t="shared" si="1"/>
        <v>0</v>
      </c>
      <c r="J8" s="25"/>
      <c r="K8" s="26" t="str">
        <f t="shared" si="2"/>
        <v>Co-PI 3</v>
      </c>
      <c r="L8" s="33"/>
      <c r="M8" s="34"/>
      <c r="N8" s="34"/>
      <c r="O8" s="34"/>
      <c r="P8" s="35"/>
      <c r="Q8" s="36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ht="22.25" customHeight="1" x14ac:dyDescent="0.2">
      <c r="A9" s="21" t="s">
        <v>22</v>
      </c>
      <c r="B9" s="274"/>
      <c r="C9" s="275"/>
      <c r="D9" s="39">
        <f t="shared" si="0"/>
        <v>0</v>
      </c>
      <c r="E9" s="3">
        <f>M9*M31*M53*B9*$L$69</f>
        <v>0</v>
      </c>
      <c r="F9" s="3">
        <f>N9*N31*N53*B9*$L$69*$L$69</f>
        <v>0</v>
      </c>
      <c r="G9" s="3">
        <f>O9*O31*O53*B9*$L$69*$L$69*$L$69</f>
        <v>0</v>
      </c>
      <c r="H9" s="3">
        <f>P9*P31*P53*B9*$L$69*$L$69*$L$69*$L$69</f>
        <v>0</v>
      </c>
      <c r="I9" s="24">
        <f t="shared" si="1"/>
        <v>0</v>
      </c>
      <c r="J9" s="25"/>
      <c r="K9" s="26" t="str">
        <f t="shared" si="2"/>
        <v>Co-PI 4</v>
      </c>
      <c r="L9" s="33"/>
      <c r="M9" s="34"/>
      <c r="N9" s="34"/>
      <c r="O9" s="34"/>
      <c r="P9" s="35"/>
      <c r="Q9" s="36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ht="22.25" customHeight="1" x14ac:dyDescent="0.2">
      <c r="A10" s="21" t="s">
        <v>23</v>
      </c>
      <c r="B10" s="274"/>
      <c r="C10" s="275"/>
      <c r="D10" s="39">
        <f t="shared" si="0"/>
        <v>0</v>
      </c>
      <c r="E10" s="3">
        <f>M10*M32*M54*L69*B10</f>
        <v>0</v>
      </c>
      <c r="F10" s="3">
        <f>N11*N32*N54*L69*L69*B10</f>
        <v>0</v>
      </c>
      <c r="G10" s="3">
        <f>O10*O32*O54*L69*L69*L69*B10</f>
        <v>0</v>
      </c>
      <c r="H10" s="3">
        <f>P10*P32*P54*L69*L69*L69*L69*B10</f>
        <v>0</v>
      </c>
      <c r="I10" s="24">
        <f t="shared" si="1"/>
        <v>0</v>
      </c>
      <c r="J10" s="25"/>
      <c r="K10" s="26" t="str">
        <f t="shared" si="2"/>
        <v>PI Salary: Course Buyout</v>
      </c>
      <c r="L10" s="33"/>
      <c r="M10" s="34"/>
      <c r="N10" s="34"/>
      <c r="O10" s="34"/>
      <c r="P10" s="35"/>
      <c r="Q10" s="36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ht="22.25" customHeight="1" x14ac:dyDescent="0.2">
      <c r="A11" s="21" t="s">
        <v>24</v>
      </c>
      <c r="B11" s="327">
        <v>4788</v>
      </c>
      <c r="C11" s="328"/>
      <c r="D11" s="39">
        <f t="shared" si="0"/>
        <v>57456</v>
      </c>
      <c r="E11" s="3">
        <f>M11*M33*M55*B11*$L$69</f>
        <v>59179.68</v>
      </c>
      <c r="F11" s="3">
        <f>N11*N33*N55*B11*$L$69*$L$69</f>
        <v>0</v>
      </c>
      <c r="G11" s="3">
        <f>O11*O33*O55*B11*$L$69*$L$69*$L$69</f>
        <v>0</v>
      </c>
      <c r="H11" s="3">
        <f>P11*P33*P55*B11*$L$69*$L$69*$L$69*$L$69</f>
        <v>0</v>
      </c>
      <c r="I11" s="24">
        <f t="shared" si="1"/>
        <v>116635.68</v>
      </c>
      <c r="J11" s="25"/>
      <c r="K11" s="26" t="str">
        <f t="shared" si="2"/>
        <v>Postdoc Level 2</v>
      </c>
      <c r="L11" s="33">
        <v>1</v>
      </c>
      <c r="M11" s="34">
        <v>1</v>
      </c>
      <c r="N11" s="40">
        <v>0</v>
      </c>
      <c r="O11" s="34"/>
      <c r="P11" s="35"/>
      <c r="Q11" s="36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ht="22.25" customHeight="1" x14ac:dyDescent="0.2">
      <c r="A12" s="21" t="s">
        <v>25</v>
      </c>
      <c r="B12" s="274"/>
      <c r="C12" s="275"/>
      <c r="D12" s="39">
        <f t="shared" si="0"/>
        <v>0</v>
      </c>
      <c r="E12" s="3">
        <f>M12*M34*M56*B12*$L$69</f>
        <v>0</v>
      </c>
      <c r="F12" s="3">
        <f>N12*N34*N56*B12*$L$69*$L$69</f>
        <v>0</v>
      </c>
      <c r="G12" s="3">
        <f>O12*O34*O56*B12*$L$69*$L$69*$L$69</f>
        <v>0</v>
      </c>
      <c r="H12" s="3">
        <f>P12*P34*P56*B12*$L$69*$L$69*$L$69*$L$69</f>
        <v>0</v>
      </c>
      <c r="I12" s="24">
        <f t="shared" si="1"/>
        <v>0</v>
      </c>
      <c r="J12" s="25"/>
      <c r="K12" s="26" t="str">
        <f t="shared" si="2"/>
        <v>Staff (Exempt)</v>
      </c>
      <c r="L12" s="33"/>
      <c r="M12" s="34"/>
      <c r="N12" s="34"/>
      <c r="O12" s="34"/>
      <c r="P12" s="35"/>
      <c r="Q12" s="36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ht="22.25" customHeight="1" x14ac:dyDescent="0.2">
      <c r="A13" s="21" t="s">
        <v>26</v>
      </c>
      <c r="B13" s="327"/>
      <c r="C13" s="328"/>
      <c r="D13" s="39">
        <f t="shared" si="0"/>
        <v>0</v>
      </c>
      <c r="E13" s="3">
        <f>M13*M35*M57*B13*$L$69</f>
        <v>0</v>
      </c>
      <c r="F13" s="3">
        <f>N13*N35*N57*B13*$L$69*$L$69</f>
        <v>0</v>
      </c>
      <c r="G13" s="3">
        <f>O13*O35*O57*B13*$L$69*$L$69*$L$69</f>
        <v>0</v>
      </c>
      <c r="H13" s="3">
        <f>P13*P35*P57*B13*$L$69*$L$69*$L$69*$L$69</f>
        <v>0</v>
      </c>
      <c r="I13" s="24">
        <f t="shared" si="1"/>
        <v>0</v>
      </c>
      <c r="J13" s="25"/>
      <c r="K13" s="26" t="str">
        <f t="shared" si="2"/>
        <v>Staff (Non-Exempt)</v>
      </c>
      <c r="L13" s="33"/>
      <c r="M13" s="34"/>
      <c r="N13" s="34"/>
      <c r="O13" s="34"/>
      <c r="P13" s="35"/>
      <c r="Q13" s="36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ht="22.25" customHeight="1" x14ac:dyDescent="0.15">
      <c r="A14" s="21" t="s">
        <v>27</v>
      </c>
      <c r="B14" s="41">
        <v>15</v>
      </c>
      <c r="C14" s="42">
        <f>(B14*40*52)/12</f>
        <v>2600</v>
      </c>
      <c r="D14" s="39">
        <f>L14*L36*L58*C14</f>
        <v>11676.599999999999</v>
      </c>
      <c r="E14" s="3">
        <f>M14*M36*M58*C14*$L$69</f>
        <v>12026.897999999999</v>
      </c>
      <c r="F14" s="3">
        <f>N14*N36*N58*C14*$L$69*$L$69</f>
        <v>12387.70494</v>
      </c>
      <c r="G14" s="3">
        <f>O14*O36*O58*C14*$L$69*$L$69*$L$69</f>
        <v>0</v>
      </c>
      <c r="H14" s="3">
        <f>P14*P36*P58*C14*$L$69*$L$69*$L$69*$L$69</f>
        <v>0</v>
      </c>
      <c r="I14" s="24">
        <f t="shared" si="1"/>
        <v>36091.202940000003</v>
      </c>
      <c r="J14" s="25"/>
      <c r="K14" s="26" t="str">
        <f t="shared" si="2"/>
        <v>Undergraduate Academic Year</v>
      </c>
      <c r="L14" s="33">
        <v>1</v>
      </c>
      <c r="M14" s="34">
        <v>1</v>
      </c>
      <c r="N14" s="34">
        <v>1</v>
      </c>
      <c r="O14" s="34"/>
      <c r="P14" s="35"/>
      <c r="Q14" s="36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ht="22.25" customHeight="1" x14ac:dyDescent="0.15">
      <c r="A15" s="21" t="s">
        <v>28</v>
      </c>
      <c r="B15" s="41">
        <v>15</v>
      </c>
      <c r="C15" s="42">
        <f>(B15*40*52)/12</f>
        <v>2600</v>
      </c>
      <c r="D15" s="39">
        <f>L15*L37*L59*C15</f>
        <v>3900</v>
      </c>
      <c r="E15" s="3">
        <f>M15*M37*M59*C15*$L$69</f>
        <v>4017</v>
      </c>
      <c r="F15" s="3">
        <f>N15*N37*N59*C15*$L$69*$L$69</f>
        <v>4137.51</v>
      </c>
      <c r="G15" s="3">
        <f>O15*O37*O59*C15*$L$69*$L$69*$L$69</f>
        <v>0</v>
      </c>
      <c r="H15" s="3">
        <f>P15*P37*P59*C15*$L$69*$L$69*$L$69*$L$69</f>
        <v>0</v>
      </c>
      <c r="I15" s="24">
        <f t="shared" si="1"/>
        <v>12054.51</v>
      </c>
      <c r="J15" s="25"/>
      <c r="K15" s="26" t="str">
        <f t="shared" si="2"/>
        <v>Undergraduate: summer, holidays</v>
      </c>
      <c r="L15" s="33">
        <v>1</v>
      </c>
      <c r="M15" s="34">
        <v>1</v>
      </c>
      <c r="N15" s="34">
        <v>1</v>
      </c>
      <c r="O15" s="34"/>
      <c r="P15" s="35"/>
      <c r="Q15" s="36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ht="22.25" customHeight="1" x14ac:dyDescent="0.2">
      <c r="A16" s="21" t="s">
        <v>29</v>
      </c>
      <c r="B16" s="274">
        <v>4903</v>
      </c>
      <c r="C16" s="275"/>
      <c r="D16" s="39">
        <f>L16*L38*L60*B16</f>
        <v>11009.6865</v>
      </c>
      <c r="E16" s="3">
        <f>M16*M38*M60*B16*$L$69</f>
        <v>11339.977095</v>
      </c>
      <c r="F16" s="3">
        <f>N16*N38*N60*B16*$L$69*$L$69</f>
        <v>11680.17640785</v>
      </c>
      <c r="G16" s="3">
        <f>O16*O38*O60*B16*$L$69*$L$69*$L$69</f>
        <v>0</v>
      </c>
      <c r="H16" s="3">
        <f>P16*P38*P60*B16*$L$69*$L$69*$L$69*$L$69</f>
        <v>0</v>
      </c>
      <c r="I16" s="24">
        <f t="shared" si="1"/>
        <v>34029.840002849996</v>
      </c>
      <c r="J16" s="25"/>
      <c r="K16" s="43" t="str">
        <f t="shared" si="2"/>
        <v>GSR-AY (Fall): Step V</v>
      </c>
      <c r="L16" s="34">
        <v>1</v>
      </c>
      <c r="M16" s="34">
        <v>1</v>
      </c>
      <c r="N16" s="34">
        <v>1</v>
      </c>
      <c r="O16" s="34"/>
      <c r="P16" s="35"/>
      <c r="Q16" s="36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ht="22.25" customHeight="1" x14ac:dyDescent="0.2">
      <c r="A17" s="21" t="s">
        <v>30</v>
      </c>
      <c r="B17" s="274">
        <v>4903</v>
      </c>
      <c r="C17" s="275"/>
      <c r="D17" s="22">
        <f>L17*L39*L61*B17</f>
        <v>0</v>
      </c>
      <c r="E17" s="23">
        <f>M17*M39*M61*B17*$L$69</f>
        <v>0</v>
      </c>
      <c r="F17" s="23">
        <f>N17*N39*N61*B17*$L$69*$L$69</f>
        <v>0</v>
      </c>
      <c r="G17" s="3">
        <f>O17*O39*O61*B17*$L$69*$L$69*$L$69</f>
        <v>0</v>
      </c>
      <c r="H17" s="3">
        <f>P17*P39*P61*B17*$L$69*$L$69*$L$69*$L$69</f>
        <v>0</v>
      </c>
      <c r="I17" s="24">
        <f t="shared" si="1"/>
        <v>0</v>
      </c>
      <c r="J17" s="25"/>
      <c r="K17" s="43" t="str">
        <f t="shared" si="2"/>
        <v>GSR-AY (Spring): Step V</v>
      </c>
      <c r="L17" s="34"/>
      <c r="M17" s="34"/>
      <c r="N17" s="34"/>
      <c r="O17" s="34"/>
      <c r="P17" s="35"/>
      <c r="Q17" s="36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ht="22.25" customHeight="1" x14ac:dyDescent="0.2">
      <c r="A18" s="21" t="s">
        <v>31</v>
      </c>
      <c r="B18" s="274">
        <v>4903</v>
      </c>
      <c r="C18" s="275"/>
      <c r="D18" s="362">
        <f>L18*L40*L62*B18</f>
        <v>7354.5</v>
      </c>
      <c r="E18" s="363">
        <f>M18*M40*M62*B18*$L$69</f>
        <v>7575.1350000000002</v>
      </c>
      <c r="F18" s="363">
        <f>N18*N40*N62*B18*$L$69*$L$69</f>
        <v>7802.3890500000007</v>
      </c>
      <c r="G18" s="32">
        <f>O18*O40*O62*B18*$L$69*$L$69*$L$69</f>
        <v>0</v>
      </c>
      <c r="H18" s="3">
        <f>P18*P40*P62*B18*$L$69*$L$69*$L$69*$L$69</f>
        <v>0</v>
      </c>
      <c r="I18" s="24">
        <f t="shared" si="1"/>
        <v>22732.02405</v>
      </c>
      <c r="J18" s="25"/>
      <c r="K18" s="26" t="str">
        <f t="shared" si="2"/>
        <v>GSR- Sumr: Step V</v>
      </c>
      <c r="L18" s="33">
        <v>1</v>
      </c>
      <c r="M18" s="34">
        <v>1</v>
      </c>
      <c r="N18" s="34">
        <v>1</v>
      </c>
      <c r="O18" s="34"/>
      <c r="P18" s="35"/>
      <c r="Q18" s="36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ht="22.25" customHeight="1" x14ac:dyDescent="0.2">
      <c r="A19" s="21" t="s">
        <v>32</v>
      </c>
      <c r="B19" s="329"/>
      <c r="C19" s="329"/>
      <c r="D19" s="37">
        <f>L19*L41*L63*B19</f>
        <v>0</v>
      </c>
      <c r="E19" s="38">
        <f>M19*M41*M63*B19*$L$69</f>
        <v>0</v>
      </c>
      <c r="F19" s="38">
        <f>N19*N41*N63*B19*$L$69*$L$69</f>
        <v>0</v>
      </c>
      <c r="G19" s="3">
        <f>O19*O41*O63*B19*$L$69*$L$69*$L$69</f>
        <v>0</v>
      </c>
      <c r="H19" s="3">
        <f>P19*P41*P63*B19*$L$69*$L$69*$L$69*$L$69</f>
        <v>0</v>
      </c>
      <c r="I19" s="24">
        <f t="shared" si="1"/>
        <v>0</v>
      </c>
      <c r="J19" s="25"/>
      <c r="K19" s="26" t="str">
        <f t="shared" si="2"/>
        <v>Professional Research Scientist (Exempt)</v>
      </c>
      <c r="L19" s="33"/>
      <c r="M19" s="34"/>
      <c r="N19" s="34"/>
      <c r="O19" s="34"/>
      <c r="P19" s="35"/>
      <c r="Q19" s="36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ht="22.25" customHeight="1" x14ac:dyDescent="0.2">
      <c r="A20" s="21" t="s">
        <v>33</v>
      </c>
      <c r="B20" s="274"/>
      <c r="C20" s="275"/>
      <c r="D20" s="39">
        <f>B20*L20*L42*L64</f>
        <v>0</v>
      </c>
      <c r="E20" s="3">
        <f>B20*M20*M42*M64*L69</f>
        <v>0</v>
      </c>
      <c r="F20" s="3">
        <f>B20*N20*N42*N64*L69*L69</f>
        <v>0</v>
      </c>
      <c r="G20" s="3">
        <f>B20*O20*O42*O64*L69*L69*L69</f>
        <v>0</v>
      </c>
      <c r="H20" s="3">
        <f>B20*P20*P42*P64*L69*L69*L69*L69</f>
        <v>0</v>
      </c>
      <c r="I20" s="24">
        <f t="shared" si="1"/>
        <v>0</v>
      </c>
      <c r="J20" s="25"/>
      <c r="K20" s="26" t="str">
        <f t="shared" si="2"/>
        <v>Professional Research Scientist (Non-Exempt)</v>
      </c>
      <c r="L20" s="33"/>
      <c r="M20" s="34"/>
      <c r="N20" s="34"/>
      <c r="O20" s="34"/>
      <c r="P20" s="35"/>
      <c r="Q20" s="36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ht="22.25" customHeight="1" x14ac:dyDescent="0.2">
      <c r="A21" s="21" t="s">
        <v>34</v>
      </c>
      <c r="B21" s="274"/>
      <c r="C21" s="275"/>
      <c r="D21" s="39">
        <f>B21*L21*L43*L65</f>
        <v>0</v>
      </c>
      <c r="E21" s="3">
        <f>B21*M21*M43*M65*L69</f>
        <v>0</v>
      </c>
      <c r="F21" s="3">
        <f>B21*N21*N43*N65*L69*L69</f>
        <v>0</v>
      </c>
      <c r="G21" s="3">
        <f>B21*O21*O43*O65*L69*L69*L69</f>
        <v>0</v>
      </c>
      <c r="H21" s="3">
        <f>B21*P21*P43*P65*L69*L69*L69*L69</f>
        <v>0</v>
      </c>
      <c r="I21" s="24">
        <f t="shared" si="1"/>
        <v>0</v>
      </c>
      <c r="J21" s="25"/>
      <c r="K21" s="26" t="str">
        <f t="shared" si="2"/>
        <v>Project Scientist (Exempt)</v>
      </c>
      <c r="L21" s="33"/>
      <c r="M21" s="34"/>
      <c r="N21" s="34"/>
      <c r="O21" s="34"/>
      <c r="P21" s="35"/>
      <c r="Q21" s="36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ht="22.25" customHeight="1" x14ac:dyDescent="0.2">
      <c r="A22" s="21" t="s">
        <v>35</v>
      </c>
      <c r="B22" s="274"/>
      <c r="C22" s="275"/>
      <c r="D22" s="39">
        <f>B22*L22*L44*L66</f>
        <v>0</v>
      </c>
      <c r="E22" s="3">
        <f>B22*M22*M44*M66*L69</f>
        <v>0</v>
      </c>
      <c r="F22" s="3">
        <f>B22*N22*N44*N66*L69*L69</f>
        <v>0</v>
      </c>
      <c r="G22" s="3">
        <f>B22*O22*O44*O66*L69*L69*L69</f>
        <v>0</v>
      </c>
      <c r="H22" s="3">
        <f>B22*P22*P44*P66*L69*L69*L69*L69</f>
        <v>0</v>
      </c>
      <c r="I22" s="24">
        <f t="shared" si="1"/>
        <v>0</v>
      </c>
      <c r="J22" s="25"/>
      <c r="K22" s="26" t="str">
        <f t="shared" si="2"/>
        <v>Project Scientist (Non-Exempt)</v>
      </c>
      <c r="L22" s="33"/>
      <c r="M22" s="34"/>
      <c r="N22" s="34"/>
      <c r="O22" s="34"/>
      <c r="P22" s="35"/>
      <c r="Q22" s="36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ht="22.25" customHeight="1" x14ac:dyDescent="0.2">
      <c r="A23" s="21" t="s">
        <v>36</v>
      </c>
      <c r="B23" s="274"/>
      <c r="C23" s="275"/>
      <c r="D23" s="39">
        <f>L23*L45*L67*B23</f>
        <v>0</v>
      </c>
      <c r="E23" s="3">
        <f>M23*M45*M67*B23*$L$69</f>
        <v>0</v>
      </c>
      <c r="F23" s="3">
        <f>N23*N45*N67*B23*$L$69*$L$69</f>
        <v>0</v>
      </c>
      <c r="G23" s="3">
        <f>O23*O45*O67*B23*$L$69*$L$69*$L$69</f>
        <v>0</v>
      </c>
      <c r="H23" s="3">
        <f>P23*P45*P67*B23*$L$69*$L$69*$L$69*$L$69</f>
        <v>0</v>
      </c>
      <c r="I23" s="24">
        <f t="shared" si="1"/>
        <v>0</v>
      </c>
      <c r="J23" s="25"/>
      <c r="K23" s="26" t="str">
        <f t="shared" si="2"/>
        <v>Project Coordinator (Exempt)</v>
      </c>
      <c r="L23" s="33"/>
      <c r="M23" s="34"/>
      <c r="N23" s="34"/>
      <c r="O23" s="34"/>
      <c r="P23" s="35"/>
      <c r="Q23" s="36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ht="22.25" customHeight="1" x14ac:dyDescent="0.2">
      <c r="A24" s="44" t="s">
        <v>37</v>
      </c>
      <c r="B24" s="321"/>
      <c r="C24" s="322"/>
      <c r="D24" s="45">
        <f>L24*L46*L68*B24</f>
        <v>0</v>
      </c>
      <c r="E24" s="6">
        <f>M24*M46*M68*B24*$L$69</f>
        <v>0</v>
      </c>
      <c r="F24" s="6">
        <f>N24*N46*N68*B24*$L$69*$L$69</f>
        <v>0</v>
      </c>
      <c r="G24" s="6">
        <f>O24*O46*O68*B24*$L$69*$L$69*$L$69</f>
        <v>0</v>
      </c>
      <c r="H24" s="6">
        <f>P24*P46*P68*B24*$L$69*$L$69*$L$69*$L$69</f>
        <v>0</v>
      </c>
      <c r="I24" s="46">
        <f t="shared" si="1"/>
        <v>0</v>
      </c>
      <c r="J24" s="25"/>
      <c r="K24" s="26" t="str">
        <f t="shared" si="2"/>
        <v>Project Coordinator (Non-Exempt)</v>
      </c>
      <c r="L24" s="47"/>
      <c r="M24" s="48"/>
      <c r="N24" s="48"/>
      <c r="O24" s="48"/>
      <c r="P24" s="49"/>
      <c r="Q24" s="36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ht="22.25" customHeight="1" x14ac:dyDescent="0.2">
      <c r="A25" s="316" t="s">
        <v>38</v>
      </c>
      <c r="B25" s="317"/>
      <c r="C25" s="318"/>
      <c r="D25" s="50">
        <f t="shared" ref="D25:I25" si="3">SUM(D5:D24)</f>
        <v>112773.7865</v>
      </c>
      <c r="E25" s="51">
        <f t="shared" si="3"/>
        <v>116157.00009499998</v>
      </c>
      <c r="F25" s="51">
        <f t="shared" si="3"/>
        <v>58686.639697849998</v>
      </c>
      <c r="G25" s="51">
        <f t="shared" si="3"/>
        <v>0</v>
      </c>
      <c r="H25" s="51">
        <f t="shared" si="3"/>
        <v>0</v>
      </c>
      <c r="I25" s="52">
        <f t="shared" si="3"/>
        <v>287617.42629285</v>
      </c>
      <c r="J25" s="53"/>
      <c r="K25" s="54"/>
      <c r="L25" s="278" t="s">
        <v>39</v>
      </c>
      <c r="M25" s="279"/>
      <c r="N25" s="279"/>
      <c r="O25" s="279"/>
      <c r="P25" s="280"/>
      <c r="Q25" s="36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ht="22.25" customHeight="1" x14ac:dyDescent="0.2">
      <c r="A26" s="319" t="s">
        <v>40</v>
      </c>
      <c r="B26" s="320"/>
      <c r="C26" s="55" t="s">
        <v>41</v>
      </c>
      <c r="D26" s="291"/>
      <c r="E26" s="292"/>
      <c r="F26" s="292"/>
      <c r="G26" s="292"/>
      <c r="H26" s="292"/>
      <c r="I26" s="293"/>
      <c r="J26" s="56"/>
      <c r="K26" s="15" t="s">
        <v>12</v>
      </c>
      <c r="L26" s="16" t="s">
        <v>13</v>
      </c>
      <c r="M26" s="17" t="s">
        <v>14</v>
      </c>
      <c r="N26" s="17" t="s">
        <v>15</v>
      </c>
      <c r="O26" s="17" t="s">
        <v>16</v>
      </c>
      <c r="P26" s="18" t="s">
        <v>17</v>
      </c>
      <c r="Q26" s="36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ht="22.25" customHeight="1" x14ac:dyDescent="0.2">
      <c r="A27" s="303" t="str">
        <f t="shared" ref="A27:A46" si="4">A5</f>
        <v>PI- Kim, Sora</v>
      </c>
      <c r="B27" s="304"/>
      <c r="C27" s="57">
        <f>D102</f>
        <v>1.2999999999999999E-2</v>
      </c>
      <c r="D27" s="39">
        <f>D5*D102</f>
        <v>138.37199999999999</v>
      </c>
      <c r="E27" s="3">
        <f>E5*E102</f>
        <v>142.52315999999999</v>
      </c>
      <c r="F27" s="3">
        <f>F5*F102</f>
        <v>146.79885479999999</v>
      </c>
      <c r="G27" s="3">
        <f>G5*G102</f>
        <v>0</v>
      </c>
      <c r="H27" s="3">
        <f>H5*H102</f>
        <v>0</v>
      </c>
      <c r="I27" s="24">
        <f t="shared" ref="I27:I46" si="5">SUM(D27:H27)</f>
        <v>427.69401479999999</v>
      </c>
      <c r="J27" s="25"/>
      <c r="K27" s="26" t="str">
        <f t="shared" ref="K27:K46" si="6">A5</f>
        <v>PI- Kim, Sora</v>
      </c>
      <c r="L27" s="58">
        <v>1</v>
      </c>
      <c r="M27" s="59">
        <v>1</v>
      </c>
      <c r="N27" s="60">
        <v>1</v>
      </c>
      <c r="O27" s="61"/>
      <c r="P27" s="62"/>
      <c r="Q27" s="36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ht="22.25" customHeight="1" x14ac:dyDescent="0.2">
      <c r="A28" s="303" t="str">
        <f t="shared" si="4"/>
        <v>PI 1- Yeakel, Justin</v>
      </c>
      <c r="B28" s="304"/>
      <c r="C28" s="57">
        <f>D102</f>
        <v>1.2999999999999999E-2</v>
      </c>
      <c r="D28" s="39">
        <f>D6*D102</f>
        <v>139.529</v>
      </c>
      <c r="E28" s="3">
        <f>E6*E102</f>
        <v>143.71486999999999</v>
      </c>
      <c r="F28" s="3">
        <f>F6*F102</f>
        <v>148.0263161</v>
      </c>
      <c r="G28" s="3">
        <f>G6*G102</f>
        <v>0</v>
      </c>
      <c r="H28" s="3">
        <f>H6*H102</f>
        <v>0</v>
      </c>
      <c r="I28" s="24">
        <f t="shared" si="5"/>
        <v>431.27018610000005</v>
      </c>
      <c r="J28" s="25"/>
      <c r="K28" s="26" t="str">
        <f t="shared" si="6"/>
        <v>PI 1- Yeakel, Justin</v>
      </c>
      <c r="L28" s="63">
        <v>1</v>
      </c>
      <c r="M28" s="64">
        <v>1</v>
      </c>
      <c r="N28" s="64">
        <v>1</v>
      </c>
      <c r="O28" s="65"/>
      <c r="P28" s="66"/>
      <c r="Q28" s="36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ht="22.25" customHeight="1" x14ac:dyDescent="0.2">
      <c r="A29" s="303" t="str">
        <f t="shared" si="4"/>
        <v>Co-PI 2</v>
      </c>
      <c r="B29" s="304"/>
      <c r="C29" s="57">
        <f>D102</f>
        <v>1.2999999999999999E-2</v>
      </c>
      <c r="D29" s="39">
        <f>D7*D102</f>
        <v>0</v>
      </c>
      <c r="E29" s="3">
        <f>E7*E102</f>
        <v>0</v>
      </c>
      <c r="F29" s="3">
        <f>F7*F102</f>
        <v>0</v>
      </c>
      <c r="G29" s="3">
        <f>G7*G102</f>
        <v>0</v>
      </c>
      <c r="H29" s="3">
        <f>H7*H102</f>
        <v>0</v>
      </c>
      <c r="I29" s="24">
        <f t="shared" si="5"/>
        <v>0</v>
      </c>
      <c r="J29" s="25"/>
      <c r="K29" s="26" t="str">
        <f t="shared" si="6"/>
        <v>Co-PI 2</v>
      </c>
      <c r="L29" s="67"/>
      <c r="M29" s="65"/>
      <c r="N29" s="65"/>
      <c r="O29" s="65"/>
      <c r="P29" s="66"/>
      <c r="Q29" s="36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ht="22.25" customHeight="1" x14ac:dyDescent="0.2">
      <c r="A30" s="303" t="str">
        <f t="shared" si="4"/>
        <v>Co-PI 3</v>
      </c>
      <c r="B30" s="304"/>
      <c r="C30" s="57">
        <f>D102</f>
        <v>1.2999999999999999E-2</v>
      </c>
      <c r="D30" s="39">
        <f>D8*D102</f>
        <v>0</v>
      </c>
      <c r="E30" s="3">
        <f>E8*E102</f>
        <v>0</v>
      </c>
      <c r="F30" s="3">
        <f>F8*F102</f>
        <v>0</v>
      </c>
      <c r="G30" s="3">
        <f>G8*G102</f>
        <v>0</v>
      </c>
      <c r="H30" s="3">
        <f>H8*H102</f>
        <v>0</v>
      </c>
      <c r="I30" s="24">
        <f t="shared" si="5"/>
        <v>0</v>
      </c>
      <c r="J30" s="25"/>
      <c r="K30" s="26" t="str">
        <f t="shared" si="6"/>
        <v>Co-PI 3</v>
      </c>
      <c r="L30" s="67"/>
      <c r="M30" s="65"/>
      <c r="N30" s="65"/>
      <c r="O30" s="65"/>
      <c r="P30" s="66"/>
      <c r="Q30" s="36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ht="22.25" customHeight="1" x14ac:dyDescent="0.2">
      <c r="A31" s="303" t="str">
        <f t="shared" si="4"/>
        <v>Co-PI 4</v>
      </c>
      <c r="B31" s="304"/>
      <c r="C31" s="57">
        <f>D102</f>
        <v>1.2999999999999999E-2</v>
      </c>
      <c r="D31" s="39">
        <f>D9*D102</f>
        <v>0</v>
      </c>
      <c r="E31" s="3">
        <f>E9*E102</f>
        <v>0</v>
      </c>
      <c r="F31" s="3">
        <f>F9*F102</f>
        <v>0</v>
      </c>
      <c r="G31" s="3">
        <f>G9*G102</f>
        <v>0</v>
      </c>
      <c r="H31" s="3">
        <f>H9*H102</f>
        <v>0</v>
      </c>
      <c r="I31" s="24">
        <f t="shared" si="5"/>
        <v>0</v>
      </c>
      <c r="J31" s="25"/>
      <c r="K31" s="26" t="str">
        <f t="shared" si="6"/>
        <v>Co-PI 4</v>
      </c>
      <c r="L31" s="67"/>
      <c r="M31" s="65"/>
      <c r="N31" s="65"/>
      <c r="O31" s="65"/>
      <c r="P31" s="66"/>
      <c r="Q31" s="36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ht="22.25" customHeight="1" x14ac:dyDescent="0.2">
      <c r="A32" s="303" t="str">
        <f t="shared" si="4"/>
        <v>PI Salary: Course Buyout</v>
      </c>
      <c r="B32" s="304"/>
      <c r="C32" s="57">
        <f>D100</f>
        <v>0.35699999999999998</v>
      </c>
      <c r="D32" s="39">
        <f>D100*D10</f>
        <v>0</v>
      </c>
      <c r="E32" s="3">
        <f>E100*E10</f>
        <v>0</v>
      </c>
      <c r="F32" s="3">
        <f>F100*F10</f>
        <v>0</v>
      </c>
      <c r="G32" s="3">
        <f>G100*G10</f>
        <v>0</v>
      </c>
      <c r="H32" s="3">
        <f>H100*H10</f>
        <v>0</v>
      </c>
      <c r="I32" s="24">
        <f t="shared" si="5"/>
        <v>0</v>
      </c>
      <c r="J32" s="25"/>
      <c r="K32" s="26" t="str">
        <f t="shared" si="6"/>
        <v>PI Salary: Course Buyout</v>
      </c>
      <c r="L32" s="67"/>
      <c r="M32" s="65"/>
      <c r="N32" s="65"/>
      <c r="O32" s="65"/>
      <c r="P32" s="66"/>
      <c r="Q32" s="36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ht="22.25" customHeight="1" x14ac:dyDescent="0.2">
      <c r="A33" s="303" t="str">
        <f t="shared" si="4"/>
        <v>Postdoc Level 2</v>
      </c>
      <c r="B33" s="304"/>
      <c r="C33" s="57">
        <f>D101</f>
        <v>2.8000000000000001E-2</v>
      </c>
      <c r="D33" s="39">
        <f>D11*D101</f>
        <v>1608.768</v>
      </c>
      <c r="E33" s="3">
        <f>E11*E101</f>
        <v>1657.0310400000001</v>
      </c>
      <c r="F33" s="3">
        <f>F11*F101</f>
        <v>0</v>
      </c>
      <c r="G33" s="3">
        <f>G11*G101</f>
        <v>0</v>
      </c>
      <c r="H33" s="3">
        <f>H11*H101</f>
        <v>0</v>
      </c>
      <c r="I33" s="24">
        <f t="shared" si="5"/>
        <v>3265.7990399999999</v>
      </c>
      <c r="J33" s="25"/>
      <c r="K33" s="26" t="str">
        <f t="shared" si="6"/>
        <v>Postdoc Level 2</v>
      </c>
      <c r="L33" s="63">
        <v>12</v>
      </c>
      <c r="M33" s="64">
        <v>12</v>
      </c>
      <c r="N33" s="68">
        <v>0</v>
      </c>
      <c r="O33" s="65"/>
      <c r="P33" s="66"/>
      <c r="Q33" s="36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ht="22.25" customHeight="1" x14ac:dyDescent="0.2">
      <c r="A34" s="303" t="str">
        <f t="shared" si="4"/>
        <v>Staff (Exempt)</v>
      </c>
      <c r="B34" s="304"/>
      <c r="C34" s="57">
        <f>D99</f>
        <v>0.46200000000000002</v>
      </c>
      <c r="D34" s="39">
        <f>D12*D99</f>
        <v>0</v>
      </c>
      <c r="E34" s="3">
        <f>E12*E99</f>
        <v>0</v>
      </c>
      <c r="F34" s="3">
        <f>F12*F99</f>
        <v>0</v>
      </c>
      <c r="G34" s="3">
        <f>G12*G99</f>
        <v>0</v>
      </c>
      <c r="H34" s="3">
        <f>H12*H99</f>
        <v>0</v>
      </c>
      <c r="I34" s="24">
        <f t="shared" si="5"/>
        <v>0</v>
      </c>
      <c r="J34" s="25"/>
      <c r="K34" s="26" t="str">
        <f t="shared" si="6"/>
        <v>Staff (Exempt)</v>
      </c>
      <c r="L34" s="67"/>
      <c r="M34" s="65"/>
      <c r="N34" s="65"/>
      <c r="O34" s="65"/>
      <c r="P34" s="66"/>
      <c r="Q34" s="36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ht="22.25" customHeight="1" x14ac:dyDescent="0.2">
      <c r="A35" s="303" t="str">
        <f t="shared" si="4"/>
        <v>Staff (Non-Exempt)</v>
      </c>
      <c r="B35" s="304"/>
      <c r="C35" s="57">
        <f>D103</f>
        <v>0.57999999999999996</v>
      </c>
      <c r="D35" s="39">
        <f>D13*D103</f>
        <v>0</v>
      </c>
      <c r="E35" s="3">
        <f>E13*E103</f>
        <v>0</v>
      </c>
      <c r="F35" s="3">
        <f>F13*F103</f>
        <v>0</v>
      </c>
      <c r="G35" s="3">
        <f>G13*G103</f>
        <v>0</v>
      </c>
      <c r="H35" s="3">
        <f>H13*H103</f>
        <v>0</v>
      </c>
      <c r="I35" s="24">
        <f t="shared" si="5"/>
        <v>0</v>
      </c>
      <c r="J35" s="25"/>
      <c r="K35" s="26" t="str">
        <f t="shared" si="6"/>
        <v>Staff (Non-Exempt)</v>
      </c>
      <c r="L35" s="67"/>
      <c r="M35" s="65"/>
      <c r="N35" s="65"/>
      <c r="O35" s="65"/>
      <c r="P35" s="66"/>
      <c r="Q35" s="36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ht="22.25" customHeight="1" x14ac:dyDescent="0.2">
      <c r="A36" s="303" t="str">
        <f t="shared" si="4"/>
        <v>Undergraduate Academic Year</v>
      </c>
      <c r="B36" s="304"/>
      <c r="C36" s="57">
        <f>D102</f>
        <v>1.2999999999999999E-2</v>
      </c>
      <c r="D36" s="39">
        <f>D14*D102</f>
        <v>151.79579999999999</v>
      </c>
      <c r="E36" s="3">
        <f>E14*E102</f>
        <v>156.34967399999999</v>
      </c>
      <c r="F36" s="3">
        <f>F14*F102</f>
        <v>161.04016421999998</v>
      </c>
      <c r="G36" s="3">
        <f>G14*G102</f>
        <v>0</v>
      </c>
      <c r="H36" s="3">
        <f>H14*H102</f>
        <v>0</v>
      </c>
      <c r="I36" s="24">
        <f t="shared" si="5"/>
        <v>469.18563821999999</v>
      </c>
      <c r="J36" s="25"/>
      <c r="K36" s="26" t="str">
        <f t="shared" si="6"/>
        <v>Undergraduate Academic Year</v>
      </c>
      <c r="L36" s="63">
        <v>9</v>
      </c>
      <c r="M36" s="64">
        <v>9</v>
      </c>
      <c r="N36" s="64">
        <v>9</v>
      </c>
      <c r="O36" s="65"/>
      <c r="P36" s="66"/>
      <c r="Q36" s="36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ht="22.25" customHeight="1" x14ac:dyDescent="0.2">
      <c r="A37" s="303" t="str">
        <f t="shared" si="4"/>
        <v>Undergraduate: summer, holidays</v>
      </c>
      <c r="B37" s="304"/>
      <c r="C37" s="57">
        <f>D102</f>
        <v>1.2999999999999999E-2</v>
      </c>
      <c r="D37" s="39">
        <f>D15*D102</f>
        <v>50.699999999999996</v>
      </c>
      <c r="E37" s="3">
        <f>E15*E102</f>
        <v>52.220999999999997</v>
      </c>
      <c r="F37" s="3">
        <f>F15*F102</f>
        <v>53.78763</v>
      </c>
      <c r="G37" s="3">
        <f>G15*G102</f>
        <v>0</v>
      </c>
      <c r="H37" s="3">
        <f>H15*H102</f>
        <v>0</v>
      </c>
      <c r="I37" s="24">
        <f t="shared" si="5"/>
        <v>156.70863</v>
      </c>
      <c r="J37" s="25"/>
      <c r="K37" s="26" t="str">
        <f t="shared" si="6"/>
        <v>Undergraduate: summer, holidays</v>
      </c>
      <c r="L37" s="63">
        <v>3</v>
      </c>
      <c r="M37" s="64">
        <v>3</v>
      </c>
      <c r="N37" s="64">
        <v>3</v>
      </c>
      <c r="O37" s="65"/>
      <c r="P37" s="66"/>
      <c r="Q37" s="36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ht="22.25" customHeight="1" x14ac:dyDescent="0.2">
      <c r="A38" s="303" t="str">
        <f t="shared" si="4"/>
        <v>GSR-AY (Fall): Step V</v>
      </c>
      <c r="B38" s="304"/>
      <c r="C38" s="57">
        <f>D102</f>
        <v>1.2999999999999999E-2</v>
      </c>
      <c r="D38" s="39">
        <f>D16*D102</f>
        <v>143.1259245</v>
      </c>
      <c r="E38" s="3">
        <f>E16*E102</f>
        <v>147.41970223499999</v>
      </c>
      <c r="F38" s="3">
        <f>F16*F102</f>
        <v>151.84229330205</v>
      </c>
      <c r="G38" s="3">
        <f>G16*G102</f>
        <v>0</v>
      </c>
      <c r="H38" s="3">
        <f>H16*H102</f>
        <v>0</v>
      </c>
      <c r="I38" s="24">
        <f t="shared" si="5"/>
        <v>442.38792003704998</v>
      </c>
      <c r="J38" s="25"/>
      <c r="K38" s="26" t="str">
        <f t="shared" si="6"/>
        <v>GSR-AY (Fall): Step V</v>
      </c>
      <c r="L38" s="63">
        <v>4.5</v>
      </c>
      <c r="M38" s="64">
        <v>4.5</v>
      </c>
      <c r="N38" s="64">
        <v>4.5</v>
      </c>
      <c r="O38" s="65"/>
      <c r="P38" s="66"/>
      <c r="Q38" s="36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ht="22.25" customHeight="1" x14ac:dyDescent="0.2">
      <c r="A39" s="303" t="str">
        <f t="shared" si="4"/>
        <v>GSR-AY (Spring): Step V</v>
      </c>
      <c r="B39" s="304"/>
      <c r="C39" s="57">
        <f>D102</f>
        <v>1.2999999999999999E-2</v>
      </c>
      <c r="D39" s="39">
        <f>D17*D102</f>
        <v>0</v>
      </c>
      <c r="E39" s="3">
        <f>E17*E102</f>
        <v>0</v>
      </c>
      <c r="F39" s="3">
        <f>F17*F102</f>
        <v>0</v>
      </c>
      <c r="G39" s="3">
        <f>G17*G102</f>
        <v>0</v>
      </c>
      <c r="H39" s="3">
        <f>H17*H102</f>
        <v>0</v>
      </c>
      <c r="I39" s="24">
        <f t="shared" si="5"/>
        <v>0</v>
      </c>
      <c r="J39" s="25"/>
      <c r="K39" s="26" t="str">
        <f t="shared" si="6"/>
        <v>GSR-AY (Spring): Step V</v>
      </c>
      <c r="L39" s="67"/>
      <c r="M39" s="65"/>
      <c r="N39" s="65"/>
      <c r="O39" s="65"/>
      <c r="P39" s="66"/>
      <c r="Q39" s="36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ht="22.25" customHeight="1" x14ac:dyDescent="0.2">
      <c r="A40" s="303" t="str">
        <f t="shared" si="4"/>
        <v>GSR- Sumr: Step V</v>
      </c>
      <c r="B40" s="304"/>
      <c r="C40" s="57">
        <f>D102</f>
        <v>1.2999999999999999E-2</v>
      </c>
      <c r="D40" s="39">
        <f>D18*D102</f>
        <v>95.608499999999992</v>
      </c>
      <c r="E40" s="3">
        <f>E18*E102</f>
        <v>98.476754999999997</v>
      </c>
      <c r="F40" s="3">
        <f>F18*F102</f>
        <v>101.43105765</v>
      </c>
      <c r="G40" s="3">
        <f>G18*G102</f>
        <v>0</v>
      </c>
      <c r="H40" s="3">
        <f>H18*H102</f>
        <v>0</v>
      </c>
      <c r="I40" s="24">
        <f t="shared" si="5"/>
        <v>295.51631264999997</v>
      </c>
      <c r="J40" s="25"/>
      <c r="K40" s="26" t="str">
        <f t="shared" si="6"/>
        <v>GSR- Sumr: Step V</v>
      </c>
      <c r="L40" s="63">
        <v>3</v>
      </c>
      <c r="M40" s="64">
        <v>3</v>
      </c>
      <c r="N40" s="64">
        <v>3</v>
      </c>
      <c r="O40" s="65"/>
      <c r="P40" s="66"/>
      <c r="Q40" s="36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ht="22.25" customHeight="1" x14ac:dyDescent="0.2">
      <c r="A41" s="303" t="str">
        <f t="shared" si="4"/>
        <v>Professional Research Scientist (Exempt)</v>
      </c>
      <c r="B41" s="304"/>
      <c r="C41" s="57">
        <f>D99</f>
        <v>0.46200000000000002</v>
      </c>
      <c r="D41" s="39">
        <f>D19*D99</f>
        <v>0</v>
      </c>
      <c r="E41" s="3">
        <f>E19*E99</f>
        <v>0</v>
      </c>
      <c r="F41" s="3">
        <f>F19*F99</f>
        <v>0</v>
      </c>
      <c r="G41" s="3">
        <f>G19*G99</f>
        <v>0</v>
      </c>
      <c r="H41" s="3">
        <f>H19*H99</f>
        <v>0</v>
      </c>
      <c r="I41" s="24">
        <f t="shared" si="5"/>
        <v>0</v>
      </c>
      <c r="J41" s="25"/>
      <c r="K41" s="26" t="str">
        <f t="shared" si="6"/>
        <v>Professional Research Scientist (Exempt)</v>
      </c>
      <c r="L41" s="67"/>
      <c r="M41" s="65"/>
      <c r="N41" s="65"/>
      <c r="O41" s="65"/>
      <c r="P41" s="66"/>
      <c r="Q41" s="36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ht="22.25" customHeight="1" x14ac:dyDescent="0.2">
      <c r="A42" s="303" t="str">
        <f t="shared" si="4"/>
        <v>Professional Research Scientist (Non-Exempt)</v>
      </c>
      <c r="B42" s="304"/>
      <c r="C42" s="57">
        <f>D103</f>
        <v>0.57999999999999996</v>
      </c>
      <c r="D42" s="39">
        <f>D20*D103</f>
        <v>0</v>
      </c>
      <c r="E42" s="3">
        <f>E20*E103</f>
        <v>0</v>
      </c>
      <c r="F42" s="3">
        <f>F20*F103</f>
        <v>0</v>
      </c>
      <c r="G42" s="3">
        <f>G20*G103</f>
        <v>0</v>
      </c>
      <c r="H42" s="3">
        <f>H20*H103</f>
        <v>0</v>
      </c>
      <c r="I42" s="24">
        <f t="shared" si="5"/>
        <v>0</v>
      </c>
      <c r="J42" s="25"/>
      <c r="K42" s="26" t="str">
        <f t="shared" si="6"/>
        <v>Professional Research Scientist (Non-Exempt)</v>
      </c>
      <c r="L42" s="67"/>
      <c r="M42" s="65"/>
      <c r="N42" s="65"/>
      <c r="O42" s="65"/>
      <c r="P42" s="66"/>
      <c r="Q42" s="36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ht="22.25" customHeight="1" x14ac:dyDescent="0.2">
      <c r="A43" s="303" t="str">
        <f t="shared" si="4"/>
        <v>Project Scientist (Exempt)</v>
      </c>
      <c r="B43" s="304"/>
      <c r="C43" s="57">
        <f>D99</f>
        <v>0.46200000000000002</v>
      </c>
      <c r="D43" s="39">
        <f>D21*D99</f>
        <v>0</v>
      </c>
      <c r="E43" s="3">
        <f>E21*E99</f>
        <v>0</v>
      </c>
      <c r="F43" s="3">
        <f>F21*F99</f>
        <v>0</v>
      </c>
      <c r="G43" s="3">
        <f>G21*G99</f>
        <v>0</v>
      </c>
      <c r="H43" s="3">
        <f>H21*H99</f>
        <v>0</v>
      </c>
      <c r="I43" s="24">
        <f t="shared" si="5"/>
        <v>0</v>
      </c>
      <c r="J43" s="25"/>
      <c r="K43" s="26" t="str">
        <f t="shared" si="6"/>
        <v>Project Scientist (Exempt)</v>
      </c>
      <c r="L43" s="67"/>
      <c r="M43" s="65"/>
      <c r="N43" s="65"/>
      <c r="O43" s="65"/>
      <c r="P43" s="66"/>
      <c r="Q43" s="36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ht="22.25" customHeight="1" x14ac:dyDescent="0.2">
      <c r="A44" s="303" t="str">
        <f t="shared" si="4"/>
        <v>Project Scientist (Non-Exempt)</v>
      </c>
      <c r="B44" s="304"/>
      <c r="C44" s="57">
        <f>D103</f>
        <v>0.57999999999999996</v>
      </c>
      <c r="D44" s="39">
        <f>D22*D103</f>
        <v>0</v>
      </c>
      <c r="E44" s="3">
        <f>E22*E103</f>
        <v>0</v>
      </c>
      <c r="F44" s="3">
        <f>F22*F103</f>
        <v>0</v>
      </c>
      <c r="G44" s="3">
        <f>G22*G103</f>
        <v>0</v>
      </c>
      <c r="H44" s="3">
        <f>H22*H103</f>
        <v>0</v>
      </c>
      <c r="I44" s="24">
        <f t="shared" si="5"/>
        <v>0</v>
      </c>
      <c r="J44" s="25"/>
      <c r="K44" s="26" t="str">
        <f t="shared" si="6"/>
        <v>Project Scientist (Non-Exempt)</v>
      </c>
      <c r="L44" s="67"/>
      <c r="M44" s="65"/>
      <c r="N44" s="65"/>
      <c r="O44" s="65"/>
      <c r="P44" s="66"/>
      <c r="Q44" s="36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ht="22.25" customHeight="1" x14ac:dyDescent="0.2">
      <c r="A45" s="303" t="str">
        <f t="shared" si="4"/>
        <v>Project Coordinator (Exempt)</v>
      </c>
      <c r="B45" s="304"/>
      <c r="C45" s="57">
        <f>D99</f>
        <v>0.46200000000000002</v>
      </c>
      <c r="D45" s="39">
        <f>D23*D99</f>
        <v>0</v>
      </c>
      <c r="E45" s="3">
        <f>E23*E99</f>
        <v>0</v>
      </c>
      <c r="F45" s="3">
        <f>F23*F99</f>
        <v>0</v>
      </c>
      <c r="G45" s="3">
        <f>G23*G99</f>
        <v>0</v>
      </c>
      <c r="H45" s="3">
        <f>H23*H99</f>
        <v>0</v>
      </c>
      <c r="I45" s="24">
        <f t="shared" si="5"/>
        <v>0</v>
      </c>
      <c r="J45" s="25"/>
      <c r="K45" s="26" t="str">
        <f t="shared" si="6"/>
        <v>Project Coordinator (Exempt)</v>
      </c>
      <c r="L45" s="67"/>
      <c r="M45" s="65"/>
      <c r="N45" s="65"/>
      <c r="O45" s="65"/>
      <c r="P45" s="66"/>
      <c r="Q45" s="36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ht="22.25" customHeight="1" x14ac:dyDescent="0.2">
      <c r="A46" s="307" t="str">
        <f t="shared" si="4"/>
        <v>Project Coordinator (Non-Exempt)</v>
      </c>
      <c r="B46" s="308"/>
      <c r="C46" s="69">
        <f>D103</f>
        <v>0.57999999999999996</v>
      </c>
      <c r="D46" s="45">
        <f>D24*D103</f>
        <v>0</v>
      </c>
      <c r="E46" s="6">
        <f>E24*E103</f>
        <v>0</v>
      </c>
      <c r="F46" s="6">
        <f>F24*F103</f>
        <v>0</v>
      </c>
      <c r="G46" s="6">
        <f>G24*G103</f>
        <v>0</v>
      </c>
      <c r="H46" s="6">
        <f>H24*H103</f>
        <v>0</v>
      </c>
      <c r="I46" s="46">
        <f t="shared" si="5"/>
        <v>0</v>
      </c>
      <c r="J46" s="25"/>
      <c r="K46" s="26" t="str">
        <f t="shared" si="6"/>
        <v>Project Coordinator (Non-Exempt)</v>
      </c>
      <c r="L46" s="70"/>
      <c r="M46" s="71"/>
      <c r="N46" s="71"/>
      <c r="O46" s="71"/>
      <c r="P46" s="72"/>
      <c r="Q46" s="36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ht="22.25" customHeight="1" x14ac:dyDescent="0.2">
      <c r="A47" s="305" t="s">
        <v>42</v>
      </c>
      <c r="B47" s="306"/>
      <c r="C47" s="306"/>
      <c r="D47" s="73">
        <f t="shared" ref="D47:I47" si="7">SUM(D27:D46)</f>
        <v>2327.8992244999995</v>
      </c>
      <c r="E47" s="73">
        <f t="shared" si="7"/>
        <v>2397.736201235</v>
      </c>
      <c r="F47" s="73">
        <f t="shared" si="7"/>
        <v>762.92631607204987</v>
      </c>
      <c r="G47" s="73">
        <f t="shared" si="7"/>
        <v>0</v>
      </c>
      <c r="H47" s="73">
        <f t="shared" si="7"/>
        <v>0</v>
      </c>
      <c r="I47" s="74">
        <f t="shared" si="7"/>
        <v>5488.5617418070506</v>
      </c>
      <c r="J47" s="2"/>
      <c r="K47" s="75"/>
      <c r="L47" s="278" t="s">
        <v>43</v>
      </c>
      <c r="M47" s="279"/>
      <c r="N47" s="279"/>
      <c r="O47" s="279"/>
      <c r="P47" s="280"/>
      <c r="Q47" s="36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ht="22.25" customHeight="1" x14ac:dyDescent="0.2">
      <c r="A48" s="354" t="s">
        <v>44</v>
      </c>
      <c r="B48" s="355"/>
      <c r="C48" s="355"/>
      <c r="D48" s="76">
        <f t="shared" ref="D48:I48" si="8">D25+D47</f>
        <v>115101.6857245</v>
      </c>
      <c r="E48" s="76">
        <f t="shared" si="8"/>
        <v>118554.73629623499</v>
      </c>
      <c r="F48" s="76">
        <f t="shared" si="8"/>
        <v>59449.566013922049</v>
      </c>
      <c r="G48" s="76">
        <f t="shared" si="8"/>
        <v>0</v>
      </c>
      <c r="H48" s="76">
        <f t="shared" si="8"/>
        <v>0</v>
      </c>
      <c r="I48" s="76">
        <f t="shared" si="8"/>
        <v>293105.98803465703</v>
      </c>
      <c r="J48" s="77"/>
      <c r="K48" s="15" t="s">
        <v>12</v>
      </c>
      <c r="L48" s="16" t="s">
        <v>13</v>
      </c>
      <c r="M48" s="17" t="s">
        <v>14</v>
      </c>
      <c r="N48" s="17" t="s">
        <v>15</v>
      </c>
      <c r="O48" s="17" t="s">
        <v>16</v>
      </c>
      <c r="P48" s="18" t="s">
        <v>17</v>
      </c>
      <c r="Q48" s="36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ht="22.25" customHeight="1" x14ac:dyDescent="0.2">
      <c r="A49" s="348" t="s">
        <v>45</v>
      </c>
      <c r="B49" s="349"/>
      <c r="C49" s="349"/>
      <c r="D49" s="349"/>
      <c r="E49" s="349"/>
      <c r="F49" s="349"/>
      <c r="G49" s="349"/>
      <c r="H49" s="349"/>
      <c r="I49" s="350"/>
      <c r="J49" s="56"/>
      <c r="K49" s="78" t="str">
        <f t="shared" ref="K49:K68" si="9">A5</f>
        <v>PI- Kim, Sora</v>
      </c>
      <c r="L49" s="79">
        <v>1</v>
      </c>
      <c r="M49" s="80">
        <v>1</v>
      </c>
      <c r="N49" s="80">
        <v>1</v>
      </c>
      <c r="O49" s="80"/>
      <c r="P49" s="81"/>
      <c r="Q49" s="36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ht="22.25" customHeight="1" x14ac:dyDescent="0.2">
      <c r="A50" s="303" t="s">
        <v>45</v>
      </c>
      <c r="B50" s="309"/>
      <c r="C50" s="309"/>
      <c r="D50" s="3"/>
      <c r="E50" s="3"/>
      <c r="F50" s="3"/>
      <c r="G50" s="3"/>
      <c r="H50" s="3"/>
      <c r="I50" s="24">
        <f>SUM(D50:H50)</f>
        <v>0</v>
      </c>
      <c r="J50" s="25"/>
      <c r="K50" s="78" t="str">
        <f t="shared" si="9"/>
        <v>PI 1- Yeakel, Justin</v>
      </c>
      <c r="L50" s="82">
        <v>1</v>
      </c>
      <c r="M50" s="83">
        <v>1</v>
      </c>
      <c r="N50" s="83">
        <v>1</v>
      </c>
      <c r="O50" s="83"/>
      <c r="P50" s="84"/>
      <c r="Q50" s="36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ht="22.25" customHeight="1" x14ac:dyDescent="0.2">
      <c r="A51" s="303" t="s">
        <v>45</v>
      </c>
      <c r="B51" s="309"/>
      <c r="C51" s="309"/>
      <c r="D51" s="85"/>
      <c r="E51" s="85"/>
      <c r="F51" s="85"/>
      <c r="G51" s="85"/>
      <c r="H51" s="85"/>
      <c r="I51" s="24">
        <f>SUM(D51:H51)</f>
        <v>0</v>
      </c>
      <c r="J51" s="25"/>
      <c r="K51" s="78" t="str">
        <f t="shared" si="9"/>
        <v>Co-PI 2</v>
      </c>
      <c r="L51" s="82"/>
      <c r="M51" s="83"/>
      <c r="N51" s="83"/>
      <c r="O51" s="83"/>
      <c r="P51" s="84"/>
      <c r="Q51" s="36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ht="22.25" customHeight="1" x14ac:dyDescent="0.2">
      <c r="A52" s="307" t="s">
        <v>45</v>
      </c>
      <c r="B52" s="344"/>
      <c r="C52" s="344"/>
      <c r="D52" s="6"/>
      <c r="E52" s="6"/>
      <c r="F52" s="6"/>
      <c r="G52" s="6"/>
      <c r="H52" s="6"/>
      <c r="I52" s="46">
        <f>SUM(D52:H52)</f>
        <v>0</v>
      </c>
      <c r="J52" s="25"/>
      <c r="K52" s="78" t="str">
        <f t="shared" si="9"/>
        <v>Co-PI 3</v>
      </c>
      <c r="L52" s="82"/>
      <c r="M52" s="83"/>
      <c r="N52" s="83"/>
      <c r="O52" s="83"/>
      <c r="P52" s="84"/>
      <c r="Q52" s="36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ht="22.25" customHeight="1" x14ac:dyDescent="0.2">
      <c r="A53" s="297" t="s">
        <v>46</v>
      </c>
      <c r="B53" s="298"/>
      <c r="C53" s="298"/>
      <c r="D53" s="86">
        <f>SUM(D49:D52)</f>
        <v>0</v>
      </c>
      <c r="E53" s="86">
        <f>SUM(E49:E52)</f>
        <v>0</v>
      </c>
      <c r="F53" s="86">
        <f>SUM(F49:F52)</f>
        <v>0</v>
      </c>
      <c r="G53" s="86">
        <f>SUM(G49:G52)</f>
        <v>0</v>
      </c>
      <c r="H53" s="86">
        <f>SUM(H49:H52)</f>
        <v>0</v>
      </c>
      <c r="I53" s="87">
        <f>SUM(D53:H53)</f>
        <v>0</v>
      </c>
      <c r="J53" s="25"/>
      <c r="K53" s="78" t="str">
        <f t="shared" si="9"/>
        <v>Co-PI 4</v>
      </c>
      <c r="L53" s="82"/>
      <c r="M53" s="83"/>
      <c r="N53" s="83"/>
      <c r="O53" s="83"/>
      <c r="P53" s="84"/>
      <c r="Q53" s="36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ht="22.25" customHeight="1" x14ac:dyDescent="0.2">
      <c r="A54" s="88"/>
      <c r="B54" s="89"/>
      <c r="C54" s="89"/>
      <c r="D54" s="90"/>
      <c r="E54" s="90"/>
      <c r="F54" s="90"/>
      <c r="G54" s="90"/>
      <c r="H54" s="90"/>
      <c r="I54" s="91"/>
      <c r="J54" s="56"/>
      <c r="K54" s="78" t="str">
        <f t="shared" si="9"/>
        <v>PI Salary: Course Buyout</v>
      </c>
      <c r="L54" s="82"/>
      <c r="M54" s="83"/>
      <c r="N54" s="83"/>
      <c r="O54" s="83"/>
      <c r="P54" s="84"/>
      <c r="Q54" s="36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ht="22.25" customHeight="1" x14ac:dyDescent="0.2">
      <c r="A55" s="299" t="s">
        <v>47</v>
      </c>
      <c r="B55" s="300"/>
      <c r="C55" s="300"/>
      <c r="D55" s="342"/>
      <c r="E55" s="300"/>
      <c r="F55" s="300"/>
      <c r="G55" s="300"/>
      <c r="H55" s="300"/>
      <c r="I55" s="343"/>
      <c r="J55" s="25"/>
      <c r="K55" s="78" t="str">
        <f t="shared" si="9"/>
        <v>Postdoc Level 2</v>
      </c>
      <c r="L55" s="82">
        <v>1</v>
      </c>
      <c r="M55" s="83">
        <v>1</v>
      </c>
      <c r="N55" s="83">
        <v>1</v>
      </c>
      <c r="O55" s="83"/>
      <c r="P55" s="84"/>
      <c r="Q55" s="36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ht="22.25" customHeight="1" x14ac:dyDescent="0.2">
      <c r="A56" s="303" t="s">
        <v>48</v>
      </c>
      <c r="B56" s="309"/>
      <c r="C56" s="310"/>
      <c r="D56" s="359">
        <v>16840</v>
      </c>
      <c r="E56" s="360">
        <v>19540</v>
      </c>
      <c r="F56" s="361">
        <v>15550</v>
      </c>
      <c r="G56" s="92"/>
      <c r="H56" s="92"/>
      <c r="I56" s="93">
        <f>SUM(D56:H56)</f>
        <v>51930</v>
      </c>
      <c r="J56" s="25"/>
      <c r="K56" s="78" t="str">
        <f t="shared" si="9"/>
        <v>Staff (Exempt)</v>
      </c>
      <c r="L56" s="94"/>
      <c r="M56" s="95"/>
      <c r="N56" s="95"/>
      <c r="O56" s="95"/>
      <c r="P56" s="96"/>
      <c r="Q56" s="97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ht="22.25" customHeight="1" x14ac:dyDescent="0.2">
      <c r="A57" s="307" t="s">
        <v>49</v>
      </c>
      <c r="B57" s="344"/>
      <c r="C57" s="344"/>
      <c r="D57" s="98"/>
      <c r="E57" s="99"/>
      <c r="F57" s="99"/>
      <c r="G57" s="99"/>
      <c r="H57" s="99"/>
      <c r="I57" s="100">
        <f>SUM(D57:H57)</f>
        <v>0</v>
      </c>
      <c r="J57" s="25"/>
      <c r="K57" s="78" t="str">
        <f t="shared" si="9"/>
        <v>Staff (Non-Exempt)</v>
      </c>
      <c r="L57" s="94"/>
      <c r="M57" s="95"/>
      <c r="N57" s="95"/>
      <c r="O57" s="95"/>
      <c r="P57" s="96"/>
      <c r="Q57" s="36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ht="22.25" customHeight="1" x14ac:dyDescent="0.2">
      <c r="A58" s="297" t="s">
        <v>50</v>
      </c>
      <c r="B58" s="298"/>
      <c r="C58" s="298"/>
      <c r="D58" s="73">
        <f t="shared" ref="D58:I58" si="10">SUM(D56:D57)</f>
        <v>16840</v>
      </c>
      <c r="E58" s="73">
        <f t="shared" si="10"/>
        <v>19540</v>
      </c>
      <c r="F58" s="73">
        <f t="shared" si="10"/>
        <v>15550</v>
      </c>
      <c r="G58" s="73">
        <f t="shared" si="10"/>
        <v>0</v>
      </c>
      <c r="H58" s="73">
        <f t="shared" si="10"/>
        <v>0</v>
      </c>
      <c r="I58" s="73">
        <f t="shared" si="10"/>
        <v>51930</v>
      </c>
      <c r="J58" s="24"/>
      <c r="K58" s="78" t="str">
        <f t="shared" si="9"/>
        <v>Undergraduate Academic Year</v>
      </c>
      <c r="L58" s="94">
        <v>0.499</v>
      </c>
      <c r="M58" s="95">
        <v>0.499</v>
      </c>
      <c r="N58" s="95">
        <v>0.499</v>
      </c>
      <c r="O58" s="95"/>
      <c r="P58" s="96"/>
      <c r="Q58" s="36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ht="22.25" customHeight="1" x14ac:dyDescent="0.2">
      <c r="A59" s="101" t="s">
        <v>51</v>
      </c>
      <c r="B59" s="102"/>
      <c r="C59" s="102"/>
      <c r="D59" s="103"/>
      <c r="E59" s="103"/>
      <c r="F59" s="103"/>
      <c r="G59" s="103"/>
      <c r="H59" s="103"/>
      <c r="I59" s="104"/>
      <c r="J59" s="25"/>
      <c r="K59" s="78" t="str">
        <f t="shared" si="9"/>
        <v>Undergraduate: summer, holidays</v>
      </c>
      <c r="L59" s="82">
        <v>0.5</v>
      </c>
      <c r="M59" s="83">
        <v>0.5</v>
      </c>
      <c r="N59" s="83">
        <v>0.5</v>
      </c>
      <c r="O59" s="83"/>
      <c r="P59" s="84"/>
      <c r="Q59" s="10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ht="22.25" customHeight="1" x14ac:dyDescent="0.2">
      <c r="A60" s="106" t="s">
        <v>52</v>
      </c>
      <c r="B60" s="107"/>
      <c r="C60" s="107"/>
      <c r="D60" s="108">
        <v>3500</v>
      </c>
      <c r="E60" s="108">
        <v>3500</v>
      </c>
      <c r="F60" s="108"/>
      <c r="G60" s="108"/>
      <c r="H60" s="108"/>
      <c r="I60" s="109">
        <f>SUM(D60:H60)</f>
        <v>7000</v>
      </c>
      <c r="J60" s="25"/>
      <c r="K60" s="78" t="str">
        <f t="shared" si="9"/>
        <v>GSR-AY (Fall): Step V</v>
      </c>
      <c r="L60" s="82">
        <v>0.499</v>
      </c>
      <c r="M60" s="83">
        <v>0.499</v>
      </c>
      <c r="N60" s="83">
        <v>0.499</v>
      </c>
      <c r="O60" s="83"/>
      <c r="P60" s="84"/>
      <c r="Q60" s="36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ht="22.25" customHeight="1" x14ac:dyDescent="0.2">
      <c r="A61" s="106" t="s">
        <v>47</v>
      </c>
      <c r="B61" s="107"/>
      <c r="C61" s="107"/>
      <c r="D61" s="108"/>
      <c r="E61" s="108"/>
      <c r="F61" s="108"/>
      <c r="G61" s="108"/>
      <c r="H61" s="108"/>
      <c r="I61" s="109">
        <f>SUM(D61:H61)</f>
        <v>0</v>
      </c>
      <c r="J61" s="25"/>
      <c r="K61" s="78" t="str">
        <f t="shared" si="9"/>
        <v>GSR-AY (Spring): Step V</v>
      </c>
      <c r="L61" s="82"/>
      <c r="M61" s="83"/>
      <c r="N61" s="83"/>
      <c r="O61" s="83"/>
      <c r="P61" s="84"/>
      <c r="Q61" s="36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ht="22.25" customHeight="1" x14ac:dyDescent="0.2">
      <c r="A62" s="106" t="s">
        <v>53</v>
      </c>
      <c r="B62" s="107"/>
      <c r="C62" s="107"/>
      <c r="D62" s="108">
        <v>2387</v>
      </c>
      <c r="E62" s="108">
        <v>2387</v>
      </c>
      <c r="F62" s="108"/>
      <c r="G62" s="108"/>
      <c r="H62" s="108"/>
      <c r="I62" s="109">
        <f>SUM(D62:H62)</f>
        <v>4774</v>
      </c>
      <c r="J62" s="25"/>
      <c r="K62" s="78" t="str">
        <f t="shared" si="9"/>
        <v>GSR- Sumr: Step V</v>
      </c>
      <c r="L62" s="82">
        <v>0.5</v>
      </c>
      <c r="M62" s="83">
        <v>0.5</v>
      </c>
      <c r="N62" s="83">
        <v>0.5</v>
      </c>
      <c r="O62" s="83"/>
      <c r="P62" s="84"/>
      <c r="Q62" s="36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ht="22.25" customHeight="1" x14ac:dyDescent="0.2">
      <c r="A63" s="110" t="s">
        <v>54</v>
      </c>
      <c r="B63" s="111"/>
      <c r="C63" s="112"/>
      <c r="D63" s="113"/>
      <c r="E63" s="113"/>
      <c r="F63" s="113"/>
      <c r="G63" s="113"/>
      <c r="H63" s="113"/>
      <c r="I63" s="114">
        <f>SUM(D63:H63)</f>
        <v>0</v>
      </c>
      <c r="J63" s="25"/>
      <c r="K63" s="78" t="str">
        <f t="shared" si="9"/>
        <v>Professional Research Scientist (Exempt)</v>
      </c>
      <c r="L63" s="82"/>
      <c r="M63" s="83"/>
      <c r="N63" s="83"/>
      <c r="O63" s="83"/>
      <c r="P63" s="84"/>
      <c r="Q63" s="36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ht="22.25" customHeight="1" x14ac:dyDescent="0.2">
      <c r="A64" s="115" t="s">
        <v>55</v>
      </c>
      <c r="B64" s="116"/>
      <c r="C64" s="116"/>
      <c r="D64" s="117">
        <f t="shared" ref="D64:I64" si="11">SUM(D60:D63)</f>
        <v>5887</v>
      </c>
      <c r="E64" s="117">
        <f t="shared" si="11"/>
        <v>5887</v>
      </c>
      <c r="F64" s="117">
        <f t="shared" si="11"/>
        <v>0</v>
      </c>
      <c r="G64" s="117">
        <f t="shared" si="11"/>
        <v>0</v>
      </c>
      <c r="H64" s="117">
        <f t="shared" si="11"/>
        <v>0</v>
      </c>
      <c r="I64" s="117">
        <f t="shared" si="11"/>
        <v>11774</v>
      </c>
      <c r="J64" s="118"/>
      <c r="K64" s="78" t="str">
        <f t="shared" si="9"/>
        <v>Professional Research Scientist (Non-Exempt)</v>
      </c>
      <c r="L64" s="94"/>
      <c r="M64" s="95"/>
      <c r="N64" s="95"/>
      <c r="O64" s="95"/>
      <c r="P64" s="96"/>
      <c r="Q64" s="97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 spans="1:37" ht="22.25" customHeight="1" x14ac:dyDescent="0.2">
      <c r="A65" s="119" t="s">
        <v>56</v>
      </c>
      <c r="B65" s="120"/>
      <c r="C65" s="120"/>
      <c r="D65" s="121"/>
      <c r="E65" s="121"/>
      <c r="F65" s="121"/>
      <c r="G65" s="121"/>
      <c r="H65" s="121"/>
      <c r="I65" s="122"/>
      <c r="J65" s="25"/>
      <c r="K65" s="78" t="str">
        <f t="shared" si="9"/>
        <v>Project Scientist (Exempt)</v>
      </c>
      <c r="L65" s="94"/>
      <c r="M65" s="95"/>
      <c r="N65" s="95"/>
      <c r="O65" s="95"/>
      <c r="P65" s="96"/>
      <c r="Q65" s="36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</row>
    <row r="66" spans="1:37" ht="22.25" customHeight="1" x14ac:dyDescent="0.2">
      <c r="A66" s="123" t="s">
        <v>57</v>
      </c>
      <c r="B66" s="124"/>
      <c r="C66" s="124"/>
      <c r="D66" s="92"/>
      <c r="E66" s="92"/>
      <c r="F66" s="92"/>
      <c r="G66" s="92"/>
      <c r="H66" s="92"/>
      <c r="I66" s="93">
        <f t="shared" ref="I66:I71" si="12">SUM(D66:H66)</f>
        <v>0</v>
      </c>
      <c r="J66" s="125"/>
      <c r="K66" s="78" t="str">
        <f t="shared" si="9"/>
        <v>Project Scientist (Non-Exempt)</v>
      </c>
      <c r="L66" s="94"/>
      <c r="M66" s="95"/>
      <c r="N66" s="95"/>
      <c r="O66" s="95"/>
      <c r="P66" s="96"/>
      <c r="Q66" s="36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</row>
    <row r="67" spans="1:37" ht="22.25" customHeight="1" x14ac:dyDescent="0.2">
      <c r="A67" s="123" t="s">
        <v>58</v>
      </c>
      <c r="B67" s="124"/>
      <c r="C67" s="124"/>
      <c r="D67" s="92"/>
      <c r="E67" s="92"/>
      <c r="F67" s="92"/>
      <c r="G67" s="92"/>
      <c r="H67" s="92"/>
      <c r="I67" s="93">
        <f t="shared" si="12"/>
        <v>0</v>
      </c>
      <c r="J67" s="125"/>
      <c r="K67" s="78" t="str">
        <f t="shared" si="9"/>
        <v>Project Coordinator (Exempt)</v>
      </c>
      <c r="L67" s="94"/>
      <c r="M67" s="95"/>
      <c r="N67" s="95"/>
      <c r="O67" s="95"/>
      <c r="P67" s="96"/>
      <c r="Q67" s="36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</row>
    <row r="68" spans="1:37" ht="22.25" customHeight="1" x14ac:dyDescent="0.2">
      <c r="A68" s="123" t="s">
        <v>59</v>
      </c>
      <c r="B68" s="124"/>
      <c r="C68" s="124"/>
      <c r="D68" s="92"/>
      <c r="E68" s="92"/>
      <c r="F68" s="92"/>
      <c r="G68" s="92"/>
      <c r="H68" s="92"/>
      <c r="I68" s="93">
        <f t="shared" si="12"/>
        <v>0</v>
      </c>
      <c r="J68" s="125"/>
      <c r="K68" s="126" t="str">
        <f t="shared" si="9"/>
        <v>Project Coordinator (Non-Exempt)</v>
      </c>
      <c r="L68" s="127"/>
      <c r="M68" s="128"/>
      <c r="N68" s="128"/>
      <c r="O68" s="128"/>
      <c r="P68" s="129"/>
      <c r="Q68" s="36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</row>
    <row r="69" spans="1:37" ht="22.25" customHeight="1" x14ac:dyDescent="0.2">
      <c r="A69" s="130" t="s">
        <v>60</v>
      </c>
      <c r="B69" s="124"/>
      <c r="C69" s="124"/>
      <c r="D69" s="92"/>
      <c r="E69" s="92"/>
      <c r="F69" s="92"/>
      <c r="G69" s="92"/>
      <c r="H69" s="92"/>
      <c r="I69" s="93">
        <f t="shared" si="12"/>
        <v>0</v>
      </c>
      <c r="J69" s="125"/>
      <c r="K69" s="131" t="s">
        <v>61</v>
      </c>
      <c r="L69" s="132">
        <f>IF(H124=1,1.03,1)</f>
        <v>1.03</v>
      </c>
      <c r="M69" s="133"/>
      <c r="N69" s="134"/>
      <c r="O69" s="134"/>
      <c r="P69" s="134"/>
      <c r="Q69" s="13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</row>
    <row r="70" spans="1:37" ht="22.25" customHeight="1" x14ac:dyDescent="0.2">
      <c r="A70" s="130" t="s">
        <v>62</v>
      </c>
      <c r="B70" s="124"/>
      <c r="C70" s="124"/>
      <c r="D70" s="92"/>
      <c r="E70" s="92"/>
      <c r="F70" s="92"/>
      <c r="G70" s="92"/>
      <c r="H70" s="92"/>
      <c r="I70" s="93">
        <f t="shared" si="12"/>
        <v>0</v>
      </c>
      <c r="J70" s="2"/>
      <c r="K70" s="136"/>
      <c r="L70" s="137" t="s">
        <v>63</v>
      </c>
      <c r="M70" s="138"/>
      <c r="N70" s="138"/>
      <c r="O70" s="138"/>
      <c r="P70" s="138"/>
      <c r="Q70" s="139"/>
      <c r="R70" s="36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</row>
    <row r="71" spans="1:37" ht="22.25" customHeight="1" x14ac:dyDescent="0.2">
      <c r="A71" s="140" t="s">
        <v>64</v>
      </c>
      <c r="B71" s="141"/>
      <c r="C71" s="141"/>
      <c r="D71" s="99"/>
      <c r="E71" s="99"/>
      <c r="F71" s="99"/>
      <c r="G71" s="99"/>
      <c r="H71" s="99"/>
      <c r="I71" s="100">
        <f t="shared" si="12"/>
        <v>0</v>
      </c>
      <c r="J71" s="25"/>
      <c r="K71" s="15" t="s">
        <v>12</v>
      </c>
      <c r="L71" s="142" t="s">
        <v>13</v>
      </c>
      <c r="M71" s="143" t="s">
        <v>14</v>
      </c>
      <c r="N71" s="143" t="s">
        <v>15</v>
      </c>
      <c r="O71" s="143" t="s">
        <v>16</v>
      </c>
      <c r="P71" s="143" t="s">
        <v>17</v>
      </c>
      <c r="Q71" s="144" t="s">
        <v>11</v>
      </c>
      <c r="R71" s="36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</row>
    <row r="72" spans="1:37" ht="22.25" customHeight="1" x14ac:dyDescent="0.15">
      <c r="A72" s="145" t="s">
        <v>65</v>
      </c>
      <c r="B72" s="146"/>
      <c r="C72" s="146"/>
      <c r="D72" s="73">
        <f t="shared" ref="D72:I72" si="13">SUM(D66:D71)</f>
        <v>0</v>
      </c>
      <c r="E72" s="73">
        <f t="shared" si="13"/>
        <v>0</v>
      </c>
      <c r="F72" s="73">
        <f t="shared" si="13"/>
        <v>0</v>
      </c>
      <c r="G72" s="73">
        <f t="shared" si="13"/>
        <v>0</v>
      </c>
      <c r="H72" s="73">
        <f t="shared" si="13"/>
        <v>0</v>
      </c>
      <c r="I72" s="74">
        <f t="shared" si="13"/>
        <v>0</v>
      </c>
      <c r="J72" s="25"/>
      <c r="K72" s="147" t="str">
        <f t="shared" ref="K72:K91" si="14">A5</f>
        <v>PI- Kim, Sora</v>
      </c>
      <c r="L72" s="148">
        <f t="shared" ref="L72:P81" si="15">L5*L27*L49</f>
        <v>1</v>
      </c>
      <c r="M72" s="149">
        <f t="shared" si="15"/>
        <v>1</v>
      </c>
      <c r="N72" s="149">
        <f t="shared" si="15"/>
        <v>1</v>
      </c>
      <c r="O72" s="149">
        <f t="shared" si="15"/>
        <v>0</v>
      </c>
      <c r="P72" s="149">
        <f t="shared" si="15"/>
        <v>0</v>
      </c>
      <c r="Q72" s="150">
        <f t="shared" ref="Q72:Q91" si="16">SUM(L72:P72)</f>
        <v>3</v>
      </c>
      <c r="R72" s="36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 spans="1:37" ht="22.25" customHeight="1" x14ac:dyDescent="0.2">
      <c r="A73" s="299" t="s">
        <v>66</v>
      </c>
      <c r="B73" s="300"/>
      <c r="C73" s="300"/>
      <c r="D73" s="121"/>
      <c r="E73" s="121"/>
      <c r="F73" s="121"/>
      <c r="G73" s="121"/>
      <c r="H73" s="121"/>
      <c r="I73" s="122"/>
      <c r="J73" s="25"/>
      <c r="K73" s="147" t="str">
        <f t="shared" si="14"/>
        <v>PI 1- Yeakel, Justin</v>
      </c>
      <c r="L73" s="151">
        <f t="shared" si="15"/>
        <v>1</v>
      </c>
      <c r="M73" s="152">
        <f t="shared" si="15"/>
        <v>1</v>
      </c>
      <c r="N73" s="152">
        <f t="shared" si="15"/>
        <v>1</v>
      </c>
      <c r="O73" s="152">
        <f t="shared" si="15"/>
        <v>0</v>
      </c>
      <c r="P73" s="152">
        <f t="shared" si="15"/>
        <v>0</v>
      </c>
      <c r="Q73" s="153">
        <f t="shared" si="16"/>
        <v>3</v>
      </c>
      <c r="R73" s="36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 spans="1:37" ht="22.25" customHeight="1" x14ac:dyDescent="0.2">
      <c r="A74" s="303" t="s">
        <v>67</v>
      </c>
      <c r="B74" s="309"/>
      <c r="C74" s="310"/>
      <c r="D74" s="92">
        <v>43970</v>
      </c>
      <c r="E74" s="155"/>
      <c r="F74" s="92"/>
      <c r="G74" s="92"/>
      <c r="H74" s="92"/>
      <c r="I74" s="93">
        <f>SUM(D74:H74)</f>
        <v>43970</v>
      </c>
      <c r="J74" s="25"/>
      <c r="K74" s="147" t="str">
        <f t="shared" si="14"/>
        <v>Co-PI 2</v>
      </c>
      <c r="L74" s="151">
        <f t="shared" si="15"/>
        <v>0</v>
      </c>
      <c r="M74" s="152">
        <f t="shared" si="15"/>
        <v>0</v>
      </c>
      <c r="N74" s="152">
        <f t="shared" si="15"/>
        <v>0</v>
      </c>
      <c r="O74" s="152">
        <f t="shared" si="15"/>
        <v>0</v>
      </c>
      <c r="P74" s="152">
        <f t="shared" si="15"/>
        <v>0</v>
      </c>
      <c r="Q74" s="153">
        <f t="shared" si="16"/>
        <v>0</v>
      </c>
      <c r="R74" s="36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 spans="1:37" ht="22.25" customHeight="1" x14ac:dyDescent="0.2">
      <c r="A75" s="303" t="s">
        <v>68</v>
      </c>
      <c r="B75" s="309"/>
      <c r="C75" s="310"/>
      <c r="D75" s="361" t="s">
        <v>119</v>
      </c>
      <c r="E75" s="155">
        <v>3500</v>
      </c>
      <c r="F75" s="92">
        <v>3500</v>
      </c>
      <c r="G75" s="92"/>
      <c r="H75" s="92"/>
      <c r="I75" s="93">
        <f>SUM(D75:H75)</f>
        <v>7000</v>
      </c>
      <c r="J75" s="25"/>
      <c r="K75" s="147" t="str">
        <f t="shared" si="14"/>
        <v>Co-PI 3</v>
      </c>
      <c r="L75" s="151">
        <f t="shared" si="15"/>
        <v>0</v>
      </c>
      <c r="M75" s="152">
        <f t="shared" si="15"/>
        <v>0</v>
      </c>
      <c r="N75" s="152">
        <f t="shared" si="15"/>
        <v>0</v>
      </c>
      <c r="O75" s="152">
        <f t="shared" si="15"/>
        <v>0</v>
      </c>
      <c r="P75" s="152">
        <f t="shared" si="15"/>
        <v>0</v>
      </c>
      <c r="Q75" s="153">
        <f t="shared" si="16"/>
        <v>0</v>
      </c>
      <c r="R75" s="36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 spans="1:37" ht="22.25" customHeight="1" x14ac:dyDescent="0.2">
      <c r="A76" s="303" t="s">
        <v>69</v>
      </c>
      <c r="B76" s="309"/>
      <c r="C76" s="310"/>
      <c r="D76" s="92" t="s">
        <v>119</v>
      </c>
      <c r="E76" s="155">
        <v>6250</v>
      </c>
      <c r="F76" s="92"/>
      <c r="G76" s="92"/>
      <c r="H76" s="92"/>
      <c r="I76" s="93">
        <f>SUM(D76:H76)</f>
        <v>6250</v>
      </c>
      <c r="J76" s="25"/>
      <c r="K76" s="147" t="str">
        <f t="shared" si="14"/>
        <v>Co-PI 4</v>
      </c>
      <c r="L76" s="151">
        <f t="shared" si="15"/>
        <v>0</v>
      </c>
      <c r="M76" s="152">
        <f t="shared" si="15"/>
        <v>0</v>
      </c>
      <c r="N76" s="152">
        <f t="shared" si="15"/>
        <v>0</v>
      </c>
      <c r="O76" s="152">
        <f t="shared" si="15"/>
        <v>0</v>
      </c>
      <c r="P76" s="152">
        <f t="shared" si="15"/>
        <v>0</v>
      </c>
      <c r="Q76" s="153">
        <f t="shared" si="16"/>
        <v>0</v>
      </c>
      <c r="R76" s="36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</row>
    <row r="77" spans="1:37" ht="22.25" customHeight="1" x14ac:dyDescent="0.2">
      <c r="A77" s="303" t="s">
        <v>70</v>
      </c>
      <c r="B77" s="309"/>
      <c r="C77" s="310"/>
      <c r="D77" s="92"/>
      <c r="E77" s="155"/>
      <c r="F77" s="92"/>
      <c r="G77" s="92"/>
      <c r="H77" s="92"/>
      <c r="I77" s="93">
        <f>SUM(D77:H77)</f>
        <v>0</v>
      </c>
      <c r="J77" s="25"/>
      <c r="K77" s="147" t="str">
        <f t="shared" si="14"/>
        <v>PI Salary: Course Buyout</v>
      </c>
      <c r="L77" s="151">
        <f t="shared" si="15"/>
        <v>0</v>
      </c>
      <c r="M77" s="152">
        <f t="shared" si="15"/>
        <v>0</v>
      </c>
      <c r="N77" s="152">
        <f t="shared" si="15"/>
        <v>0</v>
      </c>
      <c r="O77" s="152">
        <f t="shared" si="15"/>
        <v>0</v>
      </c>
      <c r="P77" s="152">
        <f t="shared" si="15"/>
        <v>0</v>
      </c>
      <c r="Q77" s="153">
        <f t="shared" si="16"/>
        <v>0</v>
      </c>
      <c r="R77" s="36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</row>
    <row r="78" spans="1:37" ht="22.25" customHeight="1" x14ac:dyDescent="0.2">
      <c r="A78" s="356" t="s">
        <v>71</v>
      </c>
      <c r="B78" s="357"/>
      <c r="C78" s="358"/>
      <c r="D78" s="361">
        <v>4000</v>
      </c>
      <c r="E78" s="156" t="s">
        <v>119</v>
      </c>
      <c r="F78" s="154"/>
      <c r="G78" s="154"/>
      <c r="H78" s="154"/>
      <c r="I78" s="157">
        <f>SUM(D78:H78)</f>
        <v>4000</v>
      </c>
      <c r="J78" s="25"/>
      <c r="K78" s="147" t="str">
        <f t="shared" si="14"/>
        <v>Postdoc Level 2</v>
      </c>
      <c r="L78" s="151">
        <f t="shared" si="15"/>
        <v>12</v>
      </c>
      <c r="M78" s="152">
        <f t="shared" si="15"/>
        <v>12</v>
      </c>
      <c r="N78" s="152">
        <f t="shared" si="15"/>
        <v>0</v>
      </c>
      <c r="O78" s="152">
        <f t="shared" si="15"/>
        <v>0</v>
      </c>
      <c r="P78" s="152">
        <f t="shared" si="15"/>
        <v>0</v>
      </c>
      <c r="Q78" s="153">
        <f t="shared" si="16"/>
        <v>24</v>
      </c>
      <c r="R78" s="36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</row>
    <row r="79" spans="1:37" ht="22.25" customHeight="1" x14ac:dyDescent="0.2">
      <c r="A79" s="158" t="s">
        <v>72</v>
      </c>
      <c r="B79" s="159" t="s">
        <v>73</v>
      </c>
      <c r="C79" s="159" t="s">
        <v>74</v>
      </c>
      <c r="D79" s="160"/>
      <c r="E79" s="161"/>
      <c r="F79" s="161"/>
      <c r="G79" s="161"/>
      <c r="H79" s="161"/>
      <c r="I79" s="162"/>
      <c r="J79" s="25"/>
      <c r="K79" s="26" t="str">
        <f t="shared" si="14"/>
        <v>Staff (Exempt)</v>
      </c>
      <c r="L79" s="63">
        <f t="shared" si="15"/>
        <v>0</v>
      </c>
      <c r="M79" s="64">
        <f t="shared" si="15"/>
        <v>0</v>
      </c>
      <c r="N79" s="64">
        <f t="shared" si="15"/>
        <v>0</v>
      </c>
      <c r="O79" s="64">
        <f t="shared" si="15"/>
        <v>0</v>
      </c>
      <c r="P79" s="64">
        <f t="shared" si="15"/>
        <v>0</v>
      </c>
      <c r="Q79" s="163">
        <f t="shared" si="16"/>
        <v>0</v>
      </c>
      <c r="R79" s="36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</row>
    <row r="80" spans="1:37" ht="22.25" customHeight="1" x14ac:dyDescent="0.2">
      <c r="A80" s="164" t="s">
        <v>75</v>
      </c>
      <c r="B80" s="165">
        <f t="shared" ref="B80:C83" si="17">IF($B$89&lt;$H$122,H117,H111)</f>
        <v>4290.75</v>
      </c>
      <c r="C80" s="165">
        <f t="shared" si="17"/>
        <v>4290.75</v>
      </c>
      <c r="D80" s="166">
        <f>SUM(B80*L94)+(C80*L100)</f>
        <v>4290.75</v>
      </c>
      <c r="E80" s="167">
        <f>SUM((B80*M94)+(C80*M100))*O104</f>
        <v>4719.8250000000007</v>
      </c>
      <c r="F80" s="167">
        <f>SUM((B80*N94)+(C80*N100))*O104*O104</f>
        <v>5191.8075000000008</v>
      </c>
      <c r="G80" s="167">
        <f>SUM((B80*O94)+(C80*O100))*O104*O104*O104</f>
        <v>0</v>
      </c>
      <c r="H80" s="167">
        <f>SUM((B80*P94)+(C80*P100))*O104*O104*O104*O104</f>
        <v>0</v>
      </c>
      <c r="I80" s="168">
        <f>SUM(D80:H80)</f>
        <v>14202.382500000002</v>
      </c>
      <c r="J80" s="25"/>
      <c r="K80" s="26" t="str">
        <f t="shared" si="14"/>
        <v>Staff (Non-Exempt)</v>
      </c>
      <c r="L80" s="63">
        <f t="shared" si="15"/>
        <v>0</v>
      </c>
      <c r="M80" s="64">
        <f t="shared" si="15"/>
        <v>0</v>
      </c>
      <c r="N80" s="64">
        <f t="shared" si="15"/>
        <v>0</v>
      </c>
      <c r="O80" s="64">
        <f t="shared" si="15"/>
        <v>0</v>
      </c>
      <c r="P80" s="64">
        <f t="shared" si="15"/>
        <v>0</v>
      </c>
      <c r="Q80" s="163">
        <f t="shared" si="16"/>
        <v>0</v>
      </c>
      <c r="R80" s="36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</row>
    <row r="81" spans="1:37" ht="22.25" customHeight="1" x14ac:dyDescent="0.2">
      <c r="A81" s="164" t="s">
        <v>76</v>
      </c>
      <c r="B81" s="169">
        <f t="shared" si="17"/>
        <v>5663.25</v>
      </c>
      <c r="C81" s="169">
        <f t="shared" si="17"/>
        <v>5663.25</v>
      </c>
      <c r="D81" s="166">
        <f>SUM(B81*L95)+(C81*L101)</f>
        <v>0</v>
      </c>
      <c r="E81" s="167">
        <f>SUM((B81*M95)+(C81*M101))*O104</f>
        <v>0</v>
      </c>
      <c r="F81" s="167">
        <f>SUM((B81*N95)+(C81*N101))*O104*O104</f>
        <v>0</v>
      </c>
      <c r="G81" s="167">
        <f>SUM((B81*O95)+(C81*O101))*O104*O104*O104</f>
        <v>0</v>
      </c>
      <c r="H81" s="167">
        <f>SUM((B81*P95)+(C81*P101))*O104*O104*O104*O104</f>
        <v>0</v>
      </c>
      <c r="I81" s="168">
        <f>SUM(D81:H81)</f>
        <v>0</v>
      </c>
      <c r="J81" s="25"/>
      <c r="K81" s="26" t="str">
        <f t="shared" si="14"/>
        <v>Undergraduate Academic Year</v>
      </c>
      <c r="L81" s="63">
        <f t="shared" si="15"/>
        <v>4.4909999999999997</v>
      </c>
      <c r="M81" s="64">
        <f t="shared" si="15"/>
        <v>4.4909999999999997</v>
      </c>
      <c r="N81" s="64">
        <f t="shared" si="15"/>
        <v>4.4909999999999997</v>
      </c>
      <c r="O81" s="64">
        <f t="shared" si="15"/>
        <v>0</v>
      </c>
      <c r="P81" s="64">
        <f t="shared" si="15"/>
        <v>0</v>
      </c>
      <c r="Q81" s="163">
        <f t="shared" si="16"/>
        <v>13.472999999999999</v>
      </c>
      <c r="R81" s="36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</row>
    <row r="82" spans="1:37" ht="22.25" customHeight="1" x14ac:dyDescent="0.2">
      <c r="A82" s="164" t="s">
        <v>77</v>
      </c>
      <c r="B82" s="165">
        <f t="shared" si="17"/>
        <v>423</v>
      </c>
      <c r="C82" s="165">
        <f t="shared" si="17"/>
        <v>423</v>
      </c>
      <c r="D82" s="166">
        <f>SUM(B82*L96)+(C82*L102)</f>
        <v>423</v>
      </c>
      <c r="E82" s="167">
        <f>SUM((B82*M96)+(C82*M102))*O104</f>
        <v>465.3</v>
      </c>
      <c r="F82" s="167">
        <f>SUM((B82*N96)+(C82*N102))*O104*O104</f>
        <v>511.83000000000004</v>
      </c>
      <c r="G82" s="167">
        <f>SUM((B82*O96)+(C82*O102))*O104*O104*O104</f>
        <v>0</v>
      </c>
      <c r="H82" s="167">
        <f>SUM((B82*P96)+(C82*P102))*O104*O104*O104*O104</f>
        <v>0</v>
      </c>
      <c r="I82" s="168">
        <f>SUM(D82:H82)</f>
        <v>1400.13</v>
      </c>
      <c r="J82" s="25"/>
      <c r="K82" s="26" t="str">
        <f t="shared" si="14"/>
        <v>Undergraduate: summer, holidays</v>
      </c>
      <c r="L82" s="63">
        <f t="shared" ref="L82:P91" si="18">L15*L37*L59</f>
        <v>1.5</v>
      </c>
      <c r="M82" s="64">
        <f t="shared" si="18"/>
        <v>1.5</v>
      </c>
      <c r="N82" s="64">
        <f t="shared" si="18"/>
        <v>1.5</v>
      </c>
      <c r="O82" s="64">
        <f t="shared" si="18"/>
        <v>0</v>
      </c>
      <c r="P82" s="64">
        <f t="shared" si="18"/>
        <v>0</v>
      </c>
      <c r="Q82" s="163">
        <f t="shared" si="16"/>
        <v>4.5</v>
      </c>
      <c r="R82" s="36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</row>
    <row r="83" spans="1:37" ht="22.25" customHeight="1" x14ac:dyDescent="0.2">
      <c r="A83" s="170" t="s">
        <v>78</v>
      </c>
      <c r="B83" s="165">
        <f t="shared" si="17"/>
        <v>1007.115</v>
      </c>
      <c r="C83" s="165">
        <f t="shared" si="17"/>
        <v>1409.97</v>
      </c>
      <c r="D83" s="171">
        <f>SUM(B83*L97)+(C83*L103)</f>
        <v>1007.115</v>
      </c>
      <c r="E83" s="172">
        <f>SUM((B83*M97)+(C83*M103))*O104</f>
        <v>1107.8265000000001</v>
      </c>
      <c r="F83" s="172">
        <f>SUM((B83*N97)+(C83*N103))*O104*O104</f>
        <v>1218.6091500000002</v>
      </c>
      <c r="G83" s="172">
        <f>SUM((B83*O97)+(C83*O103))*O104*O104*O104</f>
        <v>0</v>
      </c>
      <c r="H83" s="172">
        <f>SUM((B83*P97)+(C83*P103))*O104*O104*O104*O104</f>
        <v>0</v>
      </c>
      <c r="I83" s="173">
        <f>SUM(D83:H83)</f>
        <v>3333.5506500000001</v>
      </c>
      <c r="J83" s="25"/>
      <c r="K83" s="26" t="str">
        <f t="shared" si="14"/>
        <v>GSR-AY (Fall): Step V</v>
      </c>
      <c r="L83" s="63">
        <f t="shared" si="18"/>
        <v>2.2454999999999998</v>
      </c>
      <c r="M83" s="64">
        <f t="shared" si="18"/>
        <v>2.2454999999999998</v>
      </c>
      <c r="N83" s="64">
        <f t="shared" si="18"/>
        <v>2.2454999999999998</v>
      </c>
      <c r="O83" s="64">
        <f t="shared" si="18"/>
        <v>0</v>
      </c>
      <c r="P83" s="64">
        <f t="shared" si="18"/>
        <v>0</v>
      </c>
      <c r="Q83" s="163">
        <f t="shared" si="16"/>
        <v>6.7364999999999995</v>
      </c>
      <c r="R83" s="36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</row>
    <row r="84" spans="1:37" ht="22.25" customHeight="1" x14ac:dyDescent="0.2">
      <c r="A84" s="174" t="s">
        <v>79</v>
      </c>
      <c r="B84" s="175"/>
      <c r="C84" s="175"/>
      <c r="D84" s="176">
        <f t="shared" ref="D84:I84" si="19">SUM(D80:D83)</f>
        <v>5720.8649999999998</v>
      </c>
      <c r="E84" s="176">
        <f t="shared" si="19"/>
        <v>6292.951500000001</v>
      </c>
      <c r="F84" s="176">
        <f t="shared" si="19"/>
        <v>6922.246650000001</v>
      </c>
      <c r="G84" s="176">
        <f t="shared" si="19"/>
        <v>0</v>
      </c>
      <c r="H84" s="176">
        <f t="shared" si="19"/>
        <v>0</v>
      </c>
      <c r="I84" s="177">
        <f t="shared" si="19"/>
        <v>18936.063150000002</v>
      </c>
      <c r="J84" s="25"/>
      <c r="K84" s="26" t="str">
        <f t="shared" si="14"/>
        <v>GSR-AY (Spring): Step V</v>
      </c>
      <c r="L84" s="63">
        <f t="shared" si="18"/>
        <v>0</v>
      </c>
      <c r="M84" s="64">
        <f t="shared" si="18"/>
        <v>0</v>
      </c>
      <c r="N84" s="64">
        <f t="shared" si="18"/>
        <v>0</v>
      </c>
      <c r="O84" s="64">
        <f t="shared" si="18"/>
        <v>0</v>
      </c>
      <c r="P84" s="64">
        <f t="shared" si="18"/>
        <v>0</v>
      </c>
      <c r="Q84" s="163">
        <f t="shared" si="16"/>
        <v>0</v>
      </c>
      <c r="R84" s="36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 spans="1:37" ht="22.25" customHeight="1" x14ac:dyDescent="0.2">
      <c r="A85" s="297" t="s">
        <v>80</v>
      </c>
      <c r="B85" s="298"/>
      <c r="C85" s="298"/>
      <c r="D85" s="86">
        <f t="shared" ref="D85:I85" si="20">SUM(D73:D83)</f>
        <v>53690.864999999998</v>
      </c>
      <c r="E85" s="86">
        <f t="shared" si="20"/>
        <v>16042.951499999999</v>
      </c>
      <c r="F85" s="86">
        <f t="shared" si="20"/>
        <v>10422.246650000001</v>
      </c>
      <c r="G85" s="86">
        <f t="shared" si="20"/>
        <v>0</v>
      </c>
      <c r="H85" s="86">
        <f t="shared" si="20"/>
        <v>0</v>
      </c>
      <c r="I85" s="86">
        <f t="shared" si="20"/>
        <v>80156.063150000016</v>
      </c>
      <c r="J85" s="24"/>
      <c r="K85" s="26" t="str">
        <f t="shared" si="14"/>
        <v>GSR- Sumr: Step V</v>
      </c>
      <c r="L85" s="63">
        <f t="shared" si="18"/>
        <v>1.5</v>
      </c>
      <c r="M85" s="64">
        <f t="shared" si="18"/>
        <v>1.5</v>
      </c>
      <c r="N85" s="64">
        <f t="shared" si="18"/>
        <v>1.5</v>
      </c>
      <c r="O85" s="64">
        <f t="shared" si="18"/>
        <v>0</v>
      </c>
      <c r="P85" s="64">
        <f t="shared" si="18"/>
        <v>0</v>
      </c>
      <c r="Q85" s="163">
        <f t="shared" si="16"/>
        <v>4.5</v>
      </c>
      <c r="R85" s="36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</row>
    <row r="86" spans="1:37" ht="22.25" customHeight="1" x14ac:dyDescent="0.2">
      <c r="A86" s="299" t="s">
        <v>81</v>
      </c>
      <c r="B86" s="300"/>
      <c r="C86" s="300"/>
      <c r="D86" s="178">
        <f t="shared" ref="D86:I86" si="21">D48+D53+D58+D64+D72+D85</f>
        <v>191519.55072449998</v>
      </c>
      <c r="E86" s="178">
        <f t="shared" si="21"/>
        <v>160024.687796235</v>
      </c>
      <c r="F86" s="178">
        <f t="shared" si="21"/>
        <v>85421.812663922043</v>
      </c>
      <c r="G86" s="178">
        <f t="shared" si="21"/>
        <v>0</v>
      </c>
      <c r="H86" s="178">
        <f t="shared" si="21"/>
        <v>0</v>
      </c>
      <c r="I86" s="178">
        <f t="shared" si="21"/>
        <v>436966.05118465703</v>
      </c>
      <c r="J86" s="24"/>
      <c r="K86" s="26" t="str">
        <f t="shared" si="14"/>
        <v>Professional Research Scientist (Exempt)</v>
      </c>
      <c r="L86" s="63">
        <f t="shared" si="18"/>
        <v>0</v>
      </c>
      <c r="M86" s="64">
        <f t="shared" si="18"/>
        <v>0</v>
      </c>
      <c r="N86" s="64">
        <f t="shared" si="18"/>
        <v>0</v>
      </c>
      <c r="O86" s="64">
        <f t="shared" si="18"/>
        <v>0</v>
      </c>
      <c r="P86" s="64">
        <f t="shared" si="18"/>
        <v>0</v>
      </c>
      <c r="Q86" s="163">
        <f t="shared" si="16"/>
        <v>0</v>
      </c>
      <c r="R86" s="36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</row>
    <row r="87" spans="1:37" ht="22.25" customHeight="1" x14ac:dyDescent="0.2">
      <c r="A87" s="301" t="s">
        <v>82</v>
      </c>
      <c r="B87" s="302"/>
      <c r="C87" s="302"/>
      <c r="D87" s="3"/>
      <c r="E87" s="3"/>
      <c r="F87" s="3"/>
      <c r="G87" s="3"/>
      <c r="H87" s="3"/>
      <c r="I87" s="179">
        <f>SUM(D87:H87)</f>
        <v>0</v>
      </c>
      <c r="J87" s="25"/>
      <c r="K87" s="26" t="str">
        <f t="shared" si="14"/>
        <v>Professional Research Scientist (Non-Exempt)</v>
      </c>
      <c r="L87" s="63">
        <f t="shared" si="18"/>
        <v>0</v>
      </c>
      <c r="M87" s="64">
        <f t="shared" si="18"/>
        <v>0</v>
      </c>
      <c r="N87" s="64">
        <f t="shared" si="18"/>
        <v>0</v>
      </c>
      <c r="O87" s="64">
        <f t="shared" si="18"/>
        <v>0</v>
      </c>
      <c r="P87" s="64">
        <f t="shared" si="18"/>
        <v>0</v>
      </c>
      <c r="Q87" s="163">
        <f t="shared" si="16"/>
        <v>0</v>
      </c>
      <c r="R87" s="36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</row>
    <row r="88" spans="1:37" ht="22.25" customHeight="1" x14ac:dyDescent="0.2">
      <c r="A88" s="301" t="s">
        <v>83</v>
      </c>
      <c r="B88" s="302"/>
      <c r="C88" s="302"/>
      <c r="D88" s="3">
        <f>D86-D53-D84-D64-D72+D87</f>
        <v>179911.68572449998</v>
      </c>
      <c r="E88" s="3">
        <f>E86-E53-E84-E64-E72+E87</f>
        <v>147844.736296235</v>
      </c>
      <c r="F88" s="3">
        <f>F86-F53-F84-F64-F72+F87</f>
        <v>78499.566013922042</v>
      </c>
      <c r="G88" s="3">
        <f>G86-G53-G84-G64-G72+G87</f>
        <v>0</v>
      </c>
      <c r="H88" s="3">
        <f>H86-H53-H84-H64-H72+H87</f>
        <v>0</v>
      </c>
      <c r="I88" s="179">
        <f>SUM(D88:H88)</f>
        <v>406255.98803465703</v>
      </c>
      <c r="J88" s="25"/>
      <c r="K88" s="26" t="str">
        <f t="shared" si="14"/>
        <v>Project Scientist (Exempt)</v>
      </c>
      <c r="L88" s="63">
        <f t="shared" si="18"/>
        <v>0</v>
      </c>
      <c r="M88" s="64">
        <f t="shared" si="18"/>
        <v>0</v>
      </c>
      <c r="N88" s="64">
        <f t="shared" si="18"/>
        <v>0</v>
      </c>
      <c r="O88" s="64">
        <f t="shared" si="18"/>
        <v>0</v>
      </c>
      <c r="P88" s="64">
        <f t="shared" si="18"/>
        <v>0</v>
      </c>
      <c r="Q88" s="163">
        <f t="shared" si="16"/>
        <v>0</v>
      </c>
      <c r="R88" s="36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</row>
    <row r="89" spans="1:37" ht="22.25" customHeight="1" x14ac:dyDescent="0.2">
      <c r="A89" s="180" t="s">
        <v>84</v>
      </c>
      <c r="B89" s="353">
        <v>0.55000000000000004</v>
      </c>
      <c r="C89" s="353"/>
      <c r="D89" s="6">
        <f>D88*B89</f>
        <v>98951.427148475006</v>
      </c>
      <c r="E89" s="6">
        <f>E88*B89</f>
        <v>81314.604962929254</v>
      </c>
      <c r="F89" s="6">
        <f>F88*B89</f>
        <v>43174.761307657129</v>
      </c>
      <c r="G89" s="6">
        <f>G88*B89</f>
        <v>0</v>
      </c>
      <c r="H89" s="6">
        <f>H88*B89</f>
        <v>0</v>
      </c>
      <c r="I89" s="181">
        <f>SUM(D89:H89)</f>
        <v>223440.7934190614</v>
      </c>
      <c r="J89" s="25"/>
      <c r="K89" s="26" t="str">
        <f t="shared" si="14"/>
        <v>Project Scientist (Non-Exempt)</v>
      </c>
      <c r="L89" s="63">
        <f t="shared" si="18"/>
        <v>0</v>
      </c>
      <c r="M89" s="64">
        <f t="shared" si="18"/>
        <v>0</v>
      </c>
      <c r="N89" s="64">
        <f t="shared" si="18"/>
        <v>0</v>
      </c>
      <c r="O89" s="64">
        <f t="shared" si="18"/>
        <v>0</v>
      </c>
      <c r="P89" s="64">
        <f t="shared" si="18"/>
        <v>0</v>
      </c>
      <c r="Q89" s="163">
        <f t="shared" si="16"/>
        <v>0</v>
      </c>
      <c r="R89" s="36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</row>
    <row r="90" spans="1:37" ht="22.25" customHeight="1" x14ac:dyDescent="0.2">
      <c r="A90" s="351" t="s">
        <v>85</v>
      </c>
      <c r="B90" s="352"/>
      <c r="C90" s="352"/>
      <c r="D90" s="182">
        <f>D86+D89</f>
        <v>290470.977872975</v>
      </c>
      <c r="E90" s="182">
        <f>E86+E89</f>
        <v>241339.29275916424</v>
      </c>
      <c r="F90" s="182">
        <f>F86+F89</f>
        <v>128596.57397157917</v>
      </c>
      <c r="G90" s="182">
        <f>G86+G89</f>
        <v>0</v>
      </c>
      <c r="H90" s="182">
        <f>H86+H89</f>
        <v>0</v>
      </c>
      <c r="I90" s="183">
        <f>SUM(D90:H90)</f>
        <v>660406.84460371837</v>
      </c>
      <c r="J90" s="25"/>
      <c r="K90" s="26" t="str">
        <f t="shared" si="14"/>
        <v>Project Coordinator (Exempt)</v>
      </c>
      <c r="L90" s="63">
        <f t="shared" si="18"/>
        <v>0</v>
      </c>
      <c r="M90" s="64">
        <f t="shared" si="18"/>
        <v>0</v>
      </c>
      <c r="N90" s="64">
        <f t="shared" si="18"/>
        <v>0</v>
      </c>
      <c r="O90" s="64">
        <f t="shared" si="18"/>
        <v>0</v>
      </c>
      <c r="P90" s="64">
        <f t="shared" si="18"/>
        <v>0</v>
      </c>
      <c r="Q90" s="163">
        <f t="shared" si="16"/>
        <v>0</v>
      </c>
      <c r="R90" s="36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</row>
    <row r="91" spans="1:37" ht="22.25" customHeight="1" x14ac:dyDescent="0.2">
      <c r="A91" s="184"/>
      <c r="B91" s="185"/>
      <c r="C91" s="186"/>
      <c r="D91" s="294" t="s">
        <v>86</v>
      </c>
      <c r="E91" s="295"/>
      <c r="F91" s="295"/>
      <c r="G91" s="295"/>
      <c r="H91" s="295"/>
      <c r="I91" s="296"/>
      <c r="J91" s="25"/>
      <c r="K91" s="26" t="str">
        <f t="shared" si="14"/>
        <v>Project Coordinator (Non-Exempt)</v>
      </c>
      <c r="L91" s="187">
        <f t="shared" si="18"/>
        <v>0</v>
      </c>
      <c r="M91" s="188">
        <f t="shared" si="18"/>
        <v>0</v>
      </c>
      <c r="N91" s="188">
        <f t="shared" si="18"/>
        <v>0</v>
      </c>
      <c r="O91" s="188">
        <f t="shared" si="18"/>
        <v>0</v>
      </c>
      <c r="P91" s="188">
        <f t="shared" si="18"/>
        <v>0</v>
      </c>
      <c r="Q91" s="189">
        <f t="shared" si="16"/>
        <v>0</v>
      </c>
      <c r="R91" s="36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</row>
    <row r="92" spans="1:37" ht="22.25" customHeight="1" x14ac:dyDescent="0.2">
      <c r="A92" s="5"/>
      <c r="B92" s="190"/>
      <c r="C92" s="191"/>
      <c r="D92" s="192" t="s">
        <v>13</v>
      </c>
      <c r="E92" s="192" t="s">
        <v>14</v>
      </c>
      <c r="F92" s="192" t="s">
        <v>15</v>
      </c>
      <c r="G92" s="192" t="s">
        <v>16</v>
      </c>
      <c r="H92" s="192" t="s">
        <v>17</v>
      </c>
      <c r="I92" s="193" t="s">
        <v>11</v>
      </c>
      <c r="J92" s="2"/>
      <c r="K92" s="194"/>
      <c r="L92" s="195" t="s">
        <v>87</v>
      </c>
      <c r="M92" s="196"/>
      <c r="N92" s="196"/>
      <c r="O92" s="196"/>
      <c r="P92" s="197"/>
      <c r="Q92" s="198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</row>
    <row r="93" spans="1:37" ht="22.25" customHeight="1" x14ac:dyDescent="0.2">
      <c r="A93" s="5"/>
      <c r="B93" s="24"/>
      <c r="C93" s="199" t="s">
        <v>88</v>
      </c>
      <c r="D93" s="200">
        <f>SUM(D16:D19)</f>
        <v>18364.1865</v>
      </c>
      <c r="E93" s="200">
        <f>SUM(E16:E19)</f>
        <v>18915.112095</v>
      </c>
      <c r="F93" s="200">
        <f>SUM(F16:F19)</f>
        <v>19482.56545785</v>
      </c>
      <c r="G93" s="200">
        <f>SUM(G16:G19)</f>
        <v>0</v>
      </c>
      <c r="H93" s="200">
        <f>SUM(H16:H19)</f>
        <v>0</v>
      </c>
      <c r="I93" s="201">
        <f>SUM(D93:H93)</f>
        <v>56761.864052849996</v>
      </c>
      <c r="J93" s="202"/>
      <c r="K93" s="203"/>
      <c r="L93" s="204" t="s">
        <v>13</v>
      </c>
      <c r="M93" s="205" t="s">
        <v>14</v>
      </c>
      <c r="N93" s="205" t="s">
        <v>15</v>
      </c>
      <c r="O93" s="205" t="s">
        <v>16</v>
      </c>
      <c r="P93" s="206" t="s">
        <v>17</v>
      </c>
      <c r="Q93" s="36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</row>
    <row r="94" spans="1:37" ht="22.25" customHeight="1" x14ac:dyDescent="0.2">
      <c r="A94" s="135"/>
      <c r="B94" s="46"/>
      <c r="C94" s="207" t="s">
        <v>89</v>
      </c>
      <c r="D94" s="208">
        <f>SUM(D38:D41)</f>
        <v>238.73442449999999</v>
      </c>
      <c r="E94" s="208">
        <f>SUM(E38:E41)</f>
        <v>245.89645723499999</v>
      </c>
      <c r="F94" s="208">
        <f>SUM(F38:F41)</f>
        <v>253.27335095205001</v>
      </c>
      <c r="G94" s="208">
        <f>SUM(G38:G41)</f>
        <v>0</v>
      </c>
      <c r="H94" s="208">
        <f>SUM(H38:H41)</f>
        <v>0</v>
      </c>
      <c r="I94" s="209">
        <f>SUM(D94:H94)</f>
        <v>737.90423268705001</v>
      </c>
      <c r="J94" s="210"/>
      <c r="K94" s="211" t="str">
        <f>A80</f>
        <v>Tuition **</v>
      </c>
      <c r="L94" s="33">
        <f>L16</f>
        <v>1</v>
      </c>
      <c r="M94" s="34">
        <f>M16</f>
        <v>1</v>
      </c>
      <c r="N94" s="34">
        <f>N16</f>
        <v>1</v>
      </c>
      <c r="O94" s="34">
        <f>O16</f>
        <v>0</v>
      </c>
      <c r="P94" s="34">
        <f>P16</f>
        <v>0</v>
      </c>
      <c r="Q94" s="212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</row>
    <row r="95" spans="1:37" ht="22.25" customHeight="1" x14ac:dyDescent="0.2">
      <c r="A95" s="213" t="s">
        <v>90</v>
      </c>
      <c r="B95" s="214"/>
      <c r="C95" s="215"/>
      <c r="D95" s="216"/>
      <c r="E95" s="216"/>
      <c r="F95" s="216"/>
      <c r="G95" s="216"/>
      <c r="H95" s="216"/>
      <c r="I95" s="217"/>
      <c r="J95" s="25"/>
      <c r="K95" s="218" t="str">
        <f>A81</f>
        <v>Non-resident Supplemental Tuition **</v>
      </c>
      <c r="L95" s="219"/>
      <c r="M95" s="220"/>
      <c r="N95" s="220"/>
      <c r="O95" s="220"/>
      <c r="P95" s="220"/>
      <c r="Q95" s="221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</row>
    <row r="96" spans="1:37" ht="22.25" customHeight="1" x14ac:dyDescent="0.2">
      <c r="A96" s="222" t="s">
        <v>91</v>
      </c>
      <c r="B96" s="223"/>
      <c r="C96" s="224"/>
      <c r="D96" s="225">
        <f t="shared" ref="D96:I96" si="22">D86-D95</f>
        <v>191519.55072449998</v>
      </c>
      <c r="E96" s="225">
        <f t="shared" si="22"/>
        <v>160024.687796235</v>
      </c>
      <c r="F96" s="225">
        <f t="shared" si="22"/>
        <v>85421.812663922043</v>
      </c>
      <c r="G96" s="225">
        <f t="shared" si="22"/>
        <v>0</v>
      </c>
      <c r="H96" s="225">
        <f t="shared" si="22"/>
        <v>0</v>
      </c>
      <c r="I96" s="226">
        <f t="shared" si="22"/>
        <v>436966.05118465703</v>
      </c>
      <c r="J96" s="125"/>
      <c r="K96" s="147" t="str">
        <f>A82</f>
        <v>Student Services Fee **</v>
      </c>
      <c r="L96" s="219">
        <f>L16</f>
        <v>1</v>
      </c>
      <c r="M96" s="220">
        <f>M16</f>
        <v>1</v>
      </c>
      <c r="N96" s="220">
        <f>N16</f>
        <v>1</v>
      </c>
      <c r="O96" s="220">
        <f>O16</f>
        <v>0</v>
      </c>
      <c r="P96" s="227">
        <f>P16</f>
        <v>0</v>
      </c>
      <c r="Q96" s="97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</row>
    <row r="97" spans="1:37" ht="22.25" customHeight="1" x14ac:dyDescent="0.2">
      <c r="A97" s="228"/>
      <c r="B97" s="229"/>
      <c r="C97" s="229"/>
      <c r="D97" s="229"/>
      <c r="E97" s="229"/>
      <c r="F97" s="229"/>
      <c r="G97" s="229"/>
      <c r="H97" s="229"/>
      <c r="I97" s="229"/>
      <c r="J97" s="24"/>
      <c r="K97" s="230" t="str">
        <f>A83</f>
        <v>Health Insurance **</v>
      </c>
      <c r="L97" s="47">
        <f>L16</f>
        <v>1</v>
      </c>
      <c r="M97" s="48">
        <f>M16</f>
        <v>1</v>
      </c>
      <c r="N97" s="48">
        <f>N16</f>
        <v>1</v>
      </c>
      <c r="O97" s="48">
        <f>O16</f>
        <v>0</v>
      </c>
      <c r="P97" s="49">
        <f>P16</f>
        <v>0</v>
      </c>
      <c r="Q97" s="36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</row>
    <row r="98" spans="1:37" ht="24" customHeight="1" x14ac:dyDescent="0.2">
      <c r="A98" s="297" t="s">
        <v>92</v>
      </c>
      <c r="B98" s="298"/>
      <c r="C98" s="341"/>
      <c r="D98" s="231" t="s">
        <v>93</v>
      </c>
      <c r="E98" s="231" t="s">
        <v>94</v>
      </c>
      <c r="F98" s="231" t="s">
        <v>95</v>
      </c>
      <c r="G98" s="231" t="s">
        <v>96</v>
      </c>
      <c r="H98" s="231" t="s">
        <v>97</v>
      </c>
      <c r="I98" s="232" t="s">
        <v>98</v>
      </c>
      <c r="J98" s="2"/>
      <c r="K98" s="233"/>
      <c r="L98" s="234" t="s">
        <v>99</v>
      </c>
      <c r="M98" s="235"/>
      <c r="N98" s="235"/>
      <c r="O98" s="235"/>
      <c r="P98" s="236"/>
      <c r="Q98" s="36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</row>
    <row r="99" spans="1:37" ht="24" customHeight="1" x14ac:dyDescent="0.2">
      <c r="A99" s="338" t="s">
        <v>100</v>
      </c>
      <c r="B99" s="339"/>
      <c r="C99" s="340"/>
      <c r="D99" s="237">
        <v>0.46200000000000002</v>
      </c>
      <c r="E99" s="237">
        <v>0.46200000000000002</v>
      </c>
      <c r="F99" s="237">
        <v>0.46200000000000002</v>
      </c>
      <c r="G99" s="237">
        <v>0.46200000000000002</v>
      </c>
      <c r="H99" s="237">
        <v>0.46200000000000002</v>
      </c>
      <c r="I99" s="238">
        <v>0.46200000000000002</v>
      </c>
      <c r="J99" s="2"/>
      <c r="K99" s="239"/>
      <c r="L99" s="43" t="s">
        <v>13</v>
      </c>
      <c r="M99" s="240" t="s">
        <v>14</v>
      </c>
      <c r="N99" s="240" t="s">
        <v>15</v>
      </c>
      <c r="O99" s="240" t="s">
        <v>16</v>
      </c>
      <c r="P99" s="241" t="s">
        <v>17</v>
      </c>
      <c r="Q99" s="36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</row>
    <row r="100" spans="1:37" ht="24" customHeight="1" x14ac:dyDescent="0.2">
      <c r="A100" s="338" t="s">
        <v>101</v>
      </c>
      <c r="B100" s="339"/>
      <c r="C100" s="340"/>
      <c r="D100" s="57">
        <v>0.35699999999999998</v>
      </c>
      <c r="E100" s="57">
        <v>0.35699999999999998</v>
      </c>
      <c r="F100" s="57">
        <v>0.35699999999999998</v>
      </c>
      <c r="G100" s="57">
        <v>0.35699999999999998</v>
      </c>
      <c r="H100" s="57">
        <v>0.35699999999999998</v>
      </c>
      <c r="I100" s="57">
        <v>0.35699999999999998</v>
      </c>
      <c r="J100" s="242"/>
      <c r="K100" s="211" t="str">
        <f>A80</f>
        <v>Tuition **</v>
      </c>
      <c r="L100" s="33">
        <f>L17</f>
        <v>0</v>
      </c>
      <c r="M100" s="34">
        <f>M17</f>
        <v>0</v>
      </c>
      <c r="N100" s="34">
        <f>N17</f>
        <v>0</v>
      </c>
      <c r="O100" s="34">
        <f>O17</f>
        <v>0</v>
      </c>
      <c r="P100" s="34">
        <f>P17</f>
        <v>0</v>
      </c>
      <c r="Q100" s="243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</row>
    <row r="101" spans="1:37" ht="24" customHeight="1" x14ac:dyDescent="0.2">
      <c r="A101" s="338" t="s">
        <v>102</v>
      </c>
      <c r="B101" s="339"/>
      <c r="C101" s="340"/>
      <c r="D101" s="57">
        <v>2.8000000000000001E-2</v>
      </c>
      <c r="E101" s="57">
        <v>2.8000000000000001E-2</v>
      </c>
      <c r="F101" s="57">
        <v>2.8000000000000001E-2</v>
      </c>
      <c r="G101" s="57">
        <v>2.8000000000000001E-2</v>
      </c>
      <c r="H101" s="57">
        <v>2.8000000000000001E-2</v>
      </c>
      <c r="I101" s="57">
        <v>2.8000000000000001E-2</v>
      </c>
      <c r="J101" s="244"/>
      <c r="K101" s="245" t="str">
        <f>A81</f>
        <v>Non-resident Supplemental Tuition **</v>
      </c>
      <c r="L101" s="33"/>
      <c r="M101" s="34"/>
      <c r="N101" s="34"/>
      <c r="O101" s="34"/>
      <c r="P101" s="34"/>
      <c r="Q101" s="212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</row>
    <row r="102" spans="1:37" ht="24" customHeight="1" x14ac:dyDescent="0.2">
      <c r="A102" s="338" t="s">
        <v>103</v>
      </c>
      <c r="B102" s="339"/>
      <c r="C102" s="340"/>
      <c r="D102" s="57">
        <v>1.2999999999999999E-2</v>
      </c>
      <c r="E102" s="57">
        <v>1.2999999999999999E-2</v>
      </c>
      <c r="F102" s="57">
        <v>1.2999999999999999E-2</v>
      </c>
      <c r="G102" s="57">
        <v>1.2999999999999999E-2</v>
      </c>
      <c r="H102" s="57">
        <v>1.2999999999999999E-2</v>
      </c>
      <c r="I102" s="246">
        <v>1.2999999999999999E-2</v>
      </c>
      <c r="J102" s="25"/>
      <c r="K102" s="26" t="str">
        <f>A82</f>
        <v>Student Services Fee **</v>
      </c>
      <c r="L102" s="33">
        <f>L17</f>
        <v>0</v>
      </c>
      <c r="M102" s="34">
        <f>M17</f>
        <v>0</v>
      </c>
      <c r="N102" s="34">
        <f>N17</f>
        <v>0</v>
      </c>
      <c r="O102" s="34">
        <f>O17</f>
        <v>0</v>
      </c>
      <c r="P102" s="35">
        <f>P17</f>
        <v>0</v>
      </c>
      <c r="Q102" s="36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</row>
    <row r="103" spans="1:37" ht="24" customHeight="1" x14ac:dyDescent="0.2">
      <c r="A103" s="338" t="s">
        <v>104</v>
      </c>
      <c r="B103" s="339"/>
      <c r="C103" s="340"/>
      <c r="D103" s="57">
        <v>0.57999999999999996</v>
      </c>
      <c r="E103" s="57">
        <v>0.57999999999999996</v>
      </c>
      <c r="F103" s="57">
        <v>0.57999999999999996</v>
      </c>
      <c r="G103" s="57">
        <v>0.57999999999999996</v>
      </c>
      <c r="H103" s="57">
        <v>0.57999999999999996</v>
      </c>
      <c r="I103" s="57">
        <v>0.57999999999999996</v>
      </c>
      <c r="J103" s="244"/>
      <c r="K103" s="230" t="str">
        <f>A83</f>
        <v>Health Insurance **</v>
      </c>
      <c r="L103" s="47">
        <f>L17</f>
        <v>0</v>
      </c>
      <c r="M103" s="48">
        <f>M17</f>
        <v>0</v>
      </c>
      <c r="N103" s="48">
        <f>N17</f>
        <v>0</v>
      </c>
      <c r="O103" s="48">
        <f>O17</f>
        <v>0</v>
      </c>
      <c r="P103" s="49">
        <f>P17</f>
        <v>0</v>
      </c>
      <c r="Q103" s="10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</row>
    <row r="104" spans="1:37" ht="22" customHeight="1" x14ac:dyDescent="0.15">
      <c r="A104" s="247"/>
      <c r="B104" s="248"/>
      <c r="C104" s="248"/>
      <c r="D104" s="248"/>
      <c r="E104" s="248"/>
      <c r="F104" s="248"/>
      <c r="G104" s="248"/>
      <c r="H104" s="248"/>
      <c r="I104" s="248"/>
      <c r="J104" s="3"/>
      <c r="K104" s="249"/>
      <c r="L104" s="345" t="s">
        <v>105</v>
      </c>
      <c r="M104" s="346"/>
      <c r="N104" s="347"/>
      <c r="O104" s="250">
        <f>IF(H124=1,1.1,1)</f>
        <v>1.1000000000000001</v>
      </c>
      <c r="P104" s="251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</row>
    <row r="105" spans="1:37" ht="22.25" customHeight="1" x14ac:dyDescent="0.15">
      <c r="A105" s="5"/>
      <c r="B105" s="3"/>
      <c r="C105" s="3"/>
      <c r="D105" s="3"/>
      <c r="E105" s="3"/>
      <c r="F105" s="3"/>
      <c r="G105" s="3"/>
      <c r="H105" s="6"/>
      <c r="I105" s="6"/>
      <c r="J105" s="3"/>
      <c r="K105" s="135"/>
      <c r="L105" s="252"/>
      <c r="M105" s="184"/>
      <c r="N105" s="184"/>
      <c r="O105" s="18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</row>
    <row r="106" spans="1:37" ht="22.25" customHeight="1" x14ac:dyDescent="0.2">
      <c r="A106" s="5"/>
      <c r="B106" s="3"/>
      <c r="C106" s="3"/>
      <c r="D106" s="3"/>
      <c r="E106" s="3"/>
      <c r="F106" s="3"/>
      <c r="G106" s="24"/>
      <c r="H106" s="285" t="s">
        <v>106</v>
      </c>
      <c r="I106" s="286"/>
      <c r="J106" s="25"/>
      <c r="K106" s="253" t="s">
        <v>107</v>
      </c>
      <c r="L106" s="254" t="s">
        <v>108</v>
      </c>
      <c r="M106" s="36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</row>
    <row r="107" spans="1:37" ht="22.25" customHeight="1" x14ac:dyDescent="0.15">
      <c r="A107" s="5"/>
      <c r="B107" s="3"/>
      <c r="C107" s="3"/>
      <c r="D107" s="3"/>
      <c r="E107" s="3"/>
      <c r="F107" s="3"/>
      <c r="G107" s="24"/>
      <c r="H107" s="287"/>
      <c r="I107" s="288"/>
      <c r="J107" s="25"/>
      <c r="K107" s="255" t="s">
        <v>109</v>
      </c>
      <c r="L107" s="256" t="s">
        <v>93</v>
      </c>
      <c r="M107" s="36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</row>
    <row r="108" spans="1:37" ht="22.25" customHeight="1" x14ac:dyDescent="0.15">
      <c r="A108" s="5"/>
      <c r="B108" s="3"/>
      <c r="C108" s="3"/>
      <c r="D108" s="3"/>
      <c r="E108" s="3"/>
      <c r="F108" s="3"/>
      <c r="G108" s="24"/>
      <c r="H108" s="289"/>
      <c r="I108" s="290"/>
      <c r="J108" s="25"/>
      <c r="K108" s="255" t="s">
        <v>110</v>
      </c>
      <c r="L108" s="256" t="s">
        <v>94</v>
      </c>
      <c r="M108" s="36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</row>
    <row r="109" spans="1:37" ht="22.25" customHeight="1" x14ac:dyDescent="0.15">
      <c r="A109" s="5"/>
      <c r="B109" s="3"/>
      <c r="C109" s="3"/>
      <c r="D109" s="3"/>
      <c r="E109" s="3"/>
      <c r="F109" s="3"/>
      <c r="G109" s="24"/>
      <c r="H109" s="276" t="s">
        <v>111</v>
      </c>
      <c r="I109" s="277"/>
      <c r="J109" s="25"/>
      <c r="K109" s="255" t="s">
        <v>112</v>
      </c>
      <c r="L109" s="256" t="s">
        <v>95</v>
      </c>
      <c r="M109" s="36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</row>
    <row r="110" spans="1:37" ht="22.25" customHeight="1" x14ac:dyDescent="0.15">
      <c r="A110" s="5"/>
      <c r="B110" s="3"/>
      <c r="C110" s="3"/>
      <c r="D110" s="3"/>
      <c r="E110" s="3"/>
      <c r="F110" s="3"/>
      <c r="G110" s="24"/>
      <c r="H110" s="257" t="s">
        <v>73</v>
      </c>
      <c r="I110" s="258" t="s">
        <v>74</v>
      </c>
      <c r="J110" s="25"/>
      <c r="K110" s="259" t="s">
        <v>113</v>
      </c>
      <c r="L110" s="260" t="s">
        <v>96</v>
      </c>
      <c r="M110" s="36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</row>
    <row r="111" spans="1:37" ht="22.25" customHeight="1" x14ac:dyDescent="0.15">
      <c r="A111" s="5"/>
      <c r="B111" s="3"/>
      <c r="C111" s="3"/>
      <c r="D111" s="3"/>
      <c r="E111" s="3"/>
      <c r="F111" s="3"/>
      <c r="G111" s="24"/>
      <c r="H111" s="261">
        <f t="shared" ref="H111:I114" si="23">H117*0.75</f>
        <v>4290.75</v>
      </c>
      <c r="I111" s="262">
        <f t="shared" si="23"/>
        <v>4290.75</v>
      </c>
      <c r="J111" s="39"/>
      <c r="K111" s="184"/>
      <c r="L111" s="184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</row>
    <row r="112" spans="1:37" ht="22.25" customHeight="1" x14ac:dyDescent="0.15">
      <c r="A112" s="5"/>
      <c r="B112" s="3"/>
      <c r="C112" s="3"/>
      <c r="D112" s="3"/>
      <c r="E112" s="3"/>
      <c r="F112" s="3"/>
      <c r="G112" s="24"/>
      <c r="H112" s="261">
        <f t="shared" si="23"/>
        <v>5663.25</v>
      </c>
      <c r="I112" s="262">
        <f t="shared" si="23"/>
        <v>5663.25</v>
      </c>
      <c r="J112" s="39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</row>
    <row r="113" spans="1:37" ht="22.25" customHeight="1" x14ac:dyDescent="0.15">
      <c r="A113" s="5"/>
      <c r="B113" s="3"/>
      <c r="C113" s="3"/>
      <c r="D113" s="3"/>
      <c r="E113" s="3"/>
      <c r="F113" s="3"/>
      <c r="G113" s="24"/>
      <c r="H113" s="261">
        <f t="shared" si="23"/>
        <v>423</v>
      </c>
      <c r="I113" s="262">
        <f t="shared" si="23"/>
        <v>423</v>
      </c>
      <c r="J113" s="39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</row>
    <row r="114" spans="1:37" ht="22.25" customHeight="1" x14ac:dyDescent="0.15">
      <c r="A114" s="5"/>
      <c r="B114" s="3"/>
      <c r="C114" s="3"/>
      <c r="D114" s="3"/>
      <c r="E114" s="3"/>
      <c r="F114" s="3"/>
      <c r="G114" s="24"/>
      <c r="H114" s="261">
        <f t="shared" si="23"/>
        <v>1007.115</v>
      </c>
      <c r="I114" s="262">
        <f t="shared" si="23"/>
        <v>1409.97</v>
      </c>
      <c r="J114" s="39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</row>
    <row r="115" spans="1:37" ht="22.25" customHeight="1" x14ac:dyDescent="0.15">
      <c r="A115" s="5"/>
      <c r="B115" s="3"/>
      <c r="C115" s="3"/>
      <c r="D115" s="3"/>
      <c r="E115" s="3"/>
      <c r="F115" s="3"/>
      <c r="G115" s="24"/>
      <c r="H115" s="263" t="s">
        <v>114</v>
      </c>
      <c r="I115" s="264"/>
      <c r="J115" s="2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</row>
    <row r="116" spans="1:37" ht="22.25" customHeight="1" x14ac:dyDescent="0.15">
      <c r="A116" s="5"/>
      <c r="B116" s="3"/>
      <c r="C116" s="3"/>
      <c r="D116" s="3"/>
      <c r="E116" s="3"/>
      <c r="F116" s="3"/>
      <c r="G116" s="24"/>
      <c r="H116" s="265" t="s">
        <v>73</v>
      </c>
      <c r="I116" s="266" t="s">
        <v>74</v>
      </c>
      <c r="J116" s="2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</row>
    <row r="117" spans="1:37" ht="22.25" customHeight="1" x14ac:dyDescent="0.15">
      <c r="A117" s="5"/>
      <c r="B117" s="3"/>
      <c r="C117" s="3"/>
      <c r="D117" s="3"/>
      <c r="E117" s="3"/>
      <c r="F117" s="3"/>
      <c r="G117" s="24"/>
      <c r="H117" s="262">
        <v>5721</v>
      </c>
      <c r="I117" s="267">
        <v>5721</v>
      </c>
      <c r="J117" s="2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</row>
    <row r="118" spans="1:37" ht="44" customHeight="1" x14ac:dyDescent="0.15">
      <c r="A118" s="5"/>
      <c r="B118" s="3"/>
      <c r="C118" s="3"/>
      <c r="D118" s="3"/>
      <c r="E118" s="3"/>
      <c r="F118" s="3"/>
      <c r="G118" s="24"/>
      <c r="H118" s="262">
        <v>7551</v>
      </c>
      <c r="I118" s="267">
        <v>7551</v>
      </c>
      <c r="J118" s="2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</row>
    <row r="119" spans="1:37" ht="22.25" customHeight="1" x14ac:dyDescent="0.15">
      <c r="A119" s="5"/>
      <c r="B119" s="3"/>
      <c r="C119" s="3"/>
      <c r="D119" s="3"/>
      <c r="E119" s="3"/>
      <c r="F119" s="3"/>
      <c r="G119" s="24"/>
      <c r="H119" s="262">
        <v>564</v>
      </c>
      <c r="I119" s="267">
        <v>564</v>
      </c>
      <c r="J119" s="2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</row>
    <row r="120" spans="1:37" ht="22.25" customHeight="1" x14ac:dyDescent="0.15">
      <c r="A120" s="5"/>
      <c r="B120" s="3"/>
      <c r="C120" s="3"/>
      <c r="D120" s="3"/>
      <c r="E120" s="3"/>
      <c r="F120" s="3"/>
      <c r="G120" s="24"/>
      <c r="H120" s="268">
        <v>1342.82</v>
      </c>
      <c r="I120" s="267">
        <v>1879.96</v>
      </c>
      <c r="J120" s="2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</row>
    <row r="121" spans="1:37" ht="22.25" customHeight="1" x14ac:dyDescent="0.15">
      <c r="A121" s="5"/>
      <c r="B121" s="3"/>
      <c r="C121" s="3"/>
      <c r="D121" s="3"/>
      <c r="E121" s="3"/>
      <c r="F121" s="3"/>
      <c r="G121" s="24"/>
      <c r="H121" s="283" t="s">
        <v>115</v>
      </c>
      <c r="I121" s="284"/>
      <c r="J121" s="2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</row>
    <row r="122" spans="1:37" ht="22.25" customHeight="1" x14ac:dyDescent="0.15">
      <c r="A122" s="5"/>
      <c r="B122" s="3"/>
      <c r="C122" s="3"/>
      <c r="D122" s="3"/>
      <c r="E122" s="3"/>
      <c r="F122" s="3"/>
      <c r="G122" s="24"/>
      <c r="H122" s="269">
        <v>0.55000000000000004</v>
      </c>
      <c r="I122" s="270"/>
      <c r="J122" s="2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</row>
    <row r="123" spans="1:37" ht="22.25" customHeight="1" x14ac:dyDescent="0.15">
      <c r="A123" s="5"/>
      <c r="B123" s="3"/>
      <c r="C123" s="3"/>
      <c r="D123" s="3"/>
      <c r="E123" s="3"/>
      <c r="F123" s="3"/>
      <c r="G123" s="24"/>
      <c r="H123" s="281" t="s">
        <v>116</v>
      </c>
      <c r="I123" s="282"/>
      <c r="J123" s="2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</row>
    <row r="124" spans="1:37" ht="22.25" customHeight="1" x14ac:dyDescent="0.15">
      <c r="A124" s="5"/>
      <c r="B124" s="3"/>
      <c r="C124" s="3"/>
      <c r="D124" s="3"/>
      <c r="E124" s="3"/>
      <c r="F124" s="3"/>
      <c r="G124" s="24"/>
      <c r="H124" s="271">
        <v>1</v>
      </c>
      <c r="I124" s="272"/>
      <c r="J124" s="2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</row>
    <row r="125" spans="1:37" ht="22.25" customHeight="1" x14ac:dyDescent="0.15">
      <c r="A125" s="5"/>
      <c r="B125" s="3"/>
      <c r="C125" s="3"/>
      <c r="D125" s="3"/>
      <c r="E125" s="3"/>
      <c r="F125" s="3"/>
      <c r="G125" s="3"/>
      <c r="H125" s="273"/>
      <c r="I125" s="273"/>
      <c r="J125" s="3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</row>
    <row r="126" spans="1:37" ht="22.25" customHeight="1" x14ac:dyDescent="0.15">
      <c r="A126" s="5"/>
      <c r="B126" s="3"/>
      <c r="C126" s="3"/>
      <c r="D126" s="3"/>
      <c r="E126" s="3"/>
      <c r="F126" s="3"/>
      <c r="G126" s="3"/>
      <c r="H126" s="3"/>
      <c r="I126" s="3"/>
      <c r="J126" s="3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</row>
    <row r="127" spans="1:37" ht="22.25" customHeight="1" x14ac:dyDescent="0.15">
      <c r="A127" s="5"/>
      <c r="B127" s="3"/>
      <c r="C127" s="3"/>
      <c r="D127" s="3"/>
      <c r="E127" s="3"/>
      <c r="F127" s="3"/>
      <c r="G127" s="3"/>
      <c r="H127" s="3"/>
      <c r="I127" s="3"/>
      <c r="J127" s="3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</row>
    <row r="128" spans="1:37" ht="22.25" customHeight="1" x14ac:dyDescent="0.15">
      <c r="A128" s="5"/>
      <c r="B128" s="3"/>
      <c r="C128" s="3"/>
      <c r="D128" s="3"/>
      <c r="E128" s="3"/>
      <c r="F128" s="3"/>
      <c r="G128" s="3"/>
      <c r="H128" s="3"/>
      <c r="I128" s="3"/>
      <c r="J128" s="3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</row>
    <row r="129" spans="1:37" ht="22.25" customHeight="1" x14ac:dyDescent="0.15">
      <c r="A129" s="5"/>
      <c r="B129" s="3"/>
      <c r="C129" s="3"/>
      <c r="D129" s="3"/>
      <c r="E129" s="3"/>
      <c r="F129" s="3"/>
      <c r="G129" s="3"/>
      <c r="H129" s="3"/>
      <c r="I129" s="3"/>
      <c r="J129" s="3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</row>
    <row r="130" spans="1:37" ht="22.25" customHeight="1" x14ac:dyDescent="0.15">
      <c r="A130" s="5"/>
      <c r="B130" s="3"/>
      <c r="C130" s="3"/>
      <c r="D130" s="3"/>
      <c r="E130" s="3"/>
      <c r="F130" s="3"/>
      <c r="G130" s="3"/>
      <c r="H130" s="3"/>
      <c r="I130" s="3"/>
      <c r="J130" s="3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</row>
    <row r="131" spans="1:37" ht="22.25" customHeight="1" x14ac:dyDescent="0.15">
      <c r="A131" s="5"/>
      <c r="B131" s="3"/>
      <c r="C131" s="3"/>
      <c r="D131" s="3"/>
      <c r="E131" s="3"/>
      <c r="F131" s="3"/>
      <c r="G131" s="3"/>
      <c r="H131" s="3"/>
      <c r="I131" s="3"/>
      <c r="J131" s="3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</row>
    <row r="132" spans="1:37" ht="22.25" customHeight="1" x14ac:dyDescent="0.15">
      <c r="A132" s="5"/>
      <c r="B132" s="3"/>
      <c r="C132" s="3"/>
      <c r="D132" s="3"/>
      <c r="E132" s="3"/>
      <c r="F132" s="3"/>
      <c r="G132" s="3"/>
      <c r="H132" s="3"/>
      <c r="I132" s="3"/>
      <c r="J132" s="3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</row>
    <row r="133" spans="1:37" ht="22.25" customHeight="1" x14ac:dyDescent="0.15">
      <c r="A133" s="5"/>
      <c r="B133" s="3"/>
      <c r="C133" s="3"/>
      <c r="D133" s="3"/>
      <c r="E133" s="3"/>
      <c r="F133" s="3"/>
      <c r="G133" s="3"/>
      <c r="H133" s="3"/>
      <c r="I133" s="3"/>
      <c r="J133" s="3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</row>
    <row r="134" spans="1:37" ht="22.25" customHeight="1" x14ac:dyDescent="0.15">
      <c r="A134" s="5"/>
      <c r="B134" s="3"/>
      <c r="C134" s="3"/>
      <c r="D134" s="3"/>
      <c r="E134" s="3"/>
      <c r="F134" s="3"/>
      <c r="G134" s="3"/>
      <c r="H134" s="3"/>
      <c r="I134" s="3"/>
      <c r="J134" s="3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</row>
    <row r="135" spans="1:37" ht="22.25" customHeight="1" x14ac:dyDescent="0.15">
      <c r="A135" s="5"/>
      <c r="B135" s="3"/>
      <c r="C135" s="3"/>
      <c r="D135" s="3"/>
      <c r="E135" s="3"/>
      <c r="F135" s="3"/>
      <c r="G135" s="3"/>
      <c r="H135" s="3"/>
      <c r="I135" s="3"/>
      <c r="J135" s="3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</row>
    <row r="136" spans="1:37" ht="22.25" customHeight="1" x14ac:dyDescent="0.15">
      <c r="A136" s="5"/>
      <c r="B136" s="3"/>
      <c r="C136" s="3"/>
      <c r="D136" s="3"/>
      <c r="E136" s="3"/>
      <c r="F136" s="3"/>
      <c r="G136" s="3"/>
      <c r="H136" s="3"/>
      <c r="I136" s="3"/>
      <c r="J136" s="3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</row>
    <row r="137" spans="1:37" ht="22.25" customHeight="1" x14ac:dyDescent="0.15">
      <c r="A137" s="5"/>
      <c r="B137" s="3"/>
      <c r="C137" s="3"/>
      <c r="D137" s="3"/>
      <c r="E137" s="3"/>
      <c r="F137" s="3"/>
      <c r="G137" s="3"/>
      <c r="H137" s="3"/>
      <c r="I137" s="3"/>
      <c r="J137" s="3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</row>
    <row r="138" spans="1:37" ht="22.25" customHeight="1" x14ac:dyDescent="0.15">
      <c r="A138" s="5"/>
      <c r="B138" s="3"/>
      <c r="C138" s="3"/>
      <c r="D138" s="3"/>
      <c r="E138" s="3"/>
      <c r="F138" s="3"/>
      <c r="G138" s="3"/>
      <c r="H138" s="3"/>
      <c r="I138" s="3"/>
      <c r="J138" s="3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</row>
    <row r="139" spans="1:37" ht="22.25" customHeight="1" x14ac:dyDescent="0.15">
      <c r="A139" s="5"/>
      <c r="B139" s="3"/>
      <c r="C139" s="3"/>
      <c r="D139" s="3"/>
      <c r="E139" s="3"/>
      <c r="F139" s="3"/>
      <c r="G139" s="3"/>
      <c r="H139" s="3"/>
      <c r="I139" s="3"/>
      <c r="J139" s="3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</row>
    <row r="140" spans="1:37" ht="22.25" customHeight="1" x14ac:dyDescent="0.15">
      <c r="A140" s="5"/>
      <c r="B140" s="3"/>
      <c r="C140" s="3"/>
      <c r="D140" s="3"/>
      <c r="E140" s="3"/>
      <c r="F140" s="3"/>
      <c r="G140" s="3"/>
      <c r="H140" s="3"/>
      <c r="I140" s="3"/>
      <c r="J140" s="3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</row>
    <row r="141" spans="1:37" ht="22.25" customHeight="1" x14ac:dyDescent="0.15">
      <c r="A141" s="5"/>
      <c r="B141" s="3"/>
      <c r="C141" s="3"/>
      <c r="D141" s="3"/>
      <c r="E141" s="3"/>
      <c r="F141" s="3"/>
      <c r="G141" s="3"/>
      <c r="H141" s="3"/>
      <c r="I141" s="3"/>
      <c r="J141" s="3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</row>
    <row r="142" spans="1:37" ht="22.25" customHeight="1" x14ac:dyDescent="0.15">
      <c r="A142" s="5"/>
      <c r="B142" s="3"/>
      <c r="C142" s="3"/>
      <c r="D142" s="3"/>
      <c r="E142" s="3"/>
      <c r="F142" s="3"/>
      <c r="G142" s="3"/>
      <c r="H142" s="3"/>
      <c r="I142" s="3"/>
      <c r="J142" s="3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</row>
    <row r="143" spans="1:37" ht="22.25" customHeight="1" x14ac:dyDescent="0.15">
      <c r="A143" s="5"/>
      <c r="B143" s="3"/>
      <c r="C143" s="3"/>
      <c r="D143" s="3"/>
      <c r="E143" s="3"/>
      <c r="F143" s="3"/>
      <c r="G143" s="3"/>
      <c r="H143" s="3"/>
      <c r="I143" s="3"/>
      <c r="J143" s="3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</row>
    <row r="144" spans="1:37" ht="22.25" customHeight="1" x14ac:dyDescent="0.15">
      <c r="A144" s="5"/>
      <c r="B144" s="3"/>
      <c r="C144" s="3"/>
      <c r="D144" s="3"/>
      <c r="E144" s="3"/>
      <c r="F144" s="3"/>
      <c r="G144" s="3"/>
      <c r="H144" s="3"/>
      <c r="I144" s="3"/>
      <c r="J144" s="3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</row>
    <row r="145" spans="1:37" ht="22.25" customHeight="1" x14ac:dyDescent="0.15">
      <c r="A145" s="5"/>
      <c r="B145" s="3"/>
      <c r="C145" s="3"/>
      <c r="D145" s="3"/>
      <c r="E145" s="3"/>
      <c r="F145" s="3"/>
      <c r="G145" s="3"/>
      <c r="H145" s="3"/>
      <c r="I145" s="3"/>
      <c r="J145" s="3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</row>
    <row r="146" spans="1:37" ht="22.25" customHeight="1" x14ac:dyDescent="0.15">
      <c r="A146" s="5"/>
      <c r="B146" s="3"/>
      <c r="C146" s="3"/>
      <c r="D146" s="3"/>
      <c r="E146" s="3"/>
      <c r="F146" s="3"/>
      <c r="G146" s="3"/>
      <c r="H146" s="3"/>
      <c r="I146" s="3"/>
      <c r="J146" s="3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</row>
    <row r="147" spans="1:37" ht="22.25" customHeight="1" x14ac:dyDescent="0.15">
      <c r="A147" s="5"/>
      <c r="B147" s="3"/>
      <c r="C147" s="3"/>
      <c r="D147" s="3"/>
      <c r="E147" s="3"/>
      <c r="F147" s="3"/>
      <c r="G147" s="3"/>
      <c r="H147" s="3"/>
      <c r="I147" s="3"/>
      <c r="J147" s="3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</row>
    <row r="148" spans="1:37" ht="22.25" customHeight="1" x14ac:dyDescent="0.15">
      <c r="A148" s="5"/>
      <c r="B148" s="3"/>
      <c r="C148" s="3"/>
      <c r="D148" s="3"/>
      <c r="E148" s="3"/>
      <c r="F148" s="3"/>
      <c r="G148" s="3"/>
      <c r="H148" s="3"/>
      <c r="I148" s="3"/>
      <c r="J148" s="3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</row>
    <row r="149" spans="1:37" ht="22.25" customHeight="1" x14ac:dyDescent="0.15">
      <c r="A149" s="5"/>
      <c r="B149" s="3"/>
      <c r="C149" s="3"/>
      <c r="D149" s="3"/>
      <c r="E149" s="3"/>
      <c r="F149" s="3"/>
      <c r="G149" s="3"/>
      <c r="H149" s="3"/>
      <c r="I149" s="3"/>
      <c r="J149" s="3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</row>
    <row r="150" spans="1:37" ht="22.25" customHeight="1" x14ac:dyDescent="0.15">
      <c r="A150" s="5"/>
      <c r="B150" s="3"/>
      <c r="C150" s="3"/>
      <c r="D150" s="3"/>
      <c r="E150" s="3"/>
      <c r="F150" s="3"/>
      <c r="G150" s="3"/>
      <c r="H150" s="3"/>
      <c r="I150" s="3"/>
      <c r="J150" s="3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</row>
    <row r="151" spans="1:37" ht="22.25" customHeight="1" x14ac:dyDescent="0.15">
      <c r="A151" s="5"/>
      <c r="B151" s="3"/>
      <c r="C151" s="3"/>
      <c r="D151" s="3"/>
      <c r="E151" s="3"/>
      <c r="F151" s="3"/>
      <c r="G151" s="3"/>
      <c r="H151" s="3"/>
      <c r="I151" s="3"/>
      <c r="J151" s="3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</row>
    <row r="152" spans="1:37" ht="22.25" customHeight="1" x14ac:dyDescent="0.15">
      <c r="A152" s="5"/>
      <c r="B152" s="3"/>
      <c r="C152" s="3"/>
      <c r="D152" s="3"/>
      <c r="E152" s="3"/>
      <c r="F152" s="3"/>
      <c r="G152" s="3"/>
      <c r="H152" s="3"/>
      <c r="I152" s="3"/>
      <c r="J152" s="3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</row>
    <row r="153" spans="1:37" ht="22.25" customHeight="1" x14ac:dyDescent="0.15">
      <c r="A153" s="5"/>
      <c r="B153" s="3"/>
      <c r="C153" s="3"/>
      <c r="D153" s="3"/>
      <c r="E153" s="3"/>
      <c r="F153" s="3"/>
      <c r="G153" s="3"/>
      <c r="H153" s="3"/>
      <c r="I153" s="3"/>
      <c r="J153" s="3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</row>
    <row r="154" spans="1:37" ht="22.25" customHeight="1" x14ac:dyDescent="0.15">
      <c r="A154" s="5"/>
      <c r="B154" s="3"/>
      <c r="C154" s="3"/>
      <c r="D154" s="3"/>
      <c r="E154" s="3"/>
      <c r="F154" s="3"/>
      <c r="G154" s="3"/>
      <c r="H154" s="3"/>
      <c r="I154" s="3"/>
      <c r="J154" s="3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</row>
    <row r="155" spans="1:37" ht="22.25" customHeight="1" x14ac:dyDescent="0.15">
      <c r="A155" s="5"/>
      <c r="B155" s="3"/>
      <c r="C155" s="3"/>
      <c r="D155" s="3"/>
      <c r="E155" s="3"/>
      <c r="F155" s="3"/>
      <c r="G155" s="3"/>
      <c r="H155" s="3"/>
      <c r="I155" s="3"/>
      <c r="J155" s="3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</row>
    <row r="156" spans="1:37" ht="22.25" customHeight="1" x14ac:dyDescent="0.15">
      <c r="A156" s="5"/>
      <c r="B156" s="3"/>
      <c r="C156" s="3"/>
      <c r="D156" s="3"/>
      <c r="E156" s="3"/>
      <c r="F156" s="3"/>
      <c r="G156" s="3"/>
      <c r="H156" s="3"/>
      <c r="I156" s="3"/>
      <c r="J156" s="3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</row>
    <row r="157" spans="1:37" ht="22.25" customHeight="1" x14ac:dyDescent="0.15">
      <c r="A157" s="5"/>
      <c r="B157" s="3"/>
      <c r="C157" s="3"/>
      <c r="D157" s="3"/>
      <c r="E157" s="3"/>
      <c r="F157" s="3"/>
      <c r="G157" s="3"/>
      <c r="H157" s="3"/>
      <c r="I157" s="3"/>
      <c r="J157" s="3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</row>
    <row r="158" spans="1:37" ht="22.25" customHeight="1" x14ac:dyDescent="0.15">
      <c r="A158" s="5"/>
      <c r="B158" s="3"/>
      <c r="C158" s="3"/>
      <c r="D158" s="3"/>
      <c r="E158" s="3"/>
      <c r="F158" s="3"/>
      <c r="G158" s="3"/>
      <c r="H158" s="3"/>
      <c r="I158" s="3"/>
      <c r="J158" s="3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</row>
    <row r="159" spans="1:37" ht="22.25" customHeight="1" x14ac:dyDescent="0.15">
      <c r="A159" s="5"/>
      <c r="B159" s="3"/>
      <c r="C159" s="3"/>
      <c r="D159" s="3"/>
      <c r="E159" s="3"/>
      <c r="F159" s="3"/>
      <c r="G159" s="3"/>
      <c r="H159" s="3"/>
      <c r="I159" s="3"/>
      <c r="J159" s="3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</row>
    <row r="160" spans="1:37" ht="22.25" customHeight="1" x14ac:dyDescent="0.15">
      <c r="A160" s="5"/>
      <c r="B160" s="3"/>
      <c r="C160" s="3"/>
      <c r="D160" s="3"/>
      <c r="E160" s="3"/>
      <c r="F160" s="3"/>
      <c r="G160" s="3"/>
      <c r="H160" s="3"/>
      <c r="I160" s="3"/>
      <c r="J160" s="3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</row>
    <row r="161" spans="1:37" ht="22.25" customHeight="1" x14ac:dyDescent="0.15">
      <c r="A161" s="5"/>
      <c r="B161" s="3"/>
      <c r="C161" s="3"/>
      <c r="D161" s="3"/>
      <c r="E161" s="3"/>
      <c r="F161" s="3"/>
      <c r="G161" s="3"/>
      <c r="H161" s="3"/>
      <c r="I161" s="3"/>
      <c r="J161" s="3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</row>
    <row r="162" spans="1:37" ht="22.25" customHeight="1" x14ac:dyDescent="0.15">
      <c r="A162" s="5"/>
      <c r="B162" s="3"/>
      <c r="C162" s="3"/>
      <c r="D162" s="3"/>
      <c r="E162" s="3"/>
      <c r="F162" s="3"/>
      <c r="G162" s="3"/>
      <c r="H162" s="3"/>
      <c r="I162" s="3"/>
      <c r="J162" s="3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</row>
    <row r="163" spans="1:37" ht="22.25" customHeight="1" x14ac:dyDescent="0.15">
      <c r="A163" s="5"/>
      <c r="B163" s="3"/>
      <c r="C163" s="3"/>
      <c r="D163" s="3"/>
      <c r="E163" s="3"/>
      <c r="F163" s="3"/>
      <c r="G163" s="3"/>
      <c r="H163" s="3"/>
      <c r="I163" s="3"/>
      <c r="J163" s="3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</row>
    <row r="164" spans="1:37" ht="22.25" customHeight="1" x14ac:dyDescent="0.15">
      <c r="A164" s="5"/>
      <c r="B164" s="3"/>
      <c r="C164" s="3"/>
      <c r="D164" s="3"/>
      <c r="E164" s="3"/>
      <c r="F164" s="3"/>
      <c r="G164" s="3"/>
      <c r="H164" s="3"/>
      <c r="I164" s="3"/>
      <c r="J164" s="3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</row>
    <row r="165" spans="1:37" ht="22.25" customHeight="1" x14ac:dyDescent="0.15">
      <c r="A165" s="5"/>
      <c r="B165" s="3"/>
      <c r="C165" s="3"/>
      <c r="D165" s="3"/>
      <c r="E165" s="3"/>
      <c r="F165" s="3"/>
      <c r="G165" s="3"/>
      <c r="H165" s="3"/>
      <c r="I165" s="3"/>
      <c r="J165" s="3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</row>
    <row r="166" spans="1:37" ht="22.25" customHeight="1" x14ac:dyDescent="0.15">
      <c r="A166" s="5"/>
      <c r="B166" s="3"/>
      <c r="C166" s="3"/>
      <c r="D166" s="3"/>
      <c r="E166" s="3"/>
      <c r="F166" s="3"/>
      <c r="G166" s="3"/>
      <c r="H166" s="3"/>
      <c r="I166" s="3"/>
      <c r="J166" s="3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</row>
    <row r="167" spans="1:37" ht="22.25" customHeight="1" x14ac:dyDescent="0.15">
      <c r="A167" s="5"/>
      <c r="B167" s="3"/>
      <c r="C167" s="3"/>
      <c r="D167" s="3"/>
      <c r="E167" s="3"/>
      <c r="F167" s="3"/>
      <c r="G167" s="3"/>
      <c r="H167" s="3"/>
      <c r="I167" s="3"/>
      <c r="J167" s="3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</row>
    <row r="168" spans="1:37" ht="22.25" customHeight="1" x14ac:dyDescent="0.15">
      <c r="A168" s="5"/>
      <c r="B168" s="3"/>
      <c r="C168" s="3"/>
      <c r="D168" s="3"/>
      <c r="E168" s="3"/>
      <c r="F168" s="3"/>
      <c r="G168" s="3"/>
      <c r="H168" s="3"/>
      <c r="I168" s="3"/>
      <c r="J168" s="3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</row>
    <row r="169" spans="1:37" ht="22.25" customHeight="1" x14ac:dyDescent="0.15">
      <c r="A169" s="5"/>
      <c r="B169" s="3"/>
      <c r="C169" s="3"/>
      <c r="D169" s="3"/>
      <c r="E169" s="3"/>
      <c r="F169" s="3"/>
      <c r="G169" s="3"/>
      <c r="H169" s="3"/>
      <c r="I169" s="3"/>
      <c r="J169" s="3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</row>
    <row r="170" spans="1:37" ht="22.25" customHeight="1" x14ac:dyDescent="0.15">
      <c r="A170" s="5"/>
      <c r="B170" s="3"/>
      <c r="C170" s="3"/>
      <c r="D170" s="3"/>
      <c r="E170" s="3"/>
      <c r="F170" s="3"/>
      <c r="G170" s="3"/>
      <c r="H170" s="3"/>
      <c r="I170" s="3"/>
      <c r="J170" s="3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</row>
    <row r="171" spans="1:37" ht="22.25" customHeight="1" x14ac:dyDescent="0.15">
      <c r="A171" s="5"/>
      <c r="B171" s="3"/>
      <c r="C171" s="3"/>
      <c r="D171" s="3"/>
      <c r="E171" s="3"/>
      <c r="F171" s="3"/>
      <c r="G171" s="3"/>
      <c r="H171" s="3"/>
      <c r="I171" s="3"/>
      <c r="J171" s="3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</row>
    <row r="172" spans="1:37" ht="22.25" customHeight="1" x14ac:dyDescent="0.15">
      <c r="A172" s="5"/>
      <c r="B172" s="3"/>
      <c r="C172" s="3"/>
      <c r="D172" s="3"/>
      <c r="E172" s="3"/>
      <c r="F172" s="3"/>
      <c r="G172" s="3"/>
      <c r="H172" s="3"/>
      <c r="I172" s="3"/>
      <c r="J172" s="3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</row>
    <row r="173" spans="1:37" ht="22.25" customHeight="1" x14ac:dyDescent="0.15">
      <c r="A173" s="5"/>
      <c r="B173" s="3"/>
      <c r="C173" s="3"/>
      <c r="D173" s="3"/>
      <c r="E173" s="3"/>
      <c r="F173" s="3"/>
      <c r="G173" s="3"/>
      <c r="H173" s="3"/>
      <c r="I173" s="3"/>
      <c r="J173" s="3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</row>
    <row r="174" spans="1:37" ht="22.25" customHeight="1" x14ac:dyDescent="0.15">
      <c r="A174" s="5"/>
      <c r="B174" s="3"/>
      <c r="C174" s="3"/>
      <c r="D174" s="3"/>
      <c r="E174" s="3"/>
      <c r="F174" s="3"/>
      <c r="G174" s="3"/>
      <c r="H174" s="3"/>
      <c r="I174" s="3"/>
      <c r="J174" s="3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</row>
    <row r="175" spans="1:37" ht="22.25" customHeight="1" x14ac:dyDescent="0.15">
      <c r="A175" s="5"/>
      <c r="B175" s="3"/>
      <c r="C175" s="3"/>
      <c r="D175" s="3"/>
      <c r="E175" s="3"/>
      <c r="F175" s="3"/>
      <c r="G175" s="3"/>
      <c r="H175" s="3"/>
      <c r="I175" s="3"/>
      <c r="J175" s="3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</row>
    <row r="176" spans="1:37" ht="22.25" customHeight="1" x14ac:dyDescent="0.15">
      <c r="A176" s="5"/>
      <c r="B176" s="3"/>
      <c r="C176" s="3"/>
      <c r="D176" s="3"/>
      <c r="E176" s="3"/>
      <c r="F176" s="3"/>
      <c r="G176" s="3"/>
      <c r="H176" s="3"/>
      <c r="I176" s="3"/>
      <c r="J176" s="3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</row>
    <row r="177" spans="1:37" ht="22.25" customHeight="1" x14ac:dyDescent="0.15">
      <c r="A177" s="5"/>
      <c r="B177" s="3"/>
      <c r="C177" s="3"/>
      <c r="D177" s="3"/>
      <c r="E177" s="3"/>
      <c r="F177" s="3"/>
      <c r="G177" s="3"/>
      <c r="H177" s="3"/>
      <c r="I177" s="3"/>
      <c r="J177" s="3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</row>
    <row r="178" spans="1:37" ht="22.25" customHeight="1" x14ac:dyDescent="0.15">
      <c r="A178" s="5"/>
      <c r="B178" s="3"/>
      <c r="C178" s="3"/>
      <c r="D178" s="3"/>
      <c r="E178" s="3"/>
      <c r="F178" s="3"/>
      <c r="G178" s="3"/>
      <c r="H178" s="3"/>
      <c r="I178" s="3"/>
      <c r="J178" s="3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</row>
    <row r="179" spans="1:37" ht="22.25" customHeight="1" x14ac:dyDescent="0.15">
      <c r="A179" s="5"/>
      <c r="B179" s="3"/>
      <c r="C179" s="3"/>
      <c r="D179" s="3"/>
      <c r="E179" s="3"/>
      <c r="F179" s="3"/>
      <c r="G179" s="3"/>
      <c r="H179" s="3"/>
      <c r="I179" s="3"/>
      <c r="J179" s="3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</row>
    <row r="180" spans="1:37" ht="22.25" customHeight="1" x14ac:dyDescent="0.15">
      <c r="A180" s="5"/>
      <c r="B180" s="3"/>
      <c r="C180" s="3"/>
      <c r="D180" s="3"/>
      <c r="E180" s="3"/>
      <c r="F180" s="3"/>
      <c r="G180" s="3"/>
      <c r="H180" s="3"/>
      <c r="I180" s="3"/>
      <c r="J180" s="3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</row>
    <row r="181" spans="1:37" ht="22.25" customHeight="1" x14ac:dyDescent="0.15">
      <c r="A181" s="5"/>
      <c r="B181" s="3"/>
      <c r="C181" s="3"/>
      <c r="D181" s="3"/>
      <c r="E181" s="3"/>
      <c r="F181" s="3"/>
      <c r="G181" s="3"/>
      <c r="H181" s="3"/>
      <c r="I181" s="3"/>
      <c r="J181" s="3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</row>
    <row r="182" spans="1:37" ht="22.25" customHeight="1" x14ac:dyDescent="0.15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</row>
    <row r="183" spans="1:37" ht="22.25" customHeight="1" x14ac:dyDescent="0.15">
      <c r="A183" s="5"/>
      <c r="B183" s="3"/>
      <c r="C183" s="3"/>
      <c r="D183" s="3"/>
      <c r="E183" s="3"/>
      <c r="F183" s="3"/>
      <c r="G183" s="3"/>
      <c r="H183" s="3"/>
      <c r="I183" s="3"/>
      <c r="J183" s="3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</row>
    <row r="184" spans="1:37" ht="22.25" customHeight="1" x14ac:dyDescent="0.15">
      <c r="A184" s="5"/>
      <c r="B184" s="3"/>
      <c r="C184" s="3"/>
      <c r="D184" s="3"/>
      <c r="E184" s="3"/>
      <c r="F184" s="3"/>
      <c r="G184" s="3"/>
      <c r="H184" s="3"/>
      <c r="I184" s="3"/>
      <c r="J184" s="3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</row>
    <row r="185" spans="1:37" ht="22.25" customHeight="1" x14ac:dyDescent="0.15">
      <c r="A185" s="5"/>
      <c r="B185" s="3"/>
      <c r="C185" s="3"/>
      <c r="D185" s="3"/>
      <c r="E185" s="3"/>
      <c r="F185" s="3"/>
      <c r="G185" s="3"/>
      <c r="H185" s="3"/>
      <c r="I185" s="3"/>
      <c r="J185" s="3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</row>
    <row r="186" spans="1:37" ht="22.25" customHeight="1" x14ac:dyDescent="0.15">
      <c r="A186" s="5"/>
      <c r="B186" s="3"/>
      <c r="C186" s="3"/>
      <c r="D186" s="3"/>
      <c r="E186" s="3"/>
      <c r="F186" s="3"/>
      <c r="G186" s="3"/>
      <c r="H186" s="3"/>
      <c r="I186" s="3"/>
      <c r="J186" s="3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</row>
    <row r="187" spans="1:37" ht="22.25" customHeight="1" x14ac:dyDescent="0.15">
      <c r="A187" s="5"/>
      <c r="B187" s="3"/>
      <c r="C187" s="3"/>
      <c r="D187" s="3"/>
      <c r="E187" s="3"/>
      <c r="F187" s="3"/>
      <c r="G187" s="3"/>
      <c r="H187" s="3"/>
      <c r="I187" s="3"/>
      <c r="J187" s="3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</row>
    <row r="188" spans="1:37" ht="22.25" customHeight="1" x14ac:dyDescent="0.15">
      <c r="A188" s="5"/>
      <c r="B188" s="3"/>
      <c r="C188" s="3"/>
      <c r="D188" s="3"/>
      <c r="E188" s="3"/>
      <c r="F188" s="3"/>
      <c r="G188" s="3"/>
      <c r="H188" s="3"/>
      <c r="I188" s="3"/>
      <c r="J188" s="3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</row>
    <row r="189" spans="1:37" ht="22.25" customHeight="1" x14ac:dyDescent="0.15">
      <c r="A189" s="5"/>
      <c r="B189" s="3"/>
      <c r="C189" s="3"/>
      <c r="D189" s="3"/>
      <c r="E189" s="3"/>
      <c r="F189" s="3"/>
      <c r="G189" s="3"/>
      <c r="H189" s="3"/>
      <c r="I189" s="3"/>
      <c r="J189" s="3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</row>
    <row r="190" spans="1:37" ht="22.25" customHeight="1" x14ac:dyDescent="0.15">
      <c r="A190" s="5"/>
      <c r="B190" s="3"/>
      <c r="C190" s="3"/>
      <c r="D190" s="3"/>
      <c r="E190" s="3"/>
      <c r="F190" s="3"/>
      <c r="G190" s="3"/>
      <c r="H190" s="3"/>
      <c r="I190" s="3"/>
      <c r="J190" s="3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</row>
    <row r="191" spans="1:37" ht="22.25" customHeight="1" x14ac:dyDescent="0.15">
      <c r="A191" s="5"/>
      <c r="B191" s="3"/>
      <c r="C191" s="3"/>
      <c r="D191" s="3"/>
      <c r="E191" s="3"/>
      <c r="F191" s="3"/>
      <c r="G191" s="3"/>
      <c r="H191" s="3"/>
      <c r="I191" s="3"/>
      <c r="J191" s="3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</row>
    <row r="192" spans="1:37" ht="22.25" customHeight="1" x14ac:dyDescent="0.15">
      <c r="A192" s="5"/>
      <c r="B192" s="3"/>
      <c r="C192" s="3"/>
      <c r="D192" s="3"/>
      <c r="E192" s="3"/>
      <c r="F192" s="3"/>
      <c r="G192" s="3"/>
      <c r="H192" s="3"/>
      <c r="I192" s="3"/>
      <c r="J192" s="3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</row>
    <row r="193" spans="1:37" ht="22.25" customHeight="1" x14ac:dyDescent="0.15">
      <c r="A193" s="5"/>
      <c r="B193" s="3"/>
      <c r="C193" s="3"/>
      <c r="D193" s="3"/>
      <c r="E193" s="3"/>
      <c r="F193" s="3"/>
      <c r="G193" s="3"/>
      <c r="H193" s="3"/>
      <c r="I193" s="3"/>
      <c r="J193" s="3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</row>
    <row r="194" spans="1:37" ht="22.25" customHeight="1" x14ac:dyDescent="0.15">
      <c r="A194" s="5"/>
      <c r="B194" s="3"/>
      <c r="C194" s="3"/>
      <c r="D194" s="3"/>
      <c r="E194" s="3"/>
      <c r="F194" s="3"/>
      <c r="G194" s="3"/>
      <c r="H194" s="3"/>
      <c r="I194" s="3"/>
      <c r="J194" s="3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</row>
    <row r="195" spans="1:37" ht="22.25" customHeight="1" x14ac:dyDescent="0.15">
      <c r="A195" s="5"/>
      <c r="B195" s="3"/>
      <c r="C195" s="3"/>
      <c r="D195" s="3"/>
      <c r="E195" s="3"/>
      <c r="F195" s="3"/>
      <c r="G195" s="3"/>
      <c r="H195" s="3"/>
      <c r="I195" s="3"/>
      <c r="J195" s="3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</row>
    <row r="196" spans="1:37" ht="22.25" customHeight="1" x14ac:dyDescent="0.15">
      <c r="A196" s="5"/>
      <c r="B196" s="3"/>
      <c r="C196" s="3"/>
      <c r="D196" s="3"/>
      <c r="E196" s="3"/>
      <c r="F196" s="3"/>
      <c r="G196" s="3"/>
      <c r="H196" s="3"/>
      <c r="I196" s="3"/>
      <c r="J196" s="3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</row>
    <row r="197" spans="1:37" ht="22.25" customHeight="1" x14ac:dyDescent="0.15">
      <c r="A197" s="5"/>
      <c r="B197" s="3"/>
      <c r="C197" s="3"/>
      <c r="D197" s="3"/>
      <c r="E197" s="3"/>
      <c r="F197" s="3"/>
      <c r="G197" s="3"/>
      <c r="H197" s="3"/>
      <c r="I197" s="3"/>
      <c r="J197" s="3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</row>
    <row r="198" spans="1:37" ht="22.25" customHeight="1" x14ac:dyDescent="0.15">
      <c r="A198" s="5"/>
      <c r="B198" s="3"/>
      <c r="C198" s="3"/>
      <c r="D198" s="3"/>
      <c r="E198" s="3"/>
      <c r="F198" s="3"/>
      <c r="G198" s="3"/>
      <c r="H198" s="3"/>
      <c r="I198" s="3"/>
      <c r="J198" s="3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</row>
    <row r="199" spans="1:37" ht="22.25" customHeight="1" x14ac:dyDescent="0.15">
      <c r="A199" s="5"/>
      <c r="B199" s="3"/>
      <c r="C199" s="3"/>
      <c r="D199" s="3"/>
      <c r="E199" s="3"/>
      <c r="F199" s="3"/>
      <c r="G199" s="3"/>
      <c r="H199" s="3"/>
      <c r="I199" s="3"/>
      <c r="J199" s="3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</row>
    <row r="200" spans="1:37" ht="22.25" customHeight="1" x14ac:dyDescent="0.15">
      <c r="A200" s="5"/>
      <c r="B200" s="3"/>
      <c r="C200" s="3"/>
      <c r="D200" s="3"/>
      <c r="E200" s="3"/>
      <c r="F200" s="3"/>
      <c r="G200" s="3"/>
      <c r="H200" s="3"/>
      <c r="I200" s="3"/>
      <c r="J200" s="3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</row>
    <row r="201" spans="1:37" ht="22.25" customHeight="1" x14ac:dyDescent="0.15">
      <c r="A201" s="5"/>
      <c r="B201" s="3"/>
      <c r="C201" s="3"/>
      <c r="D201" s="3"/>
      <c r="E201" s="3"/>
      <c r="F201" s="3"/>
      <c r="G201" s="3"/>
      <c r="H201" s="3"/>
      <c r="I201" s="3"/>
      <c r="J201" s="3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</row>
    <row r="202" spans="1:37" ht="22.25" customHeight="1" x14ac:dyDescent="0.15">
      <c r="A202" s="5"/>
      <c r="B202" s="3"/>
      <c r="C202" s="3"/>
      <c r="D202" s="3"/>
      <c r="E202" s="3"/>
      <c r="F202" s="3"/>
      <c r="G202" s="3"/>
      <c r="H202" s="3"/>
      <c r="I202" s="3"/>
      <c r="J202" s="3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</row>
    <row r="203" spans="1:37" ht="22.25" customHeight="1" x14ac:dyDescent="0.15">
      <c r="A203" s="5"/>
      <c r="B203" s="3"/>
      <c r="C203" s="3"/>
      <c r="D203" s="3"/>
      <c r="E203" s="3"/>
      <c r="F203" s="3"/>
      <c r="G203" s="3"/>
      <c r="H203" s="3"/>
      <c r="I203" s="3"/>
      <c r="J203" s="3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</row>
    <row r="204" spans="1:37" ht="22.25" customHeight="1" x14ac:dyDescent="0.15">
      <c r="A204" s="5"/>
      <c r="B204" s="3"/>
      <c r="C204" s="3"/>
      <c r="D204" s="3"/>
      <c r="E204" s="3"/>
      <c r="F204" s="3"/>
      <c r="G204" s="3"/>
      <c r="H204" s="3"/>
      <c r="I204" s="3"/>
      <c r="J204" s="3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</row>
    <row r="205" spans="1:37" ht="22.25" customHeight="1" x14ac:dyDescent="0.15">
      <c r="A205" s="5"/>
      <c r="B205" s="3"/>
      <c r="C205" s="3"/>
      <c r="D205" s="3"/>
      <c r="E205" s="3"/>
      <c r="F205" s="3"/>
      <c r="G205" s="3"/>
      <c r="H205" s="3"/>
      <c r="I205" s="3"/>
      <c r="J205" s="3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</row>
    <row r="206" spans="1:37" ht="22.25" customHeight="1" x14ac:dyDescent="0.15">
      <c r="A206" s="5"/>
      <c r="B206" s="3"/>
      <c r="C206" s="3"/>
      <c r="D206" s="3"/>
      <c r="E206" s="3"/>
      <c r="F206" s="3"/>
      <c r="G206" s="3"/>
      <c r="H206" s="3"/>
      <c r="I206" s="3"/>
      <c r="J206" s="3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</row>
    <row r="207" spans="1:37" ht="22.25" customHeight="1" x14ac:dyDescent="0.15">
      <c r="A207" s="5"/>
      <c r="B207" s="3"/>
      <c r="C207" s="3"/>
      <c r="D207" s="3"/>
      <c r="E207" s="3"/>
      <c r="F207" s="3"/>
      <c r="G207" s="3"/>
      <c r="H207" s="3"/>
      <c r="I207" s="3"/>
      <c r="J207" s="3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</row>
    <row r="208" spans="1:37" ht="22.25" customHeight="1" x14ac:dyDescent="0.15">
      <c r="A208" s="5"/>
      <c r="B208" s="3"/>
      <c r="C208" s="3"/>
      <c r="D208" s="3"/>
      <c r="E208" s="3"/>
      <c r="F208" s="3"/>
      <c r="G208" s="3"/>
      <c r="H208" s="3"/>
      <c r="I208" s="3"/>
      <c r="J208" s="3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</row>
    <row r="209" spans="1:37" ht="22.25" customHeight="1" x14ac:dyDescent="0.15">
      <c r="A209" s="5"/>
      <c r="B209" s="3"/>
      <c r="C209" s="3"/>
      <c r="D209" s="3"/>
      <c r="E209" s="3"/>
      <c r="F209" s="3"/>
      <c r="G209" s="3"/>
      <c r="H209" s="3"/>
      <c r="I209" s="3"/>
      <c r="J209" s="3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</row>
    <row r="210" spans="1:37" ht="22.25" customHeight="1" x14ac:dyDescent="0.15">
      <c r="A210" s="5"/>
      <c r="B210" s="3"/>
      <c r="C210" s="3"/>
      <c r="D210" s="3"/>
      <c r="E210" s="3"/>
      <c r="F210" s="3"/>
      <c r="G210" s="3"/>
      <c r="H210" s="3"/>
      <c r="I210" s="3"/>
      <c r="J210" s="3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</row>
    <row r="211" spans="1:37" ht="22.25" customHeight="1" x14ac:dyDescent="0.15">
      <c r="A211" s="5"/>
      <c r="B211" s="3"/>
      <c r="C211" s="3"/>
      <c r="D211" s="3"/>
      <c r="E211" s="3"/>
      <c r="F211" s="3"/>
      <c r="G211" s="3"/>
      <c r="H211" s="3"/>
      <c r="I211" s="3"/>
      <c r="J211" s="3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</row>
    <row r="212" spans="1:37" ht="22.25" customHeight="1" x14ac:dyDescent="0.15">
      <c r="A212" s="5"/>
      <c r="B212" s="3"/>
      <c r="C212" s="3"/>
      <c r="D212" s="3"/>
      <c r="E212" s="3"/>
      <c r="F212" s="3"/>
      <c r="G212" s="3"/>
      <c r="H212" s="3"/>
      <c r="I212" s="3"/>
      <c r="J212" s="3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</row>
    <row r="213" spans="1:37" ht="22.25" customHeight="1" x14ac:dyDescent="0.15">
      <c r="A213" s="5"/>
      <c r="B213" s="3"/>
      <c r="C213" s="3"/>
      <c r="D213" s="3"/>
      <c r="E213" s="3"/>
      <c r="F213" s="3"/>
      <c r="G213" s="3"/>
      <c r="H213" s="3"/>
      <c r="I213" s="3"/>
      <c r="J213" s="3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</row>
    <row r="214" spans="1:37" ht="22.25" customHeight="1" x14ac:dyDescent="0.15">
      <c r="A214" s="5"/>
      <c r="B214" s="3"/>
      <c r="C214" s="3"/>
      <c r="D214" s="3"/>
      <c r="E214" s="3"/>
      <c r="F214" s="3"/>
      <c r="G214" s="3"/>
      <c r="H214" s="3"/>
      <c r="I214" s="3"/>
      <c r="J214" s="3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</row>
    <row r="215" spans="1:37" ht="22.25" customHeight="1" x14ac:dyDescent="0.15">
      <c r="A215" s="5"/>
      <c r="B215" s="3"/>
      <c r="C215" s="3"/>
      <c r="D215" s="3"/>
      <c r="E215" s="3"/>
      <c r="F215" s="3"/>
      <c r="G215" s="3"/>
      <c r="H215" s="3"/>
      <c r="I215" s="3"/>
      <c r="J215" s="3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</row>
    <row r="216" spans="1:37" ht="22.25" customHeight="1" x14ac:dyDescent="0.15">
      <c r="A216" s="5"/>
      <c r="B216" s="3"/>
      <c r="C216" s="3"/>
      <c r="D216" s="3"/>
      <c r="E216" s="3"/>
      <c r="F216" s="3"/>
      <c r="G216" s="3"/>
      <c r="H216" s="3"/>
      <c r="I216" s="3"/>
      <c r="J216" s="3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</row>
    <row r="217" spans="1:37" ht="22.25" customHeight="1" x14ac:dyDescent="0.15">
      <c r="A217" s="5"/>
      <c r="B217" s="3"/>
      <c r="C217" s="3"/>
      <c r="D217" s="3"/>
      <c r="E217" s="3"/>
      <c r="F217" s="3"/>
      <c r="G217" s="3"/>
      <c r="H217" s="3"/>
      <c r="I217" s="3"/>
      <c r="J217" s="3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</row>
    <row r="218" spans="1:37" ht="22.25" customHeight="1" x14ac:dyDescent="0.15">
      <c r="A218" s="5"/>
      <c r="B218" s="3"/>
      <c r="C218" s="3"/>
      <c r="D218" s="3"/>
      <c r="E218" s="3"/>
      <c r="F218" s="3"/>
      <c r="G218" s="3"/>
      <c r="H218" s="3"/>
      <c r="I218" s="3"/>
      <c r="J218" s="3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</row>
    <row r="219" spans="1:37" ht="22.25" customHeight="1" x14ac:dyDescent="0.15">
      <c r="A219" s="5"/>
      <c r="B219" s="3"/>
      <c r="C219" s="3"/>
      <c r="D219" s="3"/>
      <c r="E219" s="3"/>
      <c r="F219" s="3"/>
      <c r="G219" s="3"/>
      <c r="H219" s="3"/>
      <c r="I219" s="3"/>
      <c r="J219" s="3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</row>
    <row r="220" spans="1:37" ht="22.25" customHeight="1" x14ac:dyDescent="0.15">
      <c r="A220" s="5"/>
      <c r="B220" s="3"/>
      <c r="C220" s="3"/>
      <c r="D220" s="3"/>
      <c r="E220" s="3"/>
      <c r="F220" s="3"/>
      <c r="G220" s="3"/>
      <c r="H220" s="3"/>
      <c r="I220" s="3"/>
      <c r="J220" s="3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</row>
    <row r="221" spans="1:37" ht="22.25" customHeight="1" x14ac:dyDescent="0.15">
      <c r="A221" s="5"/>
      <c r="B221" s="3"/>
      <c r="C221" s="3"/>
      <c r="D221" s="3"/>
      <c r="E221" s="3"/>
      <c r="F221" s="3"/>
      <c r="G221" s="3"/>
      <c r="H221" s="3"/>
      <c r="I221" s="3"/>
      <c r="J221" s="3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</row>
    <row r="222" spans="1:37" ht="22.25" customHeight="1" x14ac:dyDescent="0.15">
      <c r="A222" s="5"/>
      <c r="B222" s="3"/>
      <c r="C222" s="3"/>
      <c r="D222" s="3"/>
      <c r="E222" s="3"/>
      <c r="F222" s="3"/>
      <c r="G222" s="3"/>
      <c r="H222" s="3"/>
      <c r="I222" s="3"/>
      <c r="J222" s="3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</row>
    <row r="223" spans="1:37" ht="22.25" customHeight="1" x14ac:dyDescent="0.15">
      <c r="A223" s="5"/>
      <c r="B223" s="3"/>
      <c r="C223" s="3"/>
      <c r="D223" s="3"/>
      <c r="E223" s="3"/>
      <c r="F223" s="3"/>
      <c r="G223" s="3"/>
      <c r="H223" s="3"/>
      <c r="I223" s="3"/>
      <c r="J223" s="3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</row>
    <row r="224" spans="1:37" ht="22.25" customHeight="1" x14ac:dyDescent="0.15">
      <c r="A224" s="5"/>
      <c r="B224" s="3"/>
      <c r="C224" s="3"/>
      <c r="D224" s="3"/>
      <c r="E224" s="3"/>
      <c r="F224" s="3"/>
      <c r="G224" s="3"/>
      <c r="H224" s="3"/>
      <c r="I224" s="3"/>
      <c r="J224" s="3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</row>
    <row r="225" spans="1:37" ht="22.25" customHeight="1" x14ac:dyDescent="0.15">
      <c r="A225" s="5"/>
      <c r="B225" s="3"/>
      <c r="C225" s="3"/>
      <c r="D225" s="3"/>
      <c r="E225" s="3"/>
      <c r="F225" s="3"/>
      <c r="G225" s="3"/>
      <c r="H225" s="3"/>
      <c r="I225" s="3"/>
      <c r="J225" s="3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</row>
    <row r="226" spans="1:37" ht="22.25" customHeight="1" x14ac:dyDescent="0.15">
      <c r="A226" s="5"/>
      <c r="B226" s="3"/>
      <c r="C226" s="3"/>
      <c r="D226" s="3"/>
      <c r="E226" s="3"/>
      <c r="F226" s="3"/>
      <c r="G226" s="3"/>
      <c r="H226" s="3"/>
      <c r="I226" s="3"/>
      <c r="J226" s="3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</row>
    <row r="227" spans="1:37" ht="22.25" customHeight="1" x14ac:dyDescent="0.15">
      <c r="A227" s="5"/>
      <c r="B227" s="3"/>
      <c r="C227" s="3"/>
      <c r="D227" s="3"/>
      <c r="E227" s="3"/>
      <c r="F227" s="3"/>
      <c r="G227" s="3"/>
      <c r="H227" s="3"/>
      <c r="I227" s="3"/>
      <c r="J227" s="3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</row>
    <row r="228" spans="1:37" ht="22.25" customHeight="1" x14ac:dyDescent="0.15">
      <c r="A228" s="5"/>
      <c r="B228" s="3"/>
      <c r="C228" s="3"/>
      <c r="D228" s="3"/>
      <c r="E228" s="3"/>
      <c r="F228" s="3"/>
      <c r="G228" s="3"/>
      <c r="H228" s="3"/>
      <c r="I228" s="3"/>
      <c r="J228" s="3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</row>
    <row r="229" spans="1:37" ht="22.25" customHeight="1" x14ac:dyDescent="0.15">
      <c r="A229" s="5"/>
      <c r="B229" s="3"/>
      <c r="C229" s="3"/>
      <c r="D229" s="3"/>
      <c r="E229" s="3"/>
      <c r="F229" s="3"/>
      <c r="G229" s="3"/>
      <c r="H229" s="3"/>
      <c r="I229" s="3"/>
      <c r="J229" s="3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</row>
    <row r="230" spans="1:37" ht="22.25" customHeight="1" x14ac:dyDescent="0.15">
      <c r="A230" s="5"/>
      <c r="B230" s="3"/>
      <c r="C230" s="3"/>
      <c r="D230" s="3"/>
      <c r="E230" s="3"/>
      <c r="F230" s="3"/>
      <c r="G230" s="3"/>
      <c r="H230" s="3"/>
      <c r="I230" s="3"/>
      <c r="J230" s="3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</row>
    <row r="231" spans="1:37" ht="22.25" customHeight="1" x14ac:dyDescent="0.15">
      <c r="A231" s="5"/>
      <c r="B231" s="3"/>
      <c r="C231" s="3"/>
      <c r="D231" s="3"/>
      <c r="E231" s="3"/>
      <c r="F231" s="3"/>
      <c r="G231" s="3"/>
      <c r="H231" s="3"/>
      <c r="I231" s="3"/>
      <c r="J231" s="3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</row>
    <row r="232" spans="1:37" ht="22.25" customHeight="1" x14ac:dyDescent="0.15">
      <c r="A232" s="5"/>
      <c r="B232" s="3"/>
      <c r="C232" s="3"/>
      <c r="D232" s="3"/>
      <c r="E232" s="3"/>
      <c r="F232" s="3"/>
      <c r="G232" s="3"/>
      <c r="H232" s="3"/>
      <c r="I232" s="3"/>
      <c r="J232" s="3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</row>
    <row r="233" spans="1:37" ht="22.25" customHeight="1" x14ac:dyDescent="0.15">
      <c r="A233" s="5"/>
      <c r="B233" s="3"/>
      <c r="C233" s="3"/>
      <c r="D233" s="3"/>
      <c r="E233" s="3"/>
      <c r="F233" s="3"/>
      <c r="G233" s="3"/>
      <c r="H233" s="3"/>
      <c r="I233" s="3"/>
      <c r="J233" s="3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</row>
    <row r="234" spans="1:37" ht="22.25" customHeight="1" x14ac:dyDescent="0.15">
      <c r="A234" s="5"/>
      <c r="B234" s="3"/>
      <c r="C234" s="3"/>
      <c r="D234" s="3"/>
      <c r="E234" s="3"/>
      <c r="F234" s="3"/>
      <c r="G234" s="3"/>
      <c r="H234" s="3"/>
      <c r="I234" s="3"/>
      <c r="J234" s="3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</row>
    <row r="235" spans="1:37" ht="22.25" customHeight="1" x14ac:dyDescent="0.15">
      <c r="A235" s="5"/>
      <c r="B235" s="3"/>
      <c r="C235" s="3"/>
      <c r="D235" s="3"/>
      <c r="E235" s="3"/>
      <c r="F235" s="3"/>
      <c r="G235" s="3"/>
      <c r="H235" s="3"/>
      <c r="I235" s="3"/>
      <c r="J235" s="3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</row>
    <row r="236" spans="1:37" ht="22.25" customHeight="1" x14ac:dyDescent="0.15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</row>
    <row r="237" spans="1:37" ht="22.25" customHeight="1" x14ac:dyDescent="0.15">
      <c r="A237" s="5"/>
      <c r="B237" s="3"/>
      <c r="C237" s="3"/>
      <c r="D237" s="3"/>
      <c r="E237" s="3"/>
      <c r="F237" s="3"/>
      <c r="G237" s="3"/>
      <c r="H237" s="3"/>
      <c r="I237" s="3"/>
      <c r="J237" s="3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</row>
    <row r="238" spans="1:37" ht="22.25" customHeight="1" x14ac:dyDescent="0.15">
      <c r="A238" s="5"/>
      <c r="B238" s="3"/>
      <c r="C238" s="3"/>
      <c r="D238" s="3"/>
      <c r="E238" s="3"/>
      <c r="F238" s="3"/>
      <c r="G238" s="3"/>
      <c r="H238" s="3"/>
      <c r="I238" s="3"/>
      <c r="J238" s="3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</row>
    <row r="239" spans="1:37" ht="22.25" customHeight="1" x14ac:dyDescent="0.15">
      <c r="A239" s="5"/>
      <c r="B239" s="3"/>
      <c r="C239" s="3"/>
      <c r="D239" s="3"/>
      <c r="E239" s="3"/>
      <c r="F239" s="3"/>
      <c r="G239" s="3"/>
      <c r="H239" s="3"/>
      <c r="I239" s="3"/>
      <c r="J239" s="3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</row>
    <row r="240" spans="1:37" ht="22.25" customHeight="1" x14ac:dyDescent="0.15">
      <c r="A240" s="5"/>
      <c r="B240" s="3"/>
      <c r="C240" s="3"/>
      <c r="D240" s="3"/>
      <c r="E240" s="3"/>
      <c r="F240" s="3"/>
      <c r="G240" s="3"/>
      <c r="H240" s="3"/>
      <c r="I240" s="3"/>
      <c r="J240" s="3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</row>
    <row r="241" spans="1:37" ht="22.25" customHeight="1" x14ac:dyDescent="0.15">
      <c r="A241" s="5"/>
      <c r="B241" s="3"/>
      <c r="C241" s="3"/>
      <c r="D241" s="3"/>
      <c r="E241" s="3"/>
      <c r="F241" s="3"/>
      <c r="G241" s="3"/>
      <c r="H241" s="3"/>
      <c r="I241" s="3"/>
      <c r="J241" s="3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</row>
    <row r="242" spans="1:37" ht="22.25" customHeight="1" x14ac:dyDescent="0.15">
      <c r="A242" s="5"/>
      <c r="B242" s="3"/>
      <c r="C242" s="3"/>
      <c r="D242" s="3"/>
      <c r="E242" s="3"/>
      <c r="F242" s="3"/>
      <c r="G242" s="3"/>
      <c r="H242" s="3"/>
      <c r="I242" s="3"/>
      <c r="J242" s="3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</row>
    <row r="243" spans="1:37" ht="22.25" customHeight="1" x14ac:dyDescent="0.15">
      <c r="A243" s="5"/>
      <c r="B243" s="3"/>
      <c r="C243" s="3"/>
      <c r="D243" s="3"/>
      <c r="E243" s="3"/>
      <c r="F243" s="3"/>
      <c r="G243" s="3"/>
      <c r="H243" s="3"/>
      <c r="I243" s="3"/>
      <c r="J243" s="3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</row>
    <row r="244" spans="1:37" ht="22.25" customHeight="1" x14ac:dyDescent="0.15">
      <c r="A244" s="5"/>
      <c r="B244" s="3"/>
      <c r="C244" s="3"/>
      <c r="D244" s="3"/>
      <c r="E244" s="3"/>
      <c r="F244" s="3"/>
      <c r="G244" s="3"/>
      <c r="H244" s="3"/>
      <c r="I244" s="3"/>
      <c r="J244" s="3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</row>
    <row r="245" spans="1:37" ht="22.25" customHeight="1" x14ac:dyDescent="0.15">
      <c r="A245" s="5"/>
      <c r="B245" s="3"/>
      <c r="C245" s="3"/>
      <c r="D245" s="3"/>
      <c r="E245" s="3"/>
      <c r="F245" s="3"/>
      <c r="G245" s="3"/>
      <c r="H245" s="3"/>
      <c r="I245" s="3"/>
      <c r="J245" s="3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</row>
    <row r="246" spans="1:37" ht="22.25" customHeight="1" x14ac:dyDescent="0.15">
      <c r="A246" s="5"/>
      <c r="B246" s="3"/>
      <c r="C246" s="3"/>
      <c r="D246" s="3"/>
      <c r="E246" s="3"/>
      <c r="F246" s="3"/>
      <c r="G246" s="3"/>
      <c r="H246" s="3"/>
      <c r="I246" s="3"/>
      <c r="J246" s="3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</row>
    <row r="247" spans="1:37" ht="22.25" customHeight="1" x14ac:dyDescent="0.15">
      <c r="A247" s="5"/>
      <c r="B247" s="3"/>
      <c r="C247" s="3"/>
      <c r="D247" s="3"/>
      <c r="E247" s="3"/>
      <c r="F247" s="3"/>
      <c r="G247" s="3"/>
      <c r="H247" s="3"/>
      <c r="I247" s="3"/>
      <c r="J247" s="3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</row>
    <row r="248" spans="1:37" ht="22.25" customHeight="1" x14ac:dyDescent="0.15">
      <c r="A248" s="5"/>
      <c r="B248" s="3"/>
      <c r="C248" s="3"/>
      <c r="D248" s="3"/>
      <c r="E248" s="3"/>
      <c r="F248" s="3"/>
      <c r="G248" s="3"/>
      <c r="H248" s="3"/>
      <c r="I248" s="3"/>
      <c r="J248" s="3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</row>
    <row r="249" spans="1:37" ht="22.25" customHeight="1" x14ac:dyDescent="0.15">
      <c r="A249" s="5"/>
      <c r="B249" s="3"/>
      <c r="C249" s="3"/>
      <c r="D249" s="3"/>
      <c r="E249" s="3"/>
      <c r="F249" s="3"/>
      <c r="G249" s="3"/>
      <c r="H249" s="3"/>
      <c r="I249" s="3"/>
      <c r="J249" s="3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</row>
    <row r="250" spans="1:37" ht="22.25" customHeight="1" x14ac:dyDescent="0.15">
      <c r="A250" s="5"/>
      <c r="B250" s="3"/>
      <c r="C250" s="3"/>
      <c r="D250" s="3"/>
      <c r="E250" s="3"/>
      <c r="F250" s="3"/>
      <c r="G250" s="3"/>
      <c r="H250" s="3"/>
      <c r="I250" s="3"/>
      <c r="J250" s="3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</row>
    <row r="251" spans="1:37" ht="22.25" customHeight="1" x14ac:dyDescent="0.15">
      <c r="A251" s="5"/>
      <c r="B251" s="3"/>
      <c r="C251" s="3"/>
      <c r="D251" s="3"/>
      <c r="E251" s="3"/>
      <c r="F251" s="3"/>
      <c r="G251" s="3"/>
      <c r="H251" s="3"/>
      <c r="I251" s="3"/>
      <c r="J251" s="3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</row>
    <row r="252" spans="1:37" ht="22.25" customHeight="1" x14ac:dyDescent="0.15">
      <c r="A252" s="5"/>
      <c r="B252" s="3"/>
      <c r="C252" s="3"/>
      <c r="D252" s="3"/>
      <c r="E252" s="3"/>
      <c r="F252" s="3"/>
      <c r="G252" s="3"/>
      <c r="H252" s="3"/>
      <c r="I252" s="3"/>
      <c r="J252" s="3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</row>
    <row r="253" spans="1:37" ht="22.25" customHeight="1" x14ac:dyDescent="0.15">
      <c r="A253" s="5"/>
      <c r="B253" s="3"/>
      <c r="C253" s="3"/>
      <c r="D253" s="3"/>
      <c r="E253" s="3"/>
      <c r="F253" s="3"/>
      <c r="G253" s="3"/>
      <c r="H253" s="3"/>
      <c r="I253" s="3"/>
      <c r="J253" s="3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</row>
    <row r="254" spans="1:37" ht="22.25" customHeight="1" x14ac:dyDescent="0.15">
      <c r="A254" s="5"/>
      <c r="B254" s="3"/>
      <c r="C254" s="3"/>
      <c r="D254" s="3"/>
      <c r="E254" s="3"/>
      <c r="F254" s="3"/>
      <c r="G254" s="3"/>
      <c r="H254" s="3"/>
      <c r="I254" s="3"/>
      <c r="J254" s="3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</row>
    <row r="255" spans="1:37" ht="22.25" customHeight="1" x14ac:dyDescent="0.15">
      <c r="A255" s="5"/>
      <c r="B255" s="3"/>
      <c r="C255" s="3"/>
      <c r="D255" s="3"/>
      <c r="E255" s="3"/>
      <c r="F255" s="3"/>
      <c r="G255" s="3"/>
      <c r="H255" s="3"/>
      <c r="I255" s="3"/>
      <c r="J255" s="3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</row>
    <row r="256" spans="1:37" ht="22.25" customHeight="1" x14ac:dyDescent="0.15">
      <c r="A256" s="5"/>
      <c r="B256" s="3"/>
      <c r="C256" s="3"/>
      <c r="D256" s="3"/>
      <c r="E256" s="3"/>
      <c r="F256" s="3"/>
      <c r="G256" s="3"/>
      <c r="H256" s="3"/>
      <c r="I256" s="3"/>
      <c r="J256" s="3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</row>
    <row r="257" spans="1:37" ht="22.25" customHeight="1" x14ac:dyDescent="0.15">
      <c r="A257" s="5"/>
      <c r="B257" s="3"/>
      <c r="C257" s="3"/>
      <c r="D257" s="3"/>
      <c r="E257" s="3"/>
      <c r="F257" s="3"/>
      <c r="G257" s="3"/>
      <c r="H257" s="3"/>
      <c r="I257" s="3"/>
      <c r="J257" s="3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</row>
    <row r="258" spans="1:37" ht="22.25" customHeight="1" x14ac:dyDescent="0.15">
      <c r="A258" s="5"/>
      <c r="B258" s="3"/>
      <c r="C258" s="3"/>
      <c r="D258" s="3"/>
      <c r="E258" s="3"/>
      <c r="F258" s="3"/>
      <c r="G258" s="3"/>
      <c r="H258" s="3"/>
      <c r="I258" s="3"/>
      <c r="J258" s="3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</row>
    <row r="259" spans="1:37" ht="22.25" customHeight="1" x14ac:dyDescent="0.15">
      <c r="A259" s="5"/>
      <c r="B259" s="3"/>
      <c r="C259" s="3"/>
      <c r="D259" s="3"/>
      <c r="E259" s="3"/>
      <c r="F259" s="3"/>
      <c r="G259" s="3"/>
      <c r="H259" s="3"/>
      <c r="I259" s="3"/>
      <c r="J259" s="3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</row>
    <row r="260" spans="1:37" ht="22.25" customHeight="1" x14ac:dyDescent="0.15">
      <c r="A260" s="5"/>
      <c r="B260" s="3"/>
      <c r="C260" s="3"/>
      <c r="D260" s="3"/>
      <c r="E260" s="3"/>
      <c r="F260" s="3"/>
      <c r="G260" s="3"/>
      <c r="H260" s="3"/>
      <c r="I260" s="3"/>
      <c r="J260" s="3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</row>
    <row r="261" spans="1:37" ht="22.25" customHeight="1" x14ac:dyDescent="0.15">
      <c r="A261" s="5"/>
      <c r="B261" s="3"/>
      <c r="C261" s="3"/>
      <c r="D261" s="3"/>
      <c r="E261" s="3"/>
      <c r="F261" s="3"/>
      <c r="G261" s="3"/>
      <c r="H261" s="3"/>
      <c r="I261" s="3"/>
      <c r="J261" s="3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</row>
    <row r="262" spans="1:37" ht="22.25" customHeight="1" x14ac:dyDescent="0.15">
      <c r="A262" s="5"/>
      <c r="B262" s="3"/>
      <c r="C262" s="3"/>
      <c r="D262" s="3"/>
      <c r="E262" s="3"/>
      <c r="F262" s="3"/>
      <c r="G262" s="3"/>
      <c r="H262" s="3"/>
      <c r="I262" s="3"/>
      <c r="J262" s="3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</row>
    <row r="263" spans="1:37" ht="22.25" customHeight="1" x14ac:dyDescent="0.15">
      <c r="A263" s="5"/>
      <c r="B263" s="3"/>
      <c r="C263" s="3"/>
      <c r="D263" s="3"/>
      <c r="E263" s="3"/>
      <c r="F263" s="3"/>
      <c r="G263" s="3"/>
      <c r="H263" s="3"/>
      <c r="I263" s="3"/>
      <c r="J263" s="3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</row>
    <row r="264" spans="1:37" ht="22.25" customHeight="1" x14ac:dyDescent="0.15">
      <c r="A264" s="5"/>
      <c r="B264" s="3"/>
      <c r="C264" s="3"/>
      <c r="D264" s="3"/>
      <c r="E264" s="3"/>
      <c r="F264" s="3"/>
      <c r="G264" s="3"/>
      <c r="H264" s="3"/>
      <c r="I264" s="3"/>
      <c r="J264" s="3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</row>
    <row r="265" spans="1:37" ht="22.25" customHeight="1" x14ac:dyDescent="0.15">
      <c r="A265" s="5"/>
      <c r="B265" s="3"/>
      <c r="C265" s="3"/>
      <c r="D265" s="3"/>
      <c r="E265" s="3"/>
      <c r="F265" s="3"/>
      <c r="G265" s="3"/>
      <c r="H265" s="3"/>
      <c r="I265" s="3"/>
      <c r="J265" s="3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</row>
    <row r="266" spans="1:37" ht="22.25" customHeight="1" x14ac:dyDescent="0.15">
      <c r="A266" s="5"/>
      <c r="B266" s="3"/>
      <c r="C266" s="3"/>
      <c r="D266" s="3"/>
      <c r="E266" s="3"/>
      <c r="F266" s="3"/>
      <c r="G266" s="3"/>
      <c r="H266" s="3"/>
      <c r="I266" s="3"/>
      <c r="J266" s="3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</row>
    <row r="267" spans="1:37" ht="22.25" customHeight="1" x14ac:dyDescent="0.15">
      <c r="A267" s="5"/>
      <c r="B267" s="3"/>
      <c r="C267" s="3"/>
      <c r="D267" s="3"/>
      <c r="E267" s="3"/>
      <c r="F267" s="3"/>
      <c r="G267" s="3"/>
      <c r="H267" s="3"/>
      <c r="I267" s="3"/>
      <c r="J267" s="3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</row>
    <row r="268" spans="1:37" ht="22.25" customHeight="1" x14ac:dyDescent="0.15">
      <c r="A268" s="5"/>
      <c r="B268" s="3"/>
      <c r="C268" s="3"/>
      <c r="D268" s="3"/>
      <c r="E268" s="3"/>
      <c r="F268" s="3"/>
      <c r="G268" s="3"/>
      <c r="H268" s="3"/>
      <c r="I268" s="3"/>
      <c r="J268" s="3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</row>
    <row r="269" spans="1:37" ht="22.25" customHeight="1" x14ac:dyDescent="0.15">
      <c r="A269" s="5"/>
      <c r="B269" s="3"/>
      <c r="C269" s="3"/>
      <c r="D269" s="3"/>
      <c r="E269" s="3"/>
      <c r="F269" s="3"/>
      <c r="G269" s="3"/>
      <c r="H269" s="3"/>
      <c r="I269" s="3"/>
      <c r="J269" s="3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</row>
    <row r="270" spans="1:37" ht="22.25" customHeight="1" x14ac:dyDescent="0.15">
      <c r="A270" s="5"/>
      <c r="B270" s="3"/>
      <c r="C270" s="3"/>
      <c r="D270" s="3"/>
      <c r="E270" s="3"/>
      <c r="F270" s="3"/>
      <c r="G270" s="3"/>
      <c r="H270" s="3"/>
      <c r="I270" s="3"/>
      <c r="J270" s="3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</row>
    <row r="271" spans="1:37" ht="22.25" customHeight="1" x14ac:dyDescent="0.15">
      <c r="A271" s="5"/>
      <c r="B271" s="3"/>
      <c r="C271" s="3"/>
      <c r="D271" s="3"/>
      <c r="E271" s="3"/>
      <c r="F271" s="3"/>
      <c r="G271" s="3"/>
      <c r="H271" s="3"/>
      <c r="I271" s="3"/>
      <c r="J271" s="3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</row>
    <row r="272" spans="1:37" ht="22.25" customHeight="1" x14ac:dyDescent="0.15">
      <c r="A272" s="5"/>
      <c r="B272" s="3"/>
      <c r="C272" s="3"/>
      <c r="D272" s="3"/>
      <c r="E272" s="3"/>
      <c r="F272" s="3"/>
      <c r="G272" s="3"/>
      <c r="H272" s="3"/>
      <c r="I272" s="3"/>
      <c r="J272" s="3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</row>
    <row r="273" spans="1:37" ht="22.25" customHeight="1" x14ac:dyDescent="0.15">
      <c r="A273" s="5"/>
      <c r="B273" s="3"/>
      <c r="C273" s="3"/>
      <c r="D273" s="3"/>
      <c r="E273" s="3"/>
      <c r="F273" s="3"/>
      <c r="G273" s="3"/>
      <c r="H273" s="3"/>
      <c r="I273" s="3"/>
      <c r="J273" s="3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</row>
    <row r="274" spans="1:37" ht="22.25" customHeight="1" x14ac:dyDescent="0.15">
      <c r="A274" s="5"/>
      <c r="B274" s="3"/>
      <c r="C274" s="3"/>
      <c r="D274" s="3"/>
      <c r="E274" s="3"/>
      <c r="F274" s="3"/>
      <c r="G274" s="3"/>
      <c r="H274" s="3"/>
      <c r="I274" s="3"/>
      <c r="J274" s="3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</row>
    <row r="275" spans="1:37" ht="22.25" customHeight="1" x14ac:dyDescent="0.15">
      <c r="A275" s="5"/>
      <c r="B275" s="3"/>
      <c r="C275" s="3"/>
      <c r="D275" s="3"/>
      <c r="E275" s="3"/>
      <c r="F275" s="3"/>
      <c r="G275" s="3"/>
      <c r="H275" s="3"/>
      <c r="I275" s="3"/>
      <c r="J275" s="3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</row>
    <row r="276" spans="1:37" ht="22.25" customHeight="1" x14ac:dyDescent="0.15">
      <c r="A276" s="5"/>
      <c r="B276" s="3"/>
      <c r="C276" s="3"/>
      <c r="D276" s="3"/>
      <c r="E276" s="3"/>
      <c r="F276" s="3"/>
      <c r="G276" s="3"/>
      <c r="H276" s="3"/>
      <c r="I276" s="3"/>
      <c r="J276" s="3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</row>
    <row r="277" spans="1:37" ht="22.25" customHeight="1" x14ac:dyDescent="0.15">
      <c r="A277" s="5"/>
      <c r="B277" s="3"/>
      <c r="C277" s="3"/>
      <c r="D277" s="3"/>
      <c r="E277" s="3"/>
      <c r="F277" s="3"/>
      <c r="G277" s="3"/>
      <c r="H277" s="3"/>
      <c r="I277" s="3"/>
      <c r="J277" s="3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</row>
    <row r="278" spans="1:37" ht="22.25" customHeight="1" x14ac:dyDescent="0.15">
      <c r="A278" s="5"/>
      <c r="B278" s="3"/>
      <c r="C278" s="3"/>
      <c r="D278" s="3"/>
      <c r="E278" s="3"/>
      <c r="F278" s="3"/>
      <c r="G278" s="3"/>
      <c r="H278" s="3"/>
      <c r="I278" s="3"/>
      <c r="J278" s="3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</row>
    <row r="279" spans="1:37" ht="22.25" customHeight="1" x14ac:dyDescent="0.15">
      <c r="A279" s="5"/>
      <c r="B279" s="3"/>
      <c r="C279" s="3"/>
      <c r="D279" s="3"/>
      <c r="E279" s="3"/>
      <c r="F279" s="3"/>
      <c r="G279" s="3"/>
      <c r="H279" s="3"/>
      <c r="I279" s="3"/>
      <c r="J279" s="3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</row>
    <row r="280" spans="1:37" ht="22.25" customHeight="1" x14ac:dyDescent="0.15">
      <c r="A280" s="5"/>
      <c r="B280" s="3"/>
      <c r="C280" s="3"/>
      <c r="D280" s="3"/>
      <c r="E280" s="3"/>
      <c r="F280" s="3"/>
      <c r="G280" s="3"/>
      <c r="H280" s="3"/>
      <c r="I280" s="3"/>
      <c r="J280" s="3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</row>
    <row r="281" spans="1:37" ht="22.25" customHeight="1" x14ac:dyDescent="0.15">
      <c r="A281" s="5"/>
      <c r="B281" s="3"/>
      <c r="C281" s="3"/>
      <c r="D281" s="3"/>
      <c r="E281" s="3"/>
      <c r="F281" s="3"/>
      <c r="G281" s="3"/>
      <c r="H281" s="3"/>
      <c r="I281" s="3"/>
      <c r="J281" s="3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</row>
    <row r="282" spans="1:37" ht="22.25" customHeight="1" x14ac:dyDescent="0.15">
      <c r="A282" s="5"/>
      <c r="B282" s="3"/>
      <c r="C282" s="3"/>
      <c r="D282" s="3"/>
      <c r="E282" s="3"/>
      <c r="F282" s="3"/>
      <c r="G282" s="3"/>
      <c r="H282" s="3"/>
      <c r="I282" s="3"/>
      <c r="J282" s="3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</row>
    <row r="283" spans="1:37" ht="22.25" customHeight="1" x14ac:dyDescent="0.15">
      <c r="A283" s="5"/>
      <c r="B283" s="3"/>
      <c r="C283" s="3"/>
      <c r="D283" s="3"/>
      <c r="E283" s="3"/>
      <c r="F283" s="3"/>
      <c r="G283" s="3"/>
      <c r="H283" s="3"/>
      <c r="I283" s="3"/>
      <c r="J283" s="3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</row>
    <row r="284" spans="1:37" ht="22.25" customHeight="1" x14ac:dyDescent="0.15">
      <c r="A284" s="5"/>
      <c r="B284" s="3"/>
      <c r="C284" s="3"/>
      <c r="D284" s="3"/>
      <c r="E284" s="3"/>
      <c r="F284" s="3"/>
      <c r="G284" s="3"/>
      <c r="H284" s="3"/>
      <c r="I284" s="3"/>
      <c r="J284" s="3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</row>
    <row r="285" spans="1:37" ht="22.25" customHeight="1" x14ac:dyDescent="0.15">
      <c r="A285" s="5"/>
      <c r="B285" s="3"/>
      <c r="C285" s="3"/>
      <c r="D285" s="3"/>
      <c r="E285" s="3"/>
      <c r="F285" s="3"/>
      <c r="G285" s="3"/>
      <c r="H285" s="3"/>
      <c r="I285" s="3"/>
      <c r="J285" s="3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</row>
    <row r="286" spans="1:37" ht="22.25" customHeight="1" x14ac:dyDescent="0.15">
      <c r="A286" s="5"/>
      <c r="B286" s="3"/>
      <c r="C286" s="3"/>
      <c r="D286" s="3"/>
      <c r="E286" s="3"/>
      <c r="F286" s="3"/>
      <c r="G286" s="3"/>
      <c r="H286" s="3"/>
      <c r="I286" s="3"/>
      <c r="J286" s="3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</row>
    <row r="287" spans="1:37" ht="22.25" customHeight="1" x14ac:dyDescent="0.15">
      <c r="A287" s="5"/>
      <c r="B287" s="3"/>
      <c r="C287" s="3"/>
      <c r="D287" s="3"/>
      <c r="E287" s="3"/>
      <c r="F287" s="3"/>
      <c r="G287" s="3"/>
      <c r="H287" s="3"/>
      <c r="I287" s="3"/>
      <c r="J287" s="3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</row>
    <row r="288" spans="1:37" ht="22.25" customHeight="1" x14ac:dyDescent="0.15">
      <c r="A288" s="5"/>
      <c r="B288" s="3"/>
      <c r="C288" s="3"/>
      <c r="D288" s="3"/>
      <c r="E288" s="3"/>
      <c r="F288" s="3"/>
      <c r="G288" s="3"/>
      <c r="H288" s="3"/>
      <c r="I288" s="3"/>
      <c r="J288" s="3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</row>
    <row r="289" spans="1:37" ht="22.25" customHeight="1" x14ac:dyDescent="0.15">
      <c r="A289" s="5"/>
      <c r="B289" s="3"/>
      <c r="C289" s="3"/>
      <c r="D289" s="3"/>
      <c r="E289" s="3"/>
      <c r="F289" s="3"/>
      <c r="G289" s="3"/>
      <c r="H289" s="3"/>
      <c r="I289" s="3"/>
      <c r="J289" s="3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</row>
    <row r="290" spans="1:37" ht="22.25" customHeight="1" x14ac:dyDescent="0.15">
      <c r="A290" s="5"/>
      <c r="B290" s="3"/>
      <c r="C290" s="3"/>
      <c r="D290" s="3"/>
      <c r="E290" s="3"/>
      <c r="F290" s="3"/>
      <c r="G290" s="3"/>
      <c r="H290" s="3"/>
      <c r="I290" s="3"/>
      <c r="J290" s="3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</row>
    <row r="291" spans="1:37" ht="22.25" customHeight="1" x14ac:dyDescent="0.15">
      <c r="A291" s="5"/>
      <c r="B291" s="3"/>
      <c r="C291" s="3"/>
      <c r="D291" s="3"/>
      <c r="E291" s="3"/>
      <c r="F291" s="3"/>
      <c r="G291" s="3"/>
      <c r="H291" s="3"/>
      <c r="I291" s="3"/>
      <c r="J291" s="3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</row>
    <row r="292" spans="1:37" ht="22.25" customHeight="1" x14ac:dyDescent="0.15">
      <c r="A292" s="5"/>
      <c r="B292" s="3"/>
      <c r="C292" s="3"/>
      <c r="D292" s="3"/>
      <c r="E292" s="3"/>
      <c r="F292" s="3"/>
      <c r="G292" s="3"/>
      <c r="H292" s="3"/>
      <c r="I292" s="3"/>
      <c r="J292" s="3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</row>
    <row r="293" spans="1:37" ht="22.25" customHeight="1" x14ac:dyDescent="0.15">
      <c r="A293" s="5"/>
      <c r="B293" s="3"/>
      <c r="C293" s="3"/>
      <c r="D293" s="3"/>
      <c r="E293" s="3"/>
      <c r="F293" s="3"/>
      <c r="G293" s="3"/>
      <c r="H293" s="3"/>
      <c r="I293" s="3"/>
      <c r="J293" s="3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</row>
    <row r="294" spans="1:37" ht="22.25" customHeight="1" x14ac:dyDescent="0.15">
      <c r="A294" s="5"/>
      <c r="B294" s="3"/>
      <c r="C294" s="3"/>
      <c r="D294" s="3"/>
      <c r="E294" s="3"/>
      <c r="F294" s="3"/>
      <c r="G294" s="3"/>
      <c r="H294" s="3"/>
      <c r="I294" s="3"/>
      <c r="J294" s="3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</row>
    <row r="295" spans="1:37" ht="22.25" customHeight="1" x14ac:dyDescent="0.15">
      <c r="A295" s="5"/>
      <c r="B295" s="3"/>
      <c r="C295" s="3"/>
      <c r="D295" s="3"/>
      <c r="E295" s="3"/>
      <c r="F295" s="3"/>
      <c r="G295" s="3"/>
      <c r="H295" s="3"/>
      <c r="I295" s="3"/>
      <c r="J295" s="3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</row>
    <row r="296" spans="1:37" ht="22.25" customHeight="1" x14ac:dyDescent="0.15">
      <c r="A296" s="5"/>
      <c r="B296" s="3"/>
      <c r="C296" s="3"/>
      <c r="D296" s="3"/>
      <c r="E296" s="3"/>
      <c r="F296" s="3"/>
      <c r="G296" s="3"/>
      <c r="H296" s="3"/>
      <c r="I296" s="3"/>
      <c r="J296" s="3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</row>
    <row r="297" spans="1:37" ht="22.25" customHeight="1" x14ac:dyDescent="0.15">
      <c r="A297" s="5"/>
      <c r="B297" s="3"/>
      <c r="C297" s="3"/>
      <c r="D297" s="3"/>
      <c r="E297" s="3"/>
      <c r="F297" s="3"/>
      <c r="G297" s="3"/>
      <c r="H297" s="3"/>
      <c r="I297" s="3"/>
      <c r="J297" s="3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</row>
    <row r="298" spans="1:37" ht="22.25" customHeight="1" x14ac:dyDescent="0.15">
      <c r="A298" s="5"/>
      <c r="B298" s="3"/>
      <c r="C298" s="3"/>
      <c r="D298" s="3"/>
      <c r="E298" s="3"/>
      <c r="F298" s="3"/>
      <c r="G298" s="3"/>
      <c r="H298" s="3"/>
      <c r="I298" s="3"/>
      <c r="J298" s="3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</row>
    <row r="299" spans="1:37" ht="22.25" customHeight="1" x14ac:dyDescent="0.15">
      <c r="A299" s="5"/>
      <c r="B299" s="3"/>
      <c r="C299" s="3"/>
      <c r="D299" s="3"/>
      <c r="E299" s="3"/>
      <c r="F299" s="3"/>
      <c r="G299" s="3"/>
      <c r="H299" s="3"/>
      <c r="I299" s="3"/>
      <c r="J299" s="3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</row>
    <row r="300" spans="1:37" ht="22.25" customHeight="1" x14ac:dyDescent="0.15">
      <c r="A300" s="5"/>
      <c r="B300" s="3"/>
      <c r="C300" s="3"/>
      <c r="D300" s="3"/>
      <c r="E300" s="3"/>
      <c r="F300" s="3"/>
      <c r="G300" s="3"/>
      <c r="H300" s="3"/>
      <c r="I300" s="3"/>
      <c r="J300" s="3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</row>
    <row r="301" spans="1:37" ht="22.25" customHeight="1" x14ac:dyDescent="0.15">
      <c r="A301" s="5"/>
      <c r="B301" s="3"/>
      <c r="C301" s="3"/>
      <c r="D301" s="3"/>
      <c r="E301" s="3"/>
      <c r="F301" s="3"/>
      <c r="G301" s="3"/>
      <c r="H301" s="3"/>
      <c r="I301" s="3"/>
      <c r="J301" s="3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</row>
    <row r="302" spans="1:37" ht="22.25" customHeight="1" x14ac:dyDescent="0.15">
      <c r="A302" s="5"/>
      <c r="B302" s="3"/>
      <c r="C302" s="3"/>
      <c r="D302" s="3"/>
      <c r="E302" s="3"/>
      <c r="F302" s="3"/>
      <c r="G302" s="3"/>
      <c r="H302" s="3"/>
      <c r="I302" s="3"/>
      <c r="J302" s="3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</row>
    <row r="303" spans="1:37" ht="22.25" customHeight="1" x14ac:dyDescent="0.15">
      <c r="A303" s="5"/>
      <c r="B303" s="3"/>
      <c r="C303" s="3"/>
      <c r="D303" s="3"/>
      <c r="E303" s="3"/>
      <c r="F303" s="3"/>
      <c r="G303" s="3"/>
      <c r="H303" s="3"/>
      <c r="I303" s="3"/>
      <c r="J303" s="3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</row>
    <row r="304" spans="1:37" ht="22.25" customHeight="1" x14ac:dyDescent="0.15">
      <c r="A304" s="5"/>
      <c r="B304" s="3"/>
      <c r="C304" s="3"/>
      <c r="D304" s="3"/>
      <c r="E304" s="3"/>
      <c r="F304" s="3"/>
      <c r="G304" s="3"/>
      <c r="H304" s="3"/>
      <c r="I304" s="3"/>
      <c r="J304" s="3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</row>
    <row r="305" spans="1:37" ht="22.25" customHeight="1" x14ac:dyDescent="0.15">
      <c r="A305" s="5"/>
      <c r="B305" s="3"/>
      <c r="C305" s="3"/>
      <c r="D305" s="3"/>
      <c r="E305" s="3"/>
      <c r="F305" s="3"/>
      <c r="G305" s="3"/>
      <c r="H305" s="3"/>
      <c r="I305" s="3"/>
      <c r="J305" s="3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</row>
    <row r="306" spans="1:37" ht="22.25" customHeight="1" x14ac:dyDescent="0.15">
      <c r="A306" s="5"/>
      <c r="B306" s="3"/>
      <c r="C306" s="3"/>
      <c r="D306" s="3"/>
      <c r="E306" s="3"/>
      <c r="F306" s="3"/>
      <c r="G306" s="3"/>
      <c r="H306" s="3"/>
      <c r="I306" s="3"/>
      <c r="J306" s="3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</row>
    <row r="307" spans="1:37" ht="22.25" customHeight="1" x14ac:dyDescent="0.15">
      <c r="A307" s="5"/>
      <c r="B307" s="3"/>
      <c r="C307" s="3"/>
      <c r="D307" s="3"/>
      <c r="E307" s="3"/>
      <c r="F307" s="3"/>
      <c r="G307" s="3"/>
      <c r="H307" s="3"/>
      <c r="I307" s="3"/>
      <c r="J307" s="3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</row>
    <row r="308" spans="1:37" ht="22.25" customHeight="1" x14ac:dyDescent="0.15">
      <c r="A308" s="5"/>
      <c r="B308" s="3"/>
      <c r="C308" s="3"/>
      <c r="D308" s="3"/>
      <c r="E308" s="3"/>
      <c r="F308" s="3"/>
      <c r="G308" s="3"/>
      <c r="H308" s="3"/>
      <c r="I308" s="3"/>
      <c r="J308" s="3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</row>
    <row r="309" spans="1:37" ht="22.25" customHeight="1" x14ac:dyDescent="0.15">
      <c r="A309" s="5"/>
      <c r="B309" s="3"/>
      <c r="C309" s="3"/>
      <c r="D309" s="3"/>
      <c r="E309" s="3"/>
      <c r="F309" s="3"/>
      <c r="G309" s="3"/>
      <c r="H309" s="3"/>
      <c r="I309" s="3"/>
      <c r="J309" s="3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</row>
    <row r="310" spans="1:37" ht="22.25" customHeight="1" x14ac:dyDescent="0.15">
      <c r="A310" s="5"/>
      <c r="B310" s="3"/>
      <c r="C310" s="3"/>
      <c r="D310" s="3"/>
      <c r="E310" s="3"/>
      <c r="F310" s="3"/>
      <c r="G310" s="3"/>
      <c r="H310" s="3"/>
      <c r="I310" s="3"/>
      <c r="J310" s="3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</row>
    <row r="311" spans="1:37" ht="22.25" customHeight="1" x14ac:dyDescent="0.15">
      <c r="A311" s="5"/>
      <c r="B311" s="3"/>
      <c r="C311" s="3"/>
      <c r="D311" s="3"/>
      <c r="E311" s="3"/>
      <c r="F311" s="3"/>
      <c r="G311" s="3"/>
      <c r="H311" s="3"/>
      <c r="I311" s="3"/>
      <c r="J311" s="3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</row>
    <row r="312" spans="1:37" ht="22.25" customHeight="1" x14ac:dyDescent="0.15">
      <c r="A312" s="5"/>
      <c r="B312" s="3"/>
      <c r="C312" s="3"/>
      <c r="D312" s="3"/>
      <c r="E312" s="3"/>
      <c r="F312" s="3"/>
      <c r="G312" s="3"/>
      <c r="H312" s="3"/>
      <c r="I312" s="3"/>
      <c r="J312" s="3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</row>
    <row r="313" spans="1:37" ht="22.25" customHeight="1" x14ac:dyDescent="0.15">
      <c r="A313" s="5"/>
      <c r="B313" s="3"/>
      <c r="C313" s="3"/>
      <c r="D313" s="3"/>
      <c r="E313" s="3"/>
      <c r="F313" s="3"/>
      <c r="G313" s="3"/>
      <c r="H313" s="3"/>
      <c r="I313" s="3"/>
      <c r="J313" s="3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</row>
    <row r="314" spans="1:37" ht="22.25" customHeight="1" x14ac:dyDescent="0.15">
      <c r="A314" s="5"/>
      <c r="B314" s="3"/>
      <c r="C314" s="3"/>
      <c r="D314" s="3"/>
      <c r="E314" s="3"/>
      <c r="F314" s="3"/>
      <c r="G314" s="3"/>
      <c r="H314" s="3"/>
      <c r="I314" s="3"/>
      <c r="J314" s="3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</row>
    <row r="315" spans="1:37" ht="22.25" customHeight="1" x14ac:dyDescent="0.15">
      <c r="A315" s="5"/>
      <c r="B315" s="3"/>
      <c r="C315" s="3"/>
      <c r="D315" s="3"/>
      <c r="E315" s="3"/>
      <c r="F315" s="3"/>
      <c r="G315" s="3"/>
      <c r="H315" s="3"/>
      <c r="I315" s="3"/>
      <c r="J315" s="3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</row>
    <row r="316" spans="1:37" ht="22.25" customHeight="1" x14ac:dyDescent="0.15">
      <c r="A316" s="5"/>
      <c r="B316" s="3"/>
      <c r="C316" s="3"/>
      <c r="D316" s="3"/>
      <c r="E316" s="3"/>
      <c r="F316" s="3"/>
      <c r="G316" s="3"/>
      <c r="H316" s="3"/>
      <c r="I316" s="3"/>
      <c r="J316" s="3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</row>
    <row r="317" spans="1:37" ht="22.25" customHeight="1" x14ac:dyDescent="0.15">
      <c r="A317" s="5"/>
      <c r="B317" s="3"/>
      <c r="C317" s="3"/>
      <c r="D317" s="3"/>
      <c r="E317" s="3"/>
      <c r="F317" s="3"/>
      <c r="G317" s="3"/>
      <c r="H317" s="3"/>
      <c r="I317" s="3"/>
      <c r="J317" s="3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</row>
    <row r="318" spans="1:37" ht="22.25" customHeight="1" x14ac:dyDescent="0.15">
      <c r="A318" s="5"/>
      <c r="B318" s="3"/>
      <c r="C318" s="3"/>
      <c r="D318" s="3"/>
      <c r="E318" s="3"/>
      <c r="F318" s="3"/>
      <c r="G318" s="3"/>
      <c r="H318" s="3"/>
      <c r="I318" s="3"/>
      <c r="J318" s="3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</row>
    <row r="319" spans="1:37" ht="22.25" customHeight="1" x14ac:dyDescent="0.15">
      <c r="A319" s="5"/>
      <c r="B319" s="3"/>
      <c r="C319" s="3"/>
      <c r="D319" s="3"/>
      <c r="E319" s="3"/>
      <c r="F319" s="3"/>
      <c r="G319" s="3"/>
      <c r="H319" s="3"/>
      <c r="I319" s="3"/>
      <c r="J319" s="3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</row>
    <row r="320" spans="1:37" ht="22.25" customHeight="1" x14ac:dyDescent="0.15">
      <c r="A320" s="5"/>
      <c r="B320" s="3"/>
      <c r="C320" s="3"/>
      <c r="D320" s="3"/>
      <c r="E320" s="3"/>
      <c r="F320" s="3"/>
      <c r="G320" s="3"/>
      <c r="H320" s="3"/>
      <c r="I320" s="3"/>
      <c r="J320" s="3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</row>
    <row r="321" spans="1:37" ht="22.25" customHeight="1" x14ac:dyDescent="0.15">
      <c r="A321" s="5"/>
      <c r="B321" s="3"/>
      <c r="C321" s="3"/>
      <c r="D321" s="3"/>
      <c r="E321" s="3"/>
      <c r="F321" s="3"/>
      <c r="G321" s="3"/>
      <c r="H321" s="3"/>
      <c r="I321" s="3"/>
      <c r="J321" s="3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</row>
    <row r="322" spans="1:37" ht="22.25" customHeight="1" x14ac:dyDescent="0.15">
      <c r="A322" s="5"/>
      <c r="B322" s="3"/>
      <c r="C322" s="3"/>
      <c r="D322" s="3"/>
      <c r="E322" s="3"/>
      <c r="F322" s="3"/>
      <c r="G322" s="3"/>
      <c r="H322" s="3"/>
      <c r="I322" s="3"/>
      <c r="J322" s="3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</row>
    <row r="323" spans="1:37" ht="22.25" customHeight="1" x14ac:dyDescent="0.15">
      <c r="A323" s="5"/>
      <c r="B323" s="3"/>
      <c r="C323" s="3"/>
      <c r="D323" s="3"/>
      <c r="E323" s="3"/>
      <c r="F323" s="3"/>
      <c r="G323" s="3"/>
      <c r="H323" s="3"/>
      <c r="I323" s="3"/>
      <c r="J323" s="3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</row>
    <row r="324" spans="1:37" ht="22.25" customHeight="1" x14ac:dyDescent="0.15">
      <c r="A324" s="5"/>
      <c r="B324" s="3"/>
      <c r="C324" s="3"/>
      <c r="D324" s="3"/>
      <c r="E324" s="3"/>
      <c r="F324" s="3"/>
      <c r="G324" s="3"/>
      <c r="H324" s="3"/>
      <c r="I324" s="3"/>
      <c r="J324" s="3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</row>
    <row r="325" spans="1:37" ht="22.25" customHeight="1" x14ac:dyDescent="0.15">
      <c r="A325" s="5"/>
      <c r="B325" s="3"/>
      <c r="C325" s="3"/>
      <c r="D325" s="3"/>
      <c r="E325" s="3"/>
      <c r="F325" s="3"/>
      <c r="G325" s="3"/>
      <c r="H325" s="3"/>
      <c r="I325" s="3"/>
      <c r="J325" s="3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</row>
    <row r="326" spans="1:37" ht="22.25" customHeight="1" x14ac:dyDescent="0.15">
      <c r="A326" s="5"/>
      <c r="B326" s="3"/>
      <c r="C326" s="3"/>
      <c r="D326" s="3"/>
      <c r="E326" s="3"/>
      <c r="F326" s="3"/>
      <c r="G326" s="3"/>
      <c r="H326" s="3"/>
      <c r="I326" s="3"/>
      <c r="J326" s="3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</row>
    <row r="327" spans="1:37" ht="22.25" customHeight="1" x14ac:dyDescent="0.15">
      <c r="A327" s="5"/>
      <c r="B327" s="3"/>
      <c r="C327" s="3"/>
      <c r="D327" s="3"/>
      <c r="E327" s="3"/>
      <c r="F327" s="3"/>
      <c r="G327" s="3"/>
      <c r="H327" s="3"/>
      <c r="I327" s="3"/>
      <c r="J327" s="3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</row>
    <row r="328" spans="1:37" ht="22.25" customHeight="1" x14ac:dyDescent="0.15">
      <c r="A328" s="5"/>
      <c r="B328" s="3"/>
      <c r="C328" s="3"/>
      <c r="D328" s="3"/>
      <c r="E328" s="3"/>
      <c r="F328" s="3"/>
      <c r="G328" s="3"/>
      <c r="H328" s="3"/>
      <c r="I328" s="3"/>
      <c r="J328" s="3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</row>
    <row r="329" spans="1:37" ht="22.25" customHeight="1" x14ac:dyDescent="0.15">
      <c r="A329" s="5"/>
      <c r="B329" s="3"/>
      <c r="C329" s="3"/>
      <c r="D329" s="3"/>
      <c r="E329" s="3"/>
      <c r="F329" s="3"/>
      <c r="G329" s="3"/>
      <c r="H329" s="3"/>
      <c r="I329" s="3"/>
      <c r="J329" s="3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</row>
    <row r="330" spans="1:37" ht="22.25" customHeight="1" x14ac:dyDescent="0.15">
      <c r="A330" s="5"/>
      <c r="B330" s="3"/>
      <c r="C330" s="3"/>
      <c r="D330" s="3"/>
      <c r="E330" s="3"/>
      <c r="F330" s="3"/>
      <c r="G330" s="3"/>
      <c r="H330" s="3"/>
      <c r="I330" s="3"/>
      <c r="J330" s="3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</row>
    <row r="331" spans="1:37" ht="22.25" customHeight="1" x14ac:dyDescent="0.15">
      <c r="A331" s="5"/>
      <c r="B331" s="3"/>
      <c r="C331" s="3"/>
      <c r="D331" s="3"/>
      <c r="E331" s="3"/>
      <c r="F331" s="3"/>
      <c r="G331" s="3"/>
      <c r="H331" s="3"/>
      <c r="I331" s="3"/>
      <c r="J331" s="3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</row>
    <row r="332" spans="1:37" ht="22.25" customHeight="1" x14ac:dyDescent="0.15">
      <c r="A332" s="5"/>
      <c r="B332" s="3"/>
      <c r="C332" s="3"/>
      <c r="D332" s="3"/>
      <c r="E332" s="3"/>
      <c r="F332" s="3"/>
      <c r="G332" s="3"/>
      <c r="H332" s="3"/>
      <c r="I332" s="3"/>
      <c r="J332" s="3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</row>
    <row r="333" spans="1:37" ht="22.25" customHeight="1" x14ac:dyDescent="0.15">
      <c r="A333" s="5"/>
      <c r="B333" s="3"/>
      <c r="C333" s="3"/>
      <c r="D333" s="3"/>
      <c r="E333" s="3"/>
      <c r="F333" s="3"/>
      <c r="G333" s="3"/>
      <c r="H333" s="3"/>
      <c r="I333" s="3"/>
      <c r="J333" s="3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</row>
    <row r="334" spans="1:37" ht="22.25" customHeight="1" x14ac:dyDescent="0.15">
      <c r="A334" s="5"/>
      <c r="B334" s="3"/>
      <c r="C334" s="3"/>
      <c r="D334" s="3"/>
      <c r="E334" s="3"/>
      <c r="F334" s="3"/>
      <c r="G334" s="3"/>
      <c r="H334" s="3"/>
      <c r="I334" s="3"/>
      <c r="J334" s="3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</row>
    <row r="335" spans="1:37" ht="22.25" customHeight="1" x14ac:dyDescent="0.15">
      <c r="A335" s="5"/>
      <c r="B335" s="3"/>
      <c r="C335" s="3"/>
      <c r="D335" s="3"/>
      <c r="E335" s="3"/>
      <c r="F335" s="3"/>
      <c r="G335" s="3"/>
      <c r="H335" s="3"/>
      <c r="I335" s="3"/>
      <c r="J335" s="3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</row>
    <row r="336" spans="1:37" ht="22.25" customHeight="1" x14ac:dyDescent="0.15">
      <c r="A336" s="5"/>
      <c r="B336" s="3"/>
      <c r="C336" s="3"/>
      <c r="D336" s="3"/>
      <c r="E336" s="3"/>
      <c r="F336" s="3"/>
      <c r="G336" s="3"/>
      <c r="H336" s="3"/>
      <c r="I336" s="3"/>
      <c r="J336" s="3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</row>
    <row r="337" spans="1:37" ht="22.25" customHeight="1" x14ac:dyDescent="0.15">
      <c r="A337" s="5"/>
      <c r="B337" s="3"/>
      <c r="C337" s="3"/>
      <c r="D337" s="3"/>
      <c r="E337" s="3"/>
      <c r="F337" s="3"/>
      <c r="G337" s="3"/>
      <c r="H337" s="3"/>
      <c r="I337" s="3"/>
      <c r="J337" s="3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</row>
    <row r="338" spans="1:37" ht="22.2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3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</row>
    <row r="339" spans="1:37" ht="22.2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3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</row>
    <row r="340" spans="1:37" ht="22.2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3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</row>
    <row r="341" spans="1:37" ht="22.2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3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</row>
    <row r="342" spans="1:37" ht="22.2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3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</row>
    <row r="343" spans="1:37" ht="22.2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3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</row>
    <row r="344" spans="1:37" ht="22.2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3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</row>
    <row r="345" spans="1:37" ht="22.2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3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</row>
    <row r="346" spans="1:37" ht="22.2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3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</row>
    <row r="347" spans="1:37" ht="22.2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</row>
    <row r="348" spans="1:37" ht="22.2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</row>
  </sheetData>
  <mergeCells count="85">
    <mergeCell ref="L104:N104"/>
    <mergeCell ref="A100:C100"/>
    <mergeCell ref="A101:C101"/>
    <mergeCell ref="A102:C102"/>
    <mergeCell ref="A40:B40"/>
    <mergeCell ref="A41:B41"/>
    <mergeCell ref="A42:B42"/>
    <mergeCell ref="A49:I49"/>
    <mergeCell ref="A50:C50"/>
    <mergeCell ref="A51:C51"/>
    <mergeCell ref="A52:C52"/>
    <mergeCell ref="A90:C90"/>
    <mergeCell ref="B89:C89"/>
    <mergeCell ref="A48:C48"/>
    <mergeCell ref="A75:C75"/>
    <mergeCell ref="A78:C78"/>
    <mergeCell ref="G1:I1"/>
    <mergeCell ref="A2:F2"/>
    <mergeCell ref="G2:I2"/>
    <mergeCell ref="A103:C103"/>
    <mergeCell ref="A43:B43"/>
    <mergeCell ref="A44:B44"/>
    <mergeCell ref="A45:B45"/>
    <mergeCell ref="A98:C98"/>
    <mergeCell ref="A99:C99"/>
    <mergeCell ref="A55:I55"/>
    <mergeCell ref="A57:C57"/>
    <mergeCell ref="A58:C58"/>
    <mergeCell ref="A73:C73"/>
    <mergeCell ref="A88:C88"/>
    <mergeCell ref="A74:C74"/>
    <mergeCell ref="A53:C53"/>
    <mergeCell ref="B23:C23"/>
    <mergeCell ref="B24:C24"/>
    <mergeCell ref="B12:C12"/>
    <mergeCell ref="A1:F1"/>
    <mergeCell ref="B5:C5"/>
    <mergeCell ref="B6:C6"/>
    <mergeCell ref="B11:C11"/>
    <mergeCell ref="B22:C22"/>
    <mergeCell ref="B19:C19"/>
    <mergeCell ref="B13:C13"/>
    <mergeCell ref="B16:C16"/>
    <mergeCell ref="B17:C17"/>
    <mergeCell ref="B18:C18"/>
    <mergeCell ref="B7:C7"/>
    <mergeCell ref="B8:C8"/>
    <mergeCell ref="B9:C9"/>
    <mergeCell ref="A28:B28"/>
    <mergeCell ref="A29:B29"/>
    <mergeCell ref="A30:B30"/>
    <mergeCell ref="A31:B31"/>
    <mergeCell ref="A32:B32"/>
    <mergeCell ref="A34:B34"/>
    <mergeCell ref="L3:P3"/>
    <mergeCell ref="L47:P47"/>
    <mergeCell ref="A76:C76"/>
    <mergeCell ref="A77:C77"/>
    <mergeCell ref="A33:B33"/>
    <mergeCell ref="A35:B35"/>
    <mergeCell ref="A36:B36"/>
    <mergeCell ref="A38:B38"/>
    <mergeCell ref="A56:C56"/>
    <mergeCell ref="A3:I3"/>
    <mergeCell ref="B4:C4"/>
    <mergeCell ref="A39:B39"/>
    <mergeCell ref="A37:B37"/>
    <mergeCell ref="A25:C25"/>
    <mergeCell ref="A26:B26"/>
    <mergeCell ref="B10:C10"/>
    <mergeCell ref="H109:I109"/>
    <mergeCell ref="L25:P25"/>
    <mergeCell ref="H123:I123"/>
    <mergeCell ref="H121:I121"/>
    <mergeCell ref="H106:I108"/>
    <mergeCell ref="D26:I26"/>
    <mergeCell ref="D91:I91"/>
    <mergeCell ref="B20:C20"/>
    <mergeCell ref="B21:C21"/>
    <mergeCell ref="A85:C85"/>
    <mergeCell ref="A86:C86"/>
    <mergeCell ref="A87:C87"/>
    <mergeCell ref="A27:B27"/>
    <mergeCell ref="A47:C47"/>
    <mergeCell ref="A46:B46"/>
  </mergeCells>
  <pageMargins left="0.75" right="0.75" top="1" bottom="1" header="0.5" footer="0.5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Meghan Graves</cp:lastModifiedBy>
  <dcterms:modified xsi:type="dcterms:W3CDTF">2021-04-28T21:41:30Z</dcterms:modified>
</cp:coreProperties>
</file>