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ca\Math 111A\"/>
    </mc:Choice>
  </mc:AlternateContent>
  <xr:revisionPtr revIDLastSave="0" documentId="13_ncr:1_{BB1D642E-B548-4F52-9D76-F503E297B522}" xr6:coauthVersionLast="47" xr6:coauthVersionMax="47" xr10:uidLastSave="{00000000-0000-0000-0000-000000000000}"/>
  <bookViews>
    <workbookView xWindow="0" yWindow="0" windowWidth="22500" windowHeight="14400" xr2:uid="{1E40007E-32A8-441B-AFEF-505F2065A8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1" i="1" l="1"/>
  <c r="K61" i="1"/>
  <c r="D66" i="1"/>
  <c r="J61" i="1"/>
  <c r="F64" i="1" s="1"/>
  <c r="H41" i="1"/>
  <c r="J41" i="1" s="1"/>
  <c r="I41" i="1"/>
  <c r="E44" i="1" s="1"/>
  <c r="H23" i="1"/>
  <c r="J23" i="1" s="1"/>
  <c r="I23" i="1" s="1"/>
  <c r="E26" i="1" s="1"/>
  <c r="C9" i="1"/>
  <c r="C66" i="1"/>
  <c r="E64" i="1" l="1"/>
  <c r="E65" i="1" s="1"/>
  <c r="F70" i="1" s="1"/>
  <c r="K41" i="1"/>
  <c r="D46" i="1" s="1"/>
  <c r="D64" i="1"/>
  <c r="D65" i="1"/>
  <c r="D44" i="1"/>
  <c r="F44" i="1"/>
  <c r="D45" i="1"/>
  <c r="F26" i="1"/>
  <c r="K23" i="1"/>
  <c r="E45" i="1"/>
  <c r="G68" i="1" l="1"/>
  <c r="E70" i="1"/>
  <c r="G70" i="1"/>
  <c r="G69" i="1"/>
  <c r="E69" i="1"/>
  <c r="F69" i="1"/>
  <c r="F68" i="1"/>
  <c r="D26" i="1"/>
  <c r="D27" i="1"/>
  <c r="G50" i="1"/>
  <c r="E68" i="1"/>
  <c r="D28" i="1"/>
  <c r="F50" i="1"/>
  <c r="F48" i="1"/>
  <c r="E49" i="1"/>
  <c r="F49" i="1"/>
  <c r="E50" i="1"/>
  <c r="E27" i="1"/>
  <c r="G48" i="1"/>
  <c r="G49" i="1"/>
  <c r="E48" i="1"/>
  <c r="E74" i="1" l="1"/>
  <c r="E73" i="1"/>
  <c r="E72" i="1"/>
  <c r="E53" i="1"/>
  <c r="E55" i="1"/>
  <c r="E54" i="1"/>
  <c r="F31" i="1"/>
  <c r="E31" i="1"/>
  <c r="G31" i="1"/>
  <c r="E30" i="1"/>
  <c r="E28" i="1"/>
  <c r="G32" i="1"/>
  <c r="F32" i="1"/>
  <c r="E32" i="1"/>
  <c r="F30" i="1"/>
  <c r="G30" i="1"/>
  <c r="E37" i="1" l="1"/>
  <c r="E35" i="1"/>
  <c r="E36" i="1"/>
</calcChain>
</file>

<file path=xl/sharedStrings.xml><?xml version="1.0" encoding="utf-8"?>
<sst xmlns="http://schemas.openxmlformats.org/spreadsheetml/2006/main" count="103" uniqueCount="45">
  <si>
    <t>score diff</t>
  </si>
  <si>
    <t>spread</t>
  </si>
  <si>
    <t>time</t>
  </si>
  <si>
    <t>epa</t>
  </si>
  <si>
    <t>FG</t>
  </si>
  <si>
    <t>x</t>
  </si>
  <si>
    <t>mean</t>
  </si>
  <si>
    <t>std</t>
  </si>
  <si>
    <t>time_elapsed_factor</t>
  </si>
  <si>
    <t>time_weight</t>
  </si>
  <si>
    <t>normal_time</t>
  </si>
  <si>
    <t>2nd</t>
  </si>
  <si>
    <t>4th</t>
  </si>
  <si>
    <t>A</t>
  </si>
  <si>
    <t>mod_time</t>
  </si>
  <si>
    <t>p1</t>
  </si>
  <si>
    <t>p2</t>
  </si>
  <si>
    <t>p3</t>
  </si>
  <si>
    <t xml:space="preserve">Actual </t>
  </si>
  <si>
    <t>Converion</t>
  </si>
  <si>
    <t>fg</t>
  </si>
  <si>
    <t>conversion</t>
  </si>
  <si>
    <t xml:space="preserve">Punt </t>
  </si>
  <si>
    <t>punt</t>
  </si>
  <si>
    <t>.96 succeed</t>
  </si>
  <si>
    <t>conv</t>
  </si>
  <si>
    <t>Column1</t>
  </si>
  <si>
    <t>F</t>
  </si>
  <si>
    <t>Punt</t>
  </si>
  <si>
    <t>Field Goal</t>
  </si>
  <si>
    <t>4th Down Conversion</t>
  </si>
  <si>
    <t>Fourth Down Decision</t>
  </si>
  <si>
    <t>Win Probability</t>
  </si>
  <si>
    <t>N/A</t>
  </si>
  <si>
    <t>Probability of Success</t>
  </si>
  <si>
    <t>4th DC</t>
  </si>
  <si>
    <t>Score Differential</t>
  </si>
  <si>
    <t>w</t>
  </si>
  <si>
    <t>t_p</t>
  </si>
  <si>
    <t>#1</t>
  </si>
  <si>
    <t>#2</t>
  </si>
  <si>
    <t>Conversion</t>
  </si>
  <si>
    <t>Field Goal Attempt</t>
  </si>
  <si>
    <t>4th Down Conv</t>
  </si>
  <si>
    <t>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</si>
</sst>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1009F1-E86D-4FE7-8C6F-7C6F5C207579}" name="Table1" displayName="Table1" ref="D29:G32" totalsRowShown="0">
  <autoFilter ref="D29:G32" xr:uid="{2D1009F1-E86D-4FE7-8C6F-7C6F5C207579}"/>
  <tableColumns count="4">
    <tableColumn id="1" xr3:uid="{91D280C6-0314-40C1-AF97-A24AB50900BD}" name="Column1"/>
    <tableColumn id="2" xr3:uid="{0C08951C-A7CA-446D-AE94-AE29B4F20B9A}" name="p1"/>
    <tableColumn id="3" xr3:uid="{2E094454-3A83-427F-AD9E-FD9BF4B4F361}" name="p2"/>
    <tableColumn id="4" xr3:uid="{9D7E5683-A2F0-4883-859D-2CBDED18CAD1}" name="p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518557-0944-466E-848F-DB645288E660}" name="Table2" displayName="Table2" ref="D34:F38" totalsRowShown="0" headerRowDxfId="1">
  <autoFilter ref="D34:F38" xr:uid="{28518557-0944-466E-848F-DB645288E660}"/>
  <tableColumns count="3">
    <tableColumn id="1" xr3:uid="{93B878F7-1763-45B6-BF66-BFBA7906DC5E}" name="Fourth Down Decision"/>
    <tableColumn id="2" xr3:uid="{8FC0BCC2-F51B-4341-B98E-BB2D8A2CAC9D}" name="Win Probability"/>
    <tableColumn id="3" xr3:uid="{301C7E4A-F8F6-40FE-8708-9539CFD45EA0}" name="Probability of Succes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67F8E9-9B05-414C-A40A-878AC8B979DF}" name="Table4" displayName="Table4" ref="D52:F56" totalsRowShown="0" headerRowDxfId="0">
  <autoFilter ref="D52:F56" xr:uid="{AA67F8E9-9B05-414C-A40A-878AC8B979DF}"/>
  <tableColumns count="3">
    <tableColumn id="1" xr3:uid="{6299FF14-543A-4B01-B54C-34A68B8FDF45}" name="Fourth Down Decision"/>
    <tableColumn id="2" xr3:uid="{782BAAEF-9EFB-406F-9851-91D1ACAF2722}" name="Win Probability"/>
    <tableColumn id="3" xr3:uid="{9362DAE8-3422-482D-B066-49431D9D9676}" name="Probability of Succ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FA0A-A4BB-42FF-BEF4-7C87B0B02ADB}">
  <dimension ref="A3:Q75"/>
  <sheetViews>
    <sheetView tabSelected="1" topLeftCell="A11" zoomScale="84" zoomScaleNormal="145" workbookViewId="0">
      <selection activeCell="E74" sqref="E74"/>
    </sheetView>
  </sheetViews>
  <sheetFormatPr defaultRowHeight="14.25" x14ac:dyDescent="0.45"/>
  <cols>
    <col min="2" max="2" width="6.3984375" customWidth="1"/>
    <col min="3" max="3" width="9.06640625" hidden="1" customWidth="1"/>
    <col min="4" max="4" width="17.06640625" customWidth="1"/>
    <col min="5" max="5" width="11.73046875" customWidth="1"/>
    <col min="6" max="6" width="11.9296875" bestFit="1" customWidth="1"/>
    <col min="7" max="7" width="10.86328125" bestFit="1" customWidth="1"/>
  </cols>
  <sheetData>
    <row r="3" spans="3:17" s="1" customFormat="1" ht="28.5" x14ac:dyDescent="0.45">
      <c r="D3" s="1" t="s">
        <v>0</v>
      </c>
      <c r="E3" s="1" t="s">
        <v>3</v>
      </c>
      <c r="F3" s="1" t="s">
        <v>1</v>
      </c>
      <c r="G3" s="1" t="s">
        <v>2</v>
      </c>
      <c r="H3" s="1" t="s">
        <v>9</v>
      </c>
      <c r="I3" s="1" t="s">
        <v>8</v>
      </c>
      <c r="J3" s="1" t="s">
        <v>14</v>
      </c>
      <c r="K3" s="1" t="s">
        <v>13</v>
      </c>
      <c r="O3" s="1" t="s">
        <v>10</v>
      </c>
      <c r="P3" s="1" t="s">
        <v>11</v>
      </c>
      <c r="Q3" s="1" t="s">
        <v>12</v>
      </c>
    </row>
    <row r="4" spans="3:17" x14ac:dyDescent="0.45">
      <c r="O4">
        <v>1</v>
      </c>
      <c r="P4">
        <v>1.2549999999999999</v>
      </c>
      <c r="Q4">
        <v>1.3049999999999999</v>
      </c>
    </row>
    <row r="7" spans="3:17" x14ac:dyDescent="0.45">
      <c r="C7" t="s">
        <v>20</v>
      </c>
    </row>
    <row r="8" spans="3:17" x14ac:dyDescent="0.45">
      <c r="C8" t="s">
        <v>21</v>
      </c>
    </row>
    <row r="9" spans="3:17" x14ac:dyDescent="0.45">
      <c r="C9">
        <f xml:space="preserve"> 1 - NORMDIST(0.5, 7, 13.86, TRUE)</f>
        <v>0.68045641472177998</v>
      </c>
    </row>
    <row r="21" spans="1:11" x14ac:dyDescent="0.45">
      <c r="A21" t="s">
        <v>39</v>
      </c>
    </row>
    <row r="22" spans="1:11" s="5" customFormat="1" ht="28.5" x14ac:dyDescent="0.45">
      <c r="A22" s="6"/>
      <c r="B22" s="6"/>
      <c r="C22" s="6"/>
      <c r="D22" s="6" t="s">
        <v>0</v>
      </c>
      <c r="E22" s="6" t="s">
        <v>3</v>
      </c>
      <c r="F22" s="6" t="s">
        <v>1</v>
      </c>
      <c r="G22" s="6" t="s">
        <v>2</v>
      </c>
      <c r="H22" s="6" t="s">
        <v>9</v>
      </c>
      <c r="I22" s="6" t="s">
        <v>8</v>
      </c>
      <c r="J22" s="6" t="s">
        <v>14</v>
      </c>
      <c r="K22" s="6" t="s">
        <v>13</v>
      </c>
    </row>
    <row r="23" spans="1:11" x14ac:dyDescent="0.45">
      <c r="B23" t="s">
        <v>4</v>
      </c>
      <c r="D23">
        <v>-3</v>
      </c>
      <c r="E23">
        <v>2.95</v>
      </c>
      <c r="F23">
        <v>-2.5</v>
      </c>
      <c r="G23">
        <v>241</v>
      </c>
      <c r="H23">
        <f>Q4</f>
        <v>1.3049999999999999</v>
      </c>
      <c r="I23">
        <f>J23/3600</f>
        <v>8.7362499999999996E-2</v>
      </c>
      <c r="J23">
        <f xml:space="preserve"> G23*H23</f>
        <v>314.505</v>
      </c>
      <c r="K23">
        <f>((3600-G23)*H23)/3600</f>
        <v>1.2176374999999999</v>
      </c>
    </row>
    <row r="24" spans="1:11" x14ac:dyDescent="0.45">
      <c r="B24" t="s">
        <v>35</v>
      </c>
      <c r="E24">
        <v>4.0830000000000002</v>
      </c>
    </row>
    <row r="25" spans="1:11" s="5" customFormat="1" x14ac:dyDescent="0.45">
      <c r="D25" s="5" t="s">
        <v>5</v>
      </c>
      <c r="E25" s="5" t="s">
        <v>6</v>
      </c>
      <c r="F25" s="5" t="s">
        <v>7</v>
      </c>
    </row>
    <row r="26" spans="1:11" x14ac:dyDescent="0.45">
      <c r="C26" t="s">
        <v>20</v>
      </c>
      <c r="D26">
        <f>(D23*K23)-(E23*I23)</f>
        <v>-3.910631875</v>
      </c>
      <c r="E26">
        <f>-(F23*(I23))</f>
        <v>0.21840625</v>
      </c>
      <c r="F26">
        <f>13.45*SQRT((1/I23))</f>
        <v>45.505066942817592</v>
      </c>
    </row>
    <row r="27" spans="1:11" x14ac:dyDescent="0.45">
      <c r="C27" t="s">
        <v>21</v>
      </c>
      <c r="D27">
        <f>(D23*K23)-(E24*I23)</f>
        <v>-4.0096135874999996</v>
      </c>
      <c r="E27">
        <f>E26</f>
        <v>0.21840625</v>
      </c>
    </row>
    <row r="28" spans="1:11" x14ac:dyDescent="0.45">
      <c r="C28" t="s">
        <v>23</v>
      </c>
      <c r="D28">
        <f>D23*K23</f>
        <v>-3.6529124999999998</v>
      </c>
      <c r="E28">
        <f>E27</f>
        <v>0.21840625</v>
      </c>
    </row>
    <row r="29" spans="1:11" x14ac:dyDescent="0.45">
      <c r="D29" t="s">
        <v>26</v>
      </c>
      <c r="E29" t="s">
        <v>15</v>
      </c>
      <c r="F29" t="s">
        <v>16</v>
      </c>
      <c r="G29" t="s">
        <v>17</v>
      </c>
    </row>
    <row r="30" spans="1:11" x14ac:dyDescent="0.45">
      <c r="D30" t="s">
        <v>27</v>
      </c>
      <c r="E30">
        <f xml:space="preserve"> 1 -NORMDIST(D26 +0.5, E26,F26, TRUE)</f>
        <v>0.53178203306414784</v>
      </c>
      <c r="F30">
        <f>(NORMDIST(D26 + 0.5,E26,F26,TRUE))</f>
        <v>0.46821796693585221</v>
      </c>
      <c r="G30">
        <f>NORMDIST(D26-0.5, E26,F26,TRUE)</f>
        <v>0.45948717205359374</v>
      </c>
    </row>
    <row r="31" spans="1:11" x14ac:dyDescent="0.45">
      <c r="D31" t="s">
        <v>19</v>
      </c>
      <c r="E31">
        <f>1-NORMDIST(D27+0.5,E27,F26,TRUE)</f>
        <v>0.53264697346655199</v>
      </c>
      <c r="F31">
        <f>(NORMDIST(D27 + 0.5,E27,F26,TRUE))</f>
        <v>0.46735302653344796</v>
      </c>
      <c r="G31">
        <f>NORMDIST(D27-0.5, E27,F26,TRUE)</f>
        <v>0.45862397527103888</v>
      </c>
    </row>
    <row r="32" spans="1:11" x14ac:dyDescent="0.45">
      <c r="D32" t="s">
        <v>22</v>
      </c>
      <c r="E32">
        <f>1- NORMDIST(D28+ 0.5,E27,F26,TRUE)</f>
        <v>0.52952928792682397</v>
      </c>
      <c r="F32">
        <f>NORMDIST(D28 + 0.5,E27,F26,TRUE)</f>
        <v>0.47047071207317603</v>
      </c>
      <c r="G32">
        <f>NORMDIST(D28-0.5, E27,F26,TRUE)</f>
        <v>0.46173556957334744</v>
      </c>
    </row>
    <row r="34" spans="1:11" s="1" customFormat="1" ht="28.5" x14ac:dyDescent="0.45">
      <c r="D34" s="1" t="s">
        <v>31</v>
      </c>
      <c r="E34" s="1" t="s">
        <v>32</v>
      </c>
      <c r="F34" s="1" t="s">
        <v>34</v>
      </c>
    </row>
    <row r="35" spans="1:11" ht="24" customHeight="1" x14ac:dyDescent="0.45">
      <c r="D35" t="s">
        <v>28</v>
      </c>
      <c r="E35">
        <f>E32+(0.5*(F32-G32))</f>
        <v>0.53389685917673824</v>
      </c>
      <c r="F35" t="s">
        <v>33</v>
      </c>
    </row>
    <row r="36" spans="1:11" ht="26.75" customHeight="1" x14ac:dyDescent="0.45">
      <c r="D36" t="s">
        <v>29</v>
      </c>
      <c r="E36">
        <f>E30+(0.5*(F30-G30))</f>
        <v>0.53614743050527713</v>
      </c>
      <c r="F36">
        <v>0.98399999999999999</v>
      </c>
    </row>
    <row r="37" spans="1:11" ht="26.25" customHeight="1" x14ac:dyDescent="0.45">
      <c r="D37" t="s">
        <v>30</v>
      </c>
      <c r="E37">
        <f>E31+(0.5*(F31-G31))</f>
        <v>0.53701149909775658</v>
      </c>
      <c r="F37">
        <v>0.58299999999999996</v>
      </c>
    </row>
    <row r="38" spans="1:11" ht="29.35" customHeight="1" x14ac:dyDescent="0.45">
      <c r="D38" t="s">
        <v>18</v>
      </c>
      <c r="E38">
        <v>0.57399999999999995</v>
      </c>
    </row>
    <row r="39" spans="1:11" ht="29.35" customHeight="1" x14ac:dyDescent="0.45"/>
    <row r="40" spans="1:11" s="5" customFormat="1" x14ac:dyDescent="0.45">
      <c r="A40" s="5" t="s">
        <v>40</v>
      </c>
      <c r="B40" s="6"/>
      <c r="C40" s="6"/>
      <c r="D40" s="6" t="s">
        <v>36</v>
      </c>
      <c r="E40" s="6" t="s">
        <v>3</v>
      </c>
      <c r="F40" s="6" t="s">
        <v>1</v>
      </c>
      <c r="G40" s="6" t="s">
        <v>2</v>
      </c>
      <c r="H40" s="6" t="s">
        <v>37</v>
      </c>
      <c r="I40" s="6" t="s">
        <v>38</v>
      </c>
      <c r="J40" s="6" t="s">
        <v>14</v>
      </c>
      <c r="K40" s="6" t="s">
        <v>13</v>
      </c>
    </row>
    <row r="41" spans="1:11" x14ac:dyDescent="0.45">
      <c r="B41" t="s">
        <v>4</v>
      </c>
      <c r="D41">
        <v>2</v>
      </c>
      <c r="E41">
        <v>2.3069999999999999</v>
      </c>
      <c r="F41">
        <v>-1</v>
      </c>
      <c r="G41">
        <v>1440</v>
      </c>
      <c r="H41">
        <f>P4</f>
        <v>1.2549999999999999</v>
      </c>
      <c r="I41">
        <f>G41/3600</f>
        <v>0.4</v>
      </c>
      <c r="J41">
        <f xml:space="preserve"> G41*H41</f>
        <v>1807.1999999999998</v>
      </c>
      <c r="K41">
        <f>((3600-G41*H41))/3600</f>
        <v>0.49800000000000005</v>
      </c>
    </row>
    <row r="42" spans="1:11" x14ac:dyDescent="0.45">
      <c r="E42">
        <v>2.4060000000000001</v>
      </c>
    </row>
    <row r="43" spans="1:11" s="5" customFormat="1" x14ac:dyDescent="0.45">
      <c r="D43" s="5" t="s">
        <v>5</v>
      </c>
      <c r="E43" s="5" t="s">
        <v>6</v>
      </c>
      <c r="F43" s="5" t="s">
        <v>7</v>
      </c>
    </row>
    <row r="44" spans="1:11" x14ac:dyDescent="0.45">
      <c r="C44" t="s">
        <v>20</v>
      </c>
      <c r="D44">
        <f>(D41*K41)-(E41*I41)</f>
        <v>7.3200000000000043E-2</v>
      </c>
      <c r="E44">
        <f>-(F41*(1/I41))</f>
        <v>2.5</v>
      </c>
      <c r="F44">
        <f>13.45*SQRT((1/I41))</f>
        <v>21.266317264632352</v>
      </c>
    </row>
    <row r="45" spans="1:11" x14ac:dyDescent="0.45">
      <c r="C45" t="s">
        <v>21</v>
      </c>
      <c r="D45">
        <f>(D41*K41)- (E42*I41)</f>
        <v>3.3599999999999963E-2</v>
      </c>
      <c r="E45">
        <f>E44</f>
        <v>2.5</v>
      </c>
      <c r="J45" t="s">
        <v>20</v>
      </c>
      <c r="K45" t="s">
        <v>24</v>
      </c>
    </row>
    <row r="46" spans="1:11" x14ac:dyDescent="0.45">
      <c r="C46" t="s">
        <v>23</v>
      </c>
      <c r="D46">
        <f>D41*K41</f>
        <v>0.99600000000000011</v>
      </c>
      <c r="J46" t="s">
        <v>25</v>
      </c>
      <c r="K46" s="2">
        <v>0.48</v>
      </c>
    </row>
    <row r="47" spans="1:11" s="5" customFormat="1" x14ac:dyDescent="0.45">
      <c r="E47" s="5" t="s">
        <v>15</v>
      </c>
      <c r="F47" s="5" t="s">
        <v>16</v>
      </c>
      <c r="G47" s="5" t="s">
        <v>17</v>
      </c>
    </row>
    <row r="48" spans="1:11" x14ac:dyDescent="0.45">
      <c r="D48" t="s">
        <v>4</v>
      </c>
      <c r="E48">
        <f xml:space="preserve"> 1 -NORMDIST(D44 +0.5, E44,F44, TRUE)</f>
        <v>0.53609612274404239</v>
      </c>
      <c r="F48">
        <f>(NORMDIST(D44 + 0.5,E44,F44,TRUE))</f>
        <v>0.46390387725595761</v>
      </c>
      <c r="G48">
        <f>NORMDIST(D44-0.5, E44,F44,TRUE)</f>
        <v>0.44526796919256978</v>
      </c>
    </row>
    <row r="49" spans="1:11" x14ac:dyDescent="0.45">
      <c r="D49" t="s">
        <v>19</v>
      </c>
      <c r="E49">
        <f>1- NORMDIST(D45 + 0.5,E45,F44,TRUE)</f>
        <v>0.53683588730435616</v>
      </c>
      <c r="F49">
        <f>(NORMDIST(D45 + 0.5,E45,F44,TRUE))</f>
        <v>0.46316411269564384</v>
      </c>
      <c r="G49">
        <f>NORMDIST(D45-0.5, E45,F44,TRUE)</f>
        <v>0.44453219577816239</v>
      </c>
    </row>
    <row r="50" spans="1:11" x14ac:dyDescent="0.45">
      <c r="D50" t="s">
        <v>22</v>
      </c>
      <c r="E50">
        <f>1- NORMDIST(D46 + 0.5,E45,F44,TRUE)</f>
        <v>0.51882739280680945</v>
      </c>
      <c r="F50">
        <f>NORMDIST(D46 + 0.5,E45,F44,TRUE)</f>
        <v>0.4811726071931906</v>
      </c>
      <c r="G50">
        <f>NORMDIST(D46 - 0.5,E45,F44,TRUE)</f>
        <v>0.46246182781761591</v>
      </c>
    </row>
    <row r="52" spans="1:11" s="1" customFormat="1" ht="28.5" x14ac:dyDescent="0.45">
      <c r="D52" s="1" t="s">
        <v>31</v>
      </c>
      <c r="E52" s="1" t="s">
        <v>32</v>
      </c>
      <c r="F52" s="1" t="s">
        <v>34</v>
      </c>
    </row>
    <row r="53" spans="1:11" ht="19.5" customHeight="1" x14ac:dyDescent="0.45">
      <c r="D53" t="s">
        <v>28</v>
      </c>
      <c r="E53">
        <f>E50+(0.5*(F50-G50))</f>
        <v>0.52818278249459683</v>
      </c>
      <c r="F53" t="s">
        <v>33</v>
      </c>
    </row>
    <row r="54" spans="1:11" ht="22.15" customHeight="1" x14ac:dyDescent="0.45">
      <c r="D54" s="4" t="s">
        <v>29</v>
      </c>
      <c r="E54">
        <f>E48+(0.5*(F48-G48))</f>
        <v>0.54541407677573628</v>
      </c>
      <c r="F54">
        <v>0.76900000000000002</v>
      </c>
    </row>
    <row r="55" spans="1:11" ht="28.9" customHeight="1" x14ac:dyDescent="0.45">
      <c r="D55" s="3" t="s">
        <v>30</v>
      </c>
      <c r="E55">
        <f>E49+(0.5*(F49-G49))</f>
        <v>0.54615184576309694</v>
      </c>
      <c r="F55">
        <v>0.34300000000000003</v>
      </c>
    </row>
    <row r="56" spans="1:11" x14ac:dyDescent="0.45">
      <c r="D56" t="s">
        <v>18</v>
      </c>
      <c r="E56">
        <v>0.80500000000000005</v>
      </c>
    </row>
    <row r="60" spans="1:11" s="5" customFormat="1" ht="28.5" x14ac:dyDescent="0.45">
      <c r="A60" s="5" t="s">
        <v>44</v>
      </c>
      <c r="B60" s="6"/>
      <c r="C60" s="6"/>
      <c r="D60" s="6" t="s">
        <v>0</v>
      </c>
      <c r="E60" s="6" t="s">
        <v>3</v>
      </c>
      <c r="F60" s="6" t="s">
        <v>1</v>
      </c>
      <c r="G60" s="6" t="s">
        <v>2</v>
      </c>
      <c r="H60" s="6" t="s">
        <v>9</v>
      </c>
      <c r="I60" s="6" t="s">
        <v>8</v>
      </c>
      <c r="J60" s="6" t="s">
        <v>14</v>
      </c>
      <c r="K60" s="6" t="s">
        <v>13</v>
      </c>
    </row>
    <row r="61" spans="1:11" x14ac:dyDescent="0.45">
      <c r="B61" t="s">
        <v>4</v>
      </c>
      <c r="D61">
        <v>7</v>
      </c>
      <c r="E61">
        <v>2.1800000000000002</v>
      </c>
      <c r="F61">
        <v>3</v>
      </c>
      <c r="G61">
        <v>2700</v>
      </c>
      <c r="H61">
        <v>1</v>
      </c>
      <c r="I61">
        <f>G61/3600</f>
        <v>0.75</v>
      </c>
      <c r="J61">
        <f xml:space="preserve"> G61*H61</f>
        <v>2700</v>
      </c>
      <c r="K61">
        <f>(3600-G61)/3600</f>
        <v>0.25</v>
      </c>
    </row>
    <row r="62" spans="1:11" x14ac:dyDescent="0.45">
      <c r="E62">
        <v>1.65</v>
      </c>
    </row>
    <row r="63" spans="1:11" s="5" customFormat="1" x14ac:dyDescent="0.45">
      <c r="D63" s="5" t="s">
        <v>5</v>
      </c>
      <c r="E63" s="5" t="s">
        <v>6</v>
      </c>
      <c r="F63" s="5" t="s">
        <v>7</v>
      </c>
    </row>
    <row r="64" spans="1:11" x14ac:dyDescent="0.45">
      <c r="C64" t="s">
        <v>20</v>
      </c>
      <c r="D64">
        <f>(D61*K61)-(E61*I61)</f>
        <v>0.11499999999999977</v>
      </c>
      <c r="E64">
        <f>-(F61*(1/I61))</f>
        <v>-4</v>
      </c>
      <c r="F64">
        <f xml:space="preserve"> 13.45*SQRT((1/I61))</f>
        <v>15.530722241200932</v>
      </c>
    </row>
    <row r="65" spans="3:7" x14ac:dyDescent="0.45">
      <c r="C65" t="s">
        <v>21</v>
      </c>
      <c r="D65">
        <f>(D61*K61)-(E62*I61)</f>
        <v>0.51250000000000018</v>
      </c>
      <c r="E65">
        <f>E64</f>
        <v>-4</v>
      </c>
    </row>
    <row r="66" spans="3:7" x14ac:dyDescent="0.45">
      <c r="C66">
        <f xml:space="preserve"> 1 - NORMDIST(0.5, 7, 13.86, TRUE)</f>
        <v>0.68045641472177998</v>
      </c>
      <c r="D66">
        <f>D61*K61</f>
        <v>1.75</v>
      </c>
    </row>
    <row r="67" spans="3:7" s="5" customFormat="1" x14ac:dyDescent="0.45">
      <c r="E67" s="5" t="s">
        <v>15</v>
      </c>
      <c r="F67" s="5" t="s">
        <v>16</v>
      </c>
      <c r="G67" s="5" t="s">
        <v>17</v>
      </c>
    </row>
    <row r="68" spans="3:7" x14ac:dyDescent="0.45">
      <c r="D68" t="s">
        <v>4</v>
      </c>
      <c r="E68">
        <f xml:space="preserve"> 1 -NORMDIST(D64 +0.5, E64,F64, TRUE)</f>
        <v>0.38317486863698913</v>
      </c>
      <c r="F68">
        <f>(NORMDIST(D64 + 0.5,E64,F64,TRUE))</f>
        <v>0.61682513136301087</v>
      </c>
      <c r="G68">
        <f>NORMDIST(D64-0.5, E64,F64,TRUE)</f>
        <v>0.59202783972145379</v>
      </c>
    </row>
    <row r="69" spans="3:7" x14ac:dyDescent="0.45">
      <c r="D69" t="s">
        <v>41</v>
      </c>
      <c r="E69">
        <f>1- NORMDIST(D65 + 0.5,E65,F64,TRUE)</f>
        <v>0.37344328119333348</v>
      </c>
      <c r="F69">
        <f>(NORMDIST(D65 + 0.5,E65,F64,TRUE))</f>
        <v>0.62655671880666652</v>
      </c>
      <c r="G69">
        <f>NORMDIST(D65-0.5, E65,F64,TRUE)</f>
        <v>0.60193502564314494</v>
      </c>
    </row>
    <row r="70" spans="3:7" x14ac:dyDescent="0.45">
      <c r="D70" t="s">
        <v>28</v>
      </c>
      <c r="E70">
        <f>1- NORMDIST(D66 + 0.5,E65,F64,TRUE)</f>
        <v>0.34368447397229585</v>
      </c>
      <c r="F70">
        <f>(NORMDIST(D66 + 0.5,E65,F64,TRUE))</f>
        <v>0.65631552602770415</v>
      </c>
      <c r="G70">
        <f>NORMDIST(D66-0.5, E65,F64,TRUE)</f>
        <v>0.63233334800286256</v>
      </c>
    </row>
    <row r="72" spans="3:7" x14ac:dyDescent="0.45">
      <c r="D72" t="s">
        <v>28</v>
      </c>
      <c r="E72">
        <f>E70+(0.5*(F70-G70))</f>
        <v>0.35567556298471664</v>
      </c>
    </row>
    <row r="73" spans="3:7" x14ac:dyDescent="0.45">
      <c r="D73" t="s">
        <v>42</v>
      </c>
      <c r="E73">
        <f>E68+(0.5*(F68-G68))</f>
        <v>0.39557351445776767</v>
      </c>
    </row>
    <row r="74" spans="3:7" x14ac:dyDescent="0.45">
      <c r="D74" t="s">
        <v>43</v>
      </c>
      <c r="E74">
        <f xml:space="preserve"> E69+(0.5*(F69-G69))</f>
        <v>0.38575412777509427</v>
      </c>
    </row>
    <row r="75" spans="3:7" x14ac:dyDescent="0.45">
      <c r="D75" t="s">
        <v>18</v>
      </c>
      <c r="E75">
        <v>0.307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</cp:lastModifiedBy>
  <dcterms:created xsi:type="dcterms:W3CDTF">2021-11-29T09:09:09Z</dcterms:created>
  <dcterms:modified xsi:type="dcterms:W3CDTF">2021-12-04T07:48:02Z</dcterms:modified>
</cp:coreProperties>
</file>