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allen\Desktop\spectral_pv_curves\spectral_pv_curves\data\quag_5\"/>
    </mc:Choice>
  </mc:AlternateContent>
  <xr:revisionPtr revIDLastSave="0" documentId="13_ncr:1_{1074E7EA-A0E1-4DE8-BDDC-67B9FDF81FB3}" xr6:coauthVersionLast="47" xr6:coauthVersionMax="47" xr10:uidLastSave="{00000000-0000-0000-0000-000000000000}"/>
  <bookViews>
    <workbookView xWindow="4755" yWindow="5790" windowWidth="19185" windowHeight="10200" xr2:uid="{CCE13063-7B56-4144-BB29-38D08D703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G4" i="1" l="1"/>
  <c r="G2" i="1"/>
  <c r="J3" i="1"/>
  <c r="J4" i="1"/>
  <c r="J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C10" i="1"/>
  <c r="C11" i="1"/>
  <c r="C12" i="1"/>
  <c r="C13" i="1"/>
  <c r="C14" i="1"/>
  <c r="C15" i="1"/>
  <c r="C16" i="1"/>
  <c r="C17" i="1"/>
  <c r="C18" i="1"/>
  <c r="C19" i="1"/>
  <c r="C20" i="1"/>
  <c r="E7" i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" i="1"/>
  <c r="F2" i="1" s="1"/>
  <c r="E3" i="1"/>
  <c r="F3" i="1" s="1"/>
  <c r="E4" i="1"/>
  <c r="E5" i="1"/>
  <c r="F5" i="1" s="1"/>
  <c r="E6" i="1"/>
  <c r="F4" i="1" l="1"/>
  <c r="N9" i="1" s="1" a="1"/>
  <c r="N9" i="1" s="1"/>
  <c r="F9" i="1"/>
  <c r="F7" i="1"/>
  <c r="F6" i="1"/>
  <c r="A18" i="1" l="1"/>
  <c r="A19" i="1"/>
  <c r="A20" i="1"/>
  <c r="C3" i="1"/>
  <c r="C4" i="1"/>
  <c r="C5" i="1"/>
  <c r="C6" i="1"/>
  <c r="C7" i="1"/>
  <c r="C8" i="1"/>
  <c r="C9" i="1"/>
  <c r="C2" i="1"/>
  <c r="M9" i="1" s="1" a="1"/>
  <c r="M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<sst xmlns="http://schemas.openxmlformats.org/spreadsheetml/2006/main" count="17" uniqueCount="15">
  <si>
    <t>Time</t>
  </si>
  <si>
    <t>Y (Mpa)</t>
  </si>
  <si>
    <t>(-1/Y)</t>
  </si>
  <si>
    <t>Mass (g)</t>
  </si>
  <si>
    <t>% fully hydrated mass</t>
  </si>
  <si>
    <t>Spectrum #</t>
  </si>
  <si>
    <t>Dry Weight (g)</t>
  </si>
  <si>
    <t>Leaf Thickness (mm)</t>
  </si>
  <si>
    <t>RWC</t>
  </si>
  <si>
    <t>Date</t>
  </si>
  <si>
    <t>Spectrum File</t>
  </si>
  <si>
    <t>1-% fully hydrated</t>
  </si>
  <si>
    <t>Leaf Area (cm2)</t>
  </si>
  <si>
    <t>LWA (g/cm2)</t>
  </si>
  <si>
    <t>Preliminary Turgor Loss Point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</si>
</sst>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</font>
    <font>
      <sz val="12"/>
      <color rgb="FFFFFFFF"/>
      <name val="Calibri"/>
      <family val="2"/>
    </font>
    <font>
      <sz val="12"/>
      <color theme="0"/>
      <name val="Calibr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rgb="FF7F7F7F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rgb="FF7F7F7F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64" fontId="0" fillId="3" borderId="1" xfId="0" applyNumberFormat="1" applyFill="1" applyBorder="1"/>
    <xf numFmtId="0" fontId="1" fillId="6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4" fillId="4" borderId="1" xfId="0" applyFont="1" applyFill="1" applyBorder="1"/>
    <xf numFmtId="0" fontId="0" fillId="5" borderId="2" xfId="0" applyFill="1" applyBorder="1"/>
    <xf numFmtId="0" fontId="2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CA7C"/>
      <color rgb="FF7CB953"/>
      <color rgb="FFF1D3D3"/>
      <color rgb="FFE7B5B5"/>
      <color rgb="FFA5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Preliminary PV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1-% fully hydrated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Sheet1!$F$2:$F$20</c:f>
              <c:numCache>
                <c:formatCode>General</c:formatCode>
                <c:ptCount val="19"/>
                <c:pt idx="0">
                  <c:v>0</c:v>
                </c:pt>
                <c:pt idx="1">
                  <c:v>0.41138155639356455</c:v>
                </c:pt>
                <c:pt idx="2">
                  <c:v>0.68563592732259337</c:v>
                </c:pt>
                <c:pt idx="3">
                  <c:v>1.1312992800822883</c:v>
                </c:pt>
                <c:pt idx="4">
                  <c:v>1.4741172437435779</c:v>
                </c:pt>
                <c:pt idx="5">
                  <c:v>1.576962632841969</c:v>
                </c:pt>
                <c:pt idx="6">
                  <c:v>1.7140898183064763</c:v>
                </c:pt>
                <c:pt idx="7">
                  <c:v>1.9540623928694032</c:v>
                </c:pt>
                <c:pt idx="8">
                  <c:v>2.3997257456290697</c:v>
                </c:pt>
                <c:pt idx="9">
                  <c:v>3.4281796366129527</c:v>
                </c:pt>
                <c:pt idx="10">
                  <c:v>4.3537881384984587</c:v>
                </c:pt>
                <c:pt idx="11">
                  <c:v>5.2108330476516898</c:v>
                </c:pt>
                <c:pt idx="12">
                  <c:v>6.13644154953721</c:v>
                </c:pt>
                <c:pt idx="13">
                  <c:v>7.5419952005485129</c:v>
                </c:pt>
                <c:pt idx="14">
                  <c:v>8.6047308878985262</c:v>
                </c:pt>
                <c:pt idx="15">
                  <c:v>9.0846760370243516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5</c:v>
                </c:pt>
                <c:pt idx="1">
                  <c:v>1.9230769230769229</c:v>
                </c:pt>
                <c:pt idx="2">
                  <c:v>1.3888888888888888</c:v>
                </c:pt>
                <c:pt idx="3">
                  <c:v>0.95238095238095233</c:v>
                </c:pt>
                <c:pt idx="4">
                  <c:v>0.69930069930069938</c:v>
                </c:pt>
                <c:pt idx="5">
                  <c:v>0.6211180124223602</c:v>
                </c:pt>
                <c:pt idx="6">
                  <c:v>0.52631578947368418</c:v>
                </c:pt>
                <c:pt idx="7">
                  <c:v>0.52631578947368418</c:v>
                </c:pt>
                <c:pt idx="8">
                  <c:v>0.51546391752577325</c:v>
                </c:pt>
                <c:pt idx="9">
                  <c:v>0.42194092827004215</c:v>
                </c:pt>
                <c:pt idx="10">
                  <c:v>0.36363636363636365</c:v>
                </c:pt>
                <c:pt idx="11">
                  <c:v>0.33112582781456956</c:v>
                </c:pt>
                <c:pt idx="12">
                  <c:v>0.31446540880503143</c:v>
                </c:pt>
                <c:pt idx="13">
                  <c:v>0.29498525073746312</c:v>
                </c:pt>
                <c:pt idx="14">
                  <c:v>0.28169014084507044</c:v>
                </c:pt>
                <c:pt idx="15">
                  <c:v>0.27777777777777779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7F-4097-A5D7-EC13198F80CB}"/>
            </c:ext>
          </c:extLst>
        </c:ser>
        <c:ser>
          <c:idx val="1"/>
          <c:order val="1"/>
          <c:tx>
            <c:v>Trendline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2700" cap="rnd">
                <a:solidFill>
                  <a:schemeClr val="tx2"/>
                </a:solidFill>
                <a:prstDash val="solid"/>
              </a:ln>
              <a:effectLst/>
            </c:spPr>
            <c:trendlineType val="linear"/>
            <c:forward val="1"/>
            <c:backward val="2"/>
            <c:dispRSqr val="1"/>
            <c:dispEq val="0"/>
            <c:trendlineLbl>
              <c:layout>
                <c:manualLayout>
                  <c:x val="4.1417408189829932E-2"/>
                  <c:y val="-0.56184231976962218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bg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Sheet1!$N$9:$N$12</c:f>
              <c:numCache>
                <c:formatCode>General</c:formatCode>
                <c:ptCount val="4"/>
                <c:pt idx="0">
                  <c:v>5.2108330476516898</c:v>
                </c:pt>
                <c:pt idx="1">
                  <c:v>6.13644154953721</c:v>
                </c:pt>
                <c:pt idx="2">
                  <c:v>7.5419952005485129</c:v>
                </c:pt>
                <c:pt idx="3">
                  <c:v>8.6047308878985262</c:v>
                </c:pt>
              </c:numCache>
            </c:numRef>
          </c:xVal>
          <c:yVal>
            <c:numRef>
              <c:f>Sheet1!$M$9:$M$12</c:f>
              <c:numCache>
                <c:formatCode>General</c:formatCode>
                <c:ptCount val="4"/>
                <c:pt idx="0">
                  <c:v>0.33112582781456956</c:v>
                </c:pt>
                <c:pt idx="1">
                  <c:v>0.31446540880503143</c:v>
                </c:pt>
                <c:pt idx="2">
                  <c:v>0.29498525073746312</c:v>
                </c:pt>
                <c:pt idx="3">
                  <c:v>0.28169014084507044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5E-4D3D-ACE0-B0D0720A5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320895"/>
        <c:axId val="1192315903"/>
      </c:scatterChart>
      <c:valAx>
        <c:axId val="119232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Progressive Loss in Water Content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15903"/>
        <c:crosses val="autoZero"/>
        <c:crossBetween val="midCat"/>
      </c:valAx>
      <c:valAx>
        <c:axId val="119231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-1/LWP (MPa^[-1])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2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114299</xdr:colOff>
      <xdr:row>14</xdr:row>
      <xdr:rowOff>95250</xdr:rowOff>
    </xdr:from>
    <xdr:to>
      <xdr:col>16</xdr:col>
      <xdr:colOff>142874</xdr:colOff>
      <xdr:row>32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A2C1BA-6046-44F1-959F-E4E00A99C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6E8C-53E4-4B63-89A1-4561B5D848E3}">
  <dimension ref="A1:P20"/>
  <sheetViews>
    <sheetView tabSelected="1" topLeftCell="D1" zoomScale="85" zoomScaleNormal="85" workbookViewId="0">
      <selection activeCell="P6" sqref="P6"/>
    </sheetView>
  </sheetViews>
  <sheetFormatPr defaultColWidth="20.5703125" defaultRowHeight="15" x14ac:dyDescent="0.25"/>
  <cols>
    <col min="1" max="10" width="15.5703125" customWidth="1"/>
    <col min="11" max="12" width="5.140625" customWidth="1"/>
  </cols>
  <sheetData>
    <row r="1" spans="1:16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11</v>
      </c>
      <c r="G1" s="4" t="s">
        <v>8</v>
      </c>
      <c r="H1" s="6" t="s">
        <v>5</v>
      </c>
      <c r="I1" s="6" t="s">
        <v>10</v>
      </c>
      <c r="J1" s="11" t="s">
        <v>13</v>
      </c>
      <c r="M1" s="2" t="s">
        <v>9</v>
      </c>
      <c r="N1" s="2" t="s">
        <v>7</v>
      </c>
      <c r="O1" s="2" t="s">
        <v>6</v>
      </c>
      <c r="P1" s="2" t="s">
        <v>12</v>
      </c>
    </row>
    <row r="2" spans="1:16" x14ac:dyDescent="0.25">
      <c r="A2" s="3">
        <v>45358.378868749998</v>
      </c>
      <c r="B2" s="7">
        <v>0.2</v>
      </c>
      <c r="C2" s="1">
        <f>1/B2</f>
        <v>5</v>
      </c>
      <c r="D2" s="7">
        <v>0.29170000000000001</v>
      </c>
      <c r="E2" s="1">
        <f t="shared" ref="E2:E5" si="0">100*D2/$D$2</f>
        <v>100</v>
      </c>
      <c r="F2" s="1">
        <f>IF(E2=0,NA(),100-E2)</f>
        <v>0</v>
      </c>
      <c r="G2" s="1">
        <f>(D2-$O$2)/($D$2-$O$2)</f>
        <v>1</v>
      </c>
      <c r="H2" s="7">
        <v>11</v>
      </c>
      <c r="I2" s="1" t="str">
        <f>_xlfn.CONCAT(TEXT($M$2,"yyyymmdd"),"_",TEXT(H2,"00000"))</f>
        <v>20240307_00011</v>
      </c>
      <c r="J2" s="1">
        <f>(D2-$O$2)/$P$2</f>
        <v>1.10389032315499E-2</v>
      </c>
      <c r="M2" s="8">
        <v>45358</v>
      </c>
      <c r="N2" s="7"/>
      <c r="O2" s="7">
        <v>0.16769999999999999</v>
      </c>
      <c r="P2" s="7">
        <v>11.233000000000001</v>
      </c>
    </row>
    <row r="3" spans="1:16" x14ac:dyDescent="0.25">
      <c r="A3" s="3">
        <v>45358.379906134258</v>
      </c>
      <c r="B3" s="7">
        <v>0.52</v>
      </c>
      <c r="C3" s="1">
        <f t="shared" ref="C3:C20" si="1">1/B3</f>
        <v>1.9230769230769229</v>
      </c>
      <c r="D3" s="7">
        <v>0.29049999999999998</v>
      </c>
      <c r="E3" s="1">
        <f t="shared" si="0"/>
        <v>99.588618443606435</v>
      </c>
      <c r="F3" s="1">
        <f t="shared" ref="F3:F20" si="2">IF(E3=0,NA(),100-E3)</f>
        <v>0.41138155639356455</v>
      </c>
      <c r="G3" s="1">
        <f t="shared" ref="G3:G20" si="3">(D3-$O$2)/($D$2-$O$2)</f>
        <v>0.99032258064516099</v>
      </c>
      <c r="H3" s="7">
        <v>12</v>
      </c>
      <c r="I3" s="1" t="str">
        <f t="shared" ref="I3:I20" si="4">_xlfn.CONCAT(TEXT($M$2,"yyyymmdd"),"_",TEXT(H3,"00000"))</f>
        <v>20240307_00012</v>
      </c>
      <c r="J3" s="1">
        <f t="shared" ref="J3:J20" si="5">(D3-$O$2)/$P$2</f>
        <v>1.0932075135760704E-2</v>
      </c>
    </row>
    <row r="4" spans="1:16" x14ac:dyDescent="0.25">
      <c r="A4" s="3">
        <v>45358.380778935185</v>
      </c>
      <c r="B4" s="7">
        <v>0.72</v>
      </c>
      <c r="C4" s="1">
        <f t="shared" si="1"/>
        <v>1.3888888888888888</v>
      </c>
      <c r="D4" s="7">
        <v>0.28970000000000001</v>
      </c>
      <c r="E4" s="1">
        <f t="shared" si="0"/>
        <v>99.314364072677407</v>
      </c>
      <c r="F4" s="1">
        <f t="shared" si="2"/>
        <v>0.68563592732259337</v>
      </c>
      <c r="G4" s="1">
        <f>(D4-$O$2)/($D$2-$O$2)</f>
        <v>0.9838709677419355</v>
      </c>
      <c r="H4" s="7">
        <v>13</v>
      </c>
      <c r="I4" s="1" t="str">
        <f t="shared" si="4"/>
        <v>20240307_00013</v>
      </c>
      <c r="J4" s="1">
        <f t="shared" si="5"/>
        <v>1.0860856405234579E-2</v>
      </c>
    </row>
    <row r="5" spans="1:16" x14ac:dyDescent="0.25">
      <c r="A5" s="3">
        <v>45358.381862268521</v>
      </c>
      <c r="B5" s="7">
        <v>1.05</v>
      </c>
      <c r="C5" s="1">
        <f t="shared" si="1"/>
        <v>0.95238095238095233</v>
      </c>
      <c r="D5" s="7">
        <v>0.28839999999999999</v>
      </c>
      <c r="E5" s="1">
        <f t="shared" si="0"/>
        <v>98.868700719917712</v>
      </c>
      <c r="F5" s="1">
        <f t="shared" si="2"/>
        <v>1.1312992800822883</v>
      </c>
      <c r="G5" s="1">
        <f t="shared" si="3"/>
        <v>0.97338709677419333</v>
      </c>
      <c r="H5" s="7">
        <v>14</v>
      </c>
      <c r="I5" s="1" t="str">
        <f t="shared" si="4"/>
        <v>20240307_00014</v>
      </c>
      <c r="J5" s="1">
        <f t="shared" si="5"/>
        <v>1.0745125968129618E-2</v>
      </c>
    </row>
    <row r="6" spans="1:16" x14ac:dyDescent="0.25">
      <c r="A6" s="3">
        <v>45358.383509490741</v>
      </c>
      <c r="B6" s="7">
        <v>1.43</v>
      </c>
      <c r="C6" s="1">
        <f t="shared" si="1"/>
        <v>0.69930069930069938</v>
      </c>
      <c r="D6" s="7">
        <v>0.28739999999999999</v>
      </c>
      <c r="E6" s="1">
        <f>100*D6/$D$2</f>
        <v>98.525882756256422</v>
      </c>
      <c r="F6" s="1">
        <f t="shared" si="2"/>
        <v>1.4741172437435779</v>
      </c>
      <c r="G6" s="1">
        <f t="shared" si="3"/>
        <v>0.96532258064516108</v>
      </c>
      <c r="H6" s="7">
        <v>15</v>
      </c>
      <c r="I6" s="1" t="str">
        <f t="shared" si="4"/>
        <v>20240307_00015</v>
      </c>
      <c r="J6" s="1">
        <f>(D6-$O$2)/$P$2</f>
        <v>1.0656102554971958E-2</v>
      </c>
    </row>
    <row r="7" spans="1:16" x14ac:dyDescent="0.25">
      <c r="A7" s="3">
        <v>45358.384452199076</v>
      </c>
      <c r="B7" s="7">
        <v>1.61</v>
      </c>
      <c r="C7" s="1">
        <f t="shared" si="1"/>
        <v>0.6211180124223602</v>
      </c>
      <c r="D7" s="7">
        <v>0.28710000000000002</v>
      </c>
      <c r="E7" s="1">
        <f t="shared" ref="E7:E20" si="6">100*D7/$D$2</f>
        <v>98.423037367158031</v>
      </c>
      <c r="F7" s="1">
        <f t="shared" si="2"/>
        <v>1.576962632841969</v>
      </c>
      <c r="G7" s="1">
        <f t="shared" si="3"/>
        <v>0.96290322580645171</v>
      </c>
      <c r="H7" s="7">
        <v>16</v>
      </c>
      <c r="I7" s="1" t="str">
        <f t="shared" si="4"/>
        <v>20240307_00016</v>
      </c>
      <c r="J7" s="1">
        <f t="shared" si="5"/>
        <v>1.0629395531024662E-2</v>
      </c>
      <c r="M7" s="9" t="s">
        <v>14</v>
      </c>
      <c r="N7" s="9"/>
    </row>
    <row r="8" spans="1:16" x14ac:dyDescent="0.25">
      <c r="A8" s="3">
        <v>45358.385800694443</v>
      </c>
      <c r="B8" s="7">
        <v>1.9</v>
      </c>
      <c r="C8" s="1">
        <f t="shared" si="1"/>
        <v>0.52631578947368418</v>
      </c>
      <c r="D8" s="7">
        <v>0.28670000000000001</v>
      </c>
      <c r="E8" s="1">
        <f t="shared" si="6"/>
        <v>98.285910181693524</v>
      </c>
      <c r="F8" s="1">
        <f t="shared" si="2"/>
        <v>1.7140898183064763</v>
      </c>
      <c r="G8" s="1">
        <f t="shared" si="3"/>
        <v>0.95967741935483863</v>
      </c>
      <c r="H8" s="7">
        <v>17</v>
      </c>
      <c r="I8" s="1" t="str">
        <f t="shared" si="4"/>
        <v>20240307_00017</v>
      </c>
      <c r="J8" s="1">
        <f t="shared" si="5"/>
        <v>1.0593786165761596E-2</v>
      </c>
      <c r="M8" s="10" t="s">
        <v>2</v>
      </c>
      <c r="N8" s="10" t="s">
        <v>11</v>
      </c>
    </row>
    <row r="9" spans="1:16" x14ac:dyDescent="0.25">
      <c r="A9" s="3">
        <v>45358.387564583332</v>
      </c>
      <c r="B9" s="7">
        <v>1.9</v>
      </c>
      <c r="C9" s="1">
        <f t="shared" si="1"/>
        <v>0.52631578947368418</v>
      </c>
      <c r="D9" s="7">
        <v>0.28599999999999998</v>
      </c>
      <c r="E9" s="1">
        <f t="shared" si="6"/>
        <v>98.045937607130597</v>
      </c>
      <c r="F9" s="1">
        <f t="shared" si="2"/>
        <v>1.9540623928694032</v>
      </c>
      <c r="G9" s="1">
        <f t="shared" si="3"/>
        <v>0.95403225806451586</v>
      </c>
      <c r="H9" s="7">
        <v>18</v>
      </c>
      <c r="I9" s="1" t="str">
        <f t="shared" si="4"/>
        <v>20240307_00018</v>
      </c>
      <c r="J9" s="1">
        <f t="shared" si="5"/>
        <v>1.0531469776551231E-2</v>
      </c>
      <c r="M9" s="1" cm="1">
        <f t="array" aca="1" ref="M9:M13" ca="1">OFFSET(C1,COUNT(C:C),0,-5)</f>
        <v>0.33112582781456956</v>
      </c>
      <c r="N9" s="1" cm="1">
        <f t="array" aca="1" ref="N9:N13" ca="1">OFFSET(F1,COUNT(F:F),0,-5)</f>
        <v>5.2108330476516898</v>
      </c>
    </row>
    <row r="10" spans="1:16" x14ac:dyDescent="0.25">
      <c r="A10" s="3">
        <v>45358.390863425928</v>
      </c>
      <c r="B10" s="7">
        <v>1.94</v>
      </c>
      <c r="C10" s="1">
        <f t="shared" si="1"/>
        <v>0.51546391752577325</v>
      </c>
      <c r="D10" s="7">
        <v>0.28470000000000001</v>
      </c>
      <c r="E10" s="1">
        <f t="shared" si="6"/>
        <v>97.60027425437093</v>
      </c>
      <c r="F10" s="1">
        <f t="shared" si="2"/>
        <v>2.3997257456290697</v>
      </c>
      <c r="G10" s="1">
        <f t="shared" si="3"/>
        <v>0.94354838709677413</v>
      </c>
      <c r="H10" s="7">
        <v>20</v>
      </c>
      <c r="I10" s="1" t="str">
        <f t="shared" si="4"/>
        <v>20240307_00020</v>
      </c>
      <c r="J10" s="1">
        <f t="shared" si="5"/>
        <v>1.0415739339446275E-2</v>
      </c>
      <c r="M10" s="1">
        <f ca="1"/>
        <v>0.31446540880503143</v>
      </c>
      <c r="N10" s="1">
        <f ca="1"/>
        <v>6.13644154953721</v>
      </c>
    </row>
    <row r="11" spans="1:16" x14ac:dyDescent="0.25">
      <c r="A11" s="3">
        <v>45358.403629976849</v>
      </c>
      <c r="B11" s="7">
        <v>2.37</v>
      </c>
      <c r="C11" s="1">
        <f t="shared" si="1"/>
        <v>0.42194092827004215</v>
      </c>
      <c r="D11" s="7">
        <v>0.28170000000000001</v>
      </c>
      <c r="E11" s="1">
        <f t="shared" si="6"/>
        <v>96.571820363387047</v>
      </c>
      <c r="F11" s="1">
        <f t="shared" si="2"/>
        <v>3.4281796366129527</v>
      </c>
      <c r="G11" s="1">
        <f t="shared" si="3"/>
        <v>0.91935483870967738</v>
      </c>
      <c r="H11" s="7">
        <v>28</v>
      </c>
      <c r="I11" s="1" t="str">
        <f t="shared" si="4"/>
        <v>20240307_00028</v>
      </c>
      <c r="J11" s="1">
        <f t="shared" si="5"/>
        <v>1.0148669099973294E-2</v>
      </c>
      <c r="M11" s="1">
        <f ca="1"/>
        <v>0.29498525073746312</v>
      </c>
      <c r="N11" s="1">
        <f ca="1"/>
        <v>7.5419952005485129</v>
      </c>
    </row>
    <row r="12" spans="1:16" x14ac:dyDescent="0.25">
      <c r="A12" s="3">
        <v>45358.416733564816</v>
      </c>
      <c r="B12" s="7">
        <v>2.75</v>
      </c>
      <c r="C12" s="1">
        <f t="shared" si="1"/>
        <v>0.36363636363636365</v>
      </c>
      <c r="D12" s="7">
        <v>0.27900000000000003</v>
      </c>
      <c r="E12" s="1">
        <f t="shared" si="6"/>
        <v>95.646211861501541</v>
      </c>
      <c r="F12" s="1">
        <f t="shared" si="2"/>
        <v>4.3537881384984587</v>
      </c>
      <c r="G12" s="1">
        <f t="shared" si="3"/>
        <v>0.89758064516129044</v>
      </c>
      <c r="H12" s="7">
        <v>33</v>
      </c>
      <c r="I12" s="1" t="str">
        <f t="shared" si="4"/>
        <v>20240307_00033</v>
      </c>
      <c r="J12" s="1">
        <f t="shared" si="5"/>
        <v>9.9083058844476133E-3</v>
      </c>
      <c r="M12" s="1">
        <f ca="1"/>
        <v>0.28169014084507044</v>
      </c>
      <c r="N12" s="1">
        <f ca="1"/>
        <v>8.6047308878985262</v>
      </c>
    </row>
    <row r="13" spans="1:16" x14ac:dyDescent="0.25">
      <c r="A13" s="3">
        <v>45358.427372800928</v>
      </c>
      <c r="B13" s="7">
        <v>3.02</v>
      </c>
      <c r="C13" s="1">
        <f t="shared" si="1"/>
        <v>0.33112582781456956</v>
      </c>
      <c r="D13" s="7">
        <v>0.27650000000000002</v>
      </c>
      <c r="E13" s="1">
        <f t="shared" si="6"/>
        <v>94.78916695234831</v>
      </c>
      <c r="F13" s="1">
        <f t="shared" si="2"/>
        <v>5.2108330476516898</v>
      </c>
      <c r="G13" s="1">
        <f t="shared" si="3"/>
        <v>0.87741935483870981</v>
      </c>
      <c r="H13" s="7">
        <v>35</v>
      </c>
      <c r="I13" s="1" t="str">
        <f t="shared" si="4"/>
        <v>20240307_00035</v>
      </c>
      <c r="J13" s="1">
        <f t="shared" si="5"/>
        <v>9.6857473515534614E-3</v>
      </c>
      <c r="M13" s="1">
        <f ca="1"/>
        <v>0.27777777777777779</v>
      </c>
      <c r="N13" s="1">
        <f ca="1"/>
        <v>9.0846760370243516</v>
      </c>
    </row>
    <row r="14" spans="1:16" x14ac:dyDescent="0.25">
      <c r="A14" s="3">
        <v>45358.438083912035</v>
      </c>
      <c r="B14" s="7">
        <v>3.18</v>
      </c>
      <c r="C14" s="1">
        <f t="shared" si="1"/>
        <v>0.31446540880503143</v>
      </c>
      <c r="D14" s="7">
        <v>0.27379999999999999</v>
      </c>
      <c r="E14" s="1">
        <f t="shared" si="6"/>
        <v>93.86355845046279</v>
      </c>
      <c r="F14" s="1">
        <f t="shared" si="2"/>
        <v>6.13644154953721</v>
      </c>
      <c r="G14" s="1">
        <f t="shared" si="3"/>
        <v>0.85564516129032242</v>
      </c>
      <c r="H14" s="7">
        <v>38</v>
      </c>
      <c r="I14" s="1" t="str">
        <f t="shared" si="4"/>
        <v>20240307_00038</v>
      </c>
      <c r="J14" s="1">
        <f t="shared" si="5"/>
        <v>9.4453841360277752E-3</v>
      </c>
    </row>
    <row r="15" spans="1:16" x14ac:dyDescent="0.25">
      <c r="A15" s="3">
        <v>45358.456182060188</v>
      </c>
      <c r="B15" s="7">
        <v>3.39</v>
      </c>
      <c r="C15" s="1">
        <f t="shared" si="1"/>
        <v>0.29498525073746312</v>
      </c>
      <c r="D15" s="7">
        <v>0.2697</v>
      </c>
      <c r="E15" s="1">
        <f t="shared" si="6"/>
        <v>92.458004799451487</v>
      </c>
      <c r="F15" s="1">
        <f t="shared" si="2"/>
        <v>7.5419952005485129</v>
      </c>
      <c r="G15" s="1">
        <f t="shared" si="3"/>
        <v>0.82258064516129026</v>
      </c>
      <c r="H15" s="7">
        <v>48</v>
      </c>
      <c r="I15" s="1" t="str">
        <f t="shared" si="4"/>
        <v>20240307_00048</v>
      </c>
      <c r="J15" s="1">
        <f t="shared" si="5"/>
        <v>9.0803881420813675E-3</v>
      </c>
    </row>
    <row r="16" spans="1:16" x14ac:dyDescent="0.25">
      <c r="A16" s="3">
        <v>45358.468190856482</v>
      </c>
      <c r="B16" s="7">
        <v>3.55</v>
      </c>
      <c r="C16" s="1">
        <f t="shared" si="1"/>
        <v>0.28169014084507044</v>
      </c>
      <c r="D16" s="7">
        <v>0.2666</v>
      </c>
      <c r="E16" s="1">
        <f t="shared" si="6"/>
        <v>91.395269112101474</v>
      </c>
      <c r="F16" s="1">
        <f t="shared" si="2"/>
        <v>8.6047308878985262</v>
      </c>
      <c r="G16" s="1">
        <f t="shared" si="3"/>
        <v>0.79758064516129024</v>
      </c>
      <c r="H16" s="7">
        <v>54</v>
      </c>
      <c r="I16" s="1" t="str">
        <f t="shared" si="4"/>
        <v>20240307_00054</v>
      </c>
      <c r="J16" s="1">
        <f t="shared" si="5"/>
        <v>8.8044155612926212E-3</v>
      </c>
    </row>
    <row r="17" spans="1:10" x14ac:dyDescent="0.25">
      <c r="A17" s="3">
        <v>45358.478480787038</v>
      </c>
      <c r="B17" s="7">
        <v>3.6</v>
      </c>
      <c r="C17" s="1">
        <f t="shared" si="1"/>
        <v>0.27777777777777779</v>
      </c>
      <c r="D17" s="7">
        <v>0.26519999999999999</v>
      </c>
      <c r="E17" s="1">
        <f t="shared" si="6"/>
        <v>90.915323962975648</v>
      </c>
      <c r="F17" s="1">
        <f t="shared" si="2"/>
        <v>9.0846760370243516</v>
      </c>
      <c r="G17" s="1">
        <f t="shared" si="3"/>
        <v>0.78629032258064502</v>
      </c>
      <c r="H17" s="7">
        <v>58</v>
      </c>
      <c r="I17" s="1" t="str">
        <f t="shared" si="4"/>
        <v>20240307_00058</v>
      </c>
      <c r="J17" s="1">
        <f t="shared" si="5"/>
        <v>8.6797827828718945E-3</v>
      </c>
    </row>
    <row r="18" spans="1:10" x14ac:dyDescent="0.25">
      <c r="A18" s="3" t="str">
        <f t="shared" ref="A3:A20" ca="1" si="7">IF(B18&lt;&gt;"",IF(A18&lt;&gt;"",A18,NOW()),"")</f>
        <v/>
      </c>
      <c r="B18" s="7"/>
      <c r="C18" s="1" t="e">
        <f t="shared" si="1"/>
        <v>#DIV/0!</v>
      </c>
      <c r="D18" s="7"/>
      <c r="E18" s="1">
        <f t="shared" si="6"/>
        <v>0</v>
      </c>
      <c r="F18" s="1" t="e">
        <f t="shared" si="2"/>
        <v>#N/A</v>
      </c>
      <c r="G18" s="1">
        <f t="shared" si="3"/>
        <v>-1.3524193548387093</v>
      </c>
      <c r="H18" s="7"/>
      <c r="I18" s="1" t="str">
        <f t="shared" si="4"/>
        <v>20240307_00000</v>
      </c>
      <c r="J18" s="1">
        <f t="shared" si="5"/>
        <v>-1.4929226386539658E-2</v>
      </c>
    </row>
    <row r="19" spans="1:10" x14ac:dyDescent="0.25">
      <c r="A19" s="3" t="str">
        <f t="shared" ca="1" si="7"/>
        <v/>
      </c>
      <c r="B19" s="7"/>
      <c r="C19" s="1" t="e">
        <f t="shared" si="1"/>
        <v>#DIV/0!</v>
      </c>
      <c r="D19" s="7"/>
      <c r="E19" s="1">
        <f t="shared" si="6"/>
        <v>0</v>
      </c>
      <c r="F19" s="1" t="e">
        <f t="shared" si="2"/>
        <v>#N/A</v>
      </c>
      <c r="G19" s="1">
        <f t="shared" si="3"/>
        <v>-1.3524193548387093</v>
      </c>
      <c r="H19" s="7"/>
      <c r="I19" s="1" t="str">
        <f t="shared" si="4"/>
        <v>20240307_00000</v>
      </c>
      <c r="J19" s="1">
        <f t="shared" si="5"/>
        <v>-1.4929226386539658E-2</v>
      </c>
    </row>
    <row r="20" spans="1:10" x14ac:dyDescent="0.25">
      <c r="A20" s="3" t="str">
        <f t="shared" ca="1" si="7"/>
        <v/>
      </c>
      <c r="B20" s="7"/>
      <c r="C20" s="1" t="e">
        <f t="shared" si="1"/>
        <v>#DIV/0!</v>
      </c>
      <c r="D20" s="7"/>
      <c r="E20" s="1">
        <f t="shared" si="6"/>
        <v>0</v>
      </c>
      <c r="F20" s="1" t="e">
        <f t="shared" si="2"/>
        <v>#N/A</v>
      </c>
      <c r="G20" s="1">
        <f t="shared" si="3"/>
        <v>-1.3524193548387093</v>
      </c>
      <c r="H20" s="7"/>
      <c r="I20" s="1" t="str">
        <f t="shared" si="4"/>
        <v>20240307_00000</v>
      </c>
      <c r="J20" s="1">
        <f t="shared" si="5"/>
        <v>-1.4929226386539658E-2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Allen</dc:creator>
  <cp:lastModifiedBy>Jean Allen</cp:lastModifiedBy>
  <dcterms:created xsi:type="dcterms:W3CDTF">2023-05-01T17:44:46Z</dcterms:created>
  <dcterms:modified xsi:type="dcterms:W3CDTF">2024-06-27T23:28:44Z</dcterms:modified>
</cp:coreProperties>
</file>