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Videos\apuntes\Exel apuntes\"/>
    </mc:Choice>
  </mc:AlternateContent>
  <xr:revisionPtr revIDLastSave="0" documentId="13_ncr:1_{FD4C1CD9-9908-47E1-B3A2-CD500BAD6871}" xr6:coauthVersionLast="47" xr6:coauthVersionMax="47" xr10:uidLastSave="{00000000-0000-0000-0000-000000000000}"/>
  <bookViews>
    <workbookView xWindow="-120" yWindow="-120" windowWidth="20730" windowHeight="11160" xr2:uid="{6DB1DB7E-0CB5-4A7E-9C7D-F63FF895EBF5}"/>
  </bookViews>
  <sheets>
    <sheet name="Hoja1" sheetId="1" r:id="rId1"/>
  </sheets>
  <definedNames>
    <definedName name="_xlnm._FilterDatabase" localSheetId="0" hidden="1">Hoja1!$B$98:$E$110</definedName>
    <definedName name="listaDinamicaDeElemen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9" i="1" l="1"/>
  <c r="I189" i="1"/>
  <c r="K154" i="1"/>
  <c r="K155" i="1"/>
  <c r="K156" i="1"/>
  <c r="K157" i="1"/>
  <c r="K158" i="1"/>
  <c r="K159" i="1"/>
  <c r="K160" i="1"/>
  <c r="K161" i="1"/>
  <c r="K162" i="1"/>
  <c r="J154" i="1"/>
  <c r="I154" i="1"/>
  <c r="L154" i="1" s="1"/>
  <c r="G155" i="1"/>
  <c r="H155" i="1" s="1"/>
  <c r="G154" i="1"/>
  <c r="H154" i="1" s="1"/>
  <c r="J155" i="1"/>
  <c r="J156" i="1"/>
  <c r="J157" i="1"/>
  <c r="J158" i="1"/>
  <c r="J159" i="1"/>
  <c r="J160" i="1"/>
  <c r="J161" i="1"/>
  <c r="J162" i="1"/>
  <c r="I155" i="1"/>
  <c r="L155" i="1" s="1"/>
  <c r="I156" i="1"/>
  <c r="L156" i="1" s="1"/>
  <c r="I157" i="1"/>
  <c r="L157" i="1" s="1"/>
  <c r="I158" i="1"/>
  <c r="L158" i="1" s="1"/>
  <c r="I159" i="1"/>
  <c r="L159" i="1" s="1"/>
  <c r="I160" i="1"/>
  <c r="L160" i="1" s="1"/>
  <c r="I161" i="1"/>
  <c r="L161" i="1" s="1"/>
  <c r="I162" i="1"/>
  <c r="L162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B160" i="1"/>
  <c r="B159" i="1"/>
  <c r="D160" i="1"/>
  <c r="D159" i="1"/>
  <c r="C160" i="1"/>
  <c r="C159" i="1"/>
  <c r="L142" i="1"/>
  <c r="L137" i="1"/>
  <c r="L138" i="1"/>
  <c r="L139" i="1"/>
  <c r="L140" i="1"/>
  <c r="L141" i="1"/>
  <c r="L143" i="1"/>
  <c r="I137" i="1"/>
  <c r="I138" i="1"/>
  <c r="I139" i="1"/>
  <c r="I140" i="1"/>
  <c r="I141" i="1"/>
  <c r="I142" i="1"/>
  <c r="I143" i="1"/>
  <c r="F137" i="1"/>
  <c r="F138" i="1"/>
  <c r="F139" i="1"/>
  <c r="C137" i="1"/>
  <c r="C138" i="1"/>
  <c r="C139" i="1"/>
  <c r="D126" i="1"/>
  <c r="D127" i="1"/>
  <c r="D128" i="1"/>
  <c r="D129" i="1"/>
  <c r="D130" i="1"/>
  <c r="C95" i="1"/>
  <c r="D117" i="1"/>
  <c r="D115" i="1"/>
  <c r="D116" i="1"/>
  <c r="D114" i="1"/>
  <c r="D113" i="1"/>
  <c r="D112" i="1"/>
  <c r="G63" i="1" a="1"/>
  <c r="G63" i="1" s="1"/>
  <c r="G49" i="1" a="1"/>
  <c r="G49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L19" i="1"/>
  <c r="L20" i="1"/>
  <c r="L21" i="1"/>
  <c r="L22" i="1"/>
  <c r="L23" i="1"/>
  <c r="L24" i="1"/>
  <c r="J19" i="1"/>
  <c r="J20" i="1"/>
  <c r="J21" i="1"/>
  <c r="J22" i="1"/>
  <c r="J23" i="1"/>
  <c r="J24" i="1"/>
  <c r="I19" i="1"/>
  <c r="I20" i="1"/>
  <c r="I21" i="1"/>
  <c r="I22" i="1"/>
  <c r="I23" i="1"/>
  <c r="I24" i="1"/>
  <c r="H19" i="1"/>
  <c r="H20" i="1"/>
  <c r="H21" i="1"/>
  <c r="H22" i="1"/>
  <c r="H23" i="1"/>
  <c r="H24" i="1"/>
  <c r="G20" i="1"/>
  <c r="G19" i="1"/>
  <c r="G21" i="1"/>
  <c r="G22" i="1"/>
  <c r="G23" i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<sst xmlns="http://schemas.openxmlformats.org/spreadsheetml/2006/main" count="360" uniqueCount="227">
  <si>
    <t>name</t>
  </si>
  <si>
    <t>area</t>
  </si>
  <si>
    <t>Usos de tablas y funciones</t>
  </si>
  <si>
    <t>ventas 1er trimestre</t>
  </si>
  <si>
    <t>ventas 2do trimestre</t>
  </si>
  <si>
    <t>vemtas 3er trimestre</t>
  </si>
  <si>
    <t>remarks 1er trimestre</t>
  </si>
  <si>
    <t>remarks 2do trimestre</t>
  </si>
  <si>
    <t>remarks 3er trimestre</t>
  </si>
  <si>
    <t>formulas usadas</t>
  </si>
  <si>
    <t>"=SUMA(tablaDeEjemplo[@[ventas 1er trimestre]:[vemtas 3er trimestre]])"</t>
  </si>
  <si>
    <t>ventas anuales 2022</t>
  </si>
  <si>
    <t>ventas anulaes 2021</t>
  </si>
  <si>
    <t>trimestres perfectos</t>
  </si>
  <si>
    <t>"=SI([@ventas]&gt;3500;"hubo beneficios";"hubo perdidas")"</t>
  </si>
  <si>
    <t>"=si(y([@[ventas 1er trimestre]]&gt;3500;[@[ventas 2do trimestre]]&gt;3500;[@[vemtas 3er trimestre]]&gt;3500);"beneficios en los tres trimestres";"no hubo beneficios en los tres trimestres")"</t>
  </si>
  <si>
    <t>mas formulas</t>
  </si>
  <si>
    <t>"=o()" es los ontrario de "=y()" lanza verdadero cuando almenos uno de los datos es verdaderos</t>
  </si>
  <si>
    <t>nombre</t>
  </si>
  <si>
    <t>name 1</t>
  </si>
  <si>
    <t>name 3</t>
  </si>
  <si>
    <t>name 2</t>
  </si>
  <si>
    <t>name 4</t>
  </si>
  <si>
    <t>nombre 5</t>
  </si>
  <si>
    <t>nombre 6</t>
  </si>
  <si>
    <t>ciudad</t>
  </si>
  <si>
    <t>edad</t>
  </si>
  <si>
    <t>tipo</t>
  </si>
  <si>
    <t>&lt;=13</t>
  </si>
  <si>
    <t>niño</t>
  </si>
  <si>
    <t>&lt;=18</t>
  </si>
  <si>
    <t>&lt;=22</t>
  </si>
  <si>
    <t>adolecente</t>
  </si>
  <si>
    <t>joven adulto</t>
  </si>
  <si>
    <t>tercera edad</t>
  </si>
  <si>
    <t>&lt;=65</t>
  </si>
  <si>
    <t>nombre 1</t>
  </si>
  <si>
    <t>nombre 2</t>
  </si>
  <si>
    <t>guayaquil</t>
  </si>
  <si>
    <t>quito</t>
  </si>
  <si>
    <t>nombre 3</t>
  </si>
  <si>
    <t>nombre 4</t>
  </si>
  <si>
    <t>cuenca</t>
  </si>
  <si>
    <t>quevedo</t>
  </si>
  <si>
    <t>manta</t>
  </si>
  <si>
    <t>"=si.conjunto([@edad]&lt;=13;"niño";[@edad]&lt;=18;"adolecente";[@edad]&lt;=22;"joven adulto";[@edad]&gt;65;"tercera edad")</t>
  </si>
  <si>
    <t>vendedor</t>
  </si>
  <si>
    <t>ventas</t>
  </si>
  <si>
    <t>almacen</t>
  </si>
  <si>
    <t>enero</t>
  </si>
  <si>
    <t>febrero</t>
  </si>
  <si>
    <t>marzo</t>
  </si>
  <si>
    <t>abril</t>
  </si>
  <si>
    <t>mayo</t>
  </si>
  <si>
    <t>diciembre</t>
  </si>
  <si>
    <t>junio</t>
  </si>
  <si>
    <t>julio cesar</t>
  </si>
  <si>
    <t>caligula</t>
  </si>
  <si>
    <t>juan miguel</t>
  </si>
  <si>
    <t>jose maria</t>
  </si>
  <si>
    <t>almacen A</t>
  </si>
  <si>
    <t>almacen B</t>
  </si>
  <si>
    <t>almacen C</t>
  </si>
  <si>
    <t>almecen D</t>
  </si>
  <si>
    <t>almacen E</t>
  </si>
  <si>
    <t>mes</t>
  </si>
  <si>
    <t>funcion utilizada</t>
  </si>
  <si>
    <t>"=filtrar(Tabla1;Tabla1[mes]=G33;"no se encontraron los datos")"</t>
  </si>
  <si>
    <t>"=FILTRAR(Tabla1;(Tabla1[mes]=G45)*(Tabla1[vendedor]=H45);no se encontraron los G46)"</t>
  </si>
  <si>
    <t>escriba un mes</t>
  </si>
  <si>
    <t>escriba un proovedor</t>
  </si>
  <si>
    <t>Michael Mora</t>
  </si>
  <si>
    <t>Laptop</t>
  </si>
  <si>
    <t>Jean Veliz</t>
  </si>
  <si>
    <t>Drwin Veliz</t>
  </si>
  <si>
    <t>juan pedro</t>
  </si>
  <si>
    <t>james zambrano</t>
  </si>
  <si>
    <t>jose david</t>
  </si>
  <si>
    <t>pedro artiaga</t>
  </si>
  <si>
    <t>pedro paramo</t>
  </si>
  <si>
    <t>julian casablanca</t>
  </si>
  <si>
    <t>Elian andres</t>
  </si>
  <si>
    <t>helen torres</t>
  </si>
  <si>
    <t>rafael lavayen</t>
  </si>
  <si>
    <t>USB</t>
  </si>
  <si>
    <t>Celular</t>
  </si>
  <si>
    <t>Microfono</t>
  </si>
  <si>
    <t>MIcrofono</t>
  </si>
  <si>
    <t>Teclado</t>
  </si>
  <si>
    <t>num</t>
  </si>
  <si>
    <t>nombre de cliente</t>
  </si>
  <si>
    <t>inten vendido</t>
  </si>
  <si>
    <t>total de ventas</t>
  </si>
  <si>
    <t xml:space="preserve">subtotal </t>
  </si>
  <si>
    <t>cantidad de ventas</t>
  </si>
  <si>
    <t>subtotal cantidad de ventas</t>
  </si>
  <si>
    <t>promedio ventas</t>
  </si>
  <si>
    <t>promedio subtotal ventas</t>
  </si>
  <si>
    <t>funciones utilizadas</t>
  </si>
  <si>
    <t>=SUMA(E84:E95)"</t>
  </si>
  <si>
    <t>=SUBTOTALES(9;E84:E95)"</t>
  </si>
  <si>
    <t>=CONTAR(B85:B95)"</t>
  </si>
  <si>
    <t>=PROMEDIO(E86:E95)"</t>
  </si>
  <si>
    <t>=SUBTOTALES(2;B84:B95)"</t>
  </si>
  <si>
    <t>=SUBTOTALES(1;E86:E95)"</t>
  </si>
  <si>
    <t xml:space="preserve"> =POTENCIA(B80;26)"</t>
  </si>
  <si>
    <t>numero</t>
  </si>
  <si>
    <t>divisor</t>
  </si>
  <si>
    <t>residuo</t>
  </si>
  <si>
    <t>"=RESIDUO([@numero];[@divisor])"</t>
  </si>
  <si>
    <t>=ENTERO([@Value])"</t>
  </si>
  <si>
    <t>Vor</t>
  </si>
  <si>
    <t>valor</t>
  </si>
  <si>
    <t>=TRUNCAR([@valor];3)"</t>
  </si>
  <si>
    <t>entero</t>
  </si>
  <si>
    <t>3 decimales</t>
  </si>
  <si>
    <t>rendodear max</t>
  </si>
  <si>
    <t>=REDONDEAR.MAS([@valor];0)"</t>
  </si>
  <si>
    <t>=REDONDEAR.MENOS([@valor];0)"</t>
  </si>
  <si>
    <t>rendodear min</t>
  </si>
  <si>
    <t>Circuitos</t>
  </si>
  <si>
    <t>Datos</t>
  </si>
  <si>
    <t>Arquitectura</t>
  </si>
  <si>
    <t>max</t>
  </si>
  <si>
    <t>min</t>
  </si>
  <si>
    <t>=MAX(B134:B143)"</t>
  </si>
  <si>
    <t>=MIN(B134:B143)"</t>
  </si>
  <si>
    <t>provincias</t>
  </si>
  <si>
    <t>pichincha</t>
  </si>
  <si>
    <t>guayas</t>
  </si>
  <si>
    <t>pastaza</t>
  </si>
  <si>
    <t>esmeraldas</t>
  </si>
  <si>
    <t>los rios</t>
  </si>
  <si>
    <t>manabi</t>
  </si>
  <si>
    <t>loja</t>
  </si>
  <si>
    <t>galapagos</t>
  </si>
  <si>
    <t>santa elena</t>
  </si>
  <si>
    <t>mayuscula</t>
  </si>
  <si>
    <t>minunculas</t>
  </si>
  <si>
    <t>num caracteres</t>
  </si>
  <si>
    <t>elimina espacios</t>
  </si>
  <si>
    <t>funciones utlizadas</t>
  </si>
  <si>
    <t>=MINUSC([@mayuscula])"</t>
  </si>
  <si>
    <t>=MAYUSC([@provincias])"</t>
  </si>
  <si>
    <t>=LARGO([@provincias])"</t>
  </si>
  <si>
    <t>=ESPACIOS([@provincias])"</t>
  </si>
  <si>
    <t>Extrae 4 letras</t>
  </si>
  <si>
    <t>=EXTRAE([@provincias];1;4)"</t>
  </si>
  <si>
    <t>FUNCION REPT</t>
  </si>
  <si>
    <t>=+REPETIR("*";[@[num caracteres]])"</t>
  </si>
  <si>
    <t>Nombre y apellidos</t>
  </si>
  <si>
    <t>Ana Abril Gonzales</t>
  </si>
  <si>
    <t>Jose Alonso Borrego</t>
  </si>
  <si>
    <t>Rosa Alvarez Gutierrez</t>
  </si>
  <si>
    <t>Juan Guzman Perez</t>
  </si>
  <si>
    <t>David Borrego paz</t>
  </si>
  <si>
    <t>Felipe Cacho Martinez</t>
  </si>
  <si>
    <t>Maria Isabel Carro</t>
  </si>
  <si>
    <t>Pilar Cid Galera</t>
  </si>
  <si>
    <t>Segio Ciudad Gomez</t>
  </si>
  <si>
    <t>primer apellido</t>
  </si>
  <si>
    <t>segundo apellido</t>
  </si>
  <si>
    <t>Ana</t>
  </si>
  <si>
    <t>Abril</t>
  </si>
  <si>
    <t>Gonzales</t>
  </si>
  <si>
    <t>Jose</t>
  </si>
  <si>
    <t>Alonso</t>
  </si>
  <si>
    <t>Borrego</t>
  </si>
  <si>
    <t>Rosa</t>
  </si>
  <si>
    <t>Alvarez</t>
  </si>
  <si>
    <t>Gutierrez</t>
  </si>
  <si>
    <t>Juan</t>
  </si>
  <si>
    <t>Guzman</t>
  </si>
  <si>
    <t>Perez</t>
  </si>
  <si>
    <t>David</t>
  </si>
  <si>
    <t>paz</t>
  </si>
  <si>
    <t>Felipe</t>
  </si>
  <si>
    <t>Cacho</t>
  </si>
  <si>
    <t>Martinez</t>
  </si>
  <si>
    <t>Maria</t>
  </si>
  <si>
    <t>Isabel</t>
  </si>
  <si>
    <t>Carro</t>
  </si>
  <si>
    <t>Pilar</t>
  </si>
  <si>
    <t>Cid</t>
  </si>
  <si>
    <t>Galera</t>
  </si>
  <si>
    <t>Segio</t>
  </si>
  <si>
    <t>Ciudad</t>
  </si>
  <si>
    <t>Gomez</t>
  </si>
  <si>
    <t>Use la funcion split utilizada con la interfaz esta en: Datos/Herramientas de datos/Texto en columnas</t>
  </si>
  <si>
    <t xml:space="preserve">Es demasiado util para separar Datos mezcaldos </t>
  </si>
  <si>
    <t>NO. Fila</t>
  </si>
  <si>
    <t>Nombre vendedor</t>
  </si>
  <si>
    <t>Irma Polaco</t>
  </si>
  <si>
    <t>Rafael Florez</t>
  </si>
  <si>
    <t>Carlos Gonzales</t>
  </si>
  <si>
    <t>Xiomara Vera</t>
  </si>
  <si>
    <t>Alex Rodrigues</t>
  </si>
  <si>
    <t>Nelson Ventura</t>
  </si>
  <si>
    <t>Mayra Lopez</t>
  </si>
  <si>
    <t>Lombardo Morales</t>
  </si>
  <si>
    <t>$10,000.00</t>
  </si>
  <si>
    <t>$20,000.00</t>
  </si>
  <si>
    <t>$30,000.00</t>
  </si>
  <si>
    <t>$40,000.00</t>
  </si>
  <si>
    <t>$50,000.00</t>
  </si>
  <si>
    <t>$60,000.00</t>
  </si>
  <si>
    <t>$70,000.00</t>
  </si>
  <si>
    <t>$80,000.00</t>
  </si>
  <si>
    <t>$4,000.00</t>
  </si>
  <si>
    <t>$446.00</t>
  </si>
  <si>
    <t>$4,567.00</t>
  </si>
  <si>
    <t>$5,664.00</t>
  </si>
  <si>
    <t>$9,999.00</t>
  </si>
  <si>
    <t>$433.00</t>
  </si>
  <si>
    <t>$6,830.00</t>
  </si>
  <si>
    <t>$891.00</t>
  </si>
  <si>
    <t>2020</t>
  </si>
  <si>
    <t>2021</t>
  </si>
  <si>
    <t>2022</t>
  </si>
  <si>
    <t>nombre de vendedor</t>
  </si>
  <si>
    <t>año de venta</t>
  </si>
  <si>
    <t>valor a buscar</t>
  </si>
  <si>
    <t>posicion del valor</t>
  </si>
  <si>
    <t>GitHub</t>
  </si>
  <si>
    <t>jean-pi</t>
  </si>
  <si>
    <t>Linkedin</t>
  </si>
  <si>
    <t>Jean Pierre Veliz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</si>
</sst>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&quot;$&quot;\-#,##0"/>
    <numFmt numFmtId="165" formatCode="_ &quot;$&quot;* #,##0.00_ ;_ &quot;$&quot;* \-#,##0.00_ ;_ &quot;$&quot;* &quot;-&quot;??_ ;_ @_ "/>
    <numFmt numFmtId="166" formatCode="&quot;$&quot;#,##0_);[Red]\(&quot;$&quot;#,##0\)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6" fillId="7" borderId="1" xfId="0" applyFont="1" applyFill="1" applyBorder="1"/>
    <xf numFmtId="166" fontId="6" fillId="8" borderId="1" xfId="0" applyNumberFormat="1" applyFont="1" applyFill="1" applyBorder="1"/>
    <xf numFmtId="0" fontId="6" fillId="9" borderId="1" xfId="0" applyFont="1" applyFill="1" applyBorder="1"/>
    <xf numFmtId="167" fontId="6" fillId="10" borderId="1" xfId="1" applyNumberFormat="1" applyFont="1" applyFill="1" applyBorder="1"/>
    <xf numFmtId="0" fontId="0" fillId="0" borderId="10" xfId="0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10" borderId="1" xfId="0" applyFill="1" applyBorder="1"/>
    <xf numFmtId="0" fontId="5" fillId="8" borderId="1" xfId="0" applyFont="1" applyFill="1" applyBorder="1"/>
    <xf numFmtId="0" fontId="5" fillId="10" borderId="1" xfId="0" applyFont="1" applyFill="1" applyBorder="1"/>
    <xf numFmtId="166" fontId="5" fillId="8" borderId="1" xfId="0" applyNumberFormat="1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0" fillId="9" borderId="0" xfId="0" applyFill="1" applyAlignment="1">
      <alignment horizontal="center" vertical="center" wrapText="1"/>
    </xf>
    <xf numFmtId="0" fontId="0" fillId="0" borderId="11" xfId="0" applyBorder="1"/>
    <xf numFmtId="166" fontId="0" fillId="0" borderId="8" xfId="0" applyNumberFormat="1" applyBorder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11" borderId="1" xfId="0" applyFill="1" applyBorder="1"/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8" fillId="0" borderId="0" xfId="2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8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;[Red]&quot;$&quot;\-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;[Red]&quot;$&quot;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B28D2-7A29-464B-8D55-41387B9EA5BA}" name="tablaDeEjemplo" displayName="tablaDeEjemplo" ref="B18:L24" totalsRowShown="0" headerRowDxfId="86" dataDxfId="84" headerRowBorderDxfId="85" tableBorderDxfId="83" totalsRowBorderDxfId="82">
  <autoFilter ref="B18:L24" xr:uid="{106B28D2-7A29-464B-8D55-41387B9EA5BA}"/>
  <tableColumns count="11">
    <tableColumn id="1" xr3:uid="{0137EC0B-8FC7-40DC-B7EA-C2233CDD3F9B}" name="name" dataDxfId="81"/>
    <tableColumn id="2" xr3:uid="{97C5F091-3CFE-4438-8781-4838746115C9}" name="area" dataDxfId="80"/>
    <tableColumn id="5" xr3:uid="{2239A232-9916-4280-A66E-EB49F23211B5}" name="ventas 1er trimestre" dataDxfId="79"/>
    <tableColumn id="3" xr3:uid="{371E5BCD-5E43-47A2-818B-3BCDB9AE0CCD}" name="ventas 2do trimestre" dataDxfId="78"/>
    <tableColumn id="6" xr3:uid="{E750F2FC-F469-4135-82F3-70B213AA432D}" name="vemtas 3er trimestre" dataDxfId="77"/>
    <tableColumn id="4" xr3:uid="{A9460196-172B-4C8F-A5CB-002C198E83A9}" name="remarks 1er trimestre" dataDxfId="76">
      <calculatedColumnFormula>IF(tablaDeEjemplo[[#This Row],[ventas 1er trimestre]]&gt;3500,"hubo beneficios","hubo perdidas")</calculatedColumnFormula>
    </tableColumn>
    <tableColumn id="7" xr3:uid="{E8F30D65-30C9-4C55-849C-AD3671591B5C}" name="remarks 2do trimestre" dataDxfId="75">
      <calculatedColumnFormula>IF(tablaDeEjemplo[[#This Row],[ventas 2do trimestre]]&gt;3500,"hubo beneficios","hubo perdidas")</calculatedColumnFormula>
    </tableColumn>
    <tableColumn id="8" xr3:uid="{4ED204B2-A8F4-4B51-9CC9-335A974DF078}" name="remarks 3er trimestre" dataDxfId="74">
      <calculatedColumnFormula>IF(tablaDeEjemplo[[#This Row],[vemtas 3er trimestre]]&gt;3500,"hubo beneficios","hubo perdidas")</calculatedColumnFormula>
    </tableColumn>
    <tableColumn id="9" xr3:uid="{883294BD-F0DE-4948-B10B-1449B22A6A4B}" name="ventas anuales 2022" dataDxfId="73">
      <calculatedColumnFormula>SUM(tablaDeEjemplo[[#This Row],[ventas 1er trimestre]:[vemtas 3er trimestre]])</calculatedColumnFormula>
    </tableColumn>
    <tableColumn id="11" xr3:uid="{B6804E5B-F110-4CE5-904F-F2348926F4B6}" name="ventas anulaes 2021" dataDxfId="72"/>
    <tableColumn id="12" xr3:uid="{7D0E706B-747E-475D-949D-BDCD1285CAE7}" name="trimestres perfectos" dataDxfId="71">
      <calculatedColumnFormula>IF(AND(tablaDeEjemplo[[#This Row],[ventas 1er trimestre]]&gt;3500,tablaDeEjemplo[[#This Row],[ventas 2do trimestre]]&gt;3500,tablaDeEjemplo[[#This Row],[vemtas 3er trimestre]]&gt;3500),"beneficios en los tres trimestres","no hubo beneficios en todos los trimestres")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B6F3A6-066B-448B-8745-4E445BD0AB3D}" name="Tabla6" displayName="Tabla6" ref="B36:E41" totalsRowShown="0" headerRowDxfId="70" dataDxfId="69">
  <autoFilter ref="B36:E41" xr:uid="{6EB6F3A6-066B-448B-8745-4E445BD0AB3D}"/>
  <tableColumns count="4">
    <tableColumn id="1" xr3:uid="{5E9E8327-50FB-4C88-82CF-5FD1E5175A06}" name="nombre" dataDxfId="68"/>
    <tableColumn id="2" xr3:uid="{ACCF0C60-A980-4C3E-B22C-B4C68767939E}" name="ciudad" dataDxfId="67"/>
    <tableColumn id="3" xr3:uid="{4D8D6F1E-6F34-4582-8616-980EE08CC19C}" name="edad" dataDxfId="66"/>
    <tableColumn id="4" xr3:uid="{4107BD55-FF3B-4697-95B6-2F268DD3E983}" name="tipo" dataDxfId="65">
      <calculatedColumnFormula array="1">_xlfn.IFS(Tabla6[[#This Row],[edad]]&lt;=13,"niño",Tabla6[[#This Row],[edad]]&lt;=18,"adolecente",Tabla6[[#This Row],[edad]]&lt;=65,"joven adulto",Tabla6[[#This Row],[edad]]&gt;65,"tercera edad")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047B8-B8C6-466E-9E71-6E7E426A73C6}" name="Tabla7" displayName="Tabla7" ref="G36:H40" totalsRowShown="0" headerRowDxfId="64" dataDxfId="63">
  <autoFilter ref="G36:H40" xr:uid="{34C047B8-B8C6-466E-9E71-6E7E426A73C6}"/>
  <tableColumns count="2">
    <tableColumn id="1" xr3:uid="{CFABE698-2D63-49F2-A1F3-B643E7D7CD23}" name="edad" dataDxfId="62"/>
    <tableColumn id="2" xr3:uid="{30963E77-7425-449A-8F48-DDDAEE82004D}" name="tipo" dataDxfId="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F233D-462B-4A5F-A4E9-3FA5F6DF8E3B}" name="Tabla1" displayName="Tabla1" ref="B48:E91" totalsRowShown="0" headerRowDxfId="60" dataDxfId="59">
  <autoFilter ref="B48:E91" xr:uid="{A56F233D-462B-4A5F-A4E9-3FA5F6DF8E3B}"/>
  <tableColumns count="4">
    <tableColumn id="1" xr3:uid="{EA8A5CB7-15DD-4D25-960C-D74FCBEF1798}" name="mes" dataDxfId="58"/>
    <tableColumn id="2" xr3:uid="{72E57F59-EBC6-42EB-8461-CE234EDFDC67}" name="vendedor" dataDxfId="57"/>
    <tableColumn id="3" xr3:uid="{7773909E-A65A-453F-A426-5A342742EC9B}" name="ventas" dataDxfId="56"/>
    <tableColumn id="4" xr3:uid="{C9E6D9A7-125C-4919-9494-287A09487570}" name="almacen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109D-DC1F-4978-A063-14D5B4C9A387}" name="Tabla3" displayName="Tabla3" ref="B125:D130" totalsRowShown="0" headerRowDxfId="54">
  <autoFilter ref="B125:D130" xr:uid="{E7FC109D-DC1F-4978-A063-14D5B4C9A387}"/>
  <tableColumns count="3">
    <tableColumn id="1" xr3:uid="{607690AB-B4D6-4244-880E-52F08CEE623D}" name="numero"/>
    <tableColumn id="2" xr3:uid="{AD175161-EE81-488E-9934-62D429B0D055}" name="divisor"/>
    <tableColumn id="3" xr3:uid="{645960A9-E775-4F93-9587-209A231B1336}" name="residuo" dataDxfId="53">
      <calculatedColumnFormula>MOD(Tabla3[[#This Row],[numero]],Tabla3[[#This Row],[divisor]])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82A8-4932-47BB-9305-0FBDE21DB47F}" name="Tabla4" displayName="Tabla4" ref="B98:E110" totalsRowShown="0" headerRowDxfId="52" headerRowBorderDxfId="51" tableBorderDxfId="50">
  <autoFilter ref="B98:E110" xr:uid="{AB8917A9-E925-4CE0-9F45-08618D9DA230}">
    <filterColumn colId="2">
      <filters>
        <filter val="Celular"/>
        <filter val="Laptop"/>
        <filter val="Microfono"/>
        <filter val="Teclado"/>
      </filters>
    </filterColumn>
  </autoFilter>
  <tableColumns count="4">
    <tableColumn id="1" xr3:uid="{E7702F9C-1406-4EC7-A2C6-E85CCFF4F3F1}" name="num" dataDxfId="49"/>
    <tableColumn id="2" xr3:uid="{ED087E79-D309-4641-A64E-FB5C5EF15E96}" name="nombre de cliente" dataDxfId="48"/>
    <tableColumn id="3" xr3:uid="{D32CEDAF-D0F3-4204-B879-F2AC4E8CBB7E}" name="inten vendido" dataDxfId="47"/>
    <tableColumn id="4" xr3:uid="{5183FAAF-152C-480C-951E-AA05B61E558F}" name="ventas" dataDxfId="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AAFF8-9894-4E56-AD18-02049411D38C}" name="Tabla5" displayName="Tabla5" ref="B136:C139" totalsRowShown="0" headerRowDxfId="45" headerRowBorderDxfId="44" tableBorderDxfId="43">
  <autoFilter ref="B136:C139" xr:uid="{A7EAAFF8-9894-4E56-AD18-02049411D38C}"/>
  <tableColumns count="2">
    <tableColumn id="1" xr3:uid="{3678AD31-3C68-4D2F-94C5-37E335886AD8}" name="Vor"/>
    <tableColumn id="2" xr3:uid="{4EC11E12-15D3-4B02-818E-9B9FBFCECE9F}" name="entero" dataDxfId="42">
      <calculatedColumnFormula>INT(Tabla5[[#This Row],[Vor]])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10D987-1723-4933-81B3-0B77A1564462}" name="Tabla8" displayName="Tabla8" ref="E136:F139" totalsRowShown="0" headerRowDxfId="41" headerRowBorderDxfId="40" tableBorderDxfId="39">
  <autoFilter ref="E136:F139" xr:uid="{CF10D987-1723-4933-81B3-0B77A1564462}"/>
  <tableColumns count="2">
    <tableColumn id="1" xr3:uid="{31F71D3B-F428-4CBC-8609-DDC2C6F717F2}" name="valor"/>
    <tableColumn id="2" xr3:uid="{2943EEA7-F064-4EF5-A236-C2A8E11F6D90}" name="3 decimales" dataDxfId="38">
      <calculatedColumnFormula>TRUNC(Tabla8[[#This Row],[valor]],3)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C98E62-6F10-4B70-9925-D3E6C668E51A}" name="Tabla9" displayName="Tabla9" ref="H136:I143" totalsRowShown="0" headerRowDxfId="37" dataDxfId="36">
  <autoFilter ref="H136:I143" xr:uid="{24C98E62-6F10-4B70-9925-D3E6C668E51A}"/>
  <tableColumns count="2">
    <tableColumn id="1" xr3:uid="{89244227-8CDB-4E7A-8AE6-A60811A8E98D}" name="valor" dataDxfId="35"/>
    <tableColumn id="2" xr3:uid="{FB930521-48C8-4A83-A824-96AB3D4C0B6C}" name="rendodear max" dataDxfId="34">
      <calculatedColumnFormula>ROUNDUP(Tabla9[[#This Row],[valor]],0)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699D9-FFF9-41DF-9A82-0895F5359022}" name="Tabla911" displayName="Tabla911" ref="K136:L143" totalsRowShown="0" headerRowDxfId="33" dataDxfId="32">
  <autoFilter ref="K136:L143" xr:uid="{D3D699D9-FFF9-41DF-9A82-0895F5359022}"/>
  <tableColumns count="2">
    <tableColumn id="1" xr3:uid="{6370D7BF-23C4-435A-B977-1404D3A84FFE}" name="valor" dataDxfId="31"/>
    <tableColumn id="2" xr3:uid="{B9EC1C73-CC5D-41BF-9E88-8CC9B95D208E}" name="rendodear min" dataDxfId="30">
      <calculatedColumnFormula>ROUNDDOWN(Tabla911[[#This Row],[valor]],0)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26D621-F1C8-4D9D-A045-BE4AFFDBA19A}" name="Tabla11" displayName="Tabla11" ref="F153:L162" totalsRowShown="0" headerRowDxfId="29" headerRowBorderDxfId="28" tableBorderDxfId="27" totalsRowBorderDxfId="26">
  <autoFilter ref="F153:L162" xr:uid="{8026D621-F1C8-4D9D-A045-BE4AFFDBA19A}"/>
  <tableColumns count="7">
    <tableColumn id="1" xr3:uid="{A77AB39D-26F4-47CC-A968-5047ECA883B3}" name="provincias" dataDxfId="25"/>
    <tableColumn id="2" xr3:uid="{9A85997B-153C-45DC-BBDD-FCFE7A27825B}" name="mayuscula" dataDxfId="24">
      <calculatedColumnFormula>UPPER(Tabla11[[#This Row],[provincias]])</calculatedColumnFormula>
    </tableColumn>
    <tableColumn id="3" xr3:uid="{A0FF24A8-7F7C-40BA-8DCB-CB21DAE09B5C}" name="minunculas" dataDxfId="23">
      <calculatedColumnFormula>LOWER(Tabla11[[#This Row],[mayuscula]])</calculatedColumnFormula>
    </tableColumn>
    <tableColumn id="4" xr3:uid="{735277F2-0B8E-4F38-B429-CAE1289C4AE7}" name="num caracteres" dataDxfId="22">
      <calculatedColumnFormula>LEN(Tabla11[[#This Row],[provincias]])</calculatedColumnFormula>
    </tableColumn>
    <tableColumn id="5" xr3:uid="{1A1794FC-73B0-4ABB-89F4-07B8458BEFE0}" name="elimina espacios" dataDxfId="21">
      <calculatedColumnFormula>TRIM(Tabla11[[#This Row],[provincias]])</calculatedColumnFormula>
    </tableColumn>
    <tableColumn id="6" xr3:uid="{1A06D7DD-F336-457E-A41A-A360B702B51E}" name="Extrae 4 letras" dataDxfId="20">
      <calculatedColumnFormula>MID(Tabla11[[#This Row],[provincias]],1,4)</calculatedColumnFormula>
    </tableColumn>
    <tableColumn id="7" xr3:uid="{60AAAA1E-9EB7-418A-B6C5-BCF3654A1854}" name="FUNCION REPT" dataDxfId="19">
      <calculatedColumnFormula>+REPT("*",Tabla11[[#This Row],[num caracteres]])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B3A1EB-DFEE-40E1-A0E2-AB108A9AC8A4}" name="Tabla12" displayName="Tabla12" ref="B177:E186" totalsRowShown="0" headerRowDxfId="18" dataDxfId="17">
  <autoFilter ref="B177:E186" xr:uid="{83B3A1EB-DFEE-40E1-A0E2-AB108A9AC8A4}"/>
  <tableColumns count="4">
    <tableColumn id="1" xr3:uid="{568943CD-A33E-4319-A345-796E5B3382FE}" name="Nombre y apellidos" dataDxfId="16"/>
    <tableColumn id="2" xr3:uid="{2A7D9B85-CE83-4345-AF7D-0129B145E24B}" name="nombre" dataDxfId="15"/>
    <tableColumn id="3" xr3:uid="{86D9DFB8-3D7C-4738-8E90-2A55D49E96FA}" name="primer apellido" dataDxfId="14"/>
    <tableColumn id="4" xr3:uid="{9B9F10AD-C704-4D1D-AF2C-303FEF422ADD}" name="segundo apellido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1BE3D0-530F-4C5C-BD63-52C228954A9D}" name="Tabla13" displayName="Tabla13" ref="H177:L185" totalsRowShown="0" headerRowDxfId="7" dataDxfId="6">
  <tableColumns count="5">
    <tableColumn id="1" xr3:uid="{3C1D4B05-F58D-4969-9F73-C2D47BCDCD6D}" name="NO. Fila" dataDxfId="12"/>
    <tableColumn id="2" xr3:uid="{F9A00E65-91F8-45AC-AA23-51B1E281EEC1}" name="Nombre vendedor" dataDxfId="11"/>
    <tableColumn id="3" xr3:uid="{2191A27F-0D06-46C4-BCDB-0DAEBC15C8CE}" name="2020" dataDxfId="10"/>
    <tableColumn id="4" xr3:uid="{D1EA8C71-507E-4F2B-AA10-5C3A245CC3A2}" name="2021" dataDxfId="9"/>
    <tableColumn id="5" xr3:uid="{DF693C14-5C57-4C54-8BFD-FFF9AB1F52FA}" name="2022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://www.linkedin.com/in/jean-pierre-veliz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https://github.com/jean-pi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7A9-E925-4CE0-9F45-08618D9DA230}">
  <dimension ref="A8:L189"/>
  <sheetViews>
    <sheetView tabSelected="1" topLeftCell="A174" zoomScale="93" zoomScaleNormal="93" workbookViewId="0">
      <selection activeCell="I198" sqref="I198"/>
    </sheetView>
  </sheetViews>
  <sheetFormatPr baseColWidth="10" defaultRowHeight="15" x14ac:dyDescent="0.25"/>
  <cols>
    <col min="1" max="1" width="8.42578125" customWidth="1"/>
    <col min="2" max="2" width="20.140625" customWidth="1"/>
    <col min="3" max="3" width="25.7109375" customWidth="1"/>
    <col min="4" max="4" width="16.28515625" customWidth="1"/>
    <col min="5" max="5" width="18.28515625" customWidth="1"/>
    <col min="6" max="8" width="15.7109375" customWidth="1"/>
    <col min="9" max="9" width="20" customWidth="1"/>
    <col min="10" max="10" width="18.140625" customWidth="1"/>
    <col min="11" max="11" width="14.85546875" customWidth="1"/>
    <col min="12" max="12" width="25.85546875" customWidth="1"/>
    <col min="13" max="13" width="11.5703125" customWidth="1"/>
  </cols>
  <sheetData>
    <row r="8" spans="4:5" x14ac:dyDescent="0.25">
      <c r="D8" t="s">
        <v>223</v>
      </c>
      <c r="E8" s="59" t="s">
        <v>224</v>
      </c>
    </row>
    <row r="9" spans="4:5" x14ac:dyDescent="0.25">
      <c r="D9" t="s">
        <v>225</v>
      </c>
      <c r="E9" s="59" t="s">
        <v>226</v>
      </c>
    </row>
    <row r="17" spans="2:12" x14ac:dyDescent="0.25">
      <c r="B17" s="49" t="s">
        <v>2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ht="30" customHeight="1" x14ac:dyDescent="0.25">
      <c r="B18" s="5" t="s">
        <v>0</v>
      </c>
      <c r="C18" s="6" t="s">
        <v>1</v>
      </c>
      <c r="D18" s="6" t="s">
        <v>3</v>
      </c>
      <c r="E18" s="6" t="s">
        <v>4</v>
      </c>
      <c r="F18" s="7" t="s">
        <v>5</v>
      </c>
      <c r="G18" s="7" t="s">
        <v>6</v>
      </c>
      <c r="H18" s="6" t="s">
        <v>7</v>
      </c>
      <c r="I18" s="6" t="s">
        <v>8</v>
      </c>
      <c r="J18" s="6" t="s">
        <v>11</v>
      </c>
      <c r="K18" s="6" t="s">
        <v>12</v>
      </c>
      <c r="L18" s="6" t="s">
        <v>13</v>
      </c>
    </row>
    <row r="19" spans="2:12" ht="30" customHeight="1" x14ac:dyDescent="0.25">
      <c r="B19" s="3" t="s">
        <v>19</v>
      </c>
      <c r="C19" s="1"/>
      <c r="D19" s="1">
        <v>10000</v>
      </c>
      <c r="E19" s="2">
        <v>4000</v>
      </c>
      <c r="F19" s="2">
        <v>4500</v>
      </c>
      <c r="G19" s="3" t="str">
        <f>IF(tablaDeEjemplo[[#This Row],[ventas 1er trimestre]]&gt;3500,"hubo beneficios","hubo perdidas")</f>
        <v>hubo beneficios</v>
      </c>
      <c r="H19" s="3" t="str">
        <f>IF(tablaDeEjemplo[[#This Row],[ventas 2do trimestre]]&gt;3500,"hubo beneficios","hubo perdidas")</f>
        <v>hubo beneficios</v>
      </c>
      <c r="I19" s="3" t="str">
        <f>IF(tablaDeEjemplo[[#This Row],[vemtas 3er trimestre]]&gt;3500,"hubo beneficios","hubo perdidas")</f>
        <v>hubo beneficios</v>
      </c>
      <c r="J19" s="8">
        <f>SUM(tablaDeEjemplo[[#This Row],[ventas 1er trimestre]:[vemtas 3er trimestre]])</f>
        <v>18500</v>
      </c>
      <c r="K19" s="8">
        <v>8500</v>
      </c>
      <c r="L19" s="8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0" spans="2:12" ht="30" customHeight="1" x14ac:dyDescent="0.25">
      <c r="B20" s="3" t="s">
        <v>21</v>
      </c>
      <c r="C20" s="1"/>
      <c r="D20" s="1">
        <v>5000</v>
      </c>
      <c r="E20" s="2">
        <v>2000</v>
      </c>
      <c r="F20" s="2">
        <v>2500</v>
      </c>
      <c r="G20" s="3" t="str">
        <f>IF(tablaDeEjemplo[[#This Row],[ventas 1er trimestre]]&gt;3500,"hubo beneficios","hubo perdidas")</f>
        <v>hubo beneficios</v>
      </c>
      <c r="H20" s="3" t="str">
        <f>IF(tablaDeEjemplo[[#This Row],[ventas 2do trimestre]]&gt;3500,"hubo beneficios","hubo perdidas")</f>
        <v>hubo perdidas</v>
      </c>
      <c r="I20" s="3" t="str">
        <f>IF(tablaDeEjemplo[[#This Row],[vemtas 3er trimestre]]&gt;3500,"hubo beneficios","hubo perdidas")</f>
        <v>hubo perdidas</v>
      </c>
      <c r="J20" s="3">
        <f>SUM(tablaDeEjemplo[[#This Row],[ventas 1er trimestre]:[vemtas 3er trimestre]])</f>
        <v>9500</v>
      </c>
      <c r="K20" s="3">
        <v>6000</v>
      </c>
      <c r="L20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1" spans="2:12" ht="30" customHeight="1" x14ac:dyDescent="0.25">
      <c r="B21" s="3" t="s">
        <v>20</v>
      </c>
      <c r="C21" s="1"/>
      <c r="D21" s="1">
        <v>6000</v>
      </c>
      <c r="E21" s="2">
        <v>6000</v>
      </c>
      <c r="F21" s="2">
        <v>1000</v>
      </c>
      <c r="G21" s="3" t="str">
        <f>IF(tablaDeEjemplo[[#This Row],[ventas 1er trimestre]]&gt;3500,"hubo beneficios","hubo perdidas")</f>
        <v>hubo beneficios</v>
      </c>
      <c r="H21" s="3" t="str">
        <f>IF(tablaDeEjemplo[[#This Row],[ventas 2do trimestre]]&gt;3500,"hubo beneficios","hubo perdidas")</f>
        <v>hubo beneficios</v>
      </c>
      <c r="I21" s="3" t="str">
        <f>IF(tablaDeEjemplo[[#This Row],[vemtas 3er trimestre]]&gt;3500,"hubo beneficios","hubo perdidas")</f>
        <v>hubo perdidas</v>
      </c>
      <c r="J21" s="3">
        <f>SUM(tablaDeEjemplo[[#This Row],[ventas 1er trimestre]:[vemtas 3er trimestre]])</f>
        <v>13000</v>
      </c>
      <c r="K21" s="3">
        <v>7000</v>
      </c>
      <c r="L21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2" spans="2:12" ht="30" customHeight="1" x14ac:dyDescent="0.25">
      <c r="B22" s="3" t="s">
        <v>22</v>
      </c>
      <c r="C22" s="1"/>
      <c r="D22" s="1">
        <v>15000</v>
      </c>
      <c r="E22" s="2">
        <v>5000</v>
      </c>
      <c r="F22" s="2">
        <v>5500</v>
      </c>
      <c r="G22" s="3" t="str">
        <f>IF(tablaDeEjemplo[[#This Row],[ventas 1er trimestre]]&gt;3500,"hubo beneficios","hubo perdidas")</f>
        <v>hubo beneficios</v>
      </c>
      <c r="H22" s="3" t="str">
        <f>IF(tablaDeEjemplo[[#This Row],[ventas 2do trimestre]]&gt;3500,"hubo beneficios","hubo perdidas")</f>
        <v>hubo beneficios</v>
      </c>
      <c r="I22" s="3" t="str">
        <f>IF(tablaDeEjemplo[[#This Row],[vemtas 3er trimestre]]&gt;3500,"hubo beneficios","hubo perdidas")</f>
        <v>hubo beneficios</v>
      </c>
      <c r="J22" s="3">
        <f>SUM(tablaDeEjemplo[[#This Row],[ventas 1er trimestre]:[vemtas 3er trimestre]])</f>
        <v>25500</v>
      </c>
      <c r="K22" s="3">
        <v>3500</v>
      </c>
      <c r="L22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3" spans="2:12" ht="30" customHeight="1" x14ac:dyDescent="0.25">
      <c r="B23" s="3" t="s">
        <v>23</v>
      </c>
      <c r="C23" s="1"/>
      <c r="D23" s="1">
        <v>35000</v>
      </c>
      <c r="E23" s="2">
        <v>10000</v>
      </c>
      <c r="F23" s="2">
        <v>4700</v>
      </c>
      <c r="G23" s="3" t="str">
        <f>IF(tablaDeEjemplo[[#This Row],[ventas 1er trimestre]]&gt;3500,"hubo beneficios","hubo perdidas")</f>
        <v>hubo beneficios</v>
      </c>
      <c r="H23" s="3" t="str">
        <f>IF(tablaDeEjemplo[[#This Row],[ventas 2do trimestre]]&gt;3500,"hubo beneficios","hubo perdidas")</f>
        <v>hubo beneficios</v>
      </c>
      <c r="I23" s="3" t="str">
        <f>IF(tablaDeEjemplo[[#This Row],[vemtas 3er trimestre]]&gt;3500,"hubo beneficios","hubo perdidas")</f>
        <v>hubo beneficios</v>
      </c>
      <c r="J23" s="3">
        <f>SUM(tablaDeEjemplo[[#This Row],[ventas 1er trimestre]:[vemtas 3er trimestre]])</f>
        <v>49700</v>
      </c>
      <c r="K23" s="3">
        <v>12000</v>
      </c>
      <c r="L23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4" spans="2:12" ht="30" customHeight="1" x14ac:dyDescent="0.25">
      <c r="B24" s="3" t="s">
        <v>24</v>
      </c>
      <c r="C24" s="1"/>
      <c r="D24" s="1">
        <v>2000</v>
      </c>
      <c r="E24" s="2">
        <v>1000</v>
      </c>
      <c r="F24" s="2">
        <v>3700</v>
      </c>
      <c r="G24" s="3" t="str">
        <f>IF(tablaDeEjemplo[[#This Row],[ventas 1er trimestre]]&gt;3500,"hubo beneficios","hubo perdidas")</f>
        <v>hubo perdidas</v>
      </c>
      <c r="H24" s="3" t="str">
        <f>IF(tablaDeEjemplo[[#This Row],[ventas 2do trimestre]]&gt;3500,"hubo beneficios","hubo perdidas")</f>
        <v>hubo perdidas</v>
      </c>
      <c r="I24" s="3" t="str">
        <f>IF(tablaDeEjemplo[[#This Row],[vemtas 3er trimestre]]&gt;3500,"hubo beneficios","hubo perdidas")</f>
        <v>hubo beneficios</v>
      </c>
      <c r="J24" s="9">
        <f>SUM(tablaDeEjemplo[[#This Row],[ventas 1er trimestre]:[vemtas 3er trimestre]])</f>
        <v>6700</v>
      </c>
      <c r="K24" s="9">
        <v>20000</v>
      </c>
      <c r="L24" s="9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6" spans="2:12" x14ac:dyDescent="0.25">
      <c r="B26" s="48" t="s">
        <v>9</v>
      </c>
      <c r="C26" s="48"/>
      <c r="D26" s="48"/>
    </row>
    <row r="27" spans="2:12" x14ac:dyDescent="0.25">
      <c r="B27" t="s">
        <v>14</v>
      </c>
    </row>
    <row r="28" spans="2:12" x14ac:dyDescent="0.25">
      <c r="B28" t="s">
        <v>10</v>
      </c>
    </row>
    <row r="29" spans="2:12" x14ac:dyDescent="0.25">
      <c r="B29" t="s">
        <v>15</v>
      </c>
    </row>
    <row r="30" spans="2:12" x14ac:dyDescent="0.25">
      <c r="B30" s="50" t="s">
        <v>16</v>
      </c>
      <c r="C30" s="50"/>
      <c r="D30" s="50"/>
    </row>
    <row r="31" spans="2:12" x14ac:dyDescent="0.25">
      <c r="B31" t="s">
        <v>17</v>
      </c>
    </row>
    <row r="36" spans="2:12" x14ac:dyDescent="0.25">
      <c r="B36" s="4" t="s">
        <v>18</v>
      </c>
      <c r="C36" s="4" t="s">
        <v>25</v>
      </c>
      <c r="D36" s="4" t="s">
        <v>26</v>
      </c>
      <c r="E36" s="4" t="s">
        <v>27</v>
      </c>
      <c r="G36" s="4" t="s">
        <v>26</v>
      </c>
      <c r="H36" s="4" t="s">
        <v>27</v>
      </c>
    </row>
    <row r="37" spans="2:12" x14ac:dyDescent="0.25">
      <c r="B37" s="4" t="s">
        <v>36</v>
      </c>
      <c r="C37" s="4" t="s">
        <v>38</v>
      </c>
      <c r="D37" s="4">
        <v>18</v>
      </c>
      <c r="E37" s="10" t="str" cm="1">
        <f t="array" ref="E37">_xlfn.IFS(Tabla6[[#This Row],[edad]]&lt;=13,"niño",Tabla6[[#This Row],[edad]]&lt;=18,"adolecente",Tabla6[[#This Row],[edad]]&lt;=65,"joven adulto",Tabla6[[#This Row],[edad]]&gt;65,"tercera edad")</f>
        <v>adolecente</v>
      </c>
      <c r="G37" s="4" t="s">
        <v>28</v>
      </c>
      <c r="H37" s="4" t="s">
        <v>29</v>
      </c>
    </row>
    <row r="38" spans="2:12" x14ac:dyDescent="0.25">
      <c r="B38" s="4" t="s">
        <v>37</v>
      </c>
      <c r="C38" s="4" t="s">
        <v>39</v>
      </c>
      <c r="D38" s="4">
        <v>5</v>
      </c>
      <c r="E38" s="4" t="str" cm="1">
        <f t="array" ref="E38">_xlfn.IFS(Tabla6[[#This Row],[edad]]&lt;=13,"niño",Tabla6[[#This Row],[edad]]&lt;=18,"adolecente",Tabla6[[#This Row],[edad]]&lt;=65,"joven adulto",Tabla6[[#This Row],[edad]]&gt;65,"tercera edad")</f>
        <v>niño</v>
      </c>
      <c r="G38" s="4" t="s">
        <v>30</v>
      </c>
      <c r="H38" s="4" t="s">
        <v>32</v>
      </c>
    </row>
    <row r="39" spans="2:12" x14ac:dyDescent="0.25">
      <c r="B39" s="4" t="s">
        <v>37</v>
      </c>
      <c r="C39" s="4" t="s">
        <v>42</v>
      </c>
      <c r="D39" s="4">
        <v>27</v>
      </c>
      <c r="E39" s="4" t="str" cm="1">
        <f t="array" ref="E39">_xlfn.IFS(Tabla6[[#This Row],[edad]]&lt;=13,"niño",Tabla6[[#This Row],[edad]]&lt;=18,"adolecente",Tabla6[[#This Row],[edad]]&lt;=65,"joven adulto",Tabla6[[#This Row],[edad]]&gt;65,"tercera edad")</f>
        <v>joven adulto</v>
      </c>
      <c r="G39" s="4" t="s">
        <v>31</v>
      </c>
      <c r="H39" s="4" t="s">
        <v>33</v>
      </c>
    </row>
    <row r="40" spans="2:12" x14ac:dyDescent="0.25">
      <c r="B40" s="4" t="s">
        <v>40</v>
      </c>
      <c r="C40" s="4" t="s">
        <v>43</v>
      </c>
      <c r="D40" s="4">
        <v>70</v>
      </c>
      <c r="E40" s="4" t="str" cm="1">
        <f t="array" ref="E40">_xlfn.IFS(Tabla6[[#This Row],[edad]]&lt;=13,"niño",Tabla6[[#This Row],[edad]]&lt;=18,"adolecente",Tabla6[[#This Row],[edad]]&lt;=65,"joven adulto",Tabla6[[#This Row],[edad]]&gt;65,"tercera edad")</f>
        <v>tercera edad</v>
      </c>
      <c r="G40" s="4" t="s">
        <v>35</v>
      </c>
      <c r="H40" s="4" t="s">
        <v>34</v>
      </c>
    </row>
    <row r="41" spans="2:12" x14ac:dyDescent="0.25">
      <c r="B41" s="4" t="s">
        <v>41</v>
      </c>
      <c r="C41" s="4" t="s">
        <v>44</v>
      </c>
      <c r="D41" s="4">
        <v>4</v>
      </c>
      <c r="E41" s="4" t="str" cm="1">
        <f t="array" ref="E41">_xlfn.IFS(Tabla6[[#This Row],[edad]]&lt;=13,"niño",Tabla6[[#This Row],[edad]]&lt;=18,"adolecente",Tabla6[[#This Row],[edad]]&lt;=65,"joven adulto",Tabla6[[#This Row],[edad]]&gt;65,"tercera edad")</f>
        <v>niño</v>
      </c>
    </row>
    <row r="44" spans="2:12" x14ac:dyDescent="0.25">
      <c r="B44" s="47" t="s">
        <v>9</v>
      </c>
      <c r="C44" s="47"/>
      <c r="D44" s="47"/>
    </row>
    <row r="45" spans="2:12" x14ac:dyDescent="0.25">
      <c r="B45" t="s">
        <v>45</v>
      </c>
    </row>
    <row r="48" spans="2:12" x14ac:dyDescent="0.25">
      <c r="B48" s="11" t="s">
        <v>65</v>
      </c>
      <c r="C48" s="11" t="s">
        <v>46</v>
      </c>
      <c r="D48" s="11" t="s">
        <v>47</v>
      </c>
      <c r="E48" s="11" t="s">
        <v>48</v>
      </c>
      <c r="G48" s="11" t="s">
        <v>69</v>
      </c>
      <c r="H48" s="11" t="s">
        <v>46</v>
      </c>
      <c r="I48" s="11" t="s">
        <v>47</v>
      </c>
      <c r="J48" s="11" t="s">
        <v>48</v>
      </c>
      <c r="K48" s="48" t="s">
        <v>66</v>
      </c>
      <c r="L48" s="48"/>
    </row>
    <row r="49" spans="2:12" x14ac:dyDescent="0.25">
      <c r="B49" s="4" t="s">
        <v>49</v>
      </c>
      <c r="C49" s="4" t="s">
        <v>56</v>
      </c>
      <c r="D49" s="12">
        <v>5000</v>
      </c>
      <c r="E49" s="4" t="s">
        <v>60</v>
      </c>
      <c r="G49" s="10" t="str" cm="1">
        <f t="array" ref="G49">_xlfn._xlws.FILTER(Tabla1[],Tabla1[mes]=G48,"no datos")</f>
        <v>no datos</v>
      </c>
      <c r="H49" s="10"/>
      <c r="I49" s="10"/>
      <c r="J49" s="10"/>
      <c r="K49" t="s">
        <v>67</v>
      </c>
    </row>
    <row r="50" spans="2:12" x14ac:dyDescent="0.25">
      <c r="B50" s="4" t="s">
        <v>51</v>
      </c>
      <c r="C50" s="4" t="s">
        <v>57</v>
      </c>
      <c r="D50" s="12">
        <v>5000</v>
      </c>
      <c r="E50" s="4" t="s">
        <v>60</v>
      </c>
      <c r="G50" s="10"/>
      <c r="H50" s="10"/>
      <c r="I50" s="10"/>
      <c r="J50" s="10"/>
    </row>
    <row r="51" spans="2:12" x14ac:dyDescent="0.25">
      <c r="B51" s="4" t="s">
        <v>50</v>
      </c>
      <c r="C51" s="4" t="s">
        <v>57</v>
      </c>
      <c r="D51" s="12">
        <v>3000</v>
      </c>
      <c r="E51" s="4" t="s">
        <v>61</v>
      </c>
      <c r="G51" s="10"/>
      <c r="H51" s="10"/>
      <c r="I51" s="10"/>
      <c r="J51" s="10"/>
    </row>
    <row r="52" spans="2:12" x14ac:dyDescent="0.25">
      <c r="B52" s="4" t="s">
        <v>49</v>
      </c>
      <c r="C52" s="4" t="s">
        <v>56</v>
      </c>
      <c r="D52" s="12">
        <v>2500</v>
      </c>
      <c r="E52" s="4" t="s">
        <v>63</v>
      </c>
      <c r="G52" s="10"/>
      <c r="H52" s="10"/>
      <c r="I52" s="10"/>
      <c r="J52" s="10"/>
    </row>
    <row r="53" spans="2:12" x14ac:dyDescent="0.25">
      <c r="B53" s="4" t="s">
        <v>51</v>
      </c>
      <c r="C53" s="4" t="s">
        <v>57</v>
      </c>
      <c r="D53" s="12">
        <v>3000</v>
      </c>
      <c r="E53" s="4" t="s">
        <v>62</v>
      </c>
      <c r="G53" s="10"/>
      <c r="H53" s="10"/>
      <c r="I53" s="10"/>
      <c r="J53" s="10"/>
    </row>
    <row r="54" spans="2:12" x14ac:dyDescent="0.25">
      <c r="B54" s="4" t="s">
        <v>50</v>
      </c>
      <c r="C54" s="4" t="s">
        <v>56</v>
      </c>
      <c r="D54" s="12">
        <v>6200</v>
      </c>
      <c r="E54" s="4" t="s">
        <v>63</v>
      </c>
      <c r="G54" s="10"/>
      <c r="H54" s="10"/>
      <c r="I54" s="10"/>
      <c r="J54" s="10"/>
    </row>
    <row r="55" spans="2:12" x14ac:dyDescent="0.25">
      <c r="B55" s="4" t="s">
        <v>49</v>
      </c>
      <c r="C55" s="4" t="s">
        <v>59</v>
      </c>
      <c r="D55" s="12">
        <v>4000</v>
      </c>
      <c r="E55" s="4" t="s">
        <v>62</v>
      </c>
      <c r="G55" s="4"/>
      <c r="H55" s="4"/>
      <c r="I55" s="4"/>
      <c r="J55" s="4"/>
    </row>
    <row r="56" spans="2:12" x14ac:dyDescent="0.25">
      <c r="B56" s="4"/>
      <c r="C56" s="4"/>
      <c r="D56" s="12"/>
      <c r="E56" s="4"/>
    </row>
    <row r="57" spans="2:12" x14ac:dyDescent="0.25">
      <c r="B57" s="4"/>
      <c r="C57" s="4"/>
      <c r="D57" s="12"/>
      <c r="E57" s="4"/>
    </row>
    <row r="58" spans="2:12" x14ac:dyDescent="0.25">
      <c r="B58" s="4"/>
      <c r="C58" s="4"/>
      <c r="D58" s="12"/>
      <c r="E58" s="4"/>
    </row>
    <row r="59" spans="2:12" x14ac:dyDescent="0.25">
      <c r="B59" s="4"/>
      <c r="C59" s="4"/>
      <c r="D59" s="12"/>
      <c r="E59" s="4"/>
    </row>
    <row r="60" spans="2:12" x14ac:dyDescent="0.25">
      <c r="B60" s="4" t="s">
        <v>49</v>
      </c>
      <c r="C60" s="4" t="s">
        <v>56</v>
      </c>
      <c r="D60" s="12">
        <v>2500</v>
      </c>
      <c r="E60" s="4" t="s">
        <v>63</v>
      </c>
    </row>
    <row r="61" spans="2:12" x14ac:dyDescent="0.25">
      <c r="B61" s="4" t="s">
        <v>52</v>
      </c>
      <c r="C61" s="4" t="s">
        <v>58</v>
      </c>
      <c r="D61" s="12">
        <v>5000</v>
      </c>
      <c r="E61" s="4" t="s">
        <v>64</v>
      </c>
    </row>
    <row r="62" spans="2:12" ht="30" x14ac:dyDescent="0.25">
      <c r="B62" s="4" t="s">
        <v>51</v>
      </c>
      <c r="C62" s="4" t="s">
        <v>57</v>
      </c>
      <c r="D62" s="12">
        <v>2500</v>
      </c>
      <c r="E62" s="4" t="s">
        <v>61</v>
      </c>
      <c r="G62" s="11" t="s">
        <v>69</v>
      </c>
      <c r="H62" s="11" t="s">
        <v>70</v>
      </c>
      <c r="I62" s="11" t="s">
        <v>47</v>
      </c>
      <c r="J62" s="11" t="s">
        <v>48</v>
      </c>
      <c r="K62" s="47" t="s">
        <v>66</v>
      </c>
      <c r="L62" s="47"/>
    </row>
    <row r="63" spans="2:12" x14ac:dyDescent="0.25">
      <c r="B63" s="4" t="s">
        <v>49</v>
      </c>
      <c r="C63" s="4" t="s">
        <v>59</v>
      </c>
      <c r="D63" s="12">
        <v>4000</v>
      </c>
      <c r="E63" s="4" t="s">
        <v>62</v>
      </c>
      <c r="G63" t="str" cm="1">
        <f t="array" ref="G63">_xlfn._xlws.FILTER(Tabla1[],(Tabla1[mes]=G62)*(Tabla1[vendedor]=H62),"no datos")</f>
        <v>no datos</v>
      </c>
      <c r="K63" t="s">
        <v>68</v>
      </c>
    </row>
    <row r="64" spans="2:12" x14ac:dyDescent="0.25">
      <c r="B64" s="4" t="s">
        <v>52</v>
      </c>
      <c r="C64" s="4" t="s">
        <v>57</v>
      </c>
      <c r="D64" s="12">
        <v>5000</v>
      </c>
      <c r="E64" s="4" t="s">
        <v>61</v>
      </c>
    </row>
    <row r="65" spans="2:5" x14ac:dyDescent="0.25">
      <c r="B65" s="4" t="s">
        <v>50</v>
      </c>
      <c r="C65" s="4" t="s">
        <v>56</v>
      </c>
      <c r="D65" s="12">
        <v>5000</v>
      </c>
      <c r="E65" s="4" t="s">
        <v>60</v>
      </c>
    </row>
    <row r="66" spans="2:5" x14ac:dyDescent="0.25">
      <c r="B66" s="4" t="s">
        <v>49</v>
      </c>
      <c r="C66" s="4" t="s">
        <v>58</v>
      </c>
      <c r="D66" s="12">
        <v>4000</v>
      </c>
      <c r="E66" s="4" t="s">
        <v>63</v>
      </c>
    </row>
    <row r="67" spans="2:5" x14ac:dyDescent="0.25">
      <c r="B67" s="4" t="s">
        <v>51</v>
      </c>
      <c r="C67" s="4" t="s">
        <v>59</v>
      </c>
      <c r="D67" s="12">
        <v>5000</v>
      </c>
      <c r="E67" s="4" t="s">
        <v>61</v>
      </c>
    </row>
    <row r="68" spans="2:5" x14ac:dyDescent="0.25">
      <c r="B68" s="4" t="s">
        <v>49</v>
      </c>
      <c r="C68" s="4" t="s">
        <v>56</v>
      </c>
      <c r="D68" s="12">
        <v>5000</v>
      </c>
      <c r="E68" s="4" t="s">
        <v>60</v>
      </c>
    </row>
    <row r="69" spans="2:5" x14ac:dyDescent="0.25">
      <c r="B69" s="4" t="s">
        <v>50</v>
      </c>
      <c r="C69" s="4" t="s">
        <v>58</v>
      </c>
      <c r="D69" s="12">
        <v>3000</v>
      </c>
      <c r="E69" s="4" t="s">
        <v>62</v>
      </c>
    </row>
    <row r="70" spans="2:5" x14ac:dyDescent="0.25">
      <c r="B70" s="4" t="s">
        <v>52</v>
      </c>
      <c r="C70" s="4" t="s">
        <v>59</v>
      </c>
      <c r="D70" s="12">
        <v>5000</v>
      </c>
      <c r="E70" s="4" t="s">
        <v>61</v>
      </c>
    </row>
    <row r="71" spans="2:5" x14ac:dyDescent="0.25">
      <c r="B71" s="4" t="s">
        <v>51</v>
      </c>
      <c r="C71" s="4" t="s">
        <v>56</v>
      </c>
      <c r="D71" s="12">
        <v>4000</v>
      </c>
      <c r="E71" s="4" t="s">
        <v>60</v>
      </c>
    </row>
    <row r="72" spans="2:5" x14ac:dyDescent="0.25">
      <c r="B72" s="4" t="s">
        <v>50</v>
      </c>
      <c r="C72" s="4" t="s">
        <v>59</v>
      </c>
      <c r="D72" s="12">
        <v>2500</v>
      </c>
      <c r="E72" s="4" t="s">
        <v>61</v>
      </c>
    </row>
    <row r="73" spans="2:5" x14ac:dyDescent="0.25">
      <c r="B73" s="4" t="s">
        <v>53</v>
      </c>
      <c r="C73" s="4" t="s">
        <v>57</v>
      </c>
      <c r="D73" s="12">
        <v>5000</v>
      </c>
      <c r="E73" s="4" t="s">
        <v>60</v>
      </c>
    </row>
    <row r="74" spans="2:5" x14ac:dyDescent="0.25">
      <c r="B74" s="4" t="s">
        <v>51</v>
      </c>
      <c r="C74" s="4" t="s">
        <v>56</v>
      </c>
      <c r="D74" s="12">
        <v>4000</v>
      </c>
      <c r="E74" s="4" t="s">
        <v>62</v>
      </c>
    </row>
    <row r="75" spans="2:5" x14ac:dyDescent="0.25">
      <c r="B75" s="4" t="s">
        <v>54</v>
      </c>
      <c r="C75" s="4" t="s">
        <v>59</v>
      </c>
      <c r="D75" s="12">
        <v>5000</v>
      </c>
      <c r="E75" s="4" t="s">
        <v>60</v>
      </c>
    </row>
    <row r="76" spans="2:5" x14ac:dyDescent="0.25">
      <c r="B76" s="4" t="s">
        <v>53</v>
      </c>
      <c r="C76" s="4" t="s">
        <v>58</v>
      </c>
      <c r="D76" s="12">
        <v>3000</v>
      </c>
      <c r="E76" s="4" t="s">
        <v>63</v>
      </c>
    </row>
    <row r="77" spans="2:5" x14ac:dyDescent="0.25">
      <c r="B77" s="4" t="s">
        <v>55</v>
      </c>
      <c r="C77" s="4" t="s">
        <v>56</v>
      </c>
      <c r="D77" s="12">
        <v>2500</v>
      </c>
      <c r="E77" s="4" t="s">
        <v>61</v>
      </c>
    </row>
    <row r="78" spans="2:5" x14ac:dyDescent="0.25">
      <c r="B78" s="4" t="s">
        <v>50</v>
      </c>
      <c r="C78" s="4" t="s">
        <v>59</v>
      </c>
      <c r="D78" s="12">
        <v>4000</v>
      </c>
      <c r="E78" s="4" t="s">
        <v>60</v>
      </c>
    </row>
    <row r="79" spans="2:5" x14ac:dyDescent="0.25">
      <c r="B79" s="4" t="s">
        <v>51</v>
      </c>
      <c r="C79" s="4" t="s">
        <v>57</v>
      </c>
      <c r="D79" s="12">
        <v>3000</v>
      </c>
      <c r="E79" s="4" t="s">
        <v>63</v>
      </c>
    </row>
    <row r="80" spans="2:5" x14ac:dyDescent="0.25">
      <c r="B80" s="4" t="s">
        <v>53</v>
      </c>
      <c r="C80" s="4" t="s">
        <v>56</v>
      </c>
      <c r="D80" s="12">
        <v>4000</v>
      </c>
      <c r="E80" s="4" t="s">
        <v>61</v>
      </c>
    </row>
    <row r="81" spans="2:5" x14ac:dyDescent="0.25">
      <c r="B81" s="4" t="s">
        <v>54</v>
      </c>
      <c r="C81" s="4" t="s">
        <v>59</v>
      </c>
      <c r="D81" s="12">
        <v>5000</v>
      </c>
      <c r="E81" s="4" t="s">
        <v>60</v>
      </c>
    </row>
    <row r="82" spans="2:5" x14ac:dyDescent="0.25">
      <c r="B82" s="4" t="s">
        <v>53</v>
      </c>
      <c r="C82" s="4" t="s">
        <v>56</v>
      </c>
      <c r="D82" s="12">
        <v>3000</v>
      </c>
      <c r="E82" s="4" t="s">
        <v>63</v>
      </c>
    </row>
    <row r="83" spans="2:5" x14ac:dyDescent="0.25">
      <c r="B83" s="4" t="s">
        <v>54</v>
      </c>
      <c r="C83" s="4" t="s">
        <v>59</v>
      </c>
      <c r="D83" s="12">
        <v>2500</v>
      </c>
      <c r="E83" s="4" t="s">
        <v>61</v>
      </c>
    </row>
    <row r="84" spans="2:5" x14ac:dyDescent="0.25">
      <c r="B84" s="4" t="s">
        <v>53</v>
      </c>
      <c r="C84" s="4" t="s">
        <v>58</v>
      </c>
      <c r="D84" s="12">
        <v>4000</v>
      </c>
      <c r="E84" s="4" t="s">
        <v>60</v>
      </c>
    </row>
    <row r="85" spans="2:5" x14ac:dyDescent="0.25">
      <c r="B85" s="4" t="s">
        <v>55</v>
      </c>
      <c r="C85" s="4" t="s">
        <v>57</v>
      </c>
      <c r="D85" s="12">
        <v>5000</v>
      </c>
      <c r="E85" s="4" t="s">
        <v>62</v>
      </c>
    </row>
    <row r="86" spans="2:5" x14ac:dyDescent="0.25">
      <c r="B86" s="4" t="s">
        <v>54</v>
      </c>
      <c r="C86" s="4" t="s">
        <v>56</v>
      </c>
      <c r="D86" s="12">
        <v>2500</v>
      </c>
      <c r="E86" s="4" t="s">
        <v>61</v>
      </c>
    </row>
    <row r="87" spans="2:5" x14ac:dyDescent="0.25">
      <c r="B87" s="4" t="s">
        <v>53</v>
      </c>
      <c r="C87" s="4" t="s">
        <v>58</v>
      </c>
      <c r="D87" s="12">
        <v>4000</v>
      </c>
      <c r="E87" s="4" t="s">
        <v>60</v>
      </c>
    </row>
    <row r="88" spans="2:5" x14ac:dyDescent="0.25">
      <c r="B88" s="4" t="s">
        <v>55</v>
      </c>
      <c r="C88" s="4" t="s">
        <v>57</v>
      </c>
      <c r="D88" s="12">
        <v>3000</v>
      </c>
      <c r="E88" s="4" t="s">
        <v>63</v>
      </c>
    </row>
    <row r="89" spans="2:5" x14ac:dyDescent="0.25">
      <c r="B89" s="4" t="s">
        <v>54</v>
      </c>
      <c r="C89" s="4" t="s">
        <v>56</v>
      </c>
      <c r="D89" s="12">
        <v>4000</v>
      </c>
      <c r="E89" s="4" t="s">
        <v>63</v>
      </c>
    </row>
    <row r="90" spans="2:5" x14ac:dyDescent="0.25">
      <c r="B90" s="4" t="s">
        <v>53</v>
      </c>
      <c r="C90" s="4" t="s">
        <v>57</v>
      </c>
      <c r="D90" s="12">
        <v>2500</v>
      </c>
      <c r="E90" s="4" t="s">
        <v>60</v>
      </c>
    </row>
    <row r="91" spans="2:5" x14ac:dyDescent="0.25">
      <c r="B91" s="4" t="s">
        <v>54</v>
      </c>
      <c r="C91" s="4" t="s">
        <v>58</v>
      </c>
      <c r="D91" s="12">
        <v>4000</v>
      </c>
      <c r="E91" s="4" t="s">
        <v>62</v>
      </c>
    </row>
    <row r="95" spans="2:5" x14ac:dyDescent="0.25">
      <c r="B95">
        <v>2</v>
      </c>
      <c r="C95">
        <f>POWER(B95,26)</f>
        <v>67108864</v>
      </c>
      <c r="D95" s="48" t="s">
        <v>105</v>
      </c>
      <c r="E95" s="48"/>
    </row>
    <row r="98" spans="2:8" x14ac:dyDescent="0.25">
      <c r="B98" s="31" t="s">
        <v>89</v>
      </c>
      <c r="C98" s="32" t="s">
        <v>90</v>
      </c>
      <c r="D98" s="32" t="s">
        <v>91</v>
      </c>
      <c r="E98" s="33" t="s">
        <v>47</v>
      </c>
      <c r="F98" s="51" t="s">
        <v>98</v>
      </c>
      <c r="G98" s="52"/>
      <c r="H98" s="52"/>
    </row>
    <row r="99" spans="2:8" hidden="1" x14ac:dyDescent="0.25">
      <c r="B99" s="29">
        <v>5</v>
      </c>
      <c r="C99" s="13" t="s">
        <v>71</v>
      </c>
      <c r="D99" s="13" t="s">
        <v>84</v>
      </c>
      <c r="E99" s="30">
        <v>1750</v>
      </c>
    </row>
    <row r="100" spans="2:8" hidden="1" x14ac:dyDescent="0.25">
      <c r="B100" s="29">
        <v>12</v>
      </c>
      <c r="C100" s="13" t="s">
        <v>73</v>
      </c>
      <c r="D100" s="13" t="s">
        <v>84</v>
      </c>
      <c r="E100" s="30">
        <v>452</v>
      </c>
    </row>
    <row r="101" spans="2:8" x14ac:dyDescent="0.25">
      <c r="B101" s="29">
        <v>1</v>
      </c>
      <c r="C101" s="13" t="s">
        <v>74</v>
      </c>
      <c r="D101" s="13" t="s">
        <v>85</v>
      </c>
      <c r="E101" s="30">
        <v>1100</v>
      </c>
      <c r="F101" t="s">
        <v>99</v>
      </c>
    </row>
    <row r="102" spans="2:8" x14ac:dyDescent="0.25">
      <c r="B102" s="29">
        <v>8</v>
      </c>
      <c r="C102" s="13" t="s">
        <v>75</v>
      </c>
      <c r="D102" s="13" t="s">
        <v>85</v>
      </c>
      <c r="E102" s="30">
        <v>1600</v>
      </c>
      <c r="F102" t="s">
        <v>100</v>
      </c>
    </row>
    <row r="103" spans="2:8" x14ac:dyDescent="0.25">
      <c r="B103" s="29">
        <v>3</v>
      </c>
      <c r="C103" s="13" t="s">
        <v>76</v>
      </c>
      <c r="D103" s="13" t="s">
        <v>86</v>
      </c>
      <c r="E103" s="30">
        <v>1750</v>
      </c>
      <c r="F103" t="s">
        <v>101</v>
      </c>
    </row>
    <row r="104" spans="2:8" x14ac:dyDescent="0.25">
      <c r="B104" s="29">
        <v>9</v>
      </c>
      <c r="C104" s="13" t="s">
        <v>77</v>
      </c>
      <c r="D104" s="13" t="s">
        <v>87</v>
      </c>
      <c r="E104" s="30">
        <v>350</v>
      </c>
      <c r="F104" t="s">
        <v>103</v>
      </c>
    </row>
    <row r="105" spans="2:8" x14ac:dyDescent="0.25">
      <c r="B105" s="29">
        <v>2</v>
      </c>
      <c r="C105" s="13" t="s">
        <v>78</v>
      </c>
      <c r="D105" s="13" t="s">
        <v>72</v>
      </c>
      <c r="E105" s="30">
        <v>1300</v>
      </c>
      <c r="F105" t="s">
        <v>102</v>
      </c>
    </row>
    <row r="106" spans="2:8" x14ac:dyDescent="0.25">
      <c r="B106" s="29">
        <v>6</v>
      </c>
      <c r="C106" s="13" t="s">
        <v>79</v>
      </c>
      <c r="D106" s="13" t="s">
        <v>72</v>
      </c>
      <c r="E106" s="30">
        <v>920</v>
      </c>
      <c r="F106" t="s">
        <v>104</v>
      </c>
    </row>
    <row r="107" spans="2:8" x14ac:dyDescent="0.25">
      <c r="B107" s="29">
        <v>11</v>
      </c>
      <c r="C107" s="13" t="s">
        <v>80</v>
      </c>
      <c r="D107" s="13" t="s">
        <v>72</v>
      </c>
      <c r="E107" s="30">
        <v>5650</v>
      </c>
    </row>
    <row r="108" spans="2:8" x14ac:dyDescent="0.25">
      <c r="B108" s="29">
        <v>4</v>
      </c>
      <c r="C108" s="13" t="s">
        <v>81</v>
      </c>
      <c r="D108" s="13" t="s">
        <v>88</v>
      </c>
      <c r="E108" s="30">
        <v>650</v>
      </c>
    </row>
    <row r="109" spans="2:8" x14ac:dyDescent="0.25">
      <c r="B109" s="29">
        <v>7</v>
      </c>
      <c r="C109" s="13" t="s">
        <v>82</v>
      </c>
      <c r="D109" s="13" t="s">
        <v>88</v>
      </c>
      <c r="E109" s="30">
        <v>235</v>
      </c>
    </row>
    <row r="110" spans="2:8" x14ac:dyDescent="0.25">
      <c r="B110" s="29">
        <v>10</v>
      </c>
      <c r="C110" s="13" t="s">
        <v>83</v>
      </c>
      <c r="D110" s="18" t="s">
        <v>88</v>
      </c>
      <c r="E110" s="30">
        <v>250</v>
      </c>
    </row>
    <row r="111" spans="2:8" x14ac:dyDescent="0.25">
      <c r="D111" s="19"/>
    </row>
    <row r="112" spans="2:8" ht="15.75" x14ac:dyDescent="0.25">
      <c r="C112" s="14" t="s">
        <v>92</v>
      </c>
      <c r="D112" s="15">
        <f>SUM(E99:E110)</f>
        <v>16007</v>
      </c>
    </row>
    <row r="113" spans="2:4" ht="15.75" x14ac:dyDescent="0.25">
      <c r="C113" s="16" t="s">
        <v>93</v>
      </c>
      <c r="D113" s="17">
        <f>SUBTOTAL(9,E99:E110)</f>
        <v>13805</v>
      </c>
    </row>
    <row r="114" spans="2:4" x14ac:dyDescent="0.25">
      <c r="C114" s="26" t="s">
        <v>94</v>
      </c>
      <c r="D114" s="23">
        <f>COUNT(B100:B110)</f>
        <v>11</v>
      </c>
    </row>
    <row r="115" spans="2:4" x14ac:dyDescent="0.25">
      <c r="C115" s="27" t="s">
        <v>95</v>
      </c>
      <c r="D115" s="24">
        <f>SUBTOTAL(2,B99:B110)</f>
        <v>10</v>
      </c>
    </row>
    <row r="116" spans="2:4" x14ac:dyDescent="0.25">
      <c r="C116" s="26" t="s">
        <v>96</v>
      </c>
      <c r="D116" s="25">
        <f>AVERAGE(E101:E110)</f>
        <v>1380.5</v>
      </c>
    </row>
    <row r="117" spans="2:4" x14ac:dyDescent="0.25">
      <c r="C117" s="27" t="s">
        <v>97</v>
      </c>
      <c r="D117" s="24">
        <f>SUBTOTAL(1,E101:E110)</f>
        <v>1380.5</v>
      </c>
    </row>
    <row r="125" spans="2:4" x14ac:dyDescent="0.25">
      <c r="B125" s="28" t="s">
        <v>106</v>
      </c>
      <c r="C125" s="28" t="s">
        <v>107</v>
      </c>
      <c r="D125" s="28" t="s">
        <v>108</v>
      </c>
    </row>
    <row r="126" spans="2:4" x14ac:dyDescent="0.25">
      <c r="B126">
        <v>8</v>
      </c>
      <c r="C126">
        <v>9</v>
      </c>
      <c r="D126">
        <f>MOD(Tabla3[[#This Row],[numero]],Tabla3[[#This Row],[divisor]])</f>
        <v>8</v>
      </c>
    </row>
    <row r="127" spans="2:4" x14ac:dyDescent="0.25">
      <c r="B127">
        <v>5</v>
      </c>
      <c r="C127">
        <v>20</v>
      </c>
      <c r="D127">
        <f>MOD(Tabla3[[#This Row],[numero]],Tabla3[[#This Row],[divisor]])</f>
        <v>5</v>
      </c>
    </row>
    <row r="128" spans="2:4" x14ac:dyDescent="0.25">
      <c r="B128">
        <v>2</v>
      </c>
      <c r="C128">
        <v>8</v>
      </c>
      <c r="D128">
        <f>MOD(Tabla3[[#This Row],[numero]],Tabla3[[#This Row],[divisor]])</f>
        <v>2</v>
      </c>
    </row>
    <row r="129" spans="2:12" x14ac:dyDescent="0.25">
      <c r="B129">
        <v>4</v>
      </c>
      <c r="C129">
        <v>9</v>
      </c>
      <c r="D129">
        <f>MOD(Tabla3[[#This Row],[numero]],Tabla3[[#This Row],[divisor]])</f>
        <v>4</v>
      </c>
    </row>
    <row r="130" spans="2:12" x14ac:dyDescent="0.25">
      <c r="B130">
        <v>7</v>
      </c>
      <c r="C130">
        <v>5</v>
      </c>
      <c r="D130">
        <f>MOD(Tabla3[[#This Row],[numero]],Tabla3[[#This Row],[divisor]])</f>
        <v>2</v>
      </c>
    </row>
    <row r="132" spans="2:12" x14ac:dyDescent="0.25">
      <c r="B132" s="48" t="s">
        <v>109</v>
      </c>
      <c r="C132" s="48"/>
    </row>
    <row r="136" spans="2:12" x14ac:dyDescent="0.25">
      <c r="B136" s="34" t="s">
        <v>111</v>
      </c>
      <c r="C136" s="34" t="s">
        <v>114</v>
      </c>
      <c r="E136" s="34" t="s">
        <v>112</v>
      </c>
      <c r="F136" s="34" t="s">
        <v>115</v>
      </c>
      <c r="H136" s="4" t="s">
        <v>112</v>
      </c>
      <c r="I136" s="4" t="s">
        <v>116</v>
      </c>
      <c r="K136" s="4" t="s">
        <v>112</v>
      </c>
      <c r="L136" s="4" t="s">
        <v>119</v>
      </c>
    </row>
    <row r="137" spans="2:12" x14ac:dyDescent="0.25">
      <c r="B137">
        <v>55.236521539999998</v>
      </c>
      <c r="C137">
        <f>INT(Tabla5[[#This Row],[Vor]])</f>
        <v>55</v>
      </c>
      <c r="E137">
        <v>55.236521539999998</v>
      </c>
      <c r="F137">
        <f>TRUNC(Tabla8[[#This Row],[valor]],3)</f>
        <v>55.235999999999997</v>
      </c>
      <c r="H137" s="4">
        <v>2.2456399999999999</v>
      </c>
      <c r="I137" s="4">
        <f>ROUNDUP(Tabla9[[#This Row],[valor]],0)</f>
        <v>3</v>
      </c>
      <c r="K137" s="4">
        <v>2.2456399999999999</v>
      </c>
      <c r="L137" s="4">
        <f>ROUNDDOWN(Tabla911[[#This Row],[valor]],0)</f>
        <v>2</v>
      </c>
    </row>
    <row r="138" spans="2:12" x14ac:dyDescent="0.25">
      <c r="B138">
        <v>42.326598400000002</v>
      </c>
      <c r="C138">
        <f>INT(Tabla5[[#This Row],[Vor]])</f>
        <v>42</v>
      </c>
      <c r="E138">
        <v>42.326598400000002</v>
      </c>
      <c r="F138">
        <f>TRUNC(Tabla8[[#This Row],[valor]],3)</f>
        <v>42.326000000000001</v>
      </c>
      <c r="H138" s="4">
        <v>3.9867565420000002</v>
      </c>
      <c r="I138" s="4">
        <f>ROUNDUP(Tabla9[[#This Row],[valor]],0)</f>
        <v>4</v>
      </c>
      <c r="K138" s="4">
        <v>3.9867565420000002</v>
      </c>
      <c r="L138" s="4">
        <f>ROUNDDOWN(Tabla911[[#This Row],[valor]],0)</f>
        <v>3</v>
      </c>
    </row>
    <row r="139" spans="2:12" x14ac:dyDescent="0.25">
      <c r="B139">
        <v>75.632564500000001</v>
      </c>
      <c r="C139">
        <f>INT(Tabla5[[#This Row],[Vor]])</f>
        <v>75</v>
      </c>
      <c r="E139">
        <v>75.632564500000001</v>
      </c>
      <c r="F139">
        <f>TRUNC(Tabla8[[#This Row],[valor]],3)</f>
        <v>75.632000000000005</v>
      </c>
      <c r="H139" s="4">
        <v>6.21</v>
      </c>
      <c r="I139" s="4">
        <f>ROUNDUP(Tabla9[[#This Row],[valor]],0)</f>
        <v>7</v>
      </c>
      <c r="K139" s="4">
        <v>6.21</v>
      </c>
      <c r="L139" s="4">
        <f>ROUNDDOWN(Tabla911[[#This Row],[valor]],0)</f>
        <v>6</v>
      </c>
    </row>
    <row r="140" spans="2:12" x14ac:dyDescent="0.25">
      <c r="H140" s="4">
        <v>6.0339999999999998</v>
      </c>
      <c r="I140" s="4">
        <f>ROUNDUP(Tabla9[[#This Row],[valor]],0)</f>
        <v>7</v>
      </c>
      <c r="K140" s="4">
        <v>6.0339999999999998</v>
      </c>
      <c r="L140" s="4">
        <f>ROUNDDOWN(Tabla911[[#This Row],[valor]],0)</f>
        <v>6</v>
      </c>
    </row>
    <row r="141" spans="2:12" x14ac:dyDescent="0.25">
      <c r="B141" s="48" t="s">
        <v>110</v>
      </c>
      <c r="C141" s="48"/>
      <c r="E141" s="48" t="s">
        <v>113</v>
      </c>
      <c r="F141" s="48"/>
      <c r="H141" s="4">
        <v>1.1000000000000001</v>
      </c>
      <c r="I141" s="4">
        <f>ROUNDUP(Tabla9[[#This Row],[valor]],0)</f>
        <v>2</v>
      </c>
      <c r="K141" s="4">
        <v>1.1000000000000001</v>
      </c>
      <c r="L141" s="4">
        <f>ROUNDDOWN(Tabla911[[#This Row],[valor]],0)</f>
        <v>1</v>
      </c>
    </row>
    <row r="142" spans="2:12" x14ac:dyDescent="0.25">
      <c r="H142" s="4">
        <v>6.8</v>
      </c>
      <c r="I142" s="4">
        <f>ROUNDUP(Tabla9[[#This Row],[valor]],0)</f>
        <v>7</v>
      </c>
      <c r="K142" s="4">
        <v>6.8</v>
      </c>
      <c r="L142" s="4">
        <f>ROUNDDOWN(Tabla911[[#This Row],[valor]],0)</f>
        <v>6</v>
      </c>
    </row>
    <row r="143" spans="2:12" x14ac:dyDescent="0.25">
      <c r="H143" s="4">
        <v>4.5</v>
      </c>
      <c r="I143" s="4">
        <f>ROUNDUP(Tabla9[[#This Row],[valor]],0)</f>
        <v>5</v>
      </c>
      <c r="K143" s="4">
        <v>4.5</v>
      </c>
      <c r="L143" s="4">
        <f>ROUNDDOWN(Tabla911[[#This Row],[valor]],0)</f>
        <v>4</v>
      </c>
    </row>
    <row r="145" spans="1:12" x14ac:dyDescent="0.25">
      <c r="H145" s="47" t="s">
        <v>117</v>
      </c>
      <c r="I145" s="47"/>
      <c r="K145" s="48" t="s">
        <v>118</v>
      </c>
      <c r="L145" s="48"/>
    </row>
    <row r="148" spans="1:12" x14ac:dyDescent="0.25">
      <c r="B148" s="36" t="s">
        <v>120</v>
      </c>
      <c r="C148" s="36" t="s">
        <v>121</v>
      </c>
      <c r="D148" s="36" t="s">
        <v>122</v>
      </c>
    </row>
    <row r="149" spans="1:12" x14ac:dyDescent="0.25">
      <c r="B149" s="13">
        <v>75</v>
      </c>
      <c r="C149" s="13">
        <v>84</v>
      </c>
      <c r="D149" s="13">
        <v>58</v>
      </c>
    </row>
    <row r="150" spans="1:12" x14ac:dyDescent="0.25">
      <c r="B150" s="13">
        <v>52</v>
      </c>
      <c r="C150" s="13">
        <v>62</v>
      </c>
      <c r="D150" s="13">
        <v>95</v>
      </c>
    </row>
    <row r="151" spans="1:12" x14ac:dyDescent="0.25">
      <c r="B151" s="13">
        <v>65</v>
      </c>
      <c r="C151" s="13">
        <v>53</v>
      </c>
      <c r="D151" s="13">
        <v>72</v>
      </c>
    </row>
    <row r="152" spans="1:12" x14ac:dyDescent="0.25">
      <c r="B152" s="13">
        <v>84</v>
      </c>
      <c r="C152" s="13">
        <v>48</v>
      </c>
      <c r="D152" s="13">
        <v>16</v>
      </c>
    </row>
    <row r="153" spans="1:12" x14ac:dyDescent="0.25">
      <c r="B153" s="13">
        <v>45</v>
      </c>
      <c r="C153" s="13">
        <v>85</v>
      </c>
      <c r="D153" s="13">
        <v>48</v>
      </c>
      <c r="F153" s="41" t="s">
        <v>127</v>
      </c>
      <c r="G153" s="42" t="s">
        <v>137</v>
      </c>
      <c r="H153" s="42" t="s">
        <v>138</v>
      </c>
      <c r="I153" s="43" t="s">
        <v>139</v>
      </c>
      <c r="J153" s="42" t="s">
        <v>140</v>
      </c>
      <c r="K153" s="42" t="s">
        <v>146</v>
      </c>
      <c r="L153" s="42" t="s">
        <v>148</v>
      </c>
    </row>
    <row r="154" spans="1:12" x14ac:dyDescent="0.25">
      <c r="B154" s="13">
        <v>25</v>
      </c>
      <c r="C154" s="13">
        <v>96</v>
      </c>
      <c r="D154" s="13">
        <v>29</v>
      </c>
      <c r="F154" s="39" t="s">
        <v>128</v>
      </c>
      <c r="G154" s="37" t="str">
        <f>UPPER(Tabla11[[#This Row],[provincias]])</f>
        <v>PICHINCHA</v>
      </c>
      <c r="H154" s="37" t="str">
        <f>LOWER(Tabla11[[#This Row],[mayuscula]])</f>
        <v>pichincha</v>
      </c>
      <c r="I154" s="40">
        <f>LEN(Tabla11[[#This Row],[provincias]])</f>
        <v>9</v>
      </c>
      <c r="J154" s="21" t="str">
        <f>TRIM(Tabla11[[#This Row],[provincias]])</f>
        <v>pichincha</v>
      </c>
      <c r="K154" s="20" t="str">
        <f>MID(Tabla11[[#This Row],[provincias]],1,4)</f>
        <v>pich</v>
      </c>
      <c r="L154" s="21" t="str">
        <f>+REPT("*",Tabla11[[#This Row],[num caracteres]])</f>
        <v>*********</v>
      </c>
    </row>
    <row r="155" spans="1:12" x14ac:dyDescent="0.25">
      <c r="B155" s="13">
        <v>74</v>
      </c>
      <c r="C155" s="13">
        <v>75</v>
      </c>
      <c r="D155" s="13">
        <v>75</v>
      </c>
      <c r="F155" s="39" t="s">
        <v>129</v>
      </c>
      <c r="G155" s="37" t="str">
        <f>UPPER(Tabla11[[#This Row],[provincias]])</f>
        <v>GUAYAS</v>
      </c>
      <c r="H155" s="37" t="str">
        <f>LOWER(Tabla11[[#This Row],[mayuscula]])</f>
        <v>guayas</v>
      </c>
      <c r="I155" s="40">
        <f>LEN(Tabla11[[#This Row],[provincias]])</f>
        <v>6</v>
      </c>
      <c r="J155" s="21" t="str">
        <f>TRIM(Tabla11[[#This Row],[provincias]])</f>
        <v>guayas</v>
      </c>
      <c r="K155" s="20" t="str">
        <f>MID(Tabla11[[#This Row],[provincias]],1,4)</f>
        <v>guay</v>
      </c>
      <c r="L155" s="21" t="str">
        <f>+REPT("*",Tabla11[[#This Row],[num caracteres]])</f>
        <v>******</v>
      </c>
    </row>
    <row r="156" spans="1:12" x14ac:dyDescent="0.25">
      <c r="B156" s="13">
        <v>63</v>
      </c>
      <c r="C156" s="13">
        <v>48</v>
      </c>
      <c r="D156" s="13">
        <v>36</v>
      </c>
      <c r="F156" s="39" t="s">
        <v>130</v>
      </c>
      <c r="G156" s="37" t="str">
        <f>UPPER(Tabla11[[#This Row],[provincias]])</f>
        <v>PASTAZA</v>
      </c>
      <c r="H156" s="37" t="str">
        <f>LOWER(Tabla11[[#This Row],[mayuscula]])</f>
        <v>pastaza</v>
      </c>
      <c r="I156" s="40">
        <f>LEN(Tabla11[[#This Row],[provincias]])</f>
        <v>7</v>
      </c>
      <c r="J156" s="21" t="str">
        <f>TRIM(Tabla11[[#This Row],[provincias]])</f>
        <v>pastaza</v>
      </c>
      <c r="K156" s="20" t="str">
        <f>MID(Tabla11[[#This Row],[provincias]],1,4)</f>
        <v>past</v>
      </c>
      <c r="L156" s="21" t="str">
        <f>+REPT("*",Tabla11[[#This Row],[num caracteres]])</f>
        <v>*******</v>
      </c>
    </row>
    <row r="157" spans="1:12" x14ac:dyDescent="0.25">
      <c r="B157" s="13">
        <v>35</v>
      </c>
      <c r="C157" s="13">
        <v>28</v>
      </c>
      <c r="D157" s="13">
        <v>25</v>
      </c>
      <c r="F157" s="39" t="s">
        <v>131</v>
      </c>
      <c r="G157" s="37" t="str">
        <f>UPPER(Tabla11[[#This Row],[provincias]])</f>
        <v>ESMERALDAS</v>
      </c>
      <c r="H157" s="37" t="str">
        <f>LOWER(Tabla11[[#This Row],[mayuscula]])</f>
        <v>esmeraldas</v>
      </c>
      <c r="I157" s="40">
        <f>LEN(Tabla11[[#This Row],[provincias]])</f>
        <v>10</v>
      </c>
      <c r="J157" s="21" t="str">
        <f>TRIM(Tabla11[[#This Row],[provincias]])</f>
        <v>esmeraldas</v>
      </c>
      <c r="K157" s="20" t="str">
        <f>MID(Tabla11[[#This Row],[provincias]],1,4)</f>
        <v>esme</v>
      </c>
      <c r="L157" s="21" t="str">
        <f>+REPT("*",Tabla11[[#This Row],[num caracteres]])</f>
        <v>**********</v>
      </c>
    </row>
    <row r="158" spans="1:12" x14ac:dyDescent="0.25">
      <c r="B158" s="13">
        <v>25</v>
      </c>
      <c r="C158" s="13">
        <v>95</v>
      </c>
      <c r="D158" s="13">
        <v>42</v>
      </c>
      <c r="F158" s="39" t="s">
        <v>132</v>
      </c>
      <c r="G158" s="37" t="str">
        <f>UPPER(Tabla11[[#This Row],[provincias]])</f>
        <v>LOS RIOS</v>
      </c>
      <c r="H158" s="37" t="str">
        <f>LOWER(Tabla11[[#This Row],[mayuscula]])</f>
        <v>los rios</v>
      </c>
      <c r="I158" s="40">
        <f>LEN(Tabla11[[#This Row],[provincias]])</f>
        <v>8</v>
      </c>
      <c r="J158" s="21" t="str">
        <f>TRIM(Tabla11[[#This Row],[provincias]])</f>
        <v>los rios</v>
      </c>
      <c r="K158" s="20" t="str">
        <f>MID(Tabla11[[#This Row],[provincias]],1,4)</f>
        <v xml:space="preserve">los </v>
      </c>
      <c r="L158" s="21" t="str">
        <f>+REPT("*",Tabla11[[#This Row],[num caracteres]])</f>
        <v>********</v>
      </c>
    </row>
    <row r="159" spans="1:12" x14ac:dyDescent="0.25">
      <c r="A159" s="38" t="s">
        <v>123</v>
      </c>
      <c r="B159" s="22">
        <f>MAX(B149:B158)</f>
        <v>84</v>
      </c>
      <c r="C159" s="22">
        <f>MAX(C149:C158)</f>
        <v>96</v>
      </c>
      <c r="D159" s="22">
        <f>MAX(D149:D158)</f>
        <v>95</v>
      </c>
      <c r="F159" s="39" t="s">
        <v>133</v>
      </c>
      <c r="G159" s="37" t="str">
        <f>UPPER(Tabla11[[#This Row],[provincias]])</f>
        <v>MANABI</v>
      </c>
      <c r="H159" s="37" t="str">
        <f>LOWER(Tabla11[[#This Row],[mayuscula]])</f>
        <v>manabi</v>
      </c>
      <c r="I159" s="40">
        <f>LEN(Tabla11[[#This Row],[provincias]])</f>
        <v>6</v>
      </c>
      <c r="J159" s="21" t="str">
        <f>TRIM(Tabla11[[#This Row],[provincias]])</f>
        <v>manabi</v>
      </c>
      <c r="K159" s="20" t="str">
        <f>MID(Tabla11[[#This Row],[provincias]],1,4)</f>
        <v>mana</v>
      </c>
      <c r="L159" s="21" t="str">
        <f>+REPT("*",Tabla11[[#This Row],[num caracteres]])</f>
        <v>******</v>
      </c>
    </row>
    <row r="160" spans="1:12" x14ac:dyDescent="0.25">
      <c r="A160" s="38" t="s">
        <v>124</v>
      </c>
      <c r="B160" s="22">
        <f>MIN(B149:B158)</f>
        <v>25</v>
      </c>
      <c r="C160" s="22">
        <f>MIN(C149:C158)</f>
        <v>28</v>
      </c>
      <c r="D160" s="22">
        <f>MIN(D149:D158)</f>
        <v>16</v>
      </c>
      <c r="F160" s="39" t="s">
        <v>134</v>
      </c>
      <c r="G160" s="37" t="str">
        <f>UPPER(Tabla11[[#This Row],[provincias]])</f>
        <v>LOJA</v>
      </c>
      <c r="H160" s="37" t="str">
        <f>LOWER(Tabla11[[#This Row],[mayuscula]])</f>
        <v>loja</v>
      </c>
      <c r="I160" s="40">
        <f>LEN(Tabla11[[#This Row],[provincias]])</f>
        <v>4</v>
      </c>
      <c r="J160" s="21" t="str">
        <f>TRIM(Tabla11[[#This Row],[provincias]])</f>
        <v>loja</v>
      </c>
      <c r="K160" s="20" t="str">
        <f>MID(Tabla11[[#This Row],[provincias]],1,4)</f>
        <v>loja</v>
      </c>
      <c r="L160" s="21" t="str">
        <f>+REPT("*",Tabla11[[#This Row],[num caracteres]])</f>
        <v>****</v>
      </c>
    </row>
    <row r="161" spans="2:12" x14ac:dyDescent="0.25">
      <c r="F161" s="39" t="s">
        <v>135</v>
      </c>
      <c r="G161" s="37" t="str">
        <f>UPPER(Tabla11[[#This Row],[provincias]])</f>
        <v>GALAPAGOS</v>
      </c>
      <c r="H161" s="37" t="str">
        <f>LOWER(Tabla11[[#This Row],[mayuscula]])</f>
        <v>galapagos</v>
      </c>
      <c r="I161" s="40">
        <f>LEN(Tabla11[[#This Row],[provincias]])</f>
        <v>9</v>
      </c>
      <c r="J161" s="21" t="str">
        <f>TRIM(Tabla11[[#This Row],[provincias]])</f>
        <v>galapagos</v>
      </c>
      <c r="K161" s="20" t="str">
        <f>MID(Tabla11[[#This Row],[provincias]],1,4)</f>
        <v>gala</v>
      </c>
      <c r="L161" s="21" t="str">
        <f>+REPT("*",Tabla11[[#This Row],[num caracteres]])</f>
        <v>*********</v>
      </c>
    </row>
    <row r="162" spans="2:12" x14ac:dyDescent="0.25">
      <c r="B162" s="48" t="s">
        <v>98</v>
      </c>
      <c r="C162" s="48"/>
      <c r="F162" s="44" t="s">
        <v>136</v>
      </c>
      <c r="G162" s="45" t="str">
        <f>UPPER(Tabla11[[#This Row],[provincias]])</f>
        <v>SANTA ELENA</v>
      </c>
      <c r="H162" s="45" t="str">
        <f>LOWER(Tabla11[[#This Row],[mayuscula]])</f>
        <v>santa elena</v>
      </c>
      <c r="I162" s="46">
        <f>LEN(Tabla11[[#This Row],[provincias]])</f>
        <v>11</v>
      </c>
      <c r="J162" s="21" t="str">
        <f>TRIM(Tabla11[[#This Row],[provincias]])</f>
        <v>santa elena</v>
      </c>
      <c r="K162" s="20" t="str">
        <f>MID(Tabla11[[#This Row],[provincias]],1,4)</f>
        <v>sant</v>
      </c>
      <c r="L162" s="21" t="str">
        <f>+REPT("*",Tabla11[[#This Row],[num caracteres]])</f>
        <v>***********</v>
      </c>
    </row>
    <row r="163" spans="2:12" x14ac:dyDescent="0.25">
      <c r="B163" t="s">
        <v>125</v>
      </c>
    </row>
    <row r="164" spans="2:12" x14ac:dyDescent="0.25">
      <c r="B164" t="s">
        <v>126</v>
      </c>
      <c r="F164" s="48" t="s">
        <v>141</v>
      </c>
      <c r="G164" s="48"/>
    </row>
    <row r="165" spans="2:12" x14ac:dyDescent="0.25">
      <c r="F165" t="s">
        <v>142</v>
      </c>
    </row>
    <row r="166" spans="2:12" x14ac:dyDescent="0.25">
      <c r="F166" t="s">
        <v>143</v>
      </c>
    </row>
    <row r="167" spans="2:12" x14ac:dyDescent="0.25">
      <c r="F167" t="s">
        <v>144</v>
      </c>
    </row>
    <row r="168" spans="2:12" x14ac:dyDescent="0.25">
      <c r="F168" s="19" t="s">
        <v>145</v>
      </c>
    </row>
    <row r="169" spans="2:12" x14ac:dyDescent="0.25">
      <c r="F169" t="s">
        <v>147</v>
      </c>
    </row>
    <row r="170" spans="2:12" x14ac:dyDescent="0.25">
      <c r="F170" t="s">
        <v>149</v>
      </c>
    </row>
    <row r="177" spans="2:12" s="53" customFormat="1" x14ac:dyDescent="0.25">
      <c r="B177" s="4" t="s">
        <v>150</v>
      </c>
      <c r="C177" s="4" t="s">
        <v>18</v>
      </c>
      <c r="D177" s="4" t="s">
        <v>160</v>
      </c>
      <c r="E177" s="4" t="s">
        <v>161</v>
      </c>
      <c r="H177" s="4" t="s">
        <v>190</v>
      </c>
      <c r="I177" s="4" t="s">
        <v>191</v>
      </c>
      <c r="J177" s="53" t="s">
        <v>216</v>
      </c>
      <c r="K177" s="53" t="s">
        <v>217</v>
      </c>
      <c r="L177" s="53" t="s">
        <v>218</v>
      </c>
    </row>
    <row r="178" spans="2:12" s="53" customFormat="1" x14ac:dyDescent="0.25">
      <c r="B178" s="4" t="s">
        <v>151</v>
      </c>
      <c r="C178" s="4" t="s">
        <v>162</v>
      </c>
      <c r="D178" s="4" t="s">
        <v>163</v>
      </c>
      <c r="E178" s="4" t="s">
        <v>164</v>
      </c>
      <c r="H178" s="4">
        <v>1</v>
      </c>
      <c r="I178" s="4" t="s">
        <v>192</v>
      </c>
      <c r="J178" s="4" t="s">
        <v>200</v>
      </c>
      <c r="K178" s="4" t="s">
        <v>208</v>
      </c>
      <c r="L178" s="4" t="s">
        <v>200</v>
      </c>
    </row>
    <row r="179" spans="2:12" s="53" customFormat="1" x14ac:dyDescent="0.25">
      <c r="B179" s="4" t="s">
        <v>152</v>
      </c>
      <c r="C179" s="4" t="s">
        <v>165</v>
      </c>
      <c r="D179" s="4" t="s">
        <v>166</v>
      </c>
      <c r="E179" s="4" t="s">
        <v>167</v>
      </c>
      <c r="H179" s="4">
        <v>2</v>
      </c>
      <c r="I179" s="4" t="s">
        <v>193</v>
      </c>
      <c r="J179" s="4" t="s">
        <v>201</v>
      </c>
      <c r="K179" s="4" t="s">
        <v>209</v>
      </c>
      <c r="L179" s="4" t="s">
        <v>201</v>
      </c>
    </row>
    <row r="180" spans="2:12" s="53" customFormat="1" ht="30" x14ac:dyDescent="0.25">
      <c r="B180" s="4" t="s">
        <v>153</v>
      </c>
      <c r="C180" s="4" t="s">
        <v>168</v>
      </c>
      <c r="D180" s="4" t="s">
        <v>169</v>
      </c>
      <c r="E180" s="4" t="s">
        <v>170</v>
      </c>
      <c r="H180" s="4">
        <v>3</v>
      </c>
      <c r="I180" s="4" t="s">
        <v>194</v>
      </c>
      <c r="J180" s="4" t="s">
        <v>202</v>
      </c>
      <c r="K180" s="4" t="s">
        <v>210</v>
      </c>
      <c r="L180" s="4" t="s">
        <v>202</v>
      </c>
    </row>
    <row r="181" spans="2:12" s="53" customFormat="1" x14ac:dyDescent="0.25">
      <c r="B181" s="4" t="s">
        <v>154</v>
      </c>
      <c r="C181" s="4" t="s">
        <v>171</v>
      </c>
      <c r="D181" s="4" t="s">
        <v>172</v>
      </c>
      <c r="E181" s="4" t="s">
        <v>173</v>
      </c>
      <c r="H181" s="4">
        <v>4</v>
      </c>
      <c r="I181" s="4" t="s">
        <v>195</v>
      </c>
      <c r="J181" s="4" t="s">
        <v>203</v>
      </c>
      <c r="K181" s="4" t="s">
        <v>211</v>
      </c>
      <c r="L181" s="4" t="s">
        <v>203</v>
      </c>
    </row>
    <row r="182" spans="2:12" s="53" customFormat="1" x14ac:dyDescent="0.25">
      <c r="B182" s="4" t="s">
        <v>155</v>
      </c>
      <c r="C182" s="4" t="s">
        <v>174</v>
      </c>
      <c r="D182" s="4" t="s">
        <v>167</v>
      </c>
      <c r="E182" s="4" t="s">
        <v>175</v>
      </c>
      <c r="H182" s="4">
        <v>5</v>
      </c>
      <c r="I182" s="4" t="s">
        <v>196</v>
      </c>
      <c r="J182" s="4" t="s">
        <v>204</v>
      </c>
      <c r="K182" s="4" t="s">
        <v>212</v>
      </c>
      <c r="L182" s="4" t="s">
        <v>204</v>
      </c>
    </row>
    <row r="183" spans="2:12" s="53" customFormat="1" ht="30" x14ac:dyDescent="0.25">
      <c r="B183" s="4" t="s">
        <v>156</v>
      </c>
      <c r="C183" s="4" t="s">
        <v>176</v>
      </c>
      <c r="D183" s="4" t="s">
        <v>177</v>
      </c>
      <c r="E183" s="4" t="s">
        <v>178</v>
      </c>
      <c r="H183" s="4">
        <v>6</v>
      </c>
      <c r="I183" s="4" t="s">
        <v>197</v>
      </c>
      <c r="J183" s="4" t="s">
        <v>205</v>
      </c>
      <c r="K183" s="4" t="s">
        <v>213</v>
      </c>
      <c r="L183" s="4" t="s">
        <v>205</v>
      </c>
    </row>
    <row r="184" spans="2:12" s="53" customFormat="1" x14ac:dyDescent="0.25">
      <c r="B184" s="4" t="s">
        <v>157</v>
      </c>
      <c r="C184" s="4" t="s">
        <v>179</v>
      </c>
      <c r="D184" s="4" t="s">
        <v>180</v>
      </c>
      <c r="E184" s="4" t="s">
        <v>181</v>
      </c>
      <c r="H184" s="4">
        <v>7</v>
      </c>
      <c r="I184" s="4" t="s">
        <v>198</v>
      </c>
      <c r="J184" s="4" t="s">
        <v>206</v>
      </c>
      <c r="K184" s="4" t="s">
        <v>214</v>
      </c>
      <c r="L184" s="4" t="s">
        <v>206</v>
      </c>
    </row>
    <row r="185" spans="2:12" s="53" customFormat="1" x14ac:dyDescent="0.25">
      <c r="B185" s="4" t="s">
        <v>158</v>
      </c>
      <c r="C185" s="4" t="s">
        <v>182</v>
      </c>
      <c r="D185" s="4" t="s">
        <v>183</v>
      </c>
      <c r="E185" s="4" t="s">
        <v>184</v>
      </c>
      <c r="H185" s="4">
        <v>8</v>
      </c>
      <c r="I185" s="4" t="s">
        <v>199</v>
      </c>
      <c r="J185" s="4" t="s">
        <v>207</v>
      </c>
      <c r="K185" s="4" t="s">
        <v>215</v>
      </c>
      <c r="L185" s="4" t="s">
        <v>207</v>
      </c>
    </row>
    <row r="186" spans="2:12" x14ac:dyDescent="0.25">
      <c r="B186" s="35" t="s">
        <v>159</v>
      </c>
      <c r="C186" s="35" t="s">
        <v>185</v>
      </c>
      <c r="D186" s="35" t="s">
        <v>186</v>
      </c>
      <c r="E186" s="35" t="s">
        <v>187</v>
      </c>
    </row>
    <row r="187" spans="2:12" x14ac:dyDescent="0.25">
      <c r="H187" s="54"/>
      <c r="I187" s="55" t="s">
        <v>219</v>
      </c>
      <c r="J187" s="56" t="s">
        <v>220</v>
      </c>
    </row>
    <row r="188" spans="2:12" x14ac:dyDescent="0.25">
      <c r="B188" s="47" t="s">
        <v>188</v>
      </c>
      <c r="C188" s="47"/>
      <c r="D188" s="47"/>
      <c r="E188" s="47"/>
      <c r="F188" s="47"/>
      <c r="H188" s="55" t="s">
        <v>221</v>
      </c>
      <c r="I188" s="58" t="s">
        <v>197</v>
      </c>
      <c r="J188" s="57">
        <v>2022</v>
      </c>
    </row>
    <row r="189" spans="2:12" x14ac:dyDescent="0.25">
      <c r="B189" t="s">
        <v>189</v>
      </c>
      <c r="H189" s="55" t="s">
        <v>222</v>
      </c>
      <c r="I189" s="58">
        <f>MATCH(I188,Tabla13[Nombre vendedor],)</f>
        <v>6</v>
      </c>
      <c r="J189" t="e">
        <f>MATCH(J188,Tabla13[[#Headers],[2020]:[2022]],)</f>
        <v>#N/A</v>
      </c>
    </row>
  </sheetData>
  <mergeCells count="16">
    <mergeCell ref="B44:D44"/>
    <mergeCell ref="B26:D26"/>
    <mergeCell ref="B17:L17"/>
    <mergeCell ref="B30:D30"/>
    <mergeCell ref="B188:F188"/>
    <mergeCell ref="D95:E95"/>
    <mergeCell ref="B132:C132"/>
    <mergeCell ref="B141:C141"/>
    <mergeCell ref="E141:F141"/>
    <mergeCell ref="K48:L48"/>
    <mergeCell ref="K62:L62"/>
    <mergeCell ref="H145:I145"/>
    <mergeCell ref="K145:L145"/>
    <mergeCell ref="B162:C162"/>
    <mergeCell ref="F164:G164"/>
    <mergeCell ref="F98:H98"/>
  </mergeCells>
  <phoneticPr fontId="3" type="noConversion"/>
  <conditionalFormatting sqref="G19:J20">
    <cfRule type="containsText" dxfId="5" priority="5" operator="containsText" text="hubo perdidas">
      <formula>NOT(ISERROR(SEARCH("hubo perdidas",G19)))</formula>
    </cfRule>
    <cfRule type="containsText" dxfId="4" priority="6" operator="containsText" text="hubo perdidas">
      <formula>NOT(ISERROR(SEARCH("hubo perdidas",G19)))</formula>
    </cfRule>
  </conditionalFormatting>
  <conditionalFormatting sqref="G19:J24">
    <cfRule type="containsText" dxfId="3" priority="3" operator="containsText" text="hubo beneficios">
      <formula>NOT(ISERROR(SEARCH("hubo beneficios",G19)))</formula>
    </cfRule>
    <cfRule type="containsText" dxfId="2" priority="4" operator="containsText" text="hubo perdidas">
      <formula>NOT(ISERROR(SEARCH("hubo perdidas",G19)))</formula>
    </cfRule>
  </conditionalFormatting>
  <conditionalFormatting sqref="L19:L24">
    <cfRule type="containsText" dxfId="1" priority="1" operator="containsText" text="no hubo beneficios en todos los trimestres">
      <formula>NOT(ISERROR(SEARCH("no hubo beneficios en todos los trimestres",L19)))</formula>
    </cfRule>
    <cfRule type="cellIs" dxfId="0" priority="2" operator="equal">
      <formula>"beneficios en los tres trimestres"</formula>
    </cfRule>
  </conditionalFormatting>
  <hyperlinks>
    <hyperlink ref="E8" r:id="rId1" xr:uid="{60CE2398-C382-4788-931D-C6DBA2483FDB}"/>
    <hyperlink ref="E9" r:id="rId2" xr:uid="{4AA26A06-29B4-43DB-B556-B711F3AE47C4}"/>
  </hyperlinks>
  <pageMargins left="0.7" right="0.7" top="0.75" bottom="0.75" header="0.3" footer="0.3"/>
  <pageSetup paperSize="9" orientation="portrait"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veliz</dc:creator>
  <cp:lastModifiedBy>jean veliz</cp:lastModifiedBy>
  <dcterms:created xsi:type="dcterms:W3CDTF">2023-02-06T15:02:10Z</dcterms:created>
  <dcterms:modified xsi:type="dcterms:W3CDTF">2023-02-21T03:46:16Z</dcterms:modified>
</cp:coreProperties>
</file>