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esktop\Jean Pierre\programacion\apuntes\Exel apuntes\"/>
    </mc:Choice>
  </mc:AlternateContent>
  <xr:revisionPtr revIDLastSave="0" documentId="13_ncr:1_{F2B5A183-A9A2-4183-ADD8-9BB1EB978B03}" xr6:coauthVersionLast="47" xr6:coauthVersionMax="47" xr10:uidLastSave="{00000000-0000-0000-0000-000000000000}"/>
  <bookViews>
    <workbookView xWindow="5844" yWindow="0" windowWidth="17292" windowHeight="12336" xr2:uid="{6DB1DB7E-0CB5-4A7E-9C7D-F63FF895EBF5}"/>
  </bookViews>
  <sheets>
    <sheet name="Hoja1" sheetId="1" r:id="rId1"/>
  </sheets>
  <definedNames>
    <definedName name="_xlnm._FilterDatabase" localSheetId="0" hidden="1">Hoja1!$B$83:$E$95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9" i="1" l="1"/>
  <c r="L140" i="1"/>
  <c r="L141" i="1"/>
  <c r="L142" i="1"/>
  <c r="L143" i="1"/>
  <c r="L144" i="1"/>
  <c r="L145" i="1"/>
  <c r="L146" i="1"/>
  <c r="L147" i="1"/>
  <c r="K139" i="1"/>
  <c r="K140" i="1"/>
  <c r="K141" i="1"/>
  <c r="K142" i="1"/>
  <c r="K143" i="1"/>
  <c r="K144" i="1"/>
  <c r="K145" i="1"/>
  <c r="K146" i="1"/>
  <c r="K147" i="1"/>
  <c r="J139" i="1"/>
  <c r="I139" i="1"/>
  <c r="G140" i="1"/>
  <c r="H140" i="1" s="1"/>
  <c r="G139" i="1"/>
  <c r="H139" i="1" s="1"/>
  <c r="J140" i="1"/>
  <c r="J141" i="1"/>
  <c r="J142" i="1"/>
  <c r="J143" i="1"/>
  <c r="J144" i="1"/>
  <c r="J145" i="1"/>
  <c r="J146" i="1"/>
  <c r="J147" i="1"/>
  <c r="I140" i="1"/>
  <c r="I141" i="1"/>
  <c r="I142" i="1"/>
  <c r="I143" i="1"/>
  <c r="I144" i="1"/>
  <c r="I145" i="1"/>
  <c r="I146" i="1"/>
  <c r="I147" i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B145" i="1"/>
  <c r="B144" i="1"/>
  <c r="D145" i="1"/>
  <c r="D144" i="1"/>
  <c r="C145" i="1"/>
  <c r="C144" i="1"/>
  <c r="L127" i="1"/>
  <c r="L122" i="1"/>
  <c r="L123" i="1"/>
  <c r="L124" i="1"/>
  <c r="L125" i="1"/>
  <c r="L126" i="1"/>
  <c r="L128" i="1"/>
  <c r="I122" i="1"/>
  <c r="I123" i="1"/>
  <c r="I124" i="1"/>
  <c r="I125" i="1"/>
  <c r="I126" i="1"/>
  <c r="I127" i="1"/>
  <c r="I128" i="1"/>
  <c r="F122" i="1"/>
  <c r="F123" i="1"/>
  <c r="F124" i="1"/>
  <c r="C122" i="1"/>
  <c r="C123" i="1"/>
  <c r="C124" i="1"/>
  <c r="D111" i="1"/>
  <c r="D112" i="1"/>
  <c r="D113" i="1"/>
  <c r="D114" i="1"/>
  <c r="D115" i="1"/>
  <c r="C80" i="1"/>
  <c r="D102" i="1"/>
  <c r="D100" i="1"/>
  <c r="D101" i="1"/>
  <c r="D99" i="1"/>
  <c r="D98" i="1"/>
  <c r="D97" i="1"/>
  <c r="G48" i="1" a="1"/>
  <c r="G48" i="1" s="1"/>
  <c r="G34" i="1" a="1"/>
  <c r="G34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L4" i="1"/>
  <c r="L5" i="1"/>
  <c r="L6" i="1"/>
  <c r="L7" i="1"/>
  <c r="L8" i="1"/>
  <c r="L9" i="1"/>
  <c r="J4" i="1"/>
  <c r="J5" i="1"/>
  <c r="J6" i="1"/>
  <c r="J7" i="1"/>
  <c r="J8" i="1"/>
  <c r="J9" i="1"/>
  <c r="I4" i="1"/>
  <c r="I5" i="1"/>
  <c r="I6" i="1"/>
  <c r="I7" i="1"/>
  <c r="I8" i="1"/>
  <c r="I9" i="1"/>
  <c r="H4" i="1"/>
  <c r="H5" i="1"/>
  <c r="H6" i="1"/>
  <c r="H7" i="1"/>
  <c r="H8" i="1"/>
  <c r="H9" i="1"/>
  <c r="G5" i="1"/>
  <c r="G4" i="1"/>
  <c r="G6" i="1"/>
  <c r="G7" i="1"/>
  <c r="G8" i="1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<sst xmlns="http://schemas.openxmlformats.org/spreadsheetml/2006/main" count="312" uniqueCount="188">
  <si>
    <t>name</t>
  </si>
  <si>
    <t>area</t>
  </si>
  <si>
    <t>Usos de tablas y funciones</t>
  </si>
  <si>
    <t>ventas 1er trimestre</t>
  </si>
  <si>
    <t>ventas 2do trimestre</t>
  </si>
  <si>
    <t>vemtas 3er trimestre</t>
  </si>
  <si>
    <t>remarks 1er trimestre</t>
  </si>
  <si>
    <t>remarks 2do trimestre</t>
  </si>
  <si>
    <t>remarks 3er trimestre</t>
  </si>
  <si>
    <t>formulas usadas</t>
  </si>
  <si>
    <t>"=SUMA(tablaDeEjemplo[@[ventas 1er trimestre]:[vemtas 3er trimestre]])"</t>
  </si>
  <si>
    <t>ventas anuales 2022</t>
  </si>
  <si>
    <t>ventas anulaes 2021</t>
  </si>
  <si>
    <t>trimestres perfectos</t>
  </si>
  <si>
    <t>"=SI([@ventas]&gt;3500;"hubo beneficios";"hubo perdidas")"</t>
  </si>
  <si>
    <t>"=si(y([@[ventas 1er trimestre]]&gt;3500;[@[ventas 2do trimestre]]&gt;3500;[@[vemtas 3er trimestre]]&gt;3500);"beneficios en los tres trimestres";"no hubo beneficios en los tres trimestres")"</t>
  </si>
  <si>
    <t>mas formulas</t>
  </si>
  <si>
    <t>"=o()" es los ontrario de "=y()" lanza verdadero cuando almenos uno de los datos es verdaderos</t>
  </si>
  <si>
    <t>nombre</t>
  </si>
  <si>
    <t>name 1</t>
  </si>
  <si>
    <t>name 3</t>
  </si>
  <si>
    <t>name 2</t>
  </si>
  <si>
    <t>name 4</t>
  </si>
  <si>
    <t>nombre 5</t>
  </si>
  <si>
    <t>nombre 6</t>
  </si>
  <si>
    <t>ciudad</t>
  </si>
  <si>
    <t>edad</t>
  </si>
  <si>
    <t>tipo</t>
  </si>
  <si>
    <t>&lt;=13</t>
  </si>
  <si>
    <t>niño</t>
  </si>
  <si>
    <t>&lt;=18</t>
  </si>
  <si>
    <t>&lt;=22</t>
  </si>
  <si>
    <t>adolecente</t>
  </si>
  <si>
    <t>joven adulto</t>
  </si>
  <si>
    <t>tercera edad</t>
  </si>
  <si>
    <t>&lt;=65</t>
  </si>
  <si>
    <t>nombre 1</t>
  </si>
  <si>
    <t>nombre 2</t>
  </si>
  <si>
    <t>guayaquil</t>
  </si>
  <si>
    <t>quito</t>
  </si>
  <si>
    <t>nombre 3</t>
  </si>
  <si>
    <t>nombre 4</t>
  </si>
  <si>
    <t>cuenca</t>
  </si>
  <si>
    <t>quevedo</t>
  </si>
  <si>
    <t>manta</t>
  </si>
  <si>
    <t>"=si.conjunto([@edad]&lt;=13;"niño";[@edad]&lt;=18;"adolecente";[@edad]&lt;=22;"joven adulto";[@edad]&gt;65;"tercera edad")</t>
  </si>
  <si>
    <t>vendedor</t>
  </si>
  <si>
    <t>ventas</t>
  </si>
  <si>
    <t>almacen</t>
  </si>
  <si>
    <t>enero</t>
  </si>
  <si>
    <t>febrero</t>
  </si>
  <si>
    <t>marzo</t>
  </si>
  <si>
    <t>abril</t>
  </si>
  <si>
    <t>mayo</t>
  </si>
  <si>
    <t>diciembre</t>
  </si>
  <si>
    <t>junio</t>
  </si>
  <si>
    <t>julio cesar</t>
  </si>
  <si>
    <t>caligula</t>
  </si>
  <si>
    <t>juan miguel</t>
  </si>
  <si>
    <t>jose maria</t>
  </si>
  <si>
    <t>almacen A</t>
  </si>
  <si>
    <t>almacen B</t>
  </si>
  <si>
    <t>almacen C</t>
  </si>
  <si>
    <t>almecen D</t>
  </si>
  <si>
    <t>almacen E</t>
  </si>
  <si>
    <t>mes</t>
  </si>
  <si>
    <t>funcion utilizada</t>
  </si>
  <si>
    <t>"=filtrar(Tabla1;Tabla1[mes]=G33;"no se encontraron los datos")"</t>
  </si>
  <si>
    <t>"=FILTRAR(Tabla1;(Tabla1[mes]=G45)*(Tabla1[vendedor]=H45);no se encontraron los G46)"</t>
  </si>
  <si>
    <t>escriba un mes</t>
  </si>
  <si>
    <t>escriba un proovedor</t>
  </si>
  <si>
    <t>Michael Mora</t>
  </si>
  <si>
    <t>Laptop</t>
  </si>
  <si>
    <t>Jean Veliz</t>
  </si>
  <si>
    <t>Drwin Veliz</t>
  </si>
  <si>
    <t>juan pedro</t>
  </si>
  <si>
    <t>james zambrano</t>
  </si>
  <si>
    <t>jose david</t>
  </si>
  <si>
    <t>pedro artiaga</t>
  </si>
  <si>
    <t>pedro paramo</t>
  </si>
  <si>
    <t>julian casablanca</t>
  </si>
  <si>
    <t>Elian andres</t>
  </si>
  <si>
    <t>helen torres</t>
  </si>
  <si>
    <t>rafael lavayen</t>
  </si>
  <si>
    <t>USB</t>
  </si>
  <si>
    <t>Celular</t>
  </si>
  <si>
    <t>Microfono</t>
  </si>
  <si>
    <t>MIcrofono</t>
  </si>
  <si>
    <t>Teclado</t>
  </si>
  <si>
    <t>num</t>
  </si>
  <si>
    <t>nombre de cliente</t>
  </si>
  <si>
    <t>inten vendido</t>
  </si>
  <si>
    <t>total de ventas</t>
  </si>
  <si>
    <t xml:space="preserve">subtotal </t>
  </si>
  <si>
    <t>cantidad de ventas</t>
  </si>
  <si>
    <t>subtotal cantidad de ventas</t>
  </si>
  <si>
    <t>promedio ventas</t>
  </si>
  <si>
    <t>promedio subtotal ventas</t>
  </si>
  <si>
    <t>funciones utilizadas</t>
  </si>
  <si>
    <t>=SUMA(E84:E95)"</t>
  </si>
  <si>
    <t>=SUBTOTALES(9;E84:E95)"</t>
  </si>
  <si>
    <t>=CONTAR(B85:B95)"</t>
  </si>
  <si>
    <t>=PROMEDIO(E86:E95)"</t>
  </si>
  <si>
    <t>=SUBTOTALES(2;B84:B95)"</t>
  </si>
  <si>
    <t>=SUBTOTALES(1;E86:E95)"</t>
  </si>
  <si>
    <t xml:space="preserve"> =POTENCIA(B80;26)"</t>
  </si>
  <si>
    <t>numero</t>
  </si>
  <si>
    <t>divisor</t>
  </si>
  <si>
    <t>residuo</t>
  </si>
  <si>
    <t>"=RESIDUO([@numero];[@divisor])"</t>
  </si>
  <si>
    <t>=ENTERO([@Value])"</t>
  </si>
  <si>
    <t>Vor</t>
  </si>
  <si>
    <t>valor</t>
  </si>
  <si>
    <t>=TRUNCAR([@valor];3)"</t>
  </si>
  <si>
    <t>entero</t>
  </si>
  <si>
    <t>3 decimales</t>
  </si>
  <si>
    <t>rendodear max</t>
  </si>
  <si>
    <t>=REDONDEAR.MAS([@valor];0)"</t>
  </si>
  <si>
    <t>=REDONDEAR.MENOS([@valor];0)"</t>
  </si>
  <si>
    <t>rendodear min</t>
  </si>
  <si>
    <t>Circuitos</t>
  </si>
  <si>
    <t>Datos</t>
  </si>
  <si>
    <t>Arquitectura</t>
  </si>
  <si>
    <t>max</t>
  </si>
  <si>
    <t>min</t>
  </si>
  <si>
    <t>=MAX(B134:B143)"</t>
  </si>
  <si>
    <t>=MIN(B134:B143)"</t>
  </si>
  <si>
    <t>provincias</t>
  </si>
  <si>
    <t>pichincha</t>
  </si>
  <si>
    <t>guayas</t>
  </si>
  <si>
    <t>pastaza</t>
  </si>
  <si>
    <t>esmeraldas</t>
  </si>
  <si>
    <t>los rios</t>
  </si>
  <si>
    <t>manabi</t>
  </si>
  <si>
    <t>loja</t>
  </si>
  <si>
    <t>galapagos</t>
  </si>
  <si>
    <t>santa elena</t>
  </si>
  <si>
    <t>mayuscula</t>
  </si>
  <si>
    <t>minunculas</t>
  </si>
  <si>
    <t>num caracteres</t>
  </si>
  <si>
    <t>elimina espacios</t>
  </si>
  <si>
    <t>funciones utlizadas</t>
  </si>
  <si>
    <t>=MINUSC([@mayuscula])"</t>
  </si>
  <si>
    <t>=MAYUSC([@provincias])"</t>
  </si>
  <si>
    <t>=LARGO([@provincias])"</t>
  </si>
  <si>
    <t>=ESPACIOS([@provincias])"</t>
  </si>
  <si>
    <t>Extrae 4 letras</t>
  </si>
  <si>
    <t>=EXTRAE([@provincias];1;4)"</t>
  </si>
  <si>
    <t>FUNCION REPT</t>
  </si>
  <si>
    <t>=+REPETIR("*";[@[num caracteres]])"</t>
  </si>
  <si>
    <t>Nombre y apellidos</t>
  </si>
  <si>
    <t>Ana Abril Gonzales</t>
  </si>
  <si>
    <t>Jose Alonso Borrego</t>
  </si>
  <si>
    <t>Rosa Alvarez Gutierrez</t>
  </si>
  <si>
    <t>Juan Guzman Perez</t>
  </si>
  <si>
    <t>David Borrego paz</t>
  </si>
  <si>
    <t>Felipe Cacho Martinez</t>
  </si>
  <si>
    <t>Maria Isabel Carro</t>
  </si>
  <si>
    <t>Pilar Cid Galera</t>
  </si>
  <si>
    <t>Segio Ciudad Gomez</t>
  </si>
  <si>
    <t>primer apellido</t>
  </si>
  <si>
    <t>segundo apellido</t>
  </si>
  <si>
    <t>Ana</t>
  </si>
  <si>
    <t>Abril</t>
  </si>
  <si>
    <t>Gonzales</t>
  </si>
  <si>
    <t>Jose</t>
  </si>
  <si>
    <t>Alonso</t>
  </si>
  <si>
    <t>Borrego</t>
  </si>
  <si>
    <t>Rosa</t>
  </si>
  <si>
    <t>Alvarez</t>
  </si>
  <si>
    <t>Gutierrez</t>
  </si>
  <si>
    <t>Juan</t>
  </si>
  <si>
    <t>Guzman</t>
  </si>
  <si>
    <t>Perez</t>
  </si>
  <si>
    <t>David</t>
  </si>
  <si>
    <t>paz</t>
  </si>
  <si>
    <t>Felipe</t>
  </si>
  <si>
    <t>Cacho</t>
  </si>
  <si>
    <t>Martinez</t>
  </si>
  <si>
    <t>Maria</t>
  </si>
  <si>
    <t>Isabel</t>
  </si>
  <si>
    <t>Carro</t>
  </si>
  <si>
    <t>Pilar</t>
  </si>
  <si>
    <t>Cid</t>
  </si>
  <si>
    <t>Galera</t>
  </si>
  <si>
    <t>Segio</t>
  </si>
  <si>
    <t>Ciudad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</si>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</sst>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&quot;$&quot;\-#,##0"/>
    <numFmt numFmtId="44" formatCode="_ &quot;$&quot;* #,##0.00_ ;_ &quot;$&quot;* \-#,##0.00_ ;_ &quot;$&quot;* &quot;-&quot;??_ ;_ @_ "/>
    <numFmt numFmtId="164" formatCode="&quot;$&quot;#,##0_);[Red]\(&quot;$&quot;#,##0\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1" xfId="0" applyBorder="1"/>
    <xf numFmtId="0" fontId="6" fillId="7" borderId="1" xfId="0" applyFont="1" applyFill="1" applyBorder="1"/>
    <xf numFmtId="164" fontId="6" fillId="8" borderId="1" xfId="0" applyNumberFormat="1" applyFont="1" applyFill="1" applyBorder="1"/>
    <xf numFmtId="0" fontId="6" fillId="9" borderId="1" xfId="0" applyFont="1" applyFill="1" applyBorder="1"/>
    <xf numFmtId="166" fontId="6" fillId="10" borderId="1" xfId="1" applyNumberFormat="1" applyFont="1" applyFill="1" applyBorder="1"/>
    <xf numFmtId="0" fontId="0" fillId="0" borderId="10" xfId="0" applyFill="1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10" borderId="1" xfId="0" applyFill="1" applyBorder="1"/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10" borderId="1" xfId="0" applyFont="1" applyFill="1" applyBorder="1"/>
    <xf numFmtId="164" fontId="5" fillId="8" borderId="1" xfId="0" applyNumberFormat="1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0" fillId="9" borderId="0" xfId="0" applyFill="1" applyAlignment="1">
      <alignment horizontal="center" vertical="center" wrapText="1"/>
    </xf>
    <xf numFmtId="0" fontId="0" fillId="0" borderId="11" xfId="0" applyBorder="1"/>
    <xf numFmtId="164" fontId="0" fillId="0" borderId="8" xfId="0" applyNumberFormat="1" applyBorder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0" formatCode="&quot;$&quot;#,##0;[Red]&quot;$&quot;\-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0" formatCode="&quot;$&quot;#,##0;[Red]&quot;$&quot;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B28D2-7A29-464B-8D55-41387B9EA5BA}" name="tablaDeEjemplo" displayName="tablaDeEjemplo" ref="B3:L9" totalsRowShown="0" headerRowDxfId="79" dataDxfId="77" headerRowBorderDxfId="78" tableBorderDxfId="76" totalsRowBorderDxfId="75">
  <autoFilter ref="B3:L9" xr:uid="{106B28D2-7A29-464B-8D55-41387B9EA5BA}"/>
  <tableColumns count="11">
    <tableColumn id="1" xr3:uid="{0137EC0B-8FC7-40DC-B7EA-C2233CDD3F9B}" name="name" dataDxfId="74"/>
    <tableColumn id="2" xr3:uid="{97C5F091-3CFE-4438-8781-4838746115C9}" name="area" dataDxfId="73"/>
    <tableColumn id="5" xr3:uid="{2239A232-9916-4280-A66E-EB49F23211B5}" name="ventas 1er trimestre" dataDxfId="72"/>
    <tableColumn id="3" xr3:uid="{371E5BCD-5E43-47A2-818B-3BCDB9AE0CCD}" name="ventas 2do trimestre" dataDxfId="71"/>
    <tableColumn id="6" xr3:uid="{E750F2FC-F469-4135-82F3-70B213AA432D}" name="vemtas 3er trimestre" dataDxfId="70"/>
    <tableColumn id="4" xr3:uid="{A9460196-172B-4C8F-A5CB-002C198E83A9}" name="remarks 1er trimestre" dataDxfId="69">
      <calculatedColumnFormula>IF(tablaDeEjemplo[[#This Row],[ventas 1er trimestre]]&gt;3500,"hubo beneficios","hubo perdidas")</calculatedColumnFormula>
    </tableColumn>
    <tableColumn id="7" xr3:uid="{E8F30D65-30C9-4C55-849C-AD3671591B5C}" name="remarks 2do trimestre" dataDxfId="68">
      <calculatedColumnFormula>IF(tablaDeEjemplo[[#This Row],[ventas 2do trimestre]]&gt;3500,"hubo beneficios","hubo perdidas")</calculatedColumnFormula>
    </tableColumn>
    <tableColumn id="8" xr3:uid="{4ED204B2-A8F4-4B51-9CC9-335A974DF078}" name="remarks 3er trimestre" dataDxfId="67">
      <calculatedColumnFormula>IF(tablaDeEjemplo[[#This Row],[vemtas 3er trimestre]]&gt;3500,"hubo beneficios","hubo perdidas")</calculatedColumnFormula>
    </tableColumn>
    <tableColumn id="9" xr3:uid="{883294BD-F0DE-4948-B10B-1449B22A6A4B}" name="ventas anuales 2022" dataDxfId="66">
      <calculatedColumnFormula>SUM(tablaDeEjemplo[[#This Row],[ventas 1er trimestre]:[vemtas 3er trimestre]])</calculatedColumnFormula>
    </tableColumn>
    <tableColumn id="11" xr3:uid="{B6804E5B-F110-4CE5-904F-F2348926F4B6}" name="ventas anulaes 2021" dataDxfId="65"/>
    <tableColumn id="12" xr3:uid="{7D0E706B-747E-475D-949D-BDCD1285CAE7}" name="trimestres perfectos" dataDxfId="64">
      <calculatedColumnFormula>IF(AND(tablaDeEjemplo[[#This Row],[ventas 1er trimestre]]&gt;3500,tablaDeEjemplo[[#This Row],[ventas 2do trimestre]]&gt;3500,tablaDeEjemplo[[#This Row],[vemtas 3er trimestre]]&gt;3500),"beneficios en los tres trimestres","no hubo beneficios en todos los trimestres")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B6F3A6-066B-448B-8745-4E445BD0AB3D}" name="Tabla6" displayName="Tabla6" ref="B21:E26" totalsRowShown="0" headerRowDxfId="63" dataDxfId="62">
  <autoFilter ref="B21:E26" xr:uid="{6EB6F3A6-066B-448B-8745-4E445BD0AB3D}"/>
  <tableColumns count="4">
    <tableColumn id="1" xr3:uid="{5E9E8327-50FB-4C88-82CF-5FD1E5175A06}" name="nombre" dataDxfId="61"/>
    <tableColumn id="2" xr3:uid="{ACCF0C60-A980-4C3E-B22C-B4C68767939E}" name="ciudad" dataDxfId="60"/>
    <tableColumn id="3" xr3:uid="{4D8D6F1E-6F34-4582-8616-980EE08CC19C}" name="edad" dataDxfId="59"/>
    <tableColumn id="4" xr3:uid="{4107BD55-FF3B-4697-95B6-2F268DD3E983}" name="tipo" dataDxfId="58">
      <calculatedColumnFormula array="1">_xlfn.IFS(Tabla6[[#This Row],[edad]]&lt;=13,"niño",Tabla6[[#This Row],[edad]]&lt;=18,"adolecente",Tabla6[[#This Row],[edad]]&lt;=65,"joven adulto",Tabla6[[#This Row],[edad]]&gt;65,"tercera edad")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047B8-B8C6-466E-9E71-6E7E426A73C6}" name="Tabla7" displayName="Tabla7" ref="G21:H25" totalsRowShown="0" headerRowDxfId="57" dataDxfId="56">
  <autoFilter ref="G21:H25" xr:uid="{34C047B8-B8C6-466E-9E71-6E7E426A73C6}"/>
  <tableColumns count="2">
    <tableColumn id="1" xr3:uid="{CFABE698-2D63-49F2-A1F3-B643E7D7CD23}" name="edad" dataDxfId="55"/>
    <tableColumn id="2" xr3:uid="{30963E77-7425-449A-8F48-DDDAEE82004D}" name="tipo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F233D-462B-4A5F-A4E9-3FA5F6DF8E3B}" name="Tabla1" displayName="Tabla1" ref="B33:E76" totalsRowShown="0" headerRowDxfId="53" dataDxfId="52">
  <autoFilter ref="B33:E76" xr:uid="{A56F233D-462B-4A5F-A4E9-3FA5F6DF8E3B}"/>
  <tableColumns count="4">
    <tableColumn id="1" xr3:uid="{EA8A5CB7-15DD-4D25-960C-D74FCBEF1798}" name="mes" dataDxfId="51"/>
    <tableColumn id="2" xr3:uid="{72E57F59-EBC6-42EB-8461-CE234EDFDC67}" name="vendedor" dataDxfId="50"/>
    <tableColumn id="3" xr3:uid="{7773909E-A65A-453F-A426-5A342742EC9B}" name="ventas" dataDxfId="49"/>
    <tableColumn id="4" xr3:uid="{C9E6D9A7-125C-4919-9494-287A09487570}" name="almacen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109D-DC1F-4978-A063-14D5B4C9A387}" name="Tabla3" displayName="Tabla3" ref="B110:D115" totalsRowShown="0" headerRowDxfId="47">
  <autoFilter ref="B110:D115" xr:uid="{E7FC109D-DC1F-4978-A063-14D5B4C9A387}"/>
  <tableColumns count="3">
    <tableColumn id="1" xr3:uid="{607690AB-B4D6-4244-880E-52F08CEE623D}" name="numero"/>
    <tableColumn id="2" xr3:uid="{AD175161-EE81-488E-9934-62D429B0D055}" name="divisor"/>
    <tableColumn id="3" xr3:uid="{645960A9-E775-4F93-9587-209A231B1336}" name="residuo" dataDxfId="39">
      <calculatedColumnFormula>MOD(Tabla3[[#This Row],[numero]],Tabla3[[#This Row],[divisor]])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82A8-4932-47BB-9305-0FBDE21DB47F}" name="Tabla4" displayName="Tabla4" ref="B83:E95" totalsRowShown="0" headerRowDxfId="40" headerRowBorderDxfId="45" tableBorderDxfId="46">
  <autoFilter ref="B83:E95" xr:uid="{AB8917A9-E925-4CE0-9F45-08618D9DA230}">
    <filterColumn colId="2">
      <filters>
        <filter val="Celular"/>
        <filter val="Laptop"/>
        <filter val="Microfono"/>
        <filter val="Teclado"/>
      </filters>
    </filterColumn>
  </autoFilter>
  <tableColumns count="4">
    <tableColumn id="1" xr3:uid="{E7702F9C-1406-4EC7-A2C6-E85CCFF4F3F1}" name="num" dataDxfId="44"/>
    <tableColumn id="2" xr3:uid="{ED087E79-D309-4641-A64E-FB5C5EF15E96}" name="nombre de cliente" dataDxfId="43"/>
    <tableColumn id="3" xr3:uid="{D32CEDAF-D0F3-4204-B879-F2AC4E8CBB7E}" name="inten vendido" dataDxfId="42"/>
    <tableColumn id="4" xr3:uid="{5183FAAF-152C-480C-951E-AA05B61E558F}" name="ventas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AAFF8-9894-4E56-AD18-02049411D38C}" name="Tabla5" displayName="Tabla5" ref="B121:C124" totalsRowShown="0" headerRowDxfId="36" headerRowBorderDxfId="37" tableBorderDxfId="38">
  <autoFilter ref="B121:C124" xr:uid="{A7EAAFF8-9894-4E56-AD18-02049411D38C}"/>
  <tableColumns count="2">
    <tableColumn id="1" xr3:uid="{3678AD31-3C68-4D2F-94C5-37E335886AD8}" name="Vor"/>
    <tableColumn id="2" xr3:uid="{4EC11E12-15D3-4B02-818E-9B9FBFCECE9F}" name="entero" dataDxfId="32">
      <calculatedColumnFormula>INT(Tabla5[[#This Row],[Vor]])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10D987-1723-4933-81B3-0B77A1564462}" name="Tabla8" displayName="Tabla8" ref="E121:F124" totalsRowShown="0" headerRowDxfId="33" headerRowBorderDxfId="34" tableBorderDxfId="35">
  <autoFilter ref="E121:F124" xr:uid="{CF10D987-1723-4933-81B3-0B77A1564462}"/>
  <tableColumns count="2">
    <tableColumn id="1" xr3:uid="{31F71D3B-F428-4CBC-8609-DDC2C6F717F2}" name="valor"/>
    <tableColumn id="2" xr3:uid="{2943EEA7-F064-4EF5-A236-C2A8E11F6D90}" name="3 decimales" dataDxfId="31">
      <calculatedColumnFormula>TRUNC(Tabla8[[#This Row],[valor]],3)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C98E62-6F10-4B70-9925-D3E6C668E51A}" name="Tabla9" displayName="Tabla9" ref="H121:I128" totalsRowShown="0" headerRowDxfId="29" dataDxfId="28">
  <autoFilter ref="H121:I128" xr:uid="{24C98E62-6F10-4B70-9925-D3E6C668E51A}"/>
  <tableColumns count="2">
    <tableColumn id="1" xr3:uid="{89244227-8CDB-4E7A-8AE6-A60811A8E98D}" name="valor" dataDxfId="30"/>
    <tableColumn id="2" xr3:uid="{FB930521-48C8-4A83-A824-96AB3D4C0B6C}" name="rendodear max" dataDxfId="24">
      <calculatedColumnFormula>ROUNDUP(Tabla9[[#This Row],[valor]],0)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699D9-FFF9-41DF-9A82-0895F5359022}" name="Tabla911" displayName="Tabla911" ref="K121:L128" totalsRowShown="0" headerRowDxfId="27" dataDxfId="26">
  <autoFilter ref="K121:L128" xr:uid="{D3D699D9-FFF9-41DF-9A82-0895F5359022}"/>
  <tableColumns count="2">
    <tableColumn id="1" xr3:uid="{6370D7BF-23C4-435A-B977-1404D3A84FFE}" name="valor" dataDxfId="25"/>
    <tableColumn id="2" xr3:uid="{B9EC1C73-CC5D-41BF-9E88-8CC9B95D208E}" name="rendodear min" dataDxfId="23">
      <calculatedColumnFormula>ROUNDDOWN(Tabla911[[#This Row],[valor]],0)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26D621-F1C8-4D9D-A045-BE4AFFDBA19A}" name="Tabla11" displayName="Tabla11" ref="F138:L147" totalsRowShown="0" headerRowDxfId="12" headerRowBorderDxfId="15" tableBorderDxfId="16" totalsRowBorderDxfId="14">
  <autoFilter ref="F138:L147" xr:uid="{8026D621-F1C8-4D9D-A045-BE4AFFDBA19A}"/>
  <tableColumns count="7">
    <tableColumn id="1" xr3:uid="{A77AB39D-26F4-47CC-A968-5047ECA883B3}" name="provincias" dataDxfId="13"/>
    <tableColumn id="2" xr3:uid="{9A85997B-153C-45DC-BBDD-FCFE7A27825B}" name="mayuscula" dataDxfId="11">
      <calculatedColumnFormula>UPPER(Tabla11[[#This Row],[provincias]])</calculatedColumnFormula>
    </tableColumn>
    <tableColumn id="3" xr3:uid="{A0FF24A8-7F7C-40BA-8DCB-CB21DAE09B5C}" name="minunculas" dataDxfId="10">
      <calculatedColumnFormula>LOWER(Tabla11[[#This Row],[mayuscula]])</calculatedColumnFormula>
    </tableColumn>
    <tableColumn id="4" xr3:uid="{735277F2-0B8E-4F38-B429-CAE1289C4AE7}" name="num caracteres" dataDxfId="9">
      <calculatedColumnFormula>LEN(Tabla11[[#This Row],[provincias]])</calculatedColumnFormula>
    </tableColumn>
    <tableColumn id="5" xr3:uid="{1A1794FC-73B0-4ABB-89F4-07B8458BEFE0}" name="elimina espacios" dataDxfId="8">
      <calculatedColumnFormula>TRIM(Tabla11[[#This Row],[provincias]])</calculatedColumnFormula>
    </tableColumn>
    <tableColumn id="6" xr3:uid="{1A06D7DD-F336-457E-A41A-A360B702B51E}" name="Extrae 4 letras" dataDxfId="7">
      <calculatedColumnFormula>MID(Tabla11[[#This Row],[provincias]],1,4)</calculatedColumnFormula>
    </tableColumn>
    <tableColumn id="7" xr3:uid="{60AAAA1E-9EB7-418A-B6C5-BCF3654A1854}" name="FUNCION REPT" dataDxfId="6">
      <calculatedColumnFormula>+REPT("*",Tabla11[[#This Row],[num caracteres]])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B3A1EB-DFEE-40E1-A0E2-AB108A9AC8A4}" name="Tabla12" displayName="Tabla12" ref="B162:E171" totalsRowShown="0" headerRowDxfId="5" dataDxfId="4">
  <autoFilter ref="B162:E171" xr:uid="{83B3A1EB-DFEE-40E1-A0E2-AB108A9AC8A4}"/>
  <tableColumns count="4">
    <tableColumn id="1" xr3:uid="{568943CD-A33E-4319-A345-796E5B3382FE}" name="Nombre y apellidos" dataDxfId="3"/>
    <tableColumn id="2" xr3:uid="{2A7D9B85-CE83-4345-AF7D-0129B145E24B}" name="nombre" dataDxfId="2"/>
    <tableColumn id="3" xr3:uid="{86D9DFB8-3D7C-4738-8E90-2A55D49E96FA}" name="primer apellido" dataDxfId="1"/>
    <tableColumn id="4" xr3:uid="{9B9F10AD-C704-4D1D-AF2C-303FEF422ADD}" name="segundo apell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7A9-E925-4CE0-9F45-08618D9DA230}">
  <dimension ref="A2:L171"/>
  <sheetViews>
    <sheetView tabSelected="1" topLeftCell="A128" zoomScale="46" zoomScaleNormal="85" workbookViewId="0">
      <selection activeCell="G143" sqref="G143"/>
    </sheetView>
  </sheetViews>
  <sheetFormatPr baseColWidth="10" defaultRowHeight="14.4" x14ac:dyDescent="0.3"/>
  <cols>
    <col min="1" max="1" width="8.44140625" customWidth="1"/>
    <col min="2" max="2" width="20.109375" customWidth="1"/>
    <col min="3" max="3" width="25.77734375" customWidth="1"/>
    <col min="4" max="4" width="16.33203125" customWidth="1"/>
    <col min="5" max="5" width="18.33203125" customWidth="1"/>
    <col min="6" max="8" width="15.77734375" customWidth="1"/>
    <col min="9" max="9" width="19.88671875" customWidth="1"/>
    <col min="10" max="10" width="18.109375" customWidth="1"/>
    <col min="11" max="11" width="14.88671875" customWidth="1"/>
    <col min="12" max="12" width="25.88671875" customWidth="1"/>
    <col min="13" max="13" width="11.5546875" customWidth="1"/>
  </cols>
  <sheetData>
    <row r="2" spans="2:12" x14ac:dyDescent="0.3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30" customHeight="1" x14ac:dyDescent="0.3">
      <c r="B3" s="5" t="s">
        <v>0</v>
      </c>
      <c r="C3" s="6" t="s">
        <v>1</v>
      </c>
      <c r="D3" s="6" t="s">
        <v>3</v>
      </c>
      <c r="E3" s="6" t="s">
        <v>4</v>
      </c>
      <c r="F3" s="7" t="s">
        <v>5</v>
      </c>
      <c r="G3" s="7" t="s">
        <v>6</v>
      </c>
      <c r="H3" s="6" t="s">
        <v>7</v>
      </c>
      <c r="I3" s="6" t="s">
        <v>8</v>
      </c>
      <c r="J3" s="6" t="s">
        <v>11</v>
      </c>
      <c r="K3" s="6" t="s">
        <v>12</v>
      </c>
      <c r="L3" s="6" t="s">
        <v>13</v>
      </c>
    </row>
    <row r="4" spans="2:12" ht="30" customHeight="1" x14ac:dyDescent="0.3">
      <c r="B4" s="3" t="s">
        <v>19</v>
      </c>
      <c r="C4" s="1"/>
      <c r="D4" s="1">
        <v>10000</v>
      </c>
      <c r="E4" s="2">
        <v>4000</v>
      </c>
      <c r="F4" s="2">
        <v>4500</v>
      </c>
      <c r="G4" s="3" t="str">
        <f>IF(tablaDeEjemplo[[#This Row],[ventas 1er trimestre]]&gt;3500,"hubo beneficios","hubo perdidas")</f>
        <v>hubo beneficios</v>
      </c>
      <c r="H4" s="3" t="str">
        <f>IF(tablaDeEjemplo[[#This Row],[ventas 2do trimestre]]&gt;3500,"hubo beneficios","hubo perdidas")</f>
        <v>hubo beneficios</v>
      </c>
      <c r="I4" s="3" t="str">
        <f>IF(tablaDeEjemplo[[#This Row],[vemtas 3er trimestre]]&gt;3500,"hubo beneficios","hubo perdidas")</f>
        <v>hubo beneficios</v>
      </c>
      <c r="J4" s="8">
        <f>SUM(tablaDeEjemplo[[#This Row],[ventas 1er trimestre]:[vemtas 3er trimestre]])</f>
        <v>18500</v>
      </c>
      <c r="K4" s="8">
        <v>8500</v>
      </c>
      <c r="L4" s="8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5" spans="2:12" ht="30" customHeight="1" x14ac:dyDescent="0.3">
      <c r="B5" s="3" t="s">
        <v>21</v>
      </c>
      <c r="C5" s="1"/>
      <c r="D5" s="1">
        <v>5000</v>
      </c>
      <c r="E5" s="2">
        <v>2000</v>
      </c>
      <c r="F5" s="2">
        <v>2500</v>
      </c>
      <c r="G5" s="3" t="str">
        <f>IF(tablaDeEjemplo[[#This Row],[ventas 1er trimestre]]&gt;3500,"hubo beneficios","hubo perdidas")</f>
        <v>hubo beneficios</v>
      </c>
      <c r="H5" s="3" t="str">
        <f>IF(tablaDeEjemplo[[#This Row],[ventas 2do trimestre]]&gt;3500,"hubo beneficios","hubo perdidas")</f>
        <v>hubo perdidas</v>
      </c>
      <c r="I5" s="3" t="str">
        <f>IF(tablaDeEjemplo[[#This Row],[vemtas 3er trimestre]]&gt;3500,"hubo beneficios","hubo perdidas")</f>
        <v>hubo perdidas</v>
      </c>
      <c r="J5" s="3">
        <f>SUM(tablaDeEjemplo[[#This Row],[ventas 1er trimestre]:[vemtas 3er trimestre]])</f>
        <v>9500</v>
      </c>
      <c r="K5" s="3">
        <v>6000</v>
      </c>
      <c r="L5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6" spans="2:12" ht="30" customHeight="1" x14ac:dyDescent="0.3">
      <c r="B6" s="3" t="s">
        <v>20</v>
      </c>
      <c r="C6" s="1"/>
      <c r="D6" s="1">
        <v>6000</v>
      </c>
      <c r="E6" s="2">
        <v>6000</v>
      </c>
      <c r="F6" s="2">
        <v>1000</v>
      </c>
      <c r="G6" s="3" t="str">
        <f>IF(tablaDeEjemplo[[#This Row],[ventas 1er trimestre]]&gt;3500,"hubo beneficios","hubo perdidas")</f>
        <v>hubo beneficios</v>
      </c>
      <c r="H6" s="3" t="str">
        <f>IF(tablaDeEjemplo[[#This Row],[ventas 2do trimestre]]&gt;3500,"hubo beneficios","hubo perdidas")</f>
        <v>hubo beneficios</v>
      </c>
      <c r="I6" s="3" t="str">
        <f>IF(tablaDeEjemplo[[#This Row],[vemtas 3er trimestre]]&gt;3500,"hubo beneficios","hubo perdidas")</f>
        <v>hubo perdidas</v>
      </c>
      <c r="J6" s="3">
        <f>SUM(tablaDeEjemplo[[#This Row],[ventas 1er trimestre]:[vemtas 3er trimestre]])</f>
        <v>13000</v>
      </c>
      <c r="K6" s="3">
        <v>7000</v>
      </c>
      <c r="L6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7" spans="2:12" ht="30" customHeight="1" x14ac:dyDescent="0.3">
      <c r="B7" s="3" t="s">
        <v>22</v>
      </c>
      <c r="C7" s="1"/>
      <c r="D7" s="1">
        <v>15000</v>
      </c>
      <c r="E7" s="2">
        <v>5000</v>
      </c>
      <c r="F7" s="2">
        <v>5500</v>
      </c>
      <c r="G7" s="3" t="str">
        <f>IF(tablaDeEjemplo[[#This Row],[ventas 1er trimestre]]&gt;3500,"hubo beneficios","hubo perdidas")</f>
        <v>hubo beneficios</v>
      </c>
      <c r="H7" s="3" t="str">
        <f>IF(tablaDeEjemplo[[#This Row],[ventas 2do trimestre]]&gt;3500,"hubo beneficios","hubo perdidas")</f>
        <v>hubo beneficios</v>
      </c>
      <c r="I7" s="3" t="str">
        <f>IF(tablaDeEjemplo[[#This Row],[vemtas 3er trimestre]]&gt;3500,"hubo beneficios","hubo perdidas")</f>
        <v>hubo beneficios</v>
      </c>
      <c r="J7" s="3">
        <f>SUM(tablaDeEjemplo[[#This Row],[ventas 1er trimestre]:[vemtas 3er trimestre]])</f>
        <v>25500</v>
      </c>
      <c r="K7" s="3">
        <v>3500</v>
      </c>
      <c r="L7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8" spans="2:12" ht="30" customHeight="1" x14ac:dyDescent="0.3">
      <c r="B8" s="3" t="s">
        <v>23</v>
      </c>
      <c r="C8" s="1"/>
      <c r="D8" s="1">
        <v>35000</v>
      </c>
      <c r="E8" s="2">
        <v>10000</v>
      </c>
      <c r="F8" s="2">
        <v>4700</v>
      </c>
      <c r="G8" s="3" t="str">
        <f>IF(tablaDeEjemplo[[#This Row],[ventas 1er trimestre]]&gt;3500,"hubo beneficios","hubo perdidas")</f>
        <v>hubo beneficios</v>
      </c>
      <c r="H8" s="3" t="str">
        <f>IF(tablaDeEjemplo[[#This Row],[ventas 2do trimestre]]&gt;3500,"hubo beneficios","hubo perdidas")</f>
        <v>hubo beneficios</v>
      </c>
      <c r="I8" s="3" t="str">
        <f>IF(tablaDeEjemplo[[#This Row],[vemtas 3er trimestre]]&gt;3500,"hubo beneficios","hubo perdidas")</f>
        <v>hubo beneficios</v>
      </c>
      <c r="J8" s="3">
        <f>SUM(tablaDeEjemplo[[#This Row],[ventas 1er trimestre]:[vemtas 3er trimestre]])</f>
        <v>49700</v>
      </c>
      <c r="K8" s="3">
        <v>12000</v>
      </c>
      <c r="L8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9" spans="2:12" ht="30" customHeight="1" x14ac:dyDescent="0.3">
      <c r="B9" s="3" t="s">
        <v>24</v>
      </c>
      <c r="C9" s="1"/>
      <c r="D9" s="1">
        <v>2000</v>
      </c>
      <c r="E9" s="2">
        <v>1000</v>
      </c>
      <c r="F9" s="2">
        <v>3700</v>
      </c>
      <c r="G9" s="3" t="str">
        <f>IF(tablaDeEjemplo[[#This Row],[ventas 1er trimestre]]&gt;3500,"hubo beneficios","hubo perdidas")</f>
        <v>hubo perdidas</v>
      </c>
      <c r="H9" s="3" t="str">
        <f>IF(tablaDeEjemplo[[#This Row],[ventas 2do trimestre]]&gt;3500,"hubo beneficios","hubo perdidas")</f>
        <v>hubo perdidas</v>
      </c>
      <c r="I9" s="3" t="str">
        <f>IF(tablaDeEjemplo[[#This Row],[vemtas 3er trimestre]]&gt;3500,"hubo beneficios","hubo perdidas")</f>
        <v>hubo beneficios</v>
      </c>
      <c r="J9" s="9">
        <f>SUM(tablaDeEjemplo[[#This Row],[ventas 1er trimestre]:[vemtas 3er trimestre]])</f>
        <v>6700</v>
      </c>
      <c r="K9" s="9">
        <v>20000</v>
      </c>
      <c r="L9" s="9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11" spans="2:12" x14ac:dyDescent="0.3">
      <c r="B11" s="13" t="s">
        <v>9</v>
      </c>
      <c r="C11" s="13"/>
      <c r="D11" s="13"/>
    </row>
    <row r="12" spans="2:12" x14ac:dyDescent="0.3">
      <c r="B12" t="s">
        <v>14</v>
      </c>
    </row>
    <row r="13" spans="2:12" x14ac:dyDescent="0.3">
      <c r="B13" t="s">
        <v>10</v>
      </c>
    </row>
    <row r="14" spans="2:12" x14ac:dyDescent="0.3">
      <c r="B14" t="s">
        <v>15</v>
      </c>
    </row>
    <row r="15" spans="2:12" x14ac:dyDescent="0.3">
      <c r="B15" s="16" t="s">
        <v>16</v>
      </c>
      <c r="C15" s="16"/>
      <c r="D15" s="16"/>
    </row>
    <row r="16" spans="2:12" x14ac:dyDescent="0.3">
      <c r="B16" t="s">
        <v>17</v>
      </c>
    </row>
    <row r="21" spans="2:8" x14ac:dyDescent="0.3">
      <c r="B21" s="4" t="s">
        <v>18</v>
      </c>
      <c r="C21" s="4" t="s">
        <v>25</v>
      </c>
      <c r="D21" s="4" t="s">
        <v>26</v>
      </c>
      <c r="E21" s="4" t="s">
        <v>27</v>
      </c>
      <c r="G21" s="4" t="s">
        <v>26</v>
      </c>
      <c r="H21" s="4" t="s">
        <v>27</v>
      </c>
    </row>
    <row r="22" spans="2:8" x14ac:dyDescent="0.3">
      <c r="B22" s="4" t="s">
        <v>36</v>
      </c>
      <c r="C22" s="4" t="s">
        <v>38</v>
      </c>
      <c r="D22" s="4">
        <v>18</v>
      </c>
      <c r="E22" s="10" t="str" cm="1">
        <f t="array" ref="E22">_xlfn.IFS(Tabla6[[#This Row],[edad]]&lt;=13,"niño",Tabla6[[#This Row],[edad]]&lt;=18,"adolecente",Tabla6[[#This Row],[edad]]&lt;=65,"joven adulto",Tabla6[[#This Row],[edad]]&gt;65,"tercera edad")</f>
        <v>adolecente</v>
      </c>
      <c r="G22" s="4" t="s">
        <v>28</v>
      </c>
      <c r="H22" s="4" t="s">
        <v>29</v>
      </c>
    </row>
    <row r="23" spans="2:8" x14ac:dyDescent="0.3">
      <c r="B23" s="4" t="s">
        <v>37</v>
      </c>
      <c r="C23" s="4" t="s">
        <v>39</v>
      </c>
      <c r="D23" s="4">
        <v>5</v>
      </c>
      <c r="E23" s="4" t="str" cm="1">
        <f t="array" ref="E23">_xlfn.IFS(Tabla6[[#This Row],[edad]]&lt;=13,"niño",Tabla6[[#This Row],[edad]]&lt;=18,"adolecente",Tabla6[[#This Row],[edad]]&lt;=65,"joven adulto",Tabla6[[#This Row],[edad]]&gt;65,"tercera edad")</f>
        <v>niño</v>
      </c>
      <c r="G23" s="4" t="s">
        <v>30</v>
      </c>
      <c r="H23" s="4" t="s">
        <v>32</v>
      </c>
    </row>
    <row r="24" spans="2:8" x14ac:dyDescent="0.3">
      <c r="B24" s="4" t="s">
        <v>37</v>
      </c>
      <c r="C24" s="4" t="s">
        <v>42</v>
      </c>
      <c r="D24" s="4">
        <v>27</v>
      </c>
      <c r="E24" s="4" t="str" cm="1">
        <f t="array" ref="E24">_xlfn.IFS(Tabla6[[#This Row],[edad]]&lt;=13,"niño",Tabla6[[#This Row],[edad]]&lt;=18,"adolecente",Tabla6[[#This Row],[edad]]&lt;=65,"joven adulto",Tabla6[[#This Row],[edad]]&gt;65,"tercera edad")</f>
        <v>joven adulto</v>
      </c>
      <c r="G24" s="4" t="s">
        <v>31</v>
      </c>
      <c r="H24" s="4" t="s">
        <v>33</v>
      </c>
    </row>
    <row r="25" spans="2:8" x14ac:dyDescent="0.3">
      <c r="B25" s="4" t="s">
        <v>40</v>
      </c>
      <c r="C25" s="4" t="s">
        <v>43</v>
      </c>
      <c r="D25" s="4">
        <v>70</v>
      </c>
      <c r="E25" s="4" t="str" cm="1">
        <f t="array" ref="E25">_xlfn.IFS(Tabla6[[#This Row],[edad]]&lt;=13,"niño",Tabla6[[#This Row],[edad]]&lt;=18,"adolecente",Tabla6[[#This Row],[edad]]&lt;=65,"joven adulto",Tabla6[[#This Row],[edad]]&gt;65,"tercera edad")</f>
        <v>tercera edad</v>
      </c>
      <c r="G25" s="4" t="s">
        <v>35</v>
      </c>
      <c r="H25" s="4" t="s">
        <v>34</v>
      </c>
    </row>
    <row r="26" spans="2:8" x14ac:dyDescent="0.3">
      <c r="B26" s="4" t="s">
        <v>41</v>
      </c>
      <c r="C26" s="4" t="s">
        <v>44</v>
      </c>
      <c r="D26" s="4">
        <v>4</v>
      </c>
      <c r="E26" s="4" t="str" cm="1">
        <f t="array" ref="E26">_xlfn.IFS(Tabla6[[#This Row],[edad]]&lt;=13,"niño",Tabla6[[#This Row],[edad]]&lt;=18,"adolecente",Tabla6[[#This Row],[edad]]&lt;=65,"joven adulto",Tabla6[[#This Row],[edad]]&gt;65,"tercera edad")</f>
        <v>niño</v>
      </c>
    </row>
    <row r="29" spans="2:8" x14ac:dyDescent="0.3">
      <c r="B29" s="14" t="s">
        <v>9</v>
      </c>
      <c r="C29" s="14"/>
      <c r="D29" s="14"/>
    </row>
    <row r="30" spans="2:8" x14ac:dyDescent="0.3">
      <c r="B30" t="s">
        <v>45</v>
      </c>
    </row>
    <row r="33" spans="2:12" x14ac:dyDescent="0.3">
      <c r="B33" s="11" t="s">
        <v>65</v>
      </c>
      <c r="C33" s="11" t="s">
        <v>46</v>
      </c>
      <c r="D33" s="11" t="s">
        <v>47</v>
      </c>
      <c r="E33" s="11" t="s">
        <v>48</v>
      </c>
      <c r="G33" s="11" t="s">
        <v>69</v>
      </c>
      <c r="H33" s="11" t="s">
        <v>46</v>
      </c>
      <c r="I33" s="11" t="s">
        <v>47</v>
      </c>
      <c r="J33" s="11" t="s">
        <v>48</v>
      </c>
      <c r="K33" s="13" t="s">
        <v>66</v>
      </c>
      <c r="L33" s="13"/>
    </row>
    <row r="34" spans="2:12" x14ac:dyDescent="0.3">
      <c r="B34" s="4" t="s">
        <v>49</v>
      </c>
      <c r="C34" s="4" t="s">
        <v>56</v>
      </c>
      <c r="D34" s="12">
        <v>5000</v>
      </c>
      <c r="E34" s="4" t="s">
        <v>60</v>
      </c>
      <c r="G34" s="10" t="str" cm="1">
        <f t="array" ref="G34">_xlfn._xlws.FILTER(Tabla1[],Tabla1[mes]=G33,"no datos")</f>
        <v>no datos</v>
      </c>
      <c r="H34" s="10"/>
      <c r="I34" s="10"/>
      <c r="J34" s="10"/>
      <c r="K34" t="s">
        <v>67</v>
      </c>
    </row>
    <row r="35" spans="2:12" x14ac:dyDescent="0.3">
      <c r="B35" s="4" t="s">
        <v>51</v>
      </c>
      <c r="C35" s="4" t="s">
        <v>57</v>
      </c>
      <c r="D35" s="12">
        <v>5000</v>
      </c>
      <c r="E35" s="4" t="s">
        <v>60</v>
      </c>
      <c r="G35" s="10"/>
      <c r="H35" s="10"/>
      <c r="I35" s="10"/>
      <c r="J35" s="10"/>
    </row>
    <row r="36" spans="2:12" x14ac:dyDescent="0.3">
      <c r="B36" s="4" t="s">
        <v>50</v>
      </c>
      <c r="C36" s="4" t="s">
        <v>57</v>
      </c>
      <c r="D36" s="12">
        <v>3000</v>
      </c>
      <c r="E36" s="4" t="s">
        <v>61</v>
      </c>
      <c r="G36" s="10"/>
      <c r="H36" s="10"/>
      <c r="I36" s="10"/>
      <c r="J36" s="10"/>
    </row>
    <row r="37" spans="2:12" x14ac:dyDescent="0.3">
      <c r="B37" s="4" t="s">
        <v>49</v>
      </c>
      <c r="C37" s="4" t="s">
        <v>56</v>
      </c>
      <c r="D37" s="12">
        <v>2500</v>
      </c>
      <c r="E37" s="4" t="s">
        <v>63</v>
      </c>
      <c r="G37" s="10"/>
      <c r="H37" s="10"/>
      <c r="I37" s="10"/>
      <c r="J37" s="10"/>
    </row>
    <row r="38" spans="2:12" x14ac:dyDescent="0.3">
      <c r="B38" s="4" t="s">
        <v>51</v>
      </c>
      <c r="C38" s="4" t="s">
        <v>57</v>
      </c>
      <c r="D38" s="12">
        <v>3000</v>
      </c>
      <c r="E38" s="4" t="s">
        <v>62</v>
      </c>
      <c r="G38" s="10"/>
      <c r="H38" s="10"/>
      <c r="I38" s="10"/>
      <c r="J38" s="10"/>
    </row>
    <row r="39" spans="2:12" x14ac:dyDescent="0.3">
      <c r="B39" s="4" t="s">
        <v>50</v>
      </c>
      <c r="C39" s="4" t="s">
        <v>56</v>
      </c>
      <c r="D39" s="12">
        <v>6200</v>
      </c>
      <c r="E39" s="4" t="s">
        <v>63</v>
      </c>
      <c r="G39" s="10"/>
      <c r="H39" s="10"/>
      <c r="I39" s="10"/>
      <c r="J39" s="10"/>
    </row>
    <row r="40" spans="2:12" x14ac:dyDescent="0.3">
      <c r="B40" s="4" t="s">
        <v>49</v>
      </c>
      <c r="C40" s="4" t="s">
        <v>59</v>
      </c>
      <c r="D40" s="12">
        <v>4000</v>
      </c>
      <c r="E40" s="4" t="s">
        <v>62</v>
      </c>
      <c r="G40" s="4"/>
      <c r="H40" s="4"/>
      <c r="I40" s="4"/>
      <c r="J40" s="4"/>
    </row>
    <row r="41" spans="2:12" x14ac:dyDescent="0.3">
      <c r="B41" s="4"/>
      <c r="C41" s="4"/>
      <c r="D41" s="12"/>
      <c r="E41" s="4"/>
    </row>
    <row r="42" spans="2:12" x14ac:dyDescent="0.3">
      <c r="B42" s="4"/>
      <c r="C42" s="4"/>
      <c r="D42" s="12"/>
      <c r="E42" s="4"/>
    </row>
    <row r="43" spans="2:12" x14ac:dyDescent="0.3">
      <c r="B43" s="4"/>
      <c r="C43" s="4"/>
      <c r="D43" s="12"/>
      <c r="E43" s="4"/>
    </row>
    <row r="44" spans="2:12" x14ac:dyDescent="0.3">
      <c r="B44" s="4"/>
      <c r="C44" s="4"/>
      <c r="D44" s="12"/>
      <c r="E44" s="4"/>
    </row>
    <row r="45" spans="2:12" x14ac:dyDescent="0.3">
      <c r="B45" s="4" t="s">
        <v>49</v>
      </c>
      <c r="C45" s="4" t="s">
        <v>56</v>
      </c>
      <c r="D45" s="12">
        <v>2500</v>
      </c>
      <c r="E45" s="4" t="s">
        <v>63</v>
      </c>
    </row>
    <row r="46" spans="2:12" x14ac:dyDescent="0.3">
      <c r="B46" s="4" t="s">
        <v>52</v>
      </c>
      <c r="C46" s="4" t="s">
        <v>58</v>
      </c>
      <c r="D46" s="12">
        <v>5000</v>
      </c>
      <c r="E46" s="4" t="s">
        <v>64</v>
      </c>
    </row>
    <row r="47" spans="2:12" ht="28.8" x14ac:dyDescent="0.3">
      <c r="B47" s="4" t="s">
        <v>51</v>
      </c>
      <c r="C47" s="4" t="s">
        <v>57</v>
      </c>
      <c r="D47" s="12">
        <v>2500</v>
      </c>
      <c r="E47" s="4" t="s">
        <v>61</v>
      </c>
      <c r="G47" s="11" t="s">
        <v>69</v>
      </c>
      <c r="H47" s="11" t="s">
        <v>70</v>
      </c>
      <c r="I47" s="11" t="s">
        <v>47</v>
      </c>
      <c r="J47" s="11" t="s">
        <v>48</v>
      </c>
      <c r="K47" s="14" t="s">
        <v>66</v>
      </c>
      <c r="L47" s="14"/>
    </row>
    <row r="48" spans="2:12" x14ac:dyDescent="0.3">
      <c r="B48" s="4" t="s">
        <v>49</v>
      </c>
      <c r="C48" s="4" t="s">
        <v>59</v>
      </c>
      <c r="D48" s="12">
        <v>4000</v>
      </c>
      <c r="E48" s="4" t="s">
        <v>62</v>
      </c>
      <c r="G48" t="str" cm="1">
        <f t="array" ref="G48">_xlfn._xlws.FILTER(Tabla1[],(Tabla1[mes]=G47)*(Tabla1[vendedor]=H47),"no datos")</f>
        <v>no datos</v>
      </c>
      <c r="K48" t="s">
        <v>68</v>
      </c>
    </row>
    <row r="49" spans="2:5" x14ac:dyDescent="0.3">
      <c r="B49" s="4" t="s">
        <v>52</v>
      </c>
      <c r="C49" s="4" t="s">
        <v>57</v>
      </c>
      <c r="D49" s="12">
        <v>5000</v>
      </c>
      <c r="E49" s="4" t="s">
        <v>61</v>
      </c>
    </row>
    <row r="50" spans="2:5" x14ac:dyDescent="0.3">
      <c r="B50" s="4" t="s">
        <v>50</v>
      </c>
      <c r="C50" s="4" t="s">
        <v>56</v>
      </c>
      <c r="D50" s="12">
        <v>5000</v>
      </c>
      <c r="E50" s="4" t="s">
        <v>60</v>
      </c>
    </row>
    <row r="51" spans="2:5" x14ac:dyDescent="0.3">
      <c r="B51" s="4" t="s">
        <v>49</v>
      </c>
      <c r="C51" s="4" t="s">
        <v>58</v>
      </c>
      <c r="D51" s="12">
        <v>4000</v>
      </c>
      <c r="E51" s="4" t="s">
        <v>63</v>
      </c>
    </row>
    <row r="52" spans="2:5" x14ac:dyDescent="0.3">
      <c r="B52" s="4" t="s">
        <v>51</v>
      </c>
      <c r="C52" s="4" t="s">
        <v>59</v>
      </c>
      <c r="D52" s="12">
        <v>5000</v>
      </c>
      <c r="E52" s="4" t="s">
        <v>61</v>
      </c>
    </row>
    <row r="53" spans="2:5" x14ac:dyDescent="0.3">
      <c r="B53" s="4" t="s">
        <v>49</v>
      </c>
      <c r="C53" s="4" t="s">
        <v>56</v>
      </c>
      <c r="D53" s="12">
        <v>5000</v>
      </c>
      <c r="E53" s="4" t="s">
        <v>60</v>
      </c>
    </row>
    <row r="54" spans="2:5" x14ac:dyDescent="0.3">
      <c r="B54" s="4" t="s">
        <v>50</v>
      </c>
      <c r="C54" s="4" t="s">
        <v>58</v>
      </c>
      <c r="D54" s="12">
        <v>3000</v>
      </c>
      <c r="E54" s="4" t="s">
        <v>62</v>
      </c>
    </row>
    <row r="55" spans="2:5" x14ac:dyDescent="0.3">
      <c r="B55" s="4" t="s">
        <v>52</v>
      </c>
      <c r="C55" s="4" t="s">
        <v>59</v>
      </c>
      <c r="D55" s="12">
        <v>5000</v>
      </c>
      <c r="E55" s="4" t="s">
        <v>61</v>
      </c>
    </row>
    <row r="56" spans="2:5" x14ac:dyDescent="0.3">
      <c r="B56" s="4" t="s">
        <v>51</v>
      </c>
      <c r="C56" s="4" t="s">
        <v>56</v>
      </c>
      <c r="D56" s="12">
        <v>4000</v>
      </c>
      <c r="E56" s="4" t="s">
        <v>60</v>
      </c>
    </row>
    <row r="57" spans="2:5" x14ac:dyDescent="0.3">
      <c r="B57" s="4" t="s">
        <v>50</v>
      </c>
      <c r="C57" s="4" t="s">
        <v>59</v>
      </c>
      <c r="D57" s="12">
        <v>2500</v>
      </c>
      <c r="E57" s="4" t="s">
        <v>61</v>
      </c>
    </row>
    <row r="58" spans="2:5" x14ac:dyDescent="0.3">
      <c r="B58" s="4" t="s">
        <v>53</v>
      </c>
      <c r="C58" s="4" t="s">
        <v>57</v>
      </c>
      <c r="D58" s="12">
        <v>5000</v>
      </c>
      <c r="E58" s="4" t="s">
        <v>60</v>
      </c>
    </row>
    <row r="59" spans="2:5" x14ac:dyDescent="0.3">
      <c r="B59" s="4" t="s">
        <v>51</v>
      </c>
      <c r="C59" s="4" t="s">
        <v>56</v>
      </c>
      <c r="D59" s="12">
        <v>4000</v>
      </c>
      <c r="E59" s="4" t="s">
        <v>62</v>
      </c>
    </row>
    <row r="60" spans="2:5" x14ac:dyDescent="0.3">
      <c r="B60" s="4" t="s">
        <v>54</v>
      </c>
      <c r="C60" s="4" t="s">
        <v>59</v>
      </c>
      <c r="D60" s="12">
        <v>5000</v>
      </c>
      <c r="E60" s="4" t="s">
        <v>60</v>
      </c>
    </row>
    <row r="61" spans="2:5" x14ac:dyDescent="0.3">
      <c r="B61" s="4" t="s">
        <v>53</v>
      </c>
      <c r="C61" s="4" t="s">
        <v>58</v>
      </c>
      <c r="D61" s="12">
        <v>3000</v>
      </c>
      <c r="E61" s="4" t="s">
        <v>63</v>
      </c>
    </row>
    <row r="62" spans="2:5" x14ac:dyDescent="0.3">
      <c r="B62" s="4" t="s">
        <v>55</v>
      </c>
      <c r="C62" s="4" t="s">
        <v>56</v>
      </c>
      <c r="D62" s="12">
        <v>2500</v>
      </c>
      <c r="E62" s="4" t="s">
        <v>61</v>
      </c>
    </row>
    <row r="63" spans="2:5" x14ac:dyDescent="0.3">
      <c r="B63" s="4" t="s">
        <v>50</v>
      </c>
      <c r="C63" s="4" t="s">
        <v>59</v>
      </c>
      <c r="D63" s="12">
        <v>4000</v>
      </c>
      <c r="E63" s="4" t="s">
        <v>60</v>
      </c>
    </row>
    <row r="64" spans="2:5" x14ac:dyDescent="0.3">
      <c r="B64" s="4" t="s">
        <v>51</v>
      </c>
      <c r="C64" s="4" t="s">
        <v>57</v>
      </c>
      <c r="D64" s="12">
        <v>3000</v>
      </c>
      <c r="E64" s="4" t="s">
        <v>63</v>
      </c>
    </row>
    <row r="65" spans="2:5" x14ac:dyDescent="0.3">
      <c r="B65" s="4" t="s">
        <v>53</v>
      </c>
      <c r="C65" s="4" t="s">
        <v>56</v>
      </c>
      <c r="D65" s="12">
        <v>4000</v>
      </c>
      <c r="E65" s="4" t="s">
        <v>61</v>
      </c>
    </row>
    <row r="66" spans="2:5" x14ac:dyDescent="0.3">
      <c r="B66" s="4" t="s">
        <v>54</v>
      </c>
      <c r="C66" s="4" t="s">
        <v>59</v>
      </c>
      <c r="D66" s="12">
        <v>5000</v>
      </c>
      <c r="E66" s="4" t="s">
        <v>60</v>
      </c>
    </row>
    <row r="67" spans="2:5" x14ac:dyDescent="0.3">
      <c r="B67" s="4" t="s">
        <v>53</v>
      </c>
      <c r="C67" s="4" t="s">
        <v>56</v>
      </c>
      <c r="D67" s="12">
        <v>3000</v>
      </c>
      <c r="E67" s="4" t="s">
        <v>63</v>
      </c>
    </row>
    <row r="68" spans="2:5" x14ac:dyDescent="0.3">
      <c r="B68" s="4" t="s">
        <v>54</v>
      </c>
      <c r="C68" s="4" t="s">
        <v>59</v>
      </c>
      <c r="D68" s="12">
        <v>2500</v>
      </c>
      <c r="E68" s="4" t="s">
        <v>61</v>
      </c>
    </row>
    <row r="69" spans="2:5" x14ac:dyDescent="0.3">
      <c r="B69" s="4" t="s">
        <v>53</v>
      </c>
      <c r="C69" s="4" t="s">
        <v>58</v>
      </c>
      <c r="D69" s="12">
        <v>4000</v>
      </c>
      <c r="E69" s="4" t="s">
        <v>60</v>
      </c>
    </row>
    <row r="70" spans="2:5" x14ac:dyDescent="0.3">
      <c r="B70" s="4" t="s">
        <v>55</v>
      </c>
      <c r="C70" s="4" t="s">
        <v>57</v>
      </c>
      <c r="D70" s="12">
        <v>5000</v>
      </c>
      <c r="E70" s="4" t="s">
        <v>62</v>
      </c>
    </row>
    <row r="71" spans="2:5" x14ac:dyDescent="0.3">
      <c r="B71" s="4" t="s">
        <v>54</v>
      </c>
      <c r="C71" s="4" t="s">
        <v>56</v>
      </c>
      <c r="D71" s="12">
        <v>2500</v>
      </c>
      <c r="E71" s="4" t="s">
        <v>61</v>
      </c>
    </row>
    <row r="72" spans="2:5" x14ac:dyDescent="0.3">
      <c r="B72" s="4" t="s">
        <v>53</v>
      </c>
      <c r="C72" s="4" t="s">
        <v>58</v>
      </c>
      <c r="D72" s="12">
        <v>4000</v>
      </c>
      <c r="E72" s="4" t="s">
        <v>60</v>
      </c>
    </row>
    <row r="73" spans="2:5" x14ac:dyDescent="0.3">
      <c r="B73" s="4" t="s">
        <v>55</v>
      </c>
      <c r="C73" s="4" t="s">
        <v>57</v>
      </c>
      <c r="D73" s="12">
        <v>3000</v>
      </c>
      <c r="E73" s="4" t="s">
        <v>63</v>
      </c>
    </row>
    <row r="74" spans="2:5" x14ac:dyDescent="0.3">
      <c r="B74" s="4" t="s">
        <v>54</v>
      </c>
      <c r="C74" s="4" t="s">
        <v>56</v>
      </c>
      <c r="D74" s="12">
        <v>4000</v>
      </c>
      <c r="E74" s="4" t="s">
        <v>63</v>
      </c>
    </row>
    <row r="75" spans="2:5" x14ac:dyDescent="0.3">
      <c r="B75" s="4" t="s">
        <v>53</v>
      </c>
      <c r="C75" s="4" t="s">
        <v>57</v>
      </c>
      <c r="D75" s="12">
        <v>2500</v>
      </c>
      <c r="E75" s="4" t="s">
        <v>60</v>
      </c>
    </row>
    <row r="76" spans="2:5" x14ac:dyDescent="0.3">
      <c r="B76" s="4" t="s">
        <v>54</v>
      </c>
      <c r="C76" s="4" t="s">
        <v>58</v>
      </c>
      <c r="D76" s="12">
        <v>4000</v>
      </c>
      <c r="E76" s="4" t="s">
        <v>62</v>
      </c>
    </row>
    <row r="80" spans="2:5" x14ac:dyDescent="0.3">
      <c r="B80">
        <v>2</v>
      </c>
      <c r="C80">
        <f>POWER(B80,26)</f>
        <v>67108864</v>
      </c>
      <c r="D80" s="13" t="s">
        <v>105</v>
      </c>
      <c r="E80" s="13"/>
    </row>
    <row r="83" spans="2:8" x14ac:dyDescent="0.3">
      <c r="B83" s="37" t="s">
        <v>89</v>
      </c>
      <c r="C83" s="38" t="s">
        <v>90</v>
      </c>
      <c r="D83" s="38" t="s">
        <v>91</v>
      </c>
      <c r="E83" s="39" t="s">
        <v>47</v>
      </c>
      <c r="F83" s="27" t="s">
        <v>98</v>
      </c>
      <c r="G83" s="28"/>
      <c r="H83" s="28"/>
    </row>
    <row r="84" spans="2:8" hidden="1" x14ac:dyDescent="0.3">
      <c r="B84" s="35">
        <v>5</v>
      </c>
      <c r="C84" s="17" t="s">
        <v>71</v>
      </c>
      <c r="D84" s="17" t="s">
        <v>84</v>
      </c>
      <c r="E84" s="36">
        <v>1750</v>
      </c>
    </row>
    <row r="85" spans="2:8" hidden="1" x14ac:dyDescent="0.3">
      <c r="B85" s="35">
        <v>12</v>
      </c>
      <c r="C85" s="17" t="s">
        <v>73</v>
      </c>
      <c r="D85" s="17" t="s">
        <v>84</v>
      </c>
      <c r="E85" s="36">
        <v>452</v>
      </c>
    </row>
    <row r="86" spans="2:8" x14ac:dyDescent="0.3">
      <c r="B86" s="35">
        <v>1</v>
      </c>
      <c r="C86" s="17" t="s">
        <v>74</v>
      </c>
      <c r="D86" s="17" t="s">
        <v>85</v>
      </c>
      <c r="E86" s="36">
        <v>1100</v>
      </c>
      <c r="F86" t="s">
        <v>99</v>
      </c>
    </row>
    <row r="87" spans="2:8" x14ac:dyDescent="0.3">
      <c r="B87" s="35">
        <v>8</v>
      </c>
      <c r="C87" s="17" t="s">
        <v>75</v>
      </c>
      <c r="D87" s="17" t="s">
        <v>85</v>
      </c>
      <c r="E87" s="36">
        <v>1600</v>
      </c>
      <c r="F87" t="s">
        <v>100</v>
      </c>
    </row>
    <row r="88" spans="2:8" x14ac:dyDescent="0.3">
      <c r="B88" s="35">
        <v>3</v>
      </c>
      <c r="C88" s="17" t="s">
        <v>76</v>
      </c>
      <c r="D88" s="17" t="s">
        <v>86</v>
      </c>
      <c r="E88" s="36">
        <v>1750</v>
      </c>
      <c r="F88" t="s">
        <v>101</v>
      </c>
    </row>
    <row r="89" spans="2:8" x14ac:dyDescent="0.3">
      <c r="B89" s="35">
        <v>9</v>
      </c>
      <c r="C89" s="17" t="s">
        <v>77</v>
      </c>
      <c r="D89" s="17" t="s">
        <v>87</v>
      </c>
      <c r="E89" s="36">
        <v>350</v>
      </c>
      <c r="F89" t="s">
        <v>103</v>
      </c>
    </row>
    <row r="90" spans="2:8" x14ac:dyDescent="0.3">
      <c r="B90" s="35">
        <v>2</v>
      </c>
      <c r="C90" s="17" t="s">
        <v>78</v>
      </c>
      <c r="D90" s="17" t="s">
        <v>72</v>
      </c>
      <c r="E90" s="36">
        <v>1300</v>
      </c>
      <c r="F90" t="s">
        <v>102</v>
      </c>
    </row>
    <row r="91" spans="2:8" x14ac:dyDescent="0.3">
      <c r="B91" s="35">
        <v>6</v>
      </c>
      <c r="C91" s="17" t="s">
        <v>79</v>
      </c>
      <c r="D91" s="17" t="s">
        <v>72</v>
      </c>
      <c r="E91" s="36">
        <v>920</v>
      </c>
      <c r="F91" t="s">
        <v>104</v>
      </c>
    </row>
    <row r="92" spans="2:8" x14ac:dyDescent="0.3">
      <c r="B92" s="35">
        <v>11</v>
      </c>
      <c r="C92" s="17" t="s">
        <v>80</v>
      </c>
      <c r="D92" s="17" t="s">
        <v>72</v>
      </c>
      <c r="E92" s="36">
        <v>5650</v>
      </c>
    </row>
    <row r="93" spans="2:8" x14ac:dyDescent="0.3">
      <c r="B93" s="35">
        <v>4</v>
      </c>
      <c r="C93" s="17" t="s">
        <v>81</v>
      </c>
      <c r="D93" s="17" t="s">
        <v>88</v>
      </c>
      <c r="E93" s="36">
        <v>650</v>
      </c>
    </row>
    <row r="94" spans="2:8" x14ac:dyDescent="0.3">
      <c r="B94" s="35">
        <v>7</v>
      </c>
      <c r="C94" s="17" t="s">
        <v>82</v>
      </c>
      <c r="D94" s="17" t="s">
        <v>88</v>
      </c>
      <c r="E94" s="36">
        <v>235</v>
      </c>
    </row>
    <row r="95" spans="2:8" x14ac:dyDescent="0.3">
      <c r="B95" s="35">
        <v>10</v>
      </c>
      <c r="C95" s="17" t="s">
        <v>83</v>
      </c>
      <c r="D95" s="22" t="s">
        <v>88</v>
      </c>
      <c r="E95" s="36">
        <v>250</v>
      </c>
    </row>
    <row r="96" spans="2:8" x14ac:dyDescent="0.3">
      <c r="D96" s="23"/>
    </row>
    <row r="97" spans="2:4" ht="15.6" x14ac:dyDescent="0.3">
      <c r="C97" s="18" t="s">
        <v>92</v>
      </c>
      <c r="D97" s="19">
        <f>SUM(E84:E95)</f>
        <v>16007</v>
      </c>
    </row>
    <row r="98" spans="2:4" ht="15.6" x14ac:dyDescent="0.3">
      <c r="C98" s="20" t="s">
        <v>93</v>
      </c>
      <c r="D98" s="21">
        <f>SUBTOTAL(9,E84:E95)</f>
        <v>13805</v>
      </c>
    </row>
    <row r="99" spans="2:4" x14ac:dyDescent="0.3">
      <c r="C99" s="32" t="s">
        <v>94</v>
      </c>
      <c r="D99" s="29">
        <f>COUNT(B85:B95)</f>
        <v>11</v>
      </c>
    </row>
    <row r="100" spans="2:4" x14ac:dyDescent="0.3">
      <c r="C100" s="33" t="s">
        <v>95</v>
      </c>
      <c r="D100" s="30">
        <f>SUBTOTAL(2,B84:B95)</f>
        <v>10</v>
      </c>
    </row>
    <row r="101" spans="2:4" x14ac:dyDescent="0.3">
      <c r="C101" s="32" t="s">
        <v>96</v>
      </c>
      <c r="D101" s="31">
        <f>AVERAGE(E86:E95)</f>
        <v>1380.5</v>
      </c>
    </row>
    <row r="102" spans="2:4" x14ac:dyDescent="0.3">
      <c r="C102" s="33" t="s">
        <v>97</v>
      </c>
      <c r="D102" s="30">
        <f>SUBTOTAL(1,E86:E95)</f>
        <v>1380.5</v>
      </c>
    </row>
    <row r="110" spans="2:4" x14ac:dyDescent="0.3">
      <c r="B110" s="34" t="s">
        <v>106</v>
      </c>
      <c r="C110" s="34" t="s">
        <v>107</v>
      </c>
      <c r="D110" s="34" t="s">
        <v>108</v>
      </c>
    </row>
    <row r="111" spans="2:4" x14ac:dyDescent="0.3">
      <c r="B111">
        <v>8</v>
      </c>
      <c r="C111">
        <v>9</v>
      </c>
      <c r="D111">
        <f>MOD(Tabla3[[#This Row],[numero]],Tabla3[[#This Row],[divisor]])</f>
        <v>8</v>
      </c>
    </row>
    <row r="112" spans="2:4" x14ac:dyDescent="0.3">
      <c r="B112">
        <v>5</v>
      </c>
      <c r="C112">
        <v>20</v>
      </c>
      <c r="D112">
        <f>MOD(Tabla3[[#This Row],[numero]],Tabla3[[#This Row],[divisor]])</f>
        <v>5</v>
      </c>
    </row>
    <row r="113" spans="2:12" x14ac:dyDescent="0.3">
      <c r="B113">
        <v>2</v>
      </c>
      <c r="C113">
        <v>8</v>
      </c>
      <c r="D113">
        <f>MOD(Tabla3[[#This Row],[numero]],Tabla3[[#This Row],[divisor]])</f>
        <v>2</v>
      </c>
    </row>
    <row r="114" spans="2:12" x14ac:dyDescent="0.3">
      <c r="B114">
        <v>4</v>
      </c>
      <c r="C114">
        <v>9</v>
      </c>
      <c r="D114">
        <f>MOD(Tabla3[[#This Row],[numero]],Tabla3[[#This Row],[divisor]])</f>
        <v>4</v>
      </c>
    </row>
    <row r="115" spans="2:12" x14ac:dyDescent="0.3">
      <c r="B115">
        <v>7</v>
      </c>
      <c r="C115">
        <v>5</v>
      </c>
      <c r="D115">
        <f>MOD(Tabla3[[#This Row],[numero]],Tabla3[[#This Row],[divisor]])</f>
        <v>2</v>
      </c>
    </row>
    <row r="117" spans="2:12" x14ac:dyDescent="0.3">
      <c r="B117" s="13" t="s">
        <v>109</v>
      </c>
      <c r="C117" s="13"/>
    </row>
    <row r="121" spans="2:12" x14ac:dyDescent="0.3">
      <c r="B121" s="40" t="s">
        <v>111</v>
      </c>
      <c r="C121" s="40" t="s">
        <v>114</v>
      </c>
      <c r="D121" s="41"/>
      <c r="E121" s="40" t="s">
        <v>112</v>
      </c>
      <c r="F121" s="40" t="s">
        <v>115</v>
      </c>
      <c r="H121" s="4" t="s">
        <v>112</v>
      </c>
      <c r="I121" s="4" t="s">
        <v>116</v>
      </c>
      <c r="K121" s="4" t="s">
        <v>112</v>
      </c>
      <c r="L121" s="4" t="s">
        <v>119</v>
      </c>
    </row>
    <row r="122" spans="2:12" x14ac:dyDescent="0.3">
      <c r="B122" s="41">
        <v>55.236521539999998</v>
      </c>
      <c r="C122" s="41">
        <f>INT(Tabla5[[#This Row],[Vor]])</f>
        <v>55</v>
      </c>
      <c r="D122" s="41"/>
      <c r="E122" s="41">
        <v>55.236521539999998</v>
      </c>
      <c r="F122" s="41">
        <f>TRUNC(Tabla8[[#This Row],[valor]],3)</f>
        <v>55.235999999999997</v>
      </c>
      <c r="H122" s="4">
        <v>2.2456399999999999</v>
      </c>
      <c r="I122" s="4">
        <f>ROUNDUP(Tabla9[[#This Row],[valor]],0)</f>
        <v>3</v>
      </c>
      <c r="K122" s="4">
        <v>2.2456399999999999</v>
      </c>
      <c r="L122" s="4">
        <f>ROUNDDOWN(Tabla911[[#This Row],[valor]],0)</f>
        <v>2</v>
      </c>
    </row>
    <row r="123" spans="2:12" x14ac:dyDescent="0.3">
      <c r="B123" s="41">
        <v>42.326598400000002</v>
      </c>
      <c r="C123" s="41">
        <f>INT(Tabla5[[#This Row],[Vor]])</f>
        <v>42</v>
      </c>
      <c r="D123" s="41"/>
      <c r="E123" s="41">
        <v>42.326598400000002</v>
      </c>
      <c r="F123" s="41">
        <f>TRUNC(Tabla8[[#This Row],[valor]],3)</f>
        <v>42.326000000000001</v>
      </c>
      <c r="H123" s="4">
        <v>3.9867565420000002</v>
      </c>
      <c r="I123" s="4">
        <f>ROUNDUP(Tabla9[[#This Row],[valor]],0)</f>
        <v>4</v>
      </c>
      <c r="K123" s="4">
        <v>3.9867565420000002</v>
      </c>
      <c r="L123" s="4">
        <f>ROUNDDOWN(Tabla911[[#This Row],[valor]],0)</f>
        <v>3</v>
      </c>
    </row>
    <row r="124" spans="2:12" x14ac:dyDescent="0.3">
      <c r="B124" s="41">
        <v>75.632564500000001</v>
      </c>
      <c r="C124" s="41">
        <f>INT(Tabla5[[#This Row],[Vor]])</f>
        <v>75</v>
      </c>
      <c r="D124" s="41"/>
      <c r="E124" s="41">
        <v>75.632564500000001</v>
      </c>
      <c r="F124" s="41">
        <f>TRUNC(Tabla8[[#This Row],[valor]],3)</f>
        <v>75.632000000000005</v>
      </c>
      <c r="H124" s="4">
        <v>6.21</v>
      </c>
      <c r="I124" s="4">
        <f>ROUNDUP(Tabla9[[#This Row],[valor]],0)</f>
        <v>7</v>
      </c>
      <c r="K124" s="4">
        <v>6.21</v>
      </c>
      <c r="L124" s="4">
        <f>ROUNDDOWN(Tabla911[[#This Row],[valor]],0)</f>
        <v>6</v>
      </c>
    </row>
    <row r="125" spans="2:12" x14ac:dyDescent="0.3">
      <c r="H125" s="4">
        <v>6.0339999999999998</v>
      </c>
      <c r="I125" s="4">
        <f>ROUNDUP(Tabla9[[#This Row],[valor]],0)</f>
        <v>7</v>
      </c>
      <c r="K125" s="4">
        <v>6.0339999999999998</v>
      </c>
      <c r="L125" s="4">
        <f>ROUNDDOWN(Tabla911[[#This Row],[valor]],0)</f>
        <v>6</v>
      </c>
    </row>
    <row r="126" spans="2:12" x14ac:dyDescent="0.3">
      <c r="B126" s="13" t="s">
        <v>110</v>
      </c>
      <c r="C126" s="13"/>
      <c r="E126" s="13" t="s">
        <v>113</v>
      </c>
      <c r="F126" s="13"/>
      <c r="H126" s="4">
        <v>1.1000000000000001</v>
      </c>
      <c r="I126" s="4">
        <f>ROUNDUP(Tabla9[[#This Row],[valor]],0)</f>
        <v>2</v>
      </c>
      <c r="K126" s="4">
        <v>1.1000000000000001</v>
      </c>
      <c r="L126" s="4">
        <f>ROUNDDOWN(Tabla911[[#This Row],[valor]],0)</f>
        <v>1</v>
      </c>
    </row>
    <row r="127" spans="2:12" x14ac:dyDescent="0.3">
      <c r="H127" s="4">
        <v>6.8</v>
      </c>
      <c r="I127" s="4">
        <f>ROUNDUP(Tabla9[[#This Row],[valor]],0)</f>
        <v>7</v>
      </c>
      <c r="K127" s="4">
        <v>6.8</v>
      </c>
      <c r="L127" s="4">
        <f>ROUNDDOWN(Tabla911[[#This Row],[valor]],0)</f>
        <v>6</v>
      </c>
    </row>
    <row r="128" spans="2:12" x14ac:dyDescent="0.3">
      <c r="H128" s="4">
        <v>4.5</v>
      </c>
      <c r="I128" s="4">
        <f>ROUNDUP(Tabla9[[#This Row],[valor]],0)</f>
        <v>5</v>
      </c>
      <c r="K128" s="4">
        <v>4.5</v>
      </c>
      <c r="L128" s="4">
        <f>ROUNDDOWN(Tabla911[[#This Row],[valor]],0)</f>
        <v>4</v>
      </c>
    </row>
    <row r="130" spans="1:12" x14ac:dyDescent="0.3">
      <c r="H130" s="14" t="s">
        <v>117</v>
      </c>
      <c r="I130" s="14"/>
      <c r="K130" s="13" t="s">
        <v>118</v>
      </c>
      <c r="L130" s="13"/>
    </row>
    <row r="133" spans="1:12" x14ac:dyDescent="0.3">
      <c r="B133" s="43" t="s">
        <v>120</v>
      </c>
      <c r="C133" s="43" t="s">
        <v>121</v>
      </c>
      <c r="D133" s="43" t="s">
        <v>122</v>
      </c>
    </row>
    <row r="134" spans="1:12" x14ac:dyDescent="0.3">
      <c r="B134" s="45">
        <v>75</v>
      </c>
      <c r="C134" s="45">
        <v>84</v>
      </c>
      <c r="D134" s="45">
        <v>58</v>
      </c>
    </row>
    <row r="135" spans="1:12" x14ac:dyDescent="0.3">
      <c r="B135" s="45">
        <v>52</v>
      </c>
      <c r="C135" s="45">
        <v>62</v>
      </c>
      <c r="D135" s="45">
        <v>95</v>
      </c>
    </row>
    <row r="136" spans="1:12" x14ac:dyDescent="0.3">
      <c r="B136" s="45">
        <v>65</v>
      </c>
      <c r="C136" s="45">
        <v>53</v>
      </c>
      <c r="D136" s="45">
        <v>72</v>
      </c>
    </row>
    <row r="137" spans="1:12" x14ac:dyDescent="0.3">
      <c r="B137" s="45">
        <v>84</v>
      </c>
      <c r="C137" s="45">
        <v>48</v>
      </c>
      <c r="D137" s="45">
        <v>16</v>
      </c>
    </row>
    <row r="138" spans="1:12" x14ac:dyDescent="0.3">
      <c r="B138" s="45">
        <v>45</v>
      </c>
      <c r="C138" s="45">
        <v>85</v>
      </c>
      <c r="D138" s="45">
        <v>48</v>
      </c>
      <c r="F138" s="50" t="s">
        <v>127</v>
      </c>
      <c r="G138" s="51" t="s">
        <v>137</v>
      </c>
      <c r="H138" s="51" t="s">
        <v>138</v>
      </c>
      <c r="I138" s="52" t="s">
        <v>139</v>
      </c>
      <c r="J138" s="51" t="s">
        <v>140</v>
      </c>
      <c r="K138" s="51" t="s">
        <v>146</v>
      </c>
      <c r="L138" s="51" t="s">
        <v>148</v>
      </c>
    </row>
    <row r="139" spans="1:12" x14ac:dyDescent="0.3">
      <c r="B139" s="45">
        <v>25</v>
      </c>
      <c r="C139" s="45">
        <v>96</v>
      </c>
      <c r="D139" s="45">
        <v>29</v>
      </c>
      <c r="F139" s="48" t="s">
        <v>128</v>
      </c>
      <c r="G139" s="46" t="str">
        <f>UPPER(Tabla11[[#This Row],[provincias]])</f>
        <v>PICHINCHA</v>
      </c>
      <c r="H139" s="46" t="str">
        <f>LOWER(Tabla11[[#This Row],[mayuscula]])</f>
        <v>pichincha</v>
      </c>
      <c r="I139" s="49">
        <f>LEN(Tabla11[[#This Row],[provincias]])</f>
        <v>9</v>
      </c>
      <c r="J139" s="25" t="str">
        <f>TRIM(Tabla11[[#This Row],[provincias]])</f>
        <v>pichincha</v>
      </c>
      <c r="K139" s="24" t="str">
        <f>MID(Tabla11[[#This Row],[provincias]],1,4)</f>
        <v>pich</v>
      </c>
      <c r="L139" s="25" t="str">
        <f>+REPT("*",Tabla11[[#This Row],[num caracteres]])</f>
        <v>*********</v>
      </c>
    </row>
    <row r="140" spans="1:12" x14ac:dyDescent="0.3">
      <c r="B140" s="45">
        <v>74</v>
      </c>
      <c r="C140" s="45">
        <v>75</v>
      </c>
      <c r="D140" s="45">
        <v>75</v>
      </c>
      <c r="F140" s="48" t="s">
        <v>129</v>
      </c>
      <c r="G140" s="46" t="str">
        <f>UPPER(Tabla11[[#This Row],[provincias]])</f>
        <v>GUAYAS</v>
      </c>
      <c r="H140" s="46" t="str">
        <f>LOWER(Tabla11[[#This Row],[mayuscula]])</f>
        <v>guayas</v>
      </c>
      <c r="I140" s="49">
        <f>LEN(Tabla11[[#This Row],[provincias]])</f>
        <v>6</v>
      </c>
      <c r="J140" s="25" t="str">
        <f>TRIM(Tabla11[[#This Row],[provincias]])</f>
        <v>guayas</v>
      </c>
      <c r="K140" s="24" t="str">
        <f>MID(Tabla11[[#This Row],[provincias]],1,4)</f>
        <v>guay</v>
      </c>
      <c r="L140" s="25" t="str">
        <f>+REPT("*",Tabla11[[#This Row],[num caracteres]])</f>
        <v>******</v>
      </c>
    </row>
    <row r="141" spans="1:12" x14ac:dyDescent="0.3">
      <c r="B141" s="45">
        <v>63</v>
      </c>
      <c r="C141" s="45">
        <v>48</v>
      </c>
      <c r="D141" s="45">
        <v>36</v>
      </c>
      <c r="F141" s="48" t="s">
        <v>130</v>
      </c>
      <c r="G141" s="46" t="str">
        <f>UPPER(Tabla11[[#This Row],[provincias]])</f>
        <v>PASTAZA</v>
      </c>
      <c r="H141" s="46" t="str">
        <f>LOWER(Tabla11[[#This Row],[mayuscula]])</f>
        <v>pastaza</v>
      </c>
      <c r="I141" s="49">
        <f>LEN(Tabla11[[#This Row],[provincias]])</f>
        <v>7</v>
      </c>
      <c r="J141" s="25" t="str">
        <f>TRIM(Tabla11[[#This Row],[provincias]])</f>
        <v>pastaza</v>
      </c>
      <c r="K141" s="24" t="str">
        <f>MID(Tabla11[[#This Row],[provincias]],1,4)</f>
        <v>past</v>
      </c>
      <c r="L141" s="25" t="str">
        <f>+REPT("*",Tabla11[[#This Row],[num caracteres]])</f>
        <v>*******</v>
      </c>
    </row>
    <row r="142" spans="1:12" x14ac:dyDescent="0.3">
      <c r="B142" s="45">
        <v>35</v>
      </c>
      <c r="C142" s="45">
        <v>28</v>
      </c>
      <c r="D142" s="45">
        <v>25</v>
      </c>
      <c r="F142" s="48" t="s">
        <v>131</v>
      </c>
      <c r="G142" s="46" t="str">
        <f>UPPER(Tabla11[[#This Row],[provincias]])</f>
        <v>ESMERALDAS</v>
      </c>
      <c r="H142" s="46" t="str">
        <f>LOWER(Tabla11[[#This Row],[mayuscula]])</f>
        <v>esmeraldas</v>
      </c>
      <c r="I142" s="49">
        <f>LEN(Tabla11[[#This Row],[provincias]])</f>
        <v>10</v>
      </c>
      <c r="J142" s="25" t="str">
        <f>TRIM(Tabla11[[#This Row],[provincias]])</f>
        <v>esmeraldas</v>
      </c>
      <c r="K142" s="24" t="str">
        <f>MID(Tabla11[[#This Row],[provincias]],1,4)</f>
        <v>esme</v>
      </c>
      <c r="L142" s="25" t="str">
        <f>+REPT("*",Tabla11[[#This Row],[num caracteres]])</f>
        <v>**********</v>
      </c>
    </row>
    <row r="143" spans="1:12" x14ac:dyDescent="0.3">
      <c r="B143" s="45">
        <v>25</v>
      </c>
      <c r="C143" s="45">
        <v>95</v>
      </c>
      <c r="D143" s="45">
        <v>42</v>
      </c>
      <c r="F143" s="48" t="s">
        <v>132</v>
      </c>
      <c r="G143" s="46" t="str">
        <f>UPPER(Tabla11[[#This Row],[provincias]])</f>
        <v>LOS RIOS</v>
      </c>
      <c r="H143" s="46" t="str">
        <f>LOWER(Tabla11[[#This Row],[mayuscula]])</f>
        <v>los rios</v>
      </c>
      <c r="I143" s="49">
        <f>LEN(Tabla11[[#This Row],[provincias]])</f>
        <v>8</v>
      </c>
      <c r="J143" s="25" t="str">
        <f>TRIM(Tabla11[[#This Row],[provincias]])</f>
        <v>los rios</v>
      </c>
      <c r="K143" s="24" t="str">
        <f>MID(Tabla11[[#This Row],[provincias]],1,4)</f>
        <v xml:space="preserve">los </v>
      </c>
      <c r="L143" s="25" t="str">
        <f>+REPT("*",Tabla11[[#This Row],[num caracteres]])</f>
        <v>********</v>
      </c>
    </row>
    <row r="144" spans="1:12" x14ac:dyDescent="0.3">
      <c r="A144" s="47" t="s">
        <v>123</v>
      </c>
      <c r="B144" s="26">
        <f>MAX(B134:B143)</f>
        <v>84</v>
      </c>
      <c r="C144" s="26">
        <f>MAX(C134:C143)</f>
        <v>96</v>
      </c>
      <c r="D144" s="26">
        <f>MAX(D134:D143)</f>
        <v>95</v>
      </c>
      <c r="F144" s="48" t="s">
        <v>133</v>
      </c>
      <c r="G144" s="46" t="str">
        <f>UPPER(Tabla11[[#This Row],[provincias]])</f>
        <v>MANABI</v>
      </c>
      <c r="H144" s="46" t="str">
        <f>LOWER(Tabla11[[#This Row],[mayuscula]])</f>
        <v>manabi</v>
      </c>
      <c r="I144" s="49">
        <f>LEN(Tabla11[[#This Row],[provincias]])</f>
        <v>6</v>
      </c>
      <c r="J144" s="25" t="str">
        <f>TRIM(Tabla11[[#This Row],[provincias]])</f>
        <v>manabi</v>
      </c>
      <c r="K144" s="24" t="str">
        <f>MID(Tabla11[[#This Row],[provincias]],1,4)</f>
        <v>mana</v>
      </c>
      <c r="L144" s="25" t="str">
        <f>+REPT("*",Tabla11[[#This Row],[num caracteres]])</f>
        <v>******</v>
      </c>
    </row>
    <row r="145" spans="1:12" x14ac:dyDescent="0.3">
      <c r="A145" s="47" t="s">
        <v>124</v>
      </c>
      <c r="B145" s="26">
        <f>MIN(B134:B143)</f>
        <v>25</v>
      </c>
      <c r="C145" s="26">
        <f>MIN(C134:C143)</f>
        <v>28</v>
      </c>
      <c r="D145" s="26">
        <f>MIN(D134:D143)</f>
        <v>16</v>
      </c>
      <c r="F145" s="48" t="s">
        <v>134</v>
      </c>
      <c r="G145" s="46" t="str">
        <f>UPPER(Tabla11[[#This Row],[provincias]])</f>
        <v>LOJA</v>
      </c>
      <c r="H145" s="46" t="str">
        <f>LOWER(Tabla11[[#This Row],[mayuscula]])</f>
        <v>loja</v>
      </c>
      <c r="I145" s="49">
        <f>LEN(Tabla11[[#This Row],[provincias]])</f>
        <v>4</v>
      </c>
      <c r="J145" s="25" t="str">
        <f>TRIM(Tabla11[[#This Row],[provincias]])</f>
        <v>loja</v>
      </c>
      <c r="K145" s="24" t="str">
        <f>MID(Tabla11[[#This Row],[provincias]],1,4)</f>
        <v>loja</v>
      </c>
      <c r="L145" s="25" t="str">
        <f>+REPT("*",Tabla11[[#This Row],[num caracteres]])</f>
        <v>****</v>
      </c>
    </row>
    <row r="146" spans="1:12" x14ac:dyDescent="0.3">
      <c r="F146" s="48" t="s">
        <v>135</v>
      </c>
      <c r="G146" s="46" t="str">
        <f>UPPER(Tabla11[[#This Row],[provincias]])</f>
        <v>GALAPAGOS</v>
      </c>
      <c r="H146" s="46" t="str">
        <f>LOWER(Tabla11[[#This Row],[mayuscula]])</f>
        <v>galapagos</v>
      </c>
      <c r="I146" s="49">
        <f>LEN(Tabla11[[#This Row],[provincias]])</f>
        <v>9</v>
      </c>
      <c r="J146" s="25" t="str">
        <f>TRIM(Tabla11[[#This Row],[provincias]])</f>
        <v>galapagos</v>
      </c>
      <c r="K146" s="24" t="str">
        <f>MID(Tabla11[[#This Row],[provincias]],1,4)</f>
        <v>gala</v>
      </c>
      <c r="L146" s="25" t="str">
        <f>+REPT("*",Tabla11[[#This Row],[num caracteres]])</f>
        <v>*********</v>
      </c>
    </row>
    <row r="147" spans="1:12" x14ac:dyDescent="0.3">
      <c r="B147" s="13" t="s">
        <v>98</v>
      </c>
      <c r="C147" s="13"/>
      <c r="F147" s="53" t="s">
        <v>136</v>
      </c>
      <c r="G147" s="54" t="str">
        <f>UPPER(Tabla11[[#This Row],[provincias]])</f>
        <v>SANTA ELENA</v>
      </c>
      <c r="H147" s="54" t="str">
        <f>LOWER(Tabla11[[#This Row],[mayuscula]])</f>
        <v>santa elena</v>
      </c>
      <c r="I147" s="55">
        <f>LEN(Tabla11[[#This Row],[provincias]])</f>
        <v>11</v>
      </c>
      <c r="J147" s="25" t="str">
        <f>TRIM(Tabla11[[#This Row],[provincias]])</f>
        <v>santa elena</v>
      </c>
      <c r="K147" s="24" t="str">
        <f>MID(Tabla11[[#This Row],[provincias]],1,4)</f>
        <v>sant</v>
      </c>
      <c r="L147" s="25" t="str">
        <f>+REPT("*",Tabla11[[#This Row],[num caracteres]])</f>
        <v>***********</v>
      </c>
    </row>
    <row r="148" spans="1:12" x14ac:dyDescent="0.3">
      <c r="B148" s="44" t="s">
        <v>125</v>
      </c>
    </row>
    <row r="149" spans="1:12" x14ac:dyDescent="0.3">
      <c r="B149" s="44" t="s">
        <v>126</v>
      </c>
      <c r="F149" s="13" t="s">
        <v>141</v>
      </c>
      <c r="G149" s="13"/>
    </row>
    <row r="150" spans="1:12" x14ac:dyDescent="0.3">
      <c r="F150" s="44" t="s">
        <v>142</v>
      </c>
    </row>
    <row r="151" spans="1:12" x14ac:dyDescent="0.3">
      <c r="F151" s="44" t="s">
        <v>143</v>
      </c>
    </row>
    <row r="152" spans="1:12" x14ac:dyDescent="0.3">
      <c r="F152" s="44" t="s">
        <v>144</v>
      </c>
    </row>
    <row r="153" spans="1:12" x14ac:dyDescent="0.3">
      <c r="F153" s="23" t="s">
        <v>145</v>
      </c>
    </row>
    <row r="154" spans="1:12" x14ac:dyDescent="0.3">
      <c r="F154" s="44" t="s">
        <v>147</v>
      </c>
    </row>
    <row r="155" spans="1:12" x14ac:dyDescent="0.3">
      <c r="F155" s="44" t="s">
        <v>149</v>
      </c>
    </row>
    <row r="162" spans="2:5" x14ac:dyDescent="0.3">
      <c r="B162" s="42" t="s">
        <v>150</v>
      </c>
      <c r="C162" s="42" t="s">
        <v>18</v>
      </c>
      <c r="D162" s="42" t="s">
        <v>160</v>
      </c>
      <c r="E162" s="42" t="s">
        <v>161</v>
      </c>
    </row>
    <row r="163" spans="2:5" x14ac:dyDescent="0.3">
      <c r="B163" s="42" t="s">
        <v>151</v>
      </c>
      <c r="C163" s="42" t="s">
        <v>162</v>
      </c>
      <c r="D163" s="42" t="s">
        <v>163</v>
      </c>
      <c r="E163" s="42" t="s">
        <v>164</v>
      </c>
    </row>
    <row r="164" spans="2:5" x14ac:dyDescent="0.3">
      <c r="B164" s="42" t="s">
        <v>152</v>
      </c>
      <c r="C164" s="42" t="s">
        <v>165</v>
      </c>
      <c r="D164" s="42" t="s">
        <v>166</v>
      </c>
      <c r="E164" s="42" t="s">
        <v>167</v>
      </c>
    </row>
    <row r="165" spans="2:5" x14ac:dyDescent="0.3">
      <c r="B165" s="42" t="s">
        <v>153</v>
      </c>
      <c r="C165" s="42" t="s">
        <v>168</v>
      </c>
      <c r="D165" s="42" t="s">
        <v>169</v>
      </c>
      <c r="E165" s="42" t="s">
        <v>170</v>
      </c>
    </row>
    <row r="166" spans="2:5" x14ac:dyDescent="0.3">
      <c r="B166" s="42" t="s">
        <v>154</v>
      </c>
      <c r="C166" s="42" t="s">
        <v>171</v>
      </c>
      <c r="D166" s="42" t="s">
        <v>172</v>
      </c>
      <c r="E166" s="42" t="s">
        <v>173</v>
      </c>
    </row>
    <row r="167" spans="2:5" x14ac:dyDescent="0.3">
      <c r="B167" s="42" t="s">
        <v>155</v>
      </c>
      <c r="C167" s="42" t="s">
        <v>174</v>
      </c>
      <c r="D167" s="42" t="s">
        <v>167</v>
      </c>
      <c r="E167" s="42" t="s">
        <v>175</v>
      </c>
    </row>
    <row r="168" spans="2:5" x14ac:dyDescent="0.3">
      <c r="B168" s="42" t="s">
        <v>156</v>
      </c>
      <c r="C168" s="42" t="s">
        <v>176</v>
      </c>
      <c r="D168" s="42" t="s">
        <v>177</v>
      </c>
      <c r="E168" s="42" t="s">
        <v>178</v>
      </c>
    </row>
    <row r="169" spans="2:5" x14ac:dyDescent="0.3">
      <c r="B169" s="42" t="s">
        <v>157</v>
      </c>
      <c r="C169" s="42" t="s">
        <v>179</v>
      </c>
      <c r="D169" s="42" t="s">
        <v>180</v>
      </c>
      <c r="E169" s="42" t="s">
        <v>181</v>
      </c>
    </row>
    <row r="170" spans="2:5" x14ac:dyDescent="0.3">
      <c r="B170" s="42" t="s">
        <v>158</v>
      </c>
      <c r="C170" s="42" t="s">
        <v>182</v>
      </c>
      <c r="D170" s="42" t="s">
        <v>183</v>
      </c>
      <c r="E170" s="42" t="s">
        <v>184</v>
      </c>
    </row>
    <row r="171" spans="2:5" x14ac:dyDescent="0.3">
      <c r="B171" s="42" t="s">
        <v>159</v>
      </c>
      <c r="C171" s="42" t="s">
        <v>185</v>
      </c>
      <c r="D171" s="42" t="s">
        <v>186</v>
      </c>
      <c r="E171" s="42" t="s">
        <v>187</v>
      </c>
    </row>
  </sheetData>
  <mergeCells count="15">
    <mergeCell ref="H130:I130"/>
    <mergeCell ref="K130:L130"/>
    <mergeCell ref="B147:C147"/>
    <mergeCell ref="F149:G149"/>
    <mergeCell ref="F83:H83"/>
    <mergeCell ref="D80:E80"/>
    <mergeCell ref="B117:C117"/>
    <mergeCell ref="B126:C126"/>
    <mergeCell ref="E126:F126"/>
    <mergeCell ref="K33:L33"/>
    <mergeCell ref="K47:L47"/>
    <mergeCell ref="B29:D29"/>
    <mergeCell ref="B11:D11"/>
    <mergeCell ref="B2:L2"/>
    <mergeCell ref="B15:D15"/>
  </mergeCells>
  <phoneticPr fontId="3" type="noConversion"/>
  <conditionalFormatting sqref="G4:J5">
    <cfRule type="containsText" dxfId="22" priority="5" operator="containsText" text="hubo perdidas">
      <formula>NOT(ISERROR(SEARCH("hubo perdidas",G4)))</formula>
    </cfRule>
    <cfRule type="containsText" dxfId="21" priority="6" operator="containsText" text="hubo perdidas">
      <formula>NOT(ISERROR(SEARCH("hubo perdidas",G4)))</formula>
    </cfRule>
  </conditionalFormatting>
  <conditionalFormatting sqref="G4:J9">
    <cfRule type="containsText" dxfId="20" priority="3" operator="containsText" text="hubo beneficios">
      <formula>NOT(ISERROR(SEARCH("hubo beneficios",G4)))</formula>
    </cfRule>
    <cfRule type="containsText" dxfId="19" priority="4" operator="containsText" text="hubo perdidas">
      <formula>NOT(ISERROR(SEARCH("hubo perdidas",G4)))</formula>
    </cfRule>
  </conditionalFormatting>
  <conditionalFormatting sqref="L4:L9">
    <cfRule type="containsText" dxfId="18" priority="1" operator="containsText" text="no hubo beneficios en todos los trimestres">
      <formula>NOT(ISERROR(SEARCH("no hubo beneficios en todos los trimestres",L4)))</formula>
    </cfRule>
    <cfRule type="cellIs" dxfId="17" priority="2" operator="equal">
      <formula>"beneficios en los tres trimestres"</formula>
    </cfRule>
  </conditionalFormatting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veliz</dc:creator>
  <cp:lastModifiedBy>darwin veliz</cp:lastModifiedBy>
  <dcterms:created xsi:type="dcterms:W3CDTF">2023-02-06T15:02:10Z</dcterms:created>
  <dcterms:modified xsi:type="dcterms:W3CDTF">2023-02-11T18:48:48Z</dcterms:modified>
</cp:coreProperties>
</file>