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 POLO CASTRO\Documents\UMNG\2020-1\Simulación\"/>
    </mc:Choice>
  </mc:AlternateContent>
  <xr:revisionPtr revIDLastSave="0" documentId="13_ncr:1_{ECA31DB8-5CEC-4EEE-A0E5-46B42A283898}" xr6:coauthVersionLast="45" xr6:coauthVersionMax="45" xr10:uidLastSave="{00000000-0000-0000-0000-000000000000}"/>
  <bookViews>
    <workbookView xWindow="-120" yWindow="-120" windowWidth="20730" windowHeight="11160" activeTab="3" xr2:uid="{7617D6A3-AD61-4603-9447-63649CC9EE51}"/>
  </bookViews>
  <sheets>
    <sheet name="Euler" sheetId="1" r:id="rId1"/>
    <sheet name="Euler-Mejorado" sheetId="2" r:id="rId2"/>
    <sheet name="RK4" sheetId="3" r:id="rId3"/>
    <sheet name="RK4 (2)" sheetId="5" r:id="rId4"/>
    <sheet name="Comparació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5" l="1"/>
  <c r="H3" i="5"/>
  <c r="I4" i="5"/>
  <c r="I3" i="5"/>
  <c r="J4" i="5" s="1"/>
  <c r="G3" i="5"/>
  <c r="F3" i="5"/>
  <c r="J3" i="5"/>
  <c r="E3" i="5"/>
  <c r="AJ17" i="3"/>
  <c r="AK17" i="3" s="1"/>
  <c r="AL17" i="3" s="1"/>
  <c r="AM17" i="3" s="1"/>
  <c r="AM16" i="3"/>
  <c r="AL16" i="3"/>
  <c r="AK16" i="3"/>
  <c r="AJ16" i="3"/>
  <c r="AI18" i="3"/>
  <c r="AI17" i="3"/>
  <c r="F12" i="4"/>
  <c r="AM4" i="3"/>
  <c r="AM3" i="3"/>
  <c r="AL3" i="3"/>
  <c r="AK3" i="3"/>
  <c r="AJ3" i="3"/>
  <c r="AI5" i="3"/>
  <c r="AI6" i="3"/>
  <c r="AI7" i="3"/>
  <c r="AI8" i="3"/>
  <c r="AI4" i="3"/>
  <c r="AN3" i="3"/>
  <c r="AI3" i="3"/>
  <c r="AN16" i="3"/>
  <c r="AI16" i="3"/>
  <c r="AI19" i="3" s="1"/>
  <c r="AI20" i="3" s="1"/>
  <c r="AI21" i="3" s="1"/>
  <c r="AI22" i="3" s="1"/>
  <c r="AI23" i="3" s="1"/>
  <c r="AI24" i="3" s="1"/>
  <c r="AI25" i="3" s="1"/>
  <c r="AI26" i="3" s="1"/>
  <c r="F9" i="4"/>
  <c r="U17" i="3"/>
  <c r="V17" i="3" s="1"/>
  <c r="W17" i="3" s="1"/>
  <c r="X17" i="3" s="1"/>
  <c r="X16" i="3"/>
  <c r="W16" i="3"/>
  <c r="V16" i="3"/>
  <c r="U16" i="3"/>
  <c r="T18" i="3"/>
  <c r="T19" i="3"/>
  <c r="T20" i="3" s="1"/>
  <c r="T21" i="3" s="1"/>
  <c r="T22" i="3" s="1"/>
  <c r="T23" i="3" s="1"/>
  <c r="T24" i="3" s="1"/>
  <c r="T25" i="3" s="1"/>
  <c r="T26" i="3" s="1"/>
  <c r="T17" i="3"/>
  <c r="F8" i="4"/>
  <c r="U4" i="3"/>
  <c r="V4" i="3" s="1"/>
  <c r="W4" i="3" s="1"/>
  <c r="X4" i="3" s="1"/>
  <c r="Y4" i="3"/>
  <c r="X3" i="3"/>
  <c r="W3" i="3"/>
  <c r="V3" i="3"/>
  <c r="U3" i="3"/>
  <c r="T5" i="3"/>
  <c r="T6" i="3"/>
  <c r="T7" i="3"/>
  <c r="T8" i="3"/>
  <c r="T4" i="3"/>
  <c r="Y16" i="3"/>
  <c r="T16" i="3"/>
  <c r="Y3" i="3"/>
  <c r="T3" i="3"/>
  <c r="G3" i="3"/>
  <c r="H3" i="3" s="1"/>
  <c r="I3" i="3" s="1"/>
  <c r="J4" i="3" s="1"/>
  <c r="E13" i="4"/>
  <c r="E12" i="4"/>
  <c r="D13" i="4"/>
  <c r="D12" i="4"/>
  <c r="E9" i="4"/>
  <c r="E8" i="4"/>
  <c r="D9" i="4"/>
  <c r="D8" i="4"/>
  <c r="F5" i="4"/>
  <c r="E5" i="4"/>
  <c r="D5" i="4"/>
  <c r="E22" i="3"/>
  <c r="J22" i="3"/>
  <c r="E23" i="3"/>
  <c r="E24" i="3"/>
  <c r="E25" i="3"/>
  <c r="E26" i="3"/>
  <c r="F16" i="3"/>
  <c r="G16" i="3" s="1"/>
  <c r="H16" i="3" s="1"/>
  <c r="I16" i="3" s="1"/>
  <c r="E17" i="3"/>
  <c r="E18" i="3" s="1"/>
  <c r="E19" i="3" s="1"/>
  <c r="E20" i="3" s="1"/>
  <c r="E21" i="3" s="1"/>
  <c r="E16" i="3"/>
  <c r="J16" i="3"/>
  <c r="E4" i="4"/>
  <c r="D4" i="4"/>
  <c r="F3" i="3"/>
  <c r="J3" i="3"/>
  <c r="E5" i="3"/>
  <c r="E6" i="3"/>
  <c r="E7" i="3" s="1"/>
  <c r="E8" i="3" s="1"/>
  <c r="E4" i="3"/>
  <c r="E3" i="3"/>
  <c r="AJ16" i="2"/>
  <c r="AG16" i="2"/>
  <c r="AF16" i="2"/>
  <c r="AF17" i="2" s="1"/>
  <c r="AJ3" i="2"/>
  <c r="AG3" i="2"/>
  <c r="AF3" i="2"/>
  <c r="AF4" i="2" s="1"/>
  <c r="AF5" i="2" s="1"/>
  <c r="AF6" i="2" s="1"/>
  <c r="AF7" i="2" s="1"/>
  <c r="AF8" i="2" s="1"/>
  <c r="W16" i="2"/>
  <c r="V17" i="2" s="1"/>
  <c r="T16" i="2"/>
  <c r="S16" i="2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T3" i="2"/>
  <c r="W3" i="2"/>
  <c r="V4" i="2" s="1"/>
  <c r="T4" i="2" s="1"/>
  <c r="U4" i="2" s="1"/>
  <c r="S3" i="2"/>
  <c r="S4" i="2" s="1"/>
  <c r="S5" i="2" s="1"/>
  <c r="S6" i="2" s="1"/>
  <c r="S7" i="2" s="1"/>
  <c r="S8" i="2" s="1"/>
  <c r="E16" i="2"/>
  <c r="E17" i="2" s="1"/>
  <c r="F16" i="2"/>
  <c r="I16" i="2"/>
  <c r="I3" i="2"/>
  <c r="F3" i="2"/>
  <c r="AB24" i="1"/>
  <c r="AB23" i="1"/>
  <c r="AB22" i="1"/>
  <c r="AB21" i="1"/>
  <c r="AB20" i="1"/>
  <c r="AB19" i="1"/>
  <c r="AB18" i="1"/>
  <c r="AB17" i="1"/>
  <c r="AB16" i="1"/>
  <c r="AB25" i="1"/>
  <c r="AB5" i="1"/>
  <c r="AB6" i="1" s="1"/>
  <c r="AB7" i="1" s="1"/>
  <c r="AB8" i="1" s="1"/>
  <c r="AB4" i="1"/>
  <c r="E3" i="2"/>
  <c r="E4" i="2" s="1"/>
  <c r="E5" i="2" s="1"/>
  <c r="E6" i="2" s="1"/>
  <c r="E7" i="2" s="1"/>
  <c r="E8" i="2" s="1"/>
  <c r="AA16" i="1"/>
  <c r="AA17" i="1" s="1"/>
  <c r="AA18" i="1" s="1"/>
  <c r="AA19" i="1" s="1"/>
  <c r="AA20" i="1" s="1"/>
  <c r="AA21" i="1" s="1"/>
  <c r="AA22" i="1" s="1"/>
  <c r="AA23" i="1" s="1"/>
  <c r="AA24" i="1" s="1"/>
  <c r="AA25" i="1" s="1"/>
  <c r="AB15" i="1"/>
  <c r="AA15" i="1"/>
  <c r="AB3" i="1"/>
  <c r="AA3" i="1"/>
  <c r="AA4" i="1" s="1"/>
  <c r="AA5" i="1" s="1"/>
  <c r="AA6" i="1" s="1"/>
  <c r="AA7" i="1" s="1"/>
  <c r="AA8" i="1" s="1"/>
  <c r="P16" i="1"/>
  <c r="P17" i="1" s="1"/>
  <c r="P18" i="1" s="1"/>
  <c r="P19" i="1" s="1"/>
  <c r="P20" i="1" s="1"/>
  <c r="P21" i="1" s="1"/>
  <c r="P22" i="1" s="1"/>
  <c r="P23" i="1" s="1"/>
  <c r="P24" i="1" s="1"/>
  <c r="P25" i="1" s="1"/>
  <c r="Q15" i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P15" i="1"/>
  <c r="Q3" i="1"/>
  <c r="Q4" i="1" s="1"/>
  <c r="Q5" i="1" s="1"/>
  <c r="Q6" i="1" s="1"/>
  <c r="Q7" i="1" s="1"/>
  <c r="Q8" i="1" s="1"/>
  <c r="P3" i="1"/>
  <c r="P4" i="1" s="1"/>
  <c r="P5" i="1" s="1"/>
  <c r="P6" i="1" s="1"/>
  <c r="P7" i="1" s="1"/>
  <c r="P8" i="1" s="1"/>
  <c r="F15" i="1"/>
  <c r="E15" i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3" i="1"/>
  <c r="F3" i="1"/>
  <c r="E4" i="1"/>
  <c r="E5" i="1" s="1"/>
  <c r="F4" i="5" l="1"/>
  <c r="G4" i="5" s="1"/>
  <c r="E4" i="5"/>
  <c r="E5" i="5" s="1"/>
  <c r="Y17" i="3"/>
  <c r="F4" i="3"/>
  <c r="G4" i="3"/>
  <c r="H4" i="3" s="1"/>
  <c r="I4" i="3" s="1"/>
  <c r="G22" i="3"/>
  <c r="H22" i="3"/>
  <c r="F22" i="3"/>
  <c r="J17" i="3"/>
  <c r="F17" i="3" s="1"/>
  <c r="G17" i="3" s="1"/>
  <c r="H17" i="3" s="1"/>
  <c r="I17" i="3" s="1"/>
  <c r="H17" i="2"/>
  <c r="F17" i="2" s="1"/>
  <c r="G17" i="2" s="1"/>
  <c r="H4" i="2"/>
  <c r="F4" i="2" s="1"/>
  <c r="G4" i="2" s="1"/>
  <c r="I4" i="2" s="1"/>
  <c r="H5" i="2" s="1"/>
  <c r="AF18" i="2"/>
  <c r="AF19" i="2" s="1"/>
  <c r="AF20" i="2" s="1"/>
  <c r="AF21" i="2" s="1"/>
  <c r="AF22" i="2" s="1"/>
  <c r="AF23" i="2" s="1"/>
  <c r="AF24" i="2" s="1"/>
  <c r="AF25" i="2" s="1"/>
  <c r="AF26" i="2" s="1"/>
  <c r="T17" i="2"/>
  <c r="U17" i="2" s="1"/>
  <c r="W17" i="2" s="1"/>
  <c r="AI4" i="2"/>
  <c r="AG4" i="2" s="1"/>
  <c r="AI17" i="2"/>
  <c r="E18" i="2"/>
  <c r="E19" i="2" s="1"/>
  <c r="E20" i="2" s="1"/>
  <c r="E21" i="2" s="1"/>
  <c r="W4" i="2"/>
  <c r="F4" i="1"/>
  <c r="F5" i="1" s="1"/>
  <c r="F6" i="1" s="1"/>
  <c r="F16" i="1"/>
  <c r="F17" i="1" s="1"/>
  <c r="F18" i="1" s="1"/>
  <c r="F19" i="1" s="1"/>
  <c r="F20" i="1" s="1"/>
  <c r="F21" i="1" s="1"/>
  <c r="F22" i="1" s="1"/>
  <c r="F23" i="1" s="1"/>
  <c r="F24" i="1" s="1"/>
  <c r="F25" i="1" s="1"/>
  <c r="E6" i="1"/>
  <c r="E7" i="1" s="1"/>
  <c r="E8" i="1" s="1"/>
  <c r="E6" i="5" l="1"/>
  <c r="AN17" i="3"/>
  <c r="J5" i="3"/>
  <c r="I22" i="3"/>
  <c r="J23" i="3" s="1"/>
  <c r="F5" i="3"/>
  <c r="G5" i="3"/>
  <c r="H5" i="3" s="1"/>
  <c r="I5" i="3" s="1"/>
  <c r="I17" i="2"/>
  <c r="H18" i="2" s="1"/>
  <c r="F18" i="2" s="1"/>
  <c r="V18" i="2"/>
  <c r="T18" i="2" s="1"/>
  <c r="U18" i="2" s="1"/>
  <c r="W18" i="2" s="1"/>
  <c r="E22" i="2"/>
  <c r="E23" i="2" s="1"/>
  <c r="E24" i="2" s="1"/>
  <c r="E25" i="2" s="1"/>
  <c r="E26" i="2" s="1"/>
  <c r="G18" i="2"/>
  <c r="I18" i="2" s="1"/>
  <c r="H19" i="2" s="1"/>
  <c r="F19" i="2" s="1"/>
  <c r="G19" i="2" s="1"/>
  <c r="F5" i="2"/>
  <c r="G5" i="2" s="1"/>
  <c r="I5" i="2" s="1"/>
  <c r="H6" i="2" s="1"/>
  <c r="V5" i="2"/>
  <c r="T5" i="2" s="1"/>
  <c r="U5" i="2" s="1"/>
  <c r="W5" i="2" s="1"/>
  <c r="AG17" i="2"/>
  <c r="AH17" i="2" s="1"/>
  <c r="AJ17" i="2" s="1"/>
  <c r="AI18" i="2" s="1"/>
  <c r="AG18" i="2" s="1"/>
  <c r="AH18" i="2" s="1"/>
  <c r="AJ18" i="2" s="1"/>
  <c r="AI19" i="2" s="1"/>
  <c r="AH4" i="2"/>
  <c r="AJ4" i="2" s="1"/>
  <c r="AI5" i="2" s="1"/>
  <c r="AG5" i="2" s="1"/>
  <c r="AH5" i="2" s="1"/>
  <c r="AJ5" i="2" s="1"/>
  <c r="F7" i="1"/>
  <c r="F8" i="1" s="1"/>
  <c r="E7" i="5" l="1"/>
  <c r="AN4" i="3"/>
  <c r="AJ4" i="3" s="1"/>
  <c r="AK4" i="3" s="1"/>
  <c r="AL4" i="3" s="1"/>
  <c r="Y5" i="3"/>
  <c r="F23" i="3"/>
  <c r="G23" i="3" s="1"/>
  <c r="V19" i="2"/>
  <c r="T19" i="2" s="1"/>
  <c r="U19" i="2" s="1"/>
  <c r="W19" i="2" s="1"/>
  <c r="V20" i="2" s="1"/>
  <c r="T20" i="2" s="1"/>
  <c r="U20" i="2" s="1"/>
  <c r="AG19" i="2"/>
  <c r="AH19" i="2" s="1"/>
  <c r="AJ19" i="2" s="1"/>
  <c r="AI20" i="2" s="1"/>
  <c r="V6" i="2"/>
  <c r="T6" i="2" s="1"/>
  <c r="U6" i="2" s="1"/>
  <c r="W6" i="2" s="1"/>
  <c r="F6" i="2"/>
  <c r="G6" i="2" s="1"/>
  <c r="I6" i="2" s="1"/>
  <c r="H7" i="2" s="1"/>
  <c r="AI6" i="2"/>
  <c r="AG6" i="2" s="1"/>
  <c r="AH6" i="2" s="1"/>
  <c r="I19" i="2"/>
  <c r="E8" i="5" l="1"/>
  <c r="J5" i="5"/>
  <c r="U5" i="3"/>
  <c r="V5" i="3"/>
  <c r="W5" i="3" s="1"/>
  <c r="X5" i="3" s="1"/>
  <c r="Y18" i="3"/>
  <c r="H23" i="3"/>
  <c r="I23" i="3" s="1"/>
  <c r="V7" i="2"/>
  <c r="T7" i="2" s="1"/>
  <c r="U7" i="2" s="1"/>
  <c r="AJ6" i="2"/>
  <c r="AI7" i="2" s="1"/>
  <c r="AG7" i="2" s="1"/>
  <c r="AH7" i="2" s="1"/>
  <c r="AG20" i="2"/>
  <c r="AH20" i="2" s="1"/>
  <c r="AJ20" i="2" s="1"/>
  <c r="W20" i="2"/>
  <c r="H20" i="2"/>
  <c r="F20" i="2" s="1"/>
  <c r="G20" i="2" s="1"/>
  <c r="F7" i="2"/>
  <c r="G7" i="2" s="1"/>
  <c r="I7" i="2" s="1"/>
  <c r="F5" i="5" l="1"/>
  <c r="G5" i="5" s="1"/>
  <c r="H5" i="5" s="1"/>
  <c r="I5" i="5" s="1"/>
  <c r="AN18" i="3"/>
  <c r="U18" i="3"/>
  <c r="V18" i="3" s="1"/>
  <c r="W18" i="3" s="1"/>
  <c r="X18" i="3" s="1"/>
  <c r="J24" i="3"/>
  <c r="J18" i="3"/>
  <c r="J6" i="3"/>
  <c r="AJ7" i="2"/>
  <c r="AI8" i="2" s="1"/>
  <c r="AG8" i="2" s="1"/>
  <c r="AH8" i="2" s="1"/>
  <c r="AJ8" i="2" s="1"/>
  <c r="W7" i="2"/>
  <c r="AI21" i="2"/>
  <c r="V21" i="2"/>
  <c r="T21" i="2" s="1"/>
  <c r="U21" i="2" s="1"/>
  <c r="I20" i="2"/>
  <c r="H8" i="2"/>
  <c r="J6" i="5" l="1"/>
  <c r="AJ18" i="3"/>
  <c r="AK18" i="3"/>
  <c r="AL18" i="3" s="1"/>
  <c r="AM18" i="3" s="1"/>
  <c r="AN5" i="3"/>
  <c r="Y19" i="3"/>
  <c r="Y6" i="3"/>
  <c r="F24" i="3"/>
  <c r="F18" i="3"/>
  <c r="G18" i="3" s="1"/>
  <c r="H18" i="3" s="1"/>
  <c r="I18" i="3" s="1"/>
  <c r="F6" i="3"/>
  <c r="G6" i="3"/>
  <c r="V8" i="2"/>
  <c r="AG21" i="2"/>
  <c r="AH21" i="2" s="1"/>
  <c r="AJ21" i="2" s="1"/>
  <c r="W21" i="2"/>
  <c r="H21" i="2"/>
  <c r="F21" i="2" s="1"/>
  <c r="G21" i="2" s="1"/>
  <c r="F8" i="2"/>
  <c r="G8" i="2" s="1"/>
  <c r="I8" i="2" s="1"/>
  <c r="F6" i="5" l="1"/>
  <c r="G6" i="5"/>
  <c r="H6" i="5"/>
  <c r="I6" i="5" s="1"/>
  <c r="AJ5" i="3"/>
  <c r="AK5" i="3" s="1"/>
  <c r="AL5" i="3" s="1"/>
  <c r="AM5" i="3" s="1"/>
  <c r="AN19" i="3"/>
  <c r="U19" i="3"/>
  <c r="V19" i="3"/>
  <c r="W19" i="3"/>
  <c r="X19" i="3" s="1"/>
  <c r="U6" i="3"/>
  <c r="V6" i="3" s="1"/>
  <c r="W6" i="3" s="1"/>
  <c r="X6" i="3" s="1"/>
  <c r="H6" i="3"/>
  <c r="I6" i="3" s="1"/>
  <c r="G24" i="3"/>
  <c r="H24" i="3" s="1"/>
  <c r="I24" i="3" s="1"/>
  <c r="J19" i="3"/>
  <c r="I21" i="2"/>
  <c r="H22" i="2"/>
  <c r="F22" i="2" s="1"/>
  <c r="G22" i="2" s="1"/>
  <c r="I22" i="2" s="1"/>
  <c r="T8" i="2"/>
  <c r="U8" i="2" s="1"/>
  <c r="W8" i="2" s="1"/>
  <c r="AI22" i="2"/>
  <c r="AG22" i="2" s="1"/>
  <c r="AH22" i="2" s="1"/>
  <c r="V22" i="2"/>
  <c r="T22" i="2" s="1"/>
  <c r="U22" i="2" s="1"/>
  <c r="J7" i="5" l="1"/>
  <c r="AJ19" i="3"/>
  <c r="AK19" i="3"/>
  <c r="AL19" i="3"/>
  <c r="AM19" i="3" s="1"/>
  <c r="AN6" i="3"/>
  <c r="Y20" i="3"/>
  <c r="J7" i="3"/>
  <c r="J25" i="3"/>
  <c r="F19" i="3"/>
  <c r="G19" i="3"/>
  <c r="H23" i="2"/>
  <c r="F23" i="2" s="1"/>
  <c r="G23" i="2" s="1"/>
  <c r="I23" i="2" s="1"/>
  <c r="AJ22" i="2"/>
  <c r="W22" i="2"/>
  <c r="F7" i="5" l="1"/>
  <c r="G7" i="5"/>
  <c r="H7" i="5"/>
  <c r="I7" i="5" s="1"/>
  <c r="AJ6" i="3"/>
  <c r="AK6" i="3" s="1"/>
  <c r="AL6" i="3" s="1"/>
  <c r="AM6" i="3" s="1"/>
  <c r="AN20" i="3"/>
  <c r="U20" i="3"/>
  <c r="V20" i="3"/>
  <c r="W20" i="3"/>
  <c r="X20" i="3" s="1"/>
  <c r="Y7" i="3"/>
  <c r="F7" i="3"/>
  <c r="G7" i="3" s="1"/>
  <c r="H7" i="3" s="1"/>
  <c r="I7" i="3" s="1"/>
  <c r="F25" i="3"/>
  <c r="G25" i="3" s="1"/>
  <c r="H19" i="3"/>
  <c r="I19" i="3" s="1"/>
  <c r="H24" i="2"/>
  <c r="F24" i="2" s="1"/>
  <c r="G24" i="2" s="1"/>
  <c r="I24" i="2" s="1"/>
  <c r="H25" i="2" s="1"/>
  <c r="F25" i="2" s="1"/>
  <c r="G25" i="2" s="1"/>
  <c r="I25" i="2" s="1"/>
  <c r="H26" i="2" s="1"/>
  <c r="F26" i="2" s="1"/>
  <c r="G26" i="2" s="1"/>
  <c r="I26" i="2" s="1"/>
  <c r="AI23" i="2"/>
  <c r="AG23" i="2" s="1"/>
  <c r="AH23" i="2" s="1"/>
  <c r="AJ23" i="2" s="1"/>
  <c r="V23" i="2"/>
  <c r="T23" i="2"/>
  <c r="U23" i="2" s="1"/>
  <c r="W23" i="2" s="1"/>
  <c r="J8" i="5" l="1"/>
  <c r="AJ20" i="3"/>
  <c r="AK20" i="3"/>
  <c r="AL20" i="3" s="1"/>
  <c r="AM20" i="3" s="1"/>
  <c r="AN7" i="3"/>
  <c r="Y21" i="3"/>
  <c r="U7" i="3"/>
  <c r="V7" i="3" s="1"/>
  <c r="W7" i="3" s="1"/>
  <c r="X7" i="3" s="1"/>
  <c r="J8" i="3"/>
  <c r="H25" i="3"/>
  <c r="I25" i="3" s="1"/>
  <c r="J26" i="3" s="1"/>
  <c r="J20" i="3"/>
  <c r="AI24" i="2"/>
  <c r="AG24" i="2" s="1"/>
  <c r="AH24" i="2" s="1"/>
  <c r="V24" i="2"/>
  <c r="F8" i="5" l="1"/>
  <c r="G8" i="5" s="1"/>
  <c r="H8" i="5" s="1"/>
  <c r="I8" i="5" s="1"/>
  <c r="AJ7" i="3"/>
  <c r="AK7" i="3"/>
  <c r="AL7" i="3" s="1"/>
  <c r="AM7" i="3" s="1"/>
  <c r="AN21" i="3"/>
  <c r="U21" i="3"/>
  <c r="V21" i="3"/>
  <c r="W21" i="3" s="1"/>
  <c r="X21" i="3" s="1"/>
  <c r="Y8" i="3"/>
  <c r="F4" i="4"/>
  <c r="F8" i="3"/>
  <c r="G8" i="3" s="1"/>
  <c r="H8" i="3" s="1"/>
  <c r="I8" i="3" s="1"/>
  <c r="F26" i="3"/>
  <c r="G26" i="3"/>
  <c r="H26" i="3" s="1"/>
  <c r="I26" i="3" s="1"/>
  <c r="F20" i="3"/>
  <c r="G20" i="3"/>
  <c r="AJ24" i="2"/>
  <c r="T24" i="2"/>
  <c r="U24" i="2" s="1"/>
  <c r="W24" i="2" s="1"/>
  <c r="AJ21" i="3" l="1"/>
  <c r="AK21" i="3"/>
  <c r="AL21" i="3"/>
  <c r="AM21" i="3" s="1"/>
  <c r="U8" i="3"/>
  <c r="V8" i="3" s="1"/>
  <c r="W8" i="3" s="1"/>
  <c r="X8" i="3" s="1"/>
  <c r="Y22" i="3"/>
  <c r="H20" i="3"/>
  <c r="I20" i="3" s="1"/>
  <c r="AI25" i="2"/>
  <c r="AG25" i="2" s="1"/>
  <c r="AH25" i="2" s="1"/>
  <c r="V25" i="2"/>
  <c r="T25" i="2" s="1"/>
  <c r="U25" i="2" s="1"/>
  <c r="AN8" i="3" l="1"/>
  <c r="U22" i="3"/>
  <c r="V22" i="3" s="1"/>
  <c r="W22" i="3" s="1"/>
  <c r="X22" i="3" s="1"/>
  <c r="J21" i="3"/>
  <c r="AJ25" i="2"/>
  <c r="W25" i="2"/>
  <c r="AJ8" i="3" l="1"/>
  <c r="AK8" i="3" s="1"/>
  <c r="AL8" i="3" s="1"/>
  <c r="AM8" i="3" s="1"/>
  <c r="AN22" i="3"/>
  <c r="Y23" i="3"/>
  <c r="F21" i="3"/>
  <c r="G21" i="3" s="1"/>
  <c r="H21" i="3" s="1"/>
  <c r="I21" i="3" s="1"/>
  <c r="V26" i="2"/>
  <c r="T26" i="2" s="1"/>
  <c r="U26" i="2" s="1"/>
  <c r="AI26" i="2"/>
  <c r="AJ22" i="3" l="1"/>
  <c r="AK22" i="3" s="1"/>
  <c r="AL22" i="3" s="1"/>
  <c r="AM22" i="3" s="1"/>
  <c r="U23" i="3"/>
  <c r="V23" i="3"/>
  <c r="W23" i="3"/>
  <c r="X23" i="3" s="1"/>
  <c r="W26" i="2"/>
  <c r="AG26" i="2"/>
  <c r="AH26" i="2" s="1"/>
  <c r="AJ26" i="2" s="1"/>
  <c r="Y24" i="3" l="1"/>
  <c r="AN23" i="3" l="1"/>
  <c r="U24" i="3"/>
  <c r="V24" i="3"/>
  <c r="W24" i="3"/>
  <c r="X24" i="3" s="1"/>
  <c r="AJ23" i="3" l="1"/>
  <c r="AK23" i="3"/>
  <c r="AL23" i="3" s="1"/>
  <c r="AM23" i="3" s="1"/>
  <c r="AN24" i="3" l="1"/>
  <c r="Y25" i="3"/>
  <c r="AJ24" i="3" l="1"/>
  <c r="AK24" i="3"/>
  <c r="AL24" i="3" s="1"/>
  <c r="AM24" i="3" s="1"/>
  <c r="U25" i="3"/>
  <c r="V25" i="3"/>
  <c r="W25" i="3"/>
  <c r="X25" i="3" s="1"/>
  <c r="AN25" i="3" l="1"/>
  <c r="AJ25" i="3" l="1"/>
  <c r="AK25" i="3" s="1"/>
  <c r="AL25" i="3" s="1"/>
  <c r="AM25" i="3" s="1"/>
  <c r="Y26" i="3"/>
  <c r="AN26" i="3" l="1"/>
  <c r="U26" i="3"/>
  <c r="V26" i="3"/>
  <c r="W26" i="3" s="1"/>
  <c r="X26" i="3" s="1"/>
  <c r="F13" i="4" l="1"/>
  <c r="AJ26" i="3"/>
  <c r="AK26" i="3" s="1"/>
  <c r="AL26" i="3" s="1"/>
  <c r="AM26" i="3" s="1"/>
</calcChain>
</file>

<file path=xl/sharedStrings.xml><?xml version="1.0" encoding="utf-8"?>
<sst xmlns="http://schemas.openxmlformats.org/spreadsheetml/2006/main" count="115" uniqueCount="13">
  <si>
    <t>h</t>
  </si>
  <si>
    <t>yn</t>
  </si>
  <si>
    <t>x</t>
  </si>
  <si>
    <t>f(xn+1,yn+1)</t>
  </si>
  <si>
    <t>yn+1*</t>
  </si>
  <si>
    <t>f(x,y)</t>
  </si>
  <si>
    <t>k1</t>
  </si>
  <si>
    <t>k2</t>
  </si>
  <si>
    <t>k3</t>
  </si>
  <si>
    <t>k4</t>
  </si>
  <si>
    <t>Euler</t>
  </si>
  <si>
    <t>RK4</t>
  </si>
  <si>
    <t>Mejorado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</si>
</sst>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6" borderId="2" xfId="1" applyFont="1" applyFill="1" applyBorder="1" applyAlignment="1">
      <alignment horizontal="center" vertical="center"/>
    </xf>
    <xf numFmtId="0" fontId="1" fillId="5" borderId="0" xfId="4" applyAlignment="1">
      <alignment horizontal="center" vertical="center"/>
    </xf>
    <xf numFmtId="2" fontId="1" fillId="3" borderId="0" xfId="2" applyNumberFormat="1" applyAlignment="1">
      <alignment horizontal="center" vertical="center"/>
    </xf>
    <xf numFmtId="164" fontId="1" fillId="3" borderId="0" xfId="2" applyNumberFormat="1" applyAlignment="1">
      <alignment horizontal="center" vertical="center"/>
    </xf>
    <xf numFmtId="164" fontId="0" fillId="3" borderId="0" xfId="2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2" fillId="6" borderId="2" xfId="1" applyNumberFormat="1" applyFont="1" applyFill="1" applyBorder="1" applyAlignment="1">
      <alignment horizontal="center" vertical="center"/>
    </xf>
    <xf numFmtId="0" fontId="1" fillId="5" borderId="0" xfId="4" applyNumberFormat="1" applyAlignment="1">
      <alignment horizontal="center" vertical="center"/>
    </xf>
    <xf numFmtId="0" fontId="1" fillId="7" borderId="0" xfId="4" applyNumberFormat="1" applyFill="1" applyAlignment="1">
      <alignment horizontal="center" vertical="center"/>
    </xf>
    <xf numFmtId="165" fontId="1" fillId="3" borderId="0" xfId="2" applyNumberFormat="1" applyAlignment="1">
      <alignment horizontal="center" vertical="center"/>
    </xf>
    <xf numFmtId="165" fontId="1" fillId="7" borderId="0" xfId="2" applyNumberForma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1" fillId="4" borderId="0" xfId="3" applyNumberFormat="1" applyAlignment="1">
      <alignment horizontal="center" vertical="center"/>
    </xf>
    <xf numFmtId="2" fontId="1" fillId="4" borderId="0" xfId="3" applyNumberFormat="1" applyAlignment="1">
      <alignment horizontal="center" vertical="center"/>
    </xf>
  </cellXfs>
  <cellStyles count="5">
    <cellStyle name="20% - Énfasis3" xfId="2" builtinId="38"/>
    <cellStyle name="40% - Énfasis3" xfId="3" builtinId="39"/>
    <cellStyle name="60% - Énfasis3" xfId="4" builtinId="40"/>
    <cellStyle name="Celda de comprobación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Euler!$F$14</c:f>
              <c:strCache>
                <c:ptCount val="1"/>
                <c:pt idx="0">
                  <c:v>yn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Euler!$E$15:$E$25</c:f>
              <c:numCache>
                <c:formatCode>General</c:formatCode>
                <c:ptCount val="1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1.1500000000000001</c:v>
                </c:pt>
                <c:pt idx="4">
                  <c:v>1.2000000000000002</c:v>
                </c:pt>
                <c:pt idx="5">
                  <c:v>1.2500000000000002</c:v>
                </c:pt>
                <c:pt idx="6">
                  <c:v>1.3000000000000003</c:v>
                </c:pt>
                <c:pt idx="7">
                  <c:v>1.3500000000000003</c:v>
                </c:pt>
                <c:pt idx="8">
                  <c:v>1.4000000000000004</c:v>
                </c:pt>
                <c:pt idx="9">
                  <c:v>1.4500000000000004</c:v>
                </c:pt>
                <c:pt idx="10">
                  <c:v>1.5000000000000004</c:v>
                </c:pt>
              </c:numCache>
            </c:numRef>
          </c:cat>
          <c:val>
            <c:numRef>
              <c:f>Euler!$F$15:$F$25</c:f>
              <c:numCache>
                <c:formatCode>0.0000</c:formatCode>
                <c:ptCount val="11"/>
                <c:pt idx="0">
                  <c:v>5</c:v>
                </c:pt>
                <c:pt idx="1">
                  <c:v>4.4000000000000004</c:v>
                </c:pt>
                <c:pt idx="2">
                  <c:v>3.8950000000000005</c:v>
                </c:pt>
                <c:pt idx="3">
                  <c:v>3.4707500000000002</c:v>
                </c:pt>
                <c:pt idx="4">
                  <c:v>3.1151375000000003</c:v>
                </c:pt>
                <c:pt idx="5">
                  <c:v>2.8178668750000004</c:v>
                </c:pt>
                <c:pt idx="6">
                  <c:v>2.5701868437500002</c:v>
                </c:pt>
                <c:pt idx="7">
                  <c:v>2.3646588171875003</c:v>
                </c:pt>
                <c:pt idx="8">
                  <c:v>2.1949599946093752</c:v>
                </c:pt>
                <c:pt idx="9">
                  <c:v>2.0557159954179691</c:v>
                </c:pt>
                <c:pt idx="10">
                  <c:v>1.9423585961052738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3-438D-8F4D-8FFF7426E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649568"/>
        <c:axId val="389646288"/>
      </c:lineChart>
      <c:catAx>
        <c:axId val="3896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89646288"/>
        <c:crosses val="autoZero"/>
        <c:auto val="1"/>
        <c:lblAlgn val="ctr"/>
        <c:lblOffset val="100"/>
        <c:noMultiLvlLbl val="0"/>
      </c:catAx>
      <c:valAx>
        <c:axId val="3896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8964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Euler!$F$14</c:f>
              <c:strCache>
                <c:ptCount val="1"/>
                <c:pt idx="0">
                  <c:v>yn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'Euler-Mejorado'!$S$16:$S$26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</c:numCache>
            </c:numRef>
          </c:cat>
          <c:val>
            <c:numRef>
              <c:f>'Euler-Mejorado'!$W$16:$W$26</c:f>
              <c:numCache>
                <c:formatCode>0.0000</c:formatCode>
                <c:ptCount val="11"/>
                <c:pt idx="0">
                  <c:v>0</c:v>
                </c:pt>
                <c:pt idx="1">
                  <c:v>5.0062500000000003E-2</c:v>
                </c:pt>
                <c:pt idx="2">
                  <c:v>0.10037609629297303</c:v>
                </c:pt>
                <c:pt idx="3">
                  <c:v>0.15119709864714176</c:v>
                </c:pt>
                <c:pt idx="4">
                  <c:v>0.20279215088574923</c:v>
                </c:pt>
                <c:pt idx="5">
                  <c:v>0.25544395976424555</c:v>
                </c:pt>
                <c:pt idx="6">
                  <c:v>0.30945774338387277</c:v>
                </c:pt>
                <c:pt idx="7">
                  <c:v>0.36516872352562291</c:v>
                </c:pt>
                <c:pt idx="8">
                  <c:v>0.42295107152681038</c:v>
                </c:pt>
                <c:pt idx="9">
                  <c:v>0.48322884241523706</c:v>
                </c:pt>
                <c:pt idx="10">
                  <c:v>0.54648961398385199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E-4847-8016-883C9BCC7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649568"/>
        <c:axId val="389646288"/>
      </c:lineChart>
      <c:catAx>
        <c:axId val="3896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89646288"/>
        <c:crosses val="autoZero"/>
        <c:auto val="1"/>
        <c:lblAlgn val="ctr"/>
        <c:lblOffset val="100"/>
        <c:noMultiLvlLbl val="0"/>
      </c:catAx>
      <c:valAx>
        <c:axId val="3896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8964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Euler!$F$14</c:f>
              <c:strCache>
                <c:ptCount val="1"/>
                <c:pt idx="0">
                  <c:v>yn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'Euler-Mejorado'!$AF$3:$AF$8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'Euler-Mejorado'!$AJ$3:$AJ$8</c:f>
              <c:numCache>
                <c:formatCode>0.0000</c:formatCode>
                <c:ptCount val="6"/>
                <c:pt idx="0">
                  <c:v>0.5</c:v>
                </c:pt>
                <c:pt idx="1">
                  <c:v>0.52153125</c:v>
                </c:pt>
                <c:pt idx="2">
                  <c:v>0.53617190795073599</c:v>
                </c:pt>
                <c:pt idx="3">
                  <c:v>0.54488463138400411</c:v>
                </c:pt>
                <c:pt idx="4">
                  <c:v>0.54902131656351916</c:v>
                </c:pt>
                <c:pt idx="5">
                  <c:v>0.55026297159688708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0-482A-BB1A-B5AA0E121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649568"/>
        <c:axId val="389646288"/>
      </c:lineChart>
      <c:catAx>
        <c:axId val="3896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89646288"/>
        <c:crosses val="autoZero"/>
        <c:auto val="1"/>
        <c:lblAlgn val="ctr"/>
        <c:lblOffset val="100"/>
        <c:noMultiLvlLbl val="0"/>
      </c:catAx>
      <c:valAx>
        <c:axId val="3896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8964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Euler!$F$14</c:f>
              <c:strCache>
                <c:ptCount val="1"/>
                <c:pt idx="0">
                  <c:v>yn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'Euler-Mejorado'!$AF$16:$AF$26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</c:numCache>
            </c:numRef>
          </c:cat>
          <c:val>
            <c:numRef>
              <c:f>'Euler-Mejorado'!$AJ$16:$AJ$26</c:f>
              <c:numCache>
                <c:formatCode>0.0000</c:formatCode>
                <c:ptCount val="11"/>
                <c:pt idx="0">
                  <c:v>0.5</c:v>
                </c:pt>
                <c:pt idx="1">
                  <c:v>0.51159765624999998</c:v>
                </c:pt>
                <c:pt idx="2">
                  <c:v>0.52138186965980338</c:v>
                </c:pt>
                <c:pt idx="3">
                  <c:v>0.52943587842141115</c:v>
                </c:pt>
                <c:pt idx="4">
                  <c:v>0.53586823702024133</c:v>
                </c:pt>
                <c:pt idx="5">
                  <c:v>0.54081285558832781</c:v>
                </c:pt>
                <c:pt idx="6">
                  <c:v>0.54442829145829452</c:v>
                </c:pt>
                <c:pt idx="7">
                  <c:v>0.54689624369376399</c:v>
                </c:pt>
                <c:pt idx="8">
                  <c:v>0.54841924079102988</c:v>
                </c:pt>
                <c:pt idx="9">
                  <c:v>0.54921755658297544</c:v>
                </c:pt>
                <c:pt idx="10">
                  <c:v>0.54952543618417349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5-4C1D-80EA-0983203D5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649568"/>
        <c:axId val="389646288"/>
      </c:lineChart>
      <c:catAx>
        <c:axId val="3896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89646288"/>
        <c:crosses val="autoZero"/>
        <c:auto val="1"/>
        <c:lblAlgn val="ctr"/>
        <c:lblOffset val="100"/>
        <c:noMultiLvlLbl val="0"/>
      </c:catAx>
      <c:valAx>
        <c:axId val="3896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8964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'RK4'!$J$2</c:f>
              <c:strCache>
                <c:ptCount val="1"/>
                <c:pt idx="0">
                  <c:v>yn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'RK4'!$E$3:$E$8</c:f>
              <c:numCache>
                <c:formatCode>General</c:formatCode>
                <c:ptCount val="6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</c:numCache>
            </c:numRef>
          </c:cat>
          <c:val>
            <c:numRef>
              <c:f>'RK4'!$J$3:$J$8</c:f>
              <c:numCache>
                <c:formatCode>0.0000</c:formatCode>
                <c:ptCount val="6"/>
                <c:pt idx="0">
                  <c:v>5</c:v>
                </c:pt>
                <c:pt idx="1">
                  <c:v>3.9724249999999999</c:v>
                </c:pt>
                <c:pt idx="2">
                  <c:v>3.2284364059374999</c:v>
                </c:pt>
                <c:pt idx="3">
                  <c:v>2.6945392558837225</c:v>
                </c:pt>
                <c:pt idx="4">
                  <c:v>2.3162857259807574</c:v>
                </c:pt>
                <c:pt idx="5">
                  <c:v>2.0533388265212693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7-4486-815D-CE21AE3E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649568"/>
        <c:axId val="389646288"/>
      </c:lineChart>
      <c:catAx>
        <c:axId val="3896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89646288"/>
        <c:crosses val="autoZero"/>
        <c:auto val="1"/>
        <c:lblAlgn val="ctr"/>
        <c:lblOffset val="100"/>
        <c:noMultiLvlLbl val="0"/>
      </c:catAx>
      <c:valAx>
        <c:axId val="3896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8964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'RK4'!$J$2</c:f>
              <c:strCache>
                <c:ptCount val="1"/>
                <c:pt idx="0">
                  <c:v>yn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'RK4'!$E$16:$E$26</c:f>
              <c:numCache>
                <c:formatCode>General</c:formatCode>
                <c:ptCount val="1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1.1500000000000001</c:v>
                </c:pt>
                <c:pt idx="4">
                  <c:v>1.2000000000000002</c:v>
                </c:pt>
                <c:pt idx="5">
                  <c:v>1.2500000000000002</c:v>
                </c:pt>
                <c:pt idx="6">
                  <c:v>1.3000000000000003</c:v>
                </c:pt>
                <c:pt idx="7">
                  <c:v>1.3500000000000003</c:v>
                </c:pt>
                <c:pt idx="8">
                  <c:v>1.4000000000000004</c:v>
                </c:pt>
                <c:pt idx="9">
                  <c:v>1.4500000000000004</c:v>
                </c:pt>
                <c:pt idx="10">
                  <c:v>1.5000000000000004</c:v>
                </c:pt>
              </c:numCache>
            </c:numRef>
          </c:cat>
          <c:val>
            <c:numRef>
              <c:f>'RK4'!$J$16:$J$26</c:f>
              <c:numCache>
                <c:formatCode>0.0000</c:formatCode>
                <c:ptCount val="11"/>
                <c:pt idx="0">
                  <c:v>5</c:v>
                </c:pt>
                <c:pt idx="1">
                  <c:v>4.4452140624999998</c:v>
                </c:pt>
                <c:pt idx="2">
                  <c:v>3.9723480852770994</c:v>
                </c:pt>
                <c:pt idx="3">
                  <c:v>3.5699913218643573</c:v>
                </c:pt>
                <c:pt idx="4">
                  <c:v>3.2283224447165746</c:v>
                </c:pt>
                <c:pt idx="5">
                  <c:v>2.9388881528135649</c:v>
                </c:pt>
                <c:pt idx="6">
                  <c:v>2.6944126173216985</c:v>
                </c:pt>
                <c:pt idx="7">
                  <c:v>2.4886334698372159</c:v>
                </c:pt>
                <c:pt idx="8">
                  <c:v>2.3161606360577731</c:v>
                </c:pt>
                <c:pt idx="9">
                  <c:v>2.1723548327103916</c:v>
                </c:pt>
                <c:pt idx="10">
                  <c:v>2.0532229888131779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8-47D2-8E11-96CCABD3D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649568"/>
        <c:axId val="389646288"/>
      </c:lineChart>
      <c:catAx>
        <c:axId val="3896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89646288"/>
        <c:crosses val="autoZero"/>
        <c:auto val="1"/>
        <c:lblAlgn val="ctr"/>
        <c:lblOffset val="100"/>
        <c:noMultiLvlLbl val="0"/>
      </c:catAx>
      <c:valAx>
        <c:axId val="3896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8964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'RK4'!$J$2</c:f>
              <c:strCache>
                <c:ptCount val="1"/>
                <c:pt idx="0">
                  <c:v>yn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'RK4'!$T$3:$T$8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'RK4'!$Y$3:$Y$8</c:f>
              <c:numCache>
                <c:formatCode>0.0000</c:formatCode>
                <c:ptCount val="6"/>
                <c:pt idx="0">
                  <c:v>0</c:v>
                </c:pt>
                <c:pt idx="1">
                  <c:v>0.10033458907816413</c:v>
                </c:pt>
                <c:pt idx="2">
                  <c:v>0.20270987823171921</c:v>
                </c:pt>
                <c:pt idx="3">
                  <c:v>0.30933603934497772</c:v>
                </c:pt>
                <c:pt idx="4">
                  <c:v>0.42279299285412086</c:v>
                </c:pt>
                <c:pt idx="5">
                  <c:v>0.54630230758363363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A-4489-A22B-97C4613A4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649568"/>
        <c:axId val="389646288"/>
      </c:lineChart>
      <c:catAx>
        <c:axId val="3896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89646288"/>
        <c:crosses val="autoZero"/>
        <c:auto val="1"/>
        <c:lblAlgn val="ctr"/>
        <c:lblOffset val="100"/>
        <c:noMultiLvlLbl val="0"/>
      </c:catAx>
      <c:valAx>
        <c:axId val="3896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8964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'RK4'!$J$2</c:f>
              <c:strCache>
                <c:ptCount val="1"/>
                <c:pt idx="0">
                  <c:v>yn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'RK4'!$T$16:$T$26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</c:numCache>
            </c:numRef>
          </c:cat>
          <c:val>
            <c:numRef>
              <c:f>'RK4'!$Y$16:$Y$26</c:f>
              <c:numCache>
                <c:formatCode>0.0000</c:formatCode>
                <c:ptCount val="11"/>
                <c:pt idx="0">
                  <c:v>0</c:v>
                </c:pt>
                <c:pt idx="1">
                  <c:v>5.0041705773956328E-2</c:v>
                </c:pt>
                <c:pt idx="2">
                  <c:v>0.1003346669514605</c:v>
                </c:pt>
                <c:pt idx="3">
                  <c:v>0.15113521055423967</c:v>
                </c:pt>
                <c:pt idx="4">
                  <c:v>0.20271002589792181</c:v>
                </c:pt>
                <c:pt idx="5">
                  <c:v>0.25534190988185207</c:v>
                </c:pt>
                <c:pt idx="6">
                  <c:v>0.30933623705550806</c:v>
                </c:pt>
                <c:pt idx="7">
                  <c:v>0.36502848173759833</c:v>
                </c:pt>
                <c:pt idx="8">
                  <c:v>0.42279320598079206</c:v>
                </c:pt>
                <c:pt idx="9">
                  <c:v>0.48305505431000739</c:v>
                </c:pt>
                <c:pt idx="10">
                  <c:v>0.54630248139485782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F-4B28-AD09-DD4C05A36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649568"/>
        <c:axId val="389646288"/>
      </c:lineChart>
      <c:catAx>
        <c:axId val="3896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89646288"/>
        <c:crosses val="autoZero"/>
        <c:auto val="1"/>
        <c:lblAlgn val="ctr"/>
        <c:lblOffset val="100"/>
        <c:noMultiLvlLbl val="0"/>
      </c:catAx>
      <c:valAx>
        <c:axId val="3896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8964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'RK4'!$J$2</c:f>
              <c:strCache>
                <c:ptCount val="1"/>
                <c:pt idx="0">
                  <c:v>yn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'RK4'!$T$3:$T$8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'RK4'!$AN$3:$AN$8</c:f>
              <c:numCache>
                <c:formatCode>0.0000</c:formatCode>
                <c:ptCount val="6"/>
                <c:pt idx="0">
                  <c:v>0.5</c:v>
                </c:pt>
                <c:pt idx="1">
                  <c:v>0.52118158439137907</c:v>
                </c:pt>
                <c:pt idx="2">
                  <c:v>0.53552255421518258</c:v>
                </c:pt>
                <c:pt idx="3">
                  <c:v>0.54398092811309584</c:v>
                </c:pt>
                <c:pt idx="4">
                  <c:v>0.54790038799572927</c:v>
                </c:pt>
                <c:pt idx="5">
                  <c:v>0.54895333099488941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F-434B-BE00-EAA4CEF84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649568"/>
        <c:axId val="389646288"/>
      </c:lineChart>
      <c:catAx>
        <c:axId val="3896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89646288"/>
        <c:crosses val="autoZero"/>
        <c:auto val="1"/>
        <c:lblAlgn val="ctr"/>
        <c:lblOffset val="100"/>
        <c:noMultiLvlLbl val="0"/>
      </c:catAx>
      <c:valAx>
        <c:axId val="3896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8964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'RK4'!$J$2</c:f>
              <c:strCache>
                <c:ptCount val="1"/>
                <c:pt idx="0">
                  <c:v>yn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'RK4'!$T$16:$T$26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</c:numCache>
            </c:numRef>
          </c:cat>
          <c:val>
            <c:numRef>
              <c:f>'RK4'!$AN$16:$AN$26</c:f>
              <c:numCache>
                <c:formatCode>0.0000</c:formatCode>
                <c:ptCount val="11"/>
                <c:pt idx="0">
                  <c:v>0.5</c:v>
                </c:pt>
                <c:pt idx="1">
                  <c:v>0.51152713103150582</c:v>
                </c:pt>
                <c:pt idx="2">
                  <c:v>0.52124832801836152</c:v>
                </c:pt>
                <c:pt idx="3">
                  <c:v>0.52924650344946422</c:v>
                </c:pt>
                <c:pt idx="4">
                  <c:v>0.53562970894056394</c:v>
                </c:pt>
                <c:pt idx="5">
                  <c:v>0.54053120715117864</c:v>
                </c:pt>
                <c:pt idx="6">
                  <c:v>0.54410880907842185</c:v>
                </c:pt>
                <c:pt idx="7">
                  <c:v>0.54654342525800037</c:v>
                </c:pt>
                <c:pt idx="8">
                  <c:v>0.5480368174180702</c:v>
                </c:pt>
                <c:pt idx="9">
                  <c:v>0.54880858078010308</c:v>
                </c:pt>
                <c:pt idx="10">
                  <c:v>0.54909243323528945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2-4D0D-B41F-0CE916098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649568"/>
        <c:axId val="389646288"/>
      </c:lineChart>
      <c:catAx>
        <c:axId val="3896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89646288"/>
        <c:crosses val="autoZero"/>
        <c:auto val="1"/>
        <c:lblAlgn val="ctr"/>
        <c:lblOffset val="100"/>
        <c:noMultiLvlLbl val="0"/>
      </c:catAx>
      <c:valAx>
        <c:axId val="3896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8964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'RK4 (2)'!$J$2</c:f>
              <c:strCache>
                <c:ptCount val="1"/>
                <c:pt idx="0">
                  <c:v>yn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'RK4 (2)'!$E$3:$E$8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'RK4 (2)'!$J$3:$J$8</c:f>
              <c:numCache>
                <c:formatCode>0.0000</c:formatCode>
                <c:ptCount val="6"/>
                <c:pt idx="0">
                  <c:v>2</c:v>
                </c:pt>
                <c:pt idx="1">
                  <c:v>2.1187034932508628</c:v>
                </c:pt>
                <c:pt idx="2">
                  <c:v>2.2960013868844955</c:v>
                </c:pt>
                <c:pt idx="3">
                  <c:v>2.566860121910314</c:v>
                </c:pt>
                <c:pt idx="4">
                  <c:v>2.999392325717916</c:v>
                </c:pt>
                <c:pt idx="5">
                  <c:v>3.7461292540261288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4-4C4F-B741-B3ACE534A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649568"/>
        <c:axId val="389646288"/>
      </c:lineChart>
      <c:catAx>
        <c:axId val="3896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89646288"/>
        <c:crosses val="autoZero"/>
        <c:auto val="1"/>
        <c:lblAlgn val="ctr"/>
        <c:lblOffset val="100"/>
        <c:noMultiLvlLbl val="0"/>
      </c:catAx>
      <c:valAx>
        <c:axId val="3896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8964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Euler!$F$2</c:f>
              <c:strCache>
                <c:ptCount val="1"/>
                <c:pt idx="0">
                  <c:v>yn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Euler!$E$3:$E$8</c:f>
              <c:numCache>
                <c:formatCode>General</c:formatCode>
                <c:ptCount val="6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</c:numCache>
            </c:numRef>
          </c:cat>
          <c:val>
            <c:numRef>
              <c:f>Euler!$F$3:$F$8</c:f>
              <c:numCache>
                <c:formatCode>0.0000</c:formatCode>
                <c:ptCount val="6"/>
                <c:pt idx="0">
                  <c:v>5</c:v>
                </c:pt>
                <c:pt idx="1">
                  <c:v>3.8</c:v>
                </c:pt>
                <c:pt idx="2">
                  <c:v>2.98</c:v>
                </c:pt>
                <c:pt idx="3">
                  <c:v>2.4260000000000002</c:v>
                </c:pt>
                <c:pt idx="4">
                  <c:v>2.0582000000000003</c:v>
                </c:pt>
                <c:pt idx="5">
                  <c:v>1.8207400000000002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D2-4C1F-9B93-6088F1C26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649568"/>
        <c:axId val="389646288"/>
      </c:lineChart>
      <c:catAx>
        <c:axId val="3896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89646288"/>
        <c:crosses val="autoZero"/>
        <c:auto val="1"/>
        <c:lblAlgn val="ctr"/>
        <c:lblOffset val="100"/>
        <c:noMultiLvlLbl val="0"/>
      </c:catAx>
      <c:valAx>
        <c:axId val="3896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8964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Euler!$F$14</c:f>
              <c:strCache>
                <c:ptCount val="1"/>
                <c:pt idx="0">
                  <c:v>yn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Euler!$P$3:$P$8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Euler!$Q$3:$Q$8</c:f>
              <c:numCache>
                <c:formatCode>0.0000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0.20100000000000001</c:v>
                </c:pt>
                <c:pt idx="3">
                  <c:v>0.30504010000000004</c:v>
                </c:pt>
                <c:pt idx="4">
                  <c:v>0.41434504626080104</c:v>
                </c:pt>
                <c:pt idx="5">
                  <c:v>0.53151322799688761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2-4706-A866-0EDE1EB5B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649568"/>
        <c:axId val="389646288"/>
      </c:lineChart>
      <c:catAx>
        <c:axId val="3896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89646288"/>
        <c:crosses val="autoZero"/>
        <c:auto val="1"/>
        <c:lblAlgn val="ctr"/>
        <c:lblOffset val="100"/>
        <c:noMultiLvlLbl val="0"/>
      </c:catAx>
      <c:valAx>
        <c:axId val="3896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8964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Euler!$F$14</c:f>
              <c:strCache>
                <c:ptCount val="1"/>
                <c:pt idx="0">
                  <c:v>yn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Euler!$P$15:$P$25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</c:numCache>
            </c:numRef>
          </c:cat>
          <c:val>
            <c:numRef>
              <c:f>Euler!$Q$15:$Q$25</c:f>
              <c:numCache>
                <c:formatCode>0.0000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0.10012500000000001</c:v>
                </c:pt>
                <c:pt idx="3">
                  <c:v>0.15062625078125</c:v>
                </c:pt>
                <c:pt idx="4">
                  <c:v>0.20176066415247079</c:v>
                </c:pt>
                <c:pt idx="5">
                  <c:v>0.25379603243243309</c:v>
                </c:pt>
                <c:pt idx="6">
                  <c:v>0.30701665373635534</c:v>
                </c:pt>
                <c:pt idx="7">
                  <c:v>0.36172961501992879</c:v>
                </c:pt>
                <c:pt idx="8">
                  <c:v>0.41827203073905206</c:v>
                </c:pt>
                <c:pt idx="9">
                  <c:v>0.47701960532398058</c:v>
                </c:pt>
                <c:pt idx="10">
                  <c:v>0.53839699051715284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F-4242-BCDE-4675E0CB7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649568"/>
        <c:axId val="389646288"/>
      </c:lineChart>
      <c:catAx>
        <c:axId val="3896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89646288"/>
        <c:crosses val="autoZero"/>
        <c:auto val="1"/>
        <c:lblAlgn val="ctr"/>
        <c:lblOffset val="100"/>
        <c:noMultiLvlLbl val="0"/>
      </c:catAx>
      <c:valAx>
        <c:axId val="3896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8964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Euler!$F$14</c:f>
              <c:strCache>
                <c:ptCount val="1"/>
                <c:pt idx="0">
                  <c:v>yn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Euler!$AA$3:$AA$8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Euler!$AB$3:$AB$8</c:f>
              <c:numCache>
                <c:formatCode>0.0000</c:formatCode>
                <c:ptCount val="6"/>
                <c:pt idx="0">
                  <c:v>0.5</c:v>
                </c:pt>
                <c:pt idx="1">
                  <c:v>0.52500000000000002</c:v>
                </c:pt>
                <c:pt idx="2">
                  <c:v>0.5430625</c:v>
                </c:pt>
                <c:pt idx="3">
                  <c:v>0.55483168789062498</c:v>
                </c:pt>
                <c:pt idx="4">
                  <c:v>0.56132560680594346</c:v>
                </c:pt>
                <c:pt idx="5">
                  <c:v>0.56392820194707405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A-4393-B720-49B3F81AF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649568"/>
        <c:axId val="389646288"/>
      </c:lineChart>
      <c:catAx>
        <c:axId val="3896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89646288"/>
        <c:crosses val="autoZero"/>
        <c:auto val="1"/>
        <c:lblAlgn val="ctr"/>
        <c:lblOffset val="100"/>
        <c:noMultiLvlLbl val="0"/>
      </c:catAx>
      <c:valAx>
        <c:axId val="3896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8964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Euler!$F$14</c:f>
              <c:strCache>
                <c:ptCount val="1"/>
                <c:pt idx="0">
                  <c:v>yn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Euler!$AA$15:$AA$25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</c:numCache>
            </c:numRef>
          </c:cat>
          <c:val>
            <c:numRef>
              <c:f>Euler!$AB$15:$AB$25</c:f>
              <c:numCache>
                <c:formatCode>0.0000</c:formatCode>
                <c:ptCount val="11"/>
                <c:pt idx="0">
                  <c:v>0.5</c:v>
                </c:pt>
                <c:pt idx="1">
                  <c:v>0.51249999999999996</c:v>
                </c:pt>
                <c:pt idx="2">
                  <c:v>0.52319531249999995</c:v>
                </c:pt>
                <c:pt idx="3">
                  <c:v>0.53215002612609863</c:v>
                </c:pt>
                <c:pt idx="4">
                  <c:v>0.53945195824950753</c:v>
                </c:pt>
                <c:pt idx="5">
                  <c:v>0.54521333984747877</c:v>
                </c:pt>
                <c:pt idx="6">
                  <c:v>0.54957088564867396</c:v>
                </c:pt>
                <c:pt idx="7">
                  <c:v>0.55268516699684711</c:v>
                </c:pt>
                <c:pt idx="8">
                  <c:v>0.55473923084287413</c:v>
                </c:pt>
                <c:pt idx="9">
                  <c:v>0.5559364423209664</c:v>
                </c:pt>
                <c:pt idx="10">
                  <c:v>0.55649756881154755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95-4DD7-9F7D-6AA8E1C2E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649568"/>
        <c:axId val="389646288"/>
      </c:lineChart>
      <c:catAx>
        <c:axId val="3896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89646288"/>
        <c:crosses val="autoZero"/>
        <c:auto val="1"/>
        <c:lblAlgn val="ctr"/>
        <c:lblOffset val="100"/>
        <c:noMultiLvlLbl val="0"/>
      </c:catAx>
      <c:valAx>
        <c:axId val="3896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8964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Euler!$F$2</c:f>
              <c:strCache>
                <c:ptCount val="1"/>
                <c:pt idx="0">
                  <c:v>yn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'Euler-Mejorado'!$E$3:$E$8</c:f>
              <c:numCache>
                <c:formatCode>General</c:formatCode>
                <c:ptCount val="6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</c:numCache>
            </c:numRef>
          </c:cat>
          <c:val>
            <c:numRef>
              <c:f>'Euler-Mejorado'!$I$3:$I$8</c:f>
              <c:numCache>
                <c:formatCode>0.0000</c:formatCode>
                <c:ptCount val="6"/>
                <c:pt idx="0">
                  <c:v>5</c:v>
                </c:pt>
                <c:pt idx="1">
                  <c:v>3.99</c:v>
                </c:pt>
                <c:pt idx="2">
                  <c:v>3.2545500000000001</c:v>
                </c:pt>
                <c:pt idx="3">
                  <c:v>2.7236397500000002</c:v>
                </c:pt>
                <c:pt idx="4">
                  <c:v>2.3451116137500003</c:v>
                </c:pt>
                <c:pt idx="5">
                  <c:v>2.0801081522437501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A-426A-A967-F91944539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649568"/>
        <c:axId val="389646288"/>
      </c:lineChart>
      <c:catAx>
        <c:axId val="3896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89646288"/>
        <c:crosses val="autoZero"/>
        <c:auto val="1"/>
        <c:lblAlgn val="ctr"/>
        <c:lblOffset val="100"/>
        <c:noMultiLvlLbl val="0"/>
      </c:catAx>
      <c:valAx>
        <c:axId val="3896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8964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'Euler-Mejorado'!$I$15</c:f>
              <c:strCache>
                <c:ptCount val="1"/>
                <c:pt idx="0">
                  <c:v>yn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'Euler-Mejorado'!$E$16:$E$26</c:f>
              <c:numCache>
                <c:formatCode>General</c:formatCode>
                <c:ptCount val="1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1.1500000000000001</c:v>
                </c:pt>
                <c:pt idx="4">
                  <c:v>1.2000000000000002</c:v>
                </c:pt>
                <c:pt idx="5">
                  <c:v>1.2500000000000002</c:v>
                </c:pt>
                <c:pt idx="6">
                  <c:v>1.3000000000000003</c:v>
                </c:pt>
                <c:pt idx="7">
                  <c:v>1.3500000000000003</c:v>
                </c:pt>
                <c:pt idx="8">
                  <c:v>1.4000000000000004</c:v>
                </c:pt>
                <c:pt idx="9">
                  <c:v>1.4500000000000004</c:v>
                </c:pt>
                <c:pt idx="10">
                  <c:v>1.5000000000000004</c:v>
                </c:pt>
              </c:numCache>
            </c:numRef>
          </c:cat>
          <c:val>
            <c:numRef>
              <c:f>'Euler-Mejorado'!$I$16:$I$26</c:f>
              <c:numCache>
                <c:formatCode>0.0000</c:formatCode>
                <c:ptCount val="11"/>
                <c:pt idx="0">
                  <c:v>5</c:v>
                </c:pt>
                <c:pt idx="1">
                  <c:v>4.4474999999999998</c:v>
                </c:pt>
                <c:pt idx="2">
                  <c:v>3.9762843749999996</c:v>
                </c:pt>
                <c:pt idx="3">
                  <c:v>3.5750749179687498</c:v>
                </c:pt>
                <c:pt idx="4">
                  <c:v>3.2341582731005856</c:v>
                </c:pt>
                <c:pt idx="5">
                  <c:v>2.9451688127078794</c:v>
                </c:pt>
                <c:pt idx="6">
                  <c:v>2.7009016399446613</c:v>
                </c:pt>
                <c:pt idx="7">
                  <c:v>2.4951515374023394</c:v>
                </c:pt>
                <c:pt idx="8">
                  <c:v>2.3225742615877647</c:v>
                </c:pt>
                <c:pt idx="9">
                  <c:v>2.1785670827924624</c:v>
                </c:pt>
                <c:pt idx="10">
                  <c:v>2.0591659000550084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AA-4A78-8691-787A378E5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649568"/>
        <c:axId val="389646288"/>
      </c:lineChart>
      <c:catAx>
        <c:axId val="3896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89646288"/>
        <c:crosses val="autoZero"/>
        <c:auto val="1"/>
        <c:lblAlgn val="ctr"/>
        <c:lblOffset val="100"/>
        <c:noMultiLvlLbl val="0"/>
      </c:catAx>
      <c:valAx>
        <c:axId val="3896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8964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Euler!$F$14</c:f>
              <c:strCache>
                <c:ptCount val="1"/>
                <c:pt idx="0">
                  <c:v>yn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'Euler-Mejorado'!$S$3:$S$8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'Euler-Mejorado'!$W$3:$W$8</c:f>
              <c:numCache>
                <c:formatCode>0.0000</c:formatCode>
                <c:ptCount val="6"/>
                <c:pt idx="0">
                  <c:v>0</c:v>
                </c:pt>
                <c:pt idx="1">
                  <c:v>0.10049999999999999</c:v>
                </c:pt>
                <c:pt idx="2">
                  <c:v>0.20303532700877502</c:v>
                </c:pt>
                <c:pt idx="3">
                  <c:v>0.30981378565760009</c:v>
                </c:pt>
                <c:pt idx="4">
                  <c:v>0.42340834626075008</c:v>
                </c:pt>
                <c:pt idx="5">
                  <c:v>0.54702430055177143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F-40BB-8385-1D9DA83F5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649568"/>
        <c:axId val="389646288"/>
      </c:lineChart>
      <c:catAx>
        <c:axId val="3896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89646288"/>
        <c:crosses val="autoZero"/>
        <c:auto val="1"/>
        <c:lblAlgn val="ctr"/>
        <c:lblOffset val="100"/>
        <c:noMultiLvlLbl val="0"/>
      </c:catAx>
      <c:valAx>
        <c:axId val="3896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8964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400050</xdr:colOff>
      <xdr:row>1</xdr:row>
      <xdr:rowOff>195262</xdr:rowOff>
    </xdr:from>
    <xdr:ext cx="1954831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59BD7D68-A4BD-454A-8F57-454F51AA2D67}"/>
                </a:ext>
              </a:extLst>
            </xdr:cNvPr>
            <xdr:cNvSpPr txBox="1"/>
          </xdr:nvSpPr>
          <xdr:spPr>
            <a:xfrm>
              <a:off x="400050" y="395287"/>
              <a:ext cx="195483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419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s-419" sz="20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es-419" sz="20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419" sz="2000" b="0" i="1">
                        <a:latin typeface="Cambria Math" panose="02040503050406030204" pitchFamily="18" charset="0"/>
                      </a:rPr>
                      <m:t>−3</m:t>
                    </m:r>
                    <m:r>
                      <a:rPr lang="es-419" sz="20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419" sz="2000" b="0" i="1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es-419" sz="20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59BD7D68-A4BD-454A-8F57-454F51AA2D67}"/>
                </a:ext>
              </a:extLst>
            </xdr:cNvPr>
            <xdr:cNvSpPr txBox="1"/>
          </xdr:nvSpPr>
          <xdr:spPr>
            <a:xfrm>
              <a:off x="400050" y="395287"/>
              <a:ext cx="195483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2000" b="0" i="0">
                  <a:latin typeface="Cambria Math" panose="02040503050406030204" pitchFamily="18" charset="0"/>
                </a:rPr>
                <a:t>𝑦^′=2𝑥−3𝑦+1</a:t>
              </a:r>
              <a:endParaRPr lang="es-419" sz="2000"/>
            </a:p>
          </xdr:txBody>
        </xdr:sp>
      </mc:Fallback>
    </mc:AlternateContent>
    <xdr:clientData/>
  </xdr:oneCellAnchor>
  <xdr:twoCellAnchor>
    <xdr:from>
      <xdr:col>6</xdr:col>
      <xdr:colOff>145255</xdr:colOff>
      <xdr:row>12</xdr:row>
      <xdr:rowOff>571500</xdr:rowOff>
    </xdr:from>
    <xdr:to>
      <xdr:col>10</xdr:col>
      <xdr:colOff>440530</xdr:colOff>
      <xdr:row>25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C799830-4189-425A-84EA-1024ACEF6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409575</xdr:colOff>
      <xdr:row>13</xdr:row>
      <xdr:rowOff>157162</xdr:rowOff>
    </xdr:from>
    <xdr:ext cx="1954831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199B5F3-1C09-4200-9A91-3D9BDE65FE28}"/>
                </a:ext>
              </a:extLst>
            </xdr:cNvPr>
            <xdr:cNvSpPr txBox="1"/>
          </xdr:nvSpPr>
          <xdr:spPr>
            <a:xfrm>
              <a:off x="409575" y="2738437"/>
              <a:ext cx="195483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419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s-419" sz="20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es-419" sz="20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419" sz="2000" b="0" i="1">
                        <a:latin typeface="Cambria Math" panose="02040503050406030204" pitchFamily="18" charset="0"/>
                      </a:rPr>
                      <m:t>−3</m:t>
                    </m:r>
                    <m:r>
                      <a:rPr lang="es-419" sz="20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419" sz="2000" b="0" i="1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es-419" sz="20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199B5F3-1C09-4200-9A91-3D9BDE65FE28}"/>
                </a:ext>
              </a:extLst>
            </xdr:cNvPr>
            <xdr:cNvSpPr txBox="1"/>
          </xdr:nvSpPr>
          <xdr:spPr>
            <a:xfrm>
              <a:off x="409575" y="2738437"/>
              <a:ext cx="195483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2000" b="0" i="0">
                  <a:latin typeface="Cambria Math" panose="02040503050406030204" pitchFamily="18" charset="0"/>
                </a:rPr>
                <a:t>𝑦^′=2𝑥−3𝑦+1</a:t>
              </a:r>
              <a:endParaRPr lang="es-419" sz="2000"/>
            </a:p>
          </xdr:txBody>
        </xdr:sp>
      </mc:Fallback>
    </mc:AlternateContent>
    <xdr:clientData/>
  </xdr:oneCellAnchor>
  <xdr:oneCellAnchor>
    <xdr:from>
      <xdr:col>12</xdr:col>
      <xdr:colOff>233358</xdr:colOff>
      <xdr:row>1</xdr:row>
      <xdr:rowOff>195262</xdr:rowOff>
    </xdr:from>
    <xdr:ext cx="1348061" cy="318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9E175243-C8C4-4139-B859-30C79D224073}"/>
                </a:ext>
              </a:extLst>
            </xdr:cNvPr>
            <xdr:cNvSpPr txBox="1"/>
          </xdr:nvSpPr>
          <xdr:spPr>
            <a:xfrm>
              <a:off x="9603577" y="397668"/>
              <a:ext cx="1348061" cy="318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419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s-419" sz="2000" b="0" i="1">
                        <a:latin typeface="Cambria Math" panose="02040503050406030204" pitchFamily="18" charset="0"/>
                      </a:rPr>
                      <m:t>=1+</m:t>
                    </m:r>
                    <m:sSup>
                      <m:sSupPr>
                        <m:ctrlPr>
                          <a:rPr lang="es-419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419" sz="20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9E175243-C8C4-4139-B859-30C79D224073}"/>
                </a:ext>
              </a:extLst>
            </xdr:cNvPr>
            <xdr:cNvSpPr txBox="1"/>
          </xdr:nvSpPr>
          <xdr:spPr>
            <a:xfrm>
              <a:off x="9603577" y="397668"/>
              <a:ext cx="1348061" cy="318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2000" b="0" i="0">
                  <a:latin typeface="Cambria Math" panose="02040503050406030204" pitchFamily="18" charset="0"/>
                </a:rPr>
                <a:t>𝑦^′=1+𝑦^2</a:t>
              </a:r>
              <a:endParaRPr lang="es-419" sz="2000"/>
            </a:p>
          </xdr:txBody>
        </xdr:sp>
      </mc:Fallback>
    </mc:AlternateContent>
    <xdr:clientData/>
  </xdr:oneCellAnchor>
  <xdr:twoCellAnchor>
    <xdr:from>
      <xdr:col>6</xdr:col>
      <xdr:colOff>142875</xdr:colOff>
      <xdr:row>1</xdr:row>
      <xdr:rowOff>1</xdr:rowOff>
    </xdr:from>
    <xdr:to>
      <xdr:col>10</xdr:col>
      <xdr:colOff>438150</xdr:colOff>
      <xdr:row>12</xdr:row>
      <xdr:rowOff>285750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57820F9-8F13-4006-8328-0179ED512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12</xdr:col>
      <xdr:colOff>233358</xdr:colOff>
      <xdr:row>13</xdr:row>
      <xdr:rowOff>195262</xdr:rowOff>
    </xdr:from>
    <xdr:ext cx="1348061" cy="318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5791D29-C1E8-4798-B9F5-625B9A7D3879}"/>
                </a:ext>
              </a:extLst>
            </xdr:cNvPr>
            <xdr:cNvSpPr txBox="1"/>
          </xdr:nvSpPr>
          <xdr:spPr>
            <a:xfrm>
              <a:off x="8651077" y="397668"/>
              <a:ext cx="1348061" cy="318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419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s-419" sz="2000" b="0" i="1">
                        <a:latin typeface="Cambria Math" panose="02040503050406030204" pitchFamily="18" charset="0"/>
                      </a:rPr>
                      <m:t>=1+</m:t>
                    </m:r>
                    <m:sSup>
                      <m:sSupPr>
                        <m:ctrlPr>
                          <a:rPr lang="es-419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419" sz="20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5791D29-C1E8-4798-B9F5-625B9A7D3879}"/>
                </a:ext>
              </a:extLst>
            </xdr:cNvPr>
            <xdr:cNvSpPr txBox="1"/>
          </xdr:nvSpPr>
          <xdr:spPr>
            <a:xfrm>
              <a:off x="8651077" y="397668"/>
              <a:ext cx="1348061" cy="318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2000" b="0" i="0">
                  <a:latin typeface="Cambria Math" panose="02040503050406030204" pitchFamily="18" charset="0"/>
                </a:rPr>
                <a:t>𝑦^′=1+𝑦^2</a:t>
              </a:r>
              <a:endParaRPr lang="es-419" sz="2000"/>
            </a:p>
          </xdr:txBody>
        </xdr:sp>
      </mc:Fallback>
    </mc:AlternateContent>
    <xdr:clientData/>
  </xdr:oneCellAnchor>
  <xdr:twoCellAnchor>
    <xdr:from>
      <xdr:col>17</xdr:col>
      <xdr:colOff>107156</xdr:colOff>
      <xdr:row>0</xdr:row>
      <xdr:rowOff>178594</xdr:rowOff>
    </xdr:from>
    <xdr:to>
      <xdr:col>21</xdr:col>
      <xdr:colOff>188118</xdr:colOff>
      <xdr:row>12</xdr:row>
      <xdr:rowOff>238124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CE9547B-C57D-4446-A990-BA223402E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119063</xdr:colOff>
      <xdr:row>13</xdr:row>
      <xdr:rowOff>11907</xdr:rowOff>
    </xdr:from>
    <xdr:to>
      <xdr:col>21</xdr:col>
      <xdr:colOff>200025</xdr:colOff>
      <xdr:row>25</xdr:row>
      <xdr:rowOff>83344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EBCC7C4-8A89-444B-9B30-C6935927D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23</xdr:col>
      <xdr:colOff>42862</xdr:colOff>
      <xdr:row>1</xdr:row>
      <xdr:rowOff>195262</xdr:rowOff>
    </xdr:from>
    <xdr:ext cx="1555041" cy="318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A86568F6-A6CE-405D-AA09-8368F4054B28}"/>
                </a:ext>
              </a:extLst>
            </xdr:cNvPr>
            <xdr:cNvSpPr txBox="1"/>
          </xdr:nvSpPr>
          <xdr:spPr>
            <a:xfrm>
              <a:off x="16163925" y="397668"/>
              <a:ext cx="1555041" cy="318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419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s-419" sz="20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419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419" sz="20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A86568F6-A6CE-405D-AA09-8368F4054B28}"/>
                </a:ext>
              </a:extLst>
            </xdr:cNvPr>
            <xdr:cNvSpPr txBox="1"/>
          </xdr:nvSpPr>
          <xdr:spPr>
            <a:xfrm>
              <a:off x="16163925" y="397668"/>
              <a:ext cx="1555041" cy="318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2000" b="0" i="0">
                  <a:latin typeface="Cambria Math" panose="02040503050406030204" pitchFamily="18" charset="0"/>
                </a:rPr>
                <a:t>𝑦^′=〖(𝑥−𝑦)〗^2</a:t>
              </a:r>
              <a:endParaRPr lang="es-419" sz="2000"/>
            </a:p>
          </xdr:txBody>
        </xdr:sp>
      </mc:Fallback>
    </mc:AlternateContent>
    <xdr:clientData/>
  </xdr:oneCellAnchor>
  <xdr:twoCellAnchor>
    <xdr:from>
      <xdr:col>28</xdr:col>
      <xdr:colOff>107155</xdr:colOff>
      <xdr:row>0</xdr:row>
      <xdr:rowOff>178594</xdr:rowOff>
    </xdr:from>
    <xdr:to>
      <xdr:col>32</xdr:col>
      <xdr:colOff>750092</xdr:colOff>
      <xdr:row>12</xdr:row>
      <xdr:rowOff>238124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AD20606C-60DF-4E37-88A8-6151116B8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130968</xdr:colOff>
      <xdr:row>13</xdr:row>
      <xdr:rowOff>11907</xdr:rowOff>
    </xdr:from>
    <xdr:to>
      <xdr:col>33</xdr:col>
      <xdr:colOff>47623</xdr:colOff>
      <xdr:row>25</xdr:row>
      <xdr:rowOff>83344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EFCD9BBF-20C9-4356-B128-18E02B5E0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23</xdr:col>
      <xdr:colOff>83344</xdr:colOff>
      <xdr:row>13</xdr:row>
      <xdr:rowOff>119063</xdr:rowOff>
    </xdr:from>
    <xdr:ext cx="1555041" cy="318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4874B8A1-7F2E-41CD-8334-2FE550B660A2}"/>
                </a:ext>
              </a:extLst>
            </xdr:cNvPr>
            <xdr:cNvSpPr txBox="1"/>
          </xdr:nvSpPr>
          <xdr:spPr>
            <a:xfrm>
              <a:off x="16204407" y="3119438"/>
              <a:ext cx="1555041" cy="318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419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s-419" sz="20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419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419" sz="20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4874B8A1-7F2E-41CD-8334-2FE550B660A2}"/>
                </a:ext>
              </a:extLst>
            </xdr:cNvPr>
            <xdr:cNvSpPr txBox="1"/>
          </xdr:nvSpPr>
          <xdr:spPr>
            <a:xfrm>
              <a:off x="16204407" y="3119438"/>
              <a:ext cx="1555041" cy="318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2000" b="0" i="0">
                  <a:latin typeface="Cambria Math" panose="02040503050406030204" pitchFamily="18" charset="0"/>
                </a:rPr>
                <a:t>𝑦^′=〖(𝑥−𝑦)〗^2</a:t>
              </a:r>
              <a:endParaRPr lang="es-419" sz="20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314325</xdr:colOff>
      <xdr:row>1</xdr:row>
      <xdr:rowOff>195262</xdr:rowOff>
    </xdr:from>
    <xdr:ext cx="1954831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C00EB4B-E791-4CDA-BDA4-4E3BCA5720EF}"/>
                </a:ext>
              </a:extLst>
            </xdr:cNvPr>
            <xdr:cNvSpPr txBox="1"/>
          </xdr:nvSpPr>
          <xdr:spPr>
            <a:xfrm>
              <a:off x="314325" y="395287"/>
              <a:ext cx="195483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419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s-419" sz="20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es-419" sz="20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419" sz="2000" b="0" i="1">
                        <a:latin typeface="Cambria Math" panose="02040503050406030204" pitchFamily="18" charset="0"/>
                      </a:rPr>
                      <m:t>−3</m:t>
                    </m:r>
                    <m:r>
                      <a:rPr lang="es-419" sz="20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419" sz="2000" b="0" i="1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es-419" sz="20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C00EB4B-E791-4CDA-BDA4-4E3BCA5720EF}"/>
                </a:ext>
              </a:extLst>
            </xdr:cNvPr>
            <xdr:cNvSpPr txBox="1"/>
          </xdr:nvSpPr>
          <xdr:spPr>
            <a:xfrm>
              <a:off x="314325" y="395287"/>
              <a:ext cx="195483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2000" b="0" i="0">
                  <a:latin typeface="Cambria Math" panose="02040503050406030204" pitchFamily="18" charset="0"/>
                </a:rPr>
                <a:t>𝑦^′=2𝑥−3𝑦+1</a:t>
              </a:r>
              <a:endParaRPr lang="es-419" sz="2000"/>
            </a:p>
          </xdr:txBody>
        </xdr:sp>
      </mc:Fallback>
    </mc:AlternateContent>
    <xdr:clientData/>
  </xdr:oneCellAnchor>
  <xdr:twoCellAnchor>
    <xdr:from>
      <xdr:col>9</xdr:col>
      <xdr:colOff>133350</xdr:colOff>
      <xdr:row>1</xdr:row>
      <xdr:rowOff>1</xdr:rowOff>
    </xdr:from>
    <xdr:to>
      <xdr:col>13</xdr:col>
      <xdr:colOff>726281</xdr:colOff>
      <xdr:row>13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5D11CFE-8160-4765-A64D-180F27668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314325</xdr:colOff>
      <xdr:row>14</xdr:row>
      <xdr:rowOff>195262</xdr:rowOff>
    </xdr:from>
    <xdr:ext cx="1954831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23875AD-C8DB-465E-ACB7-E2B77FD08749}"/>
                </a:ext>
              </a:extLst>
            </xdr:cNvPr>
            <xdr:cNvSpPr txBox="1"/>
          </xdr:nvSpPr>
          <xdr:spPr>
            <a:xfrm>
              <a:off x="314325" y="397668"/>
              <a:ext cx="195483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419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s-419" sz="20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es-419" sz="20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419" sz="2000" b="0" i="1">
                        <a:latin typeface="Cambria Math" panose="02040503050406030204" pitchFamily="18" charset="0"/>
                      </a:rPr>
                      <m:t>−3</m:t>
                    </m:r>
                    <m:r>
                      <a:rPr lang="es-419" sz="20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419" sz="2000" b="0" i="1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es-419" sz="20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23875AD-C8DB-465E-ACB7-E2B77FD08749}"/>
                </a:ext>
              </a:extLst>
            </xdr:cNvPr>
            <xdr:cNvSpPr txBox="1"/>
          </xdr:nvSpPr>
          <xdr:spPr>
            <a:xfrm>
              <a:off x="314325" y="397668"/>
              <a:ext cx="195483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2000" b="0" i="0">
                  <a:latin typeface="Cambria Math" panose="02040503050406030204" pitchFamily="18" charset="0"/>
                </a:rPr>
                <a:t>𝑦^′=2𝑥−3𝑦+1</a:t>
              </a:r>
              <a:endParaRPr lang="es-419" sz="2000"/>
            </a:p>
          </xdr:txBody>
        </xdr:sp>
      </mc:Fallback>
    </mc:AlternateContent>
    <xdr:clientData/>
  </xdr:oneCellAnchor>
  <xdr:twoCellAnchor>
    <xdr:from>
      <xdr:col>9</xdr:col>
      <xdr:colOff>133350</xdr:colOff>
      <xdr:row>14</xdr:row>
      <xdr:rowOff>1</xdr:rowOff>
    </xdr:from>
    <xdr:to>
      <xdr:col>13</xdr:col>
      <xdr:colOff>738187</xdr:colOff>
      <xdr:row>26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443510F-D7FE-411E-A781-AD5B1BD33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15</xdr:col>
      <xdr:colOff>233358</xdr:colOff>
      <xdr:row>1</xdr:row>
      <xdr:rowOff>195262</xdr:rowOff>
    </xdr:from>
    <xdr:ext cx="1348061" cy="318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B7DBC809-B5E7-4F27-BAB1-6B9650029E1E}"/>
                </a:ext>
              </a:extLst>
            </xdr:cNvPr>
            <xdr:cNvSpPr txBox="1"/>
          </xdr:nvSpPr>
          <xdr:spPr>
            <a:xfrm>
              <a:off x="8110533" y="395287"/>
              <a:ext cx="1348061" cy="318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419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s-419" sz="2000" b="0" i="1">
                        <a:latin typeface="Cambria Math" panose="02040503050406030204" pitchFamily="18" charset="0"/>
                      </a:rPr>
                      <m:t>=1+</m:t>
                    </m:r>
                    <m:sSup>
                      <m:sSupPr>
                        <m:ctrlPr>
                          <a:rPr lang="es-419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419" sz="20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B7DBC809-B5E7-4F27-BAB1-6B9650029E1E}"/>
                </a:ext>
              </a:extLst>
            </xdr:cNvPr>
            <xdr:cNvSpPr txBox="1"/>
          </xdr:nvSpPr>
          <xdr:spPr>
            <a:xfrm>
              <a:off x="8110533" y="395287"/>
              <a:ext cx="1348061" cy="318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2000" b="0" i="0">
                  <a:latin typeface="Cambria Math" panose="02040503050406030204" pitchFamily="18" charset="0"/>
                </a:rPr>
                <a:t>𝑦^′=1+𝑦^2</a:t>
              </a:r>
              <a:endParaRPr lang="es-419" sz="2000"/>
            </a:p>
          </xdr:txBody>
        </xdr:sp>
      </mc:Fallback>
    </mc:AlternateContent>
    <xdr:clientData/>
  </xdr:oneCellAnchor>
  <xdr:oneCellAnchor>
    <xdr:from>
      <xdr:col>15</xdr:col>
      <xdr:colOff>233358</xdr:colOff>
      <xdr:row>14</xdr:row>
      <xdr:rowOff>195262</xdr:rowOff>
    </xdr:from>
    <xdr:ext cx="1348061" cy="318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D1A14037-D6E9-4F2F-884A-5642F0B495F7}"/>
                </a:ext>
              </a:extLst>
            </xdr:cNvPr>
            <xdr:cNvSpPr txBox="1"/>
          </xdr:nvSpPr>
          <xdr:spPr>
            <a:xfrm>
              <a:off x="8110533" y="3167062"/>
              <a:ext cx="1348061" cy="318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419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s-419" sz="2000" b="0" i="1">
                        <a:latin typeface="Cambria Math" panose="02040503050406030204" pitchFamily="18" charset="0"/>
                      </a:rPr>
                      <m:t>=1+</m:t>
                    </m:r>
                    <m:sSup>
                      <m:sSupPr>
                        <m:ctrlPr>
                          <a:rPr lang="es-419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419" sz="20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D1A14037-D6E9-4F2F-884A-5642F0B495F7}"/>
                </a:ext>
              </a:extLst>
            </xdr:cNvPr>
            <xdr:cNvSpPr txBox="1"/>
          </xdr:nvSpPr>
          <xdr:spPr>
            <a:xfrm>
              <a:off x="8110533" y="3167062"/>
              <a:ext cx="1348061" cy="318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2000" b="0" i="0">
                  <a:latin typeface="Cambria Math" panose="02040503050406030204" pitchFamily="18" charset="0"/>
                </a:rPr>
                <a:t>𝑦^′=1+𝑦^2</a:t>
              </a:r>
              <a:endParaRPr lang="es-419" sz="2000"/>
            </a:p>
          </xdr:txBody>
        </xdr:sp>
      </mc:Fallback>
    </mc:AlternateContent>
    <xdr:clientData/>
  </xdr:oneCellAnchor>
  <xdr:twoCellAnchor>
    <xdr:from>
      <xdr:col>23</xdr:col>
      <xdr:colOff>130968</xdr:colOff>
      <xdr:row>0</xdr:row>
      <xdr:rowOff>166688</xdr:rowOff>
    </xdr:from>
    <xdr:to>
      <xdr:col>27</xdr:col>
      <xdr:colOff>595312</xdr:colOff>
      <xdr:row>12</xdr:row>
      <xdr:rowOff>188118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57680C1-9285-4F28-BB0F-760B1BEBA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130968</xdr:colOff>
      <xdr:row>14</xdr:row>
      <xdr:rowOff>35721</xdr:rowOff>
    </xdr:from>
    <xdr:to>
      <xdr:col>27</xdr:col>
      <xdr:colOff>583405</xdr:colOff>
      <xdr:row>26</xdr:row>
      <xdr:rowOff>130970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5B102B6-EC6A-49A6-BBB9-8B4B178AB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130968</xdr:colOff>
      <xdr:row>0</xdr:row>
      <xdr:rowOff>166688</xdr:rowOff>
    </xdr:from>
    <xdr:to>
      <xdr:col>40</xdr:col>
      <xdr:colOff>750094</xdr:colOff>
      <xdr:row>12</xdr:row>
      <xdr:rowOff>188118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6CBC37BD-5847-4EB2-9E58-90C1E4F18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130968</xdr:colOff>
      <xdr:row>14</xdr:row>
      <xdr:rowOff>35721</xdr:rowOff>
    </xdr:from>
    <xdr:to>
      <xdr:col>40</xdr:col>
      <xdr:colOff>750093</xdr:colOff>
      <xdr:row>26</xdr:row>
      <xdr:rowOff>130970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9E9B9B6D-CED3-4419-A6B7-0DD52516B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28</xdr:col>
      <xdr:colOff>0</xdr:colOff>
      <xdr:row>2</xdr:row>
      <xdr:rowOff>0</xdr:rowOff>
    </xdr:from>
    <xdr:ext cx="1555041" cy="318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1B52256C-C004-485D-8911-8646DC16B990}"/>
                </a:ext>
              </a:extLst>
            </xdr:cNvPr>
            <xdr:cNvSpPr txBox="1"/>
          </xdr:nvSpPr>
          <xdr:spPr>
            <a:xfrm>
              <a:off x="19990594" y="416719"/>
              <a:ext cx="1555041" cy="318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419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s-419" sz="20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419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419" sz="20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1B52256C-C004-485D-8911-8646DC16B990}"/>
                </a:ext>
              </a:extLst>
            </xdr:cNvPr>
            <xdr:cNvSpPr txBox="1"/>
          </xdr:nvSpPr>
          <xdr:spPr>
            <a:xfrm>
              <a:off x="19990594" y="416719"/>
              <a:ext cx="1555041" cy="318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2000" b="0" i="0">
                  <a:latin typeface="Cambria Math" panose="02040503050406030204" pitchFamily="18" charset="0"/>
                </a:rPr>
                <a:t>𝑦^′=〖(𝑥−𝑦)〗^2</a:t>
              </a:r>
              <a:endParaRPr lang="es-419" sz="2000"/>
            </a:p>
          </xdr:txBody>
        </xdr:sp>
      </mc:Fallback>
    </mc:AlternateContent>
    <xdr:clientData/>
  </xdr:oneCellAnchor>
  <xdr:oneCellAnchor>
    <xdr:from>
      <xdr:col>28</xdr:col>
      <xdr:colOff>57150</xdr:colOff>
      <xdr:row>14</xdr:row>
      <xdr:rowOff>116681</xdr:rowOff>
    </xdr:from>
    <xdr:ext cx="1555041" cy="318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B17A3811-9A7E-4645-A5F8-F115DF1F6F48}"/>
                </a:ext>
              </a:extLst>
            </xdr:cNvPr>
            <xdr:cNvSpPr txBox="1"/>
          </xdr:nvSpPr>
          <xdr:spPr>
            <a:xfrm>
              <a:off x="20047744" y="2914650"/>
              <a:ext cx="1555041" cy="318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419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s-419" sz="20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419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419" sz="20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B17A3811-9A7E-4645-A5F8-F115DF1F6F48}"/>
                </a:ext>
              </a:extLst>
            </xdr:cNvPr>
            <xdr:cNvSpPr txBox="1"/>
          </xdr:nvSpPr>
          <xdr:spPr>
            <a:xfrm>
              <a:off x="20047744" y="2914650"/>
              <a:ext cx="1555041" cy="318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2000" b="0" i="0">
                  <a:latin typeface="Cambria Math" panose="02040503050406030204" pitchFamily="18" charset="0"/>
                </a:rPr>
                <a:t>𝑦^′=〖(𝑥−𝑦)〗^2</a:t>
              </a:r>
              <a:endParaRPr lang="es-419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314325</xdr:colOff>
      <xdr:row>1</xdr:row>
      <xdr:rowOff>195262</xdr:rowOff>
    </xdr:from>
    <xdr:ext cx="1954831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228F608D-0950-4EAA-B33C-5D10EB5690A4}"/>
                </a:ext>
              </a:extLst>
            </xdr:cNvPr>
            <xdr:cNvSpPr txBox="1"/>
          </xdr:nvSpPr>
          <xdr:spPr>
            <a:xfrm>
              <a:off x="314325" y="395287"/>
              <a:ext cx="195483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419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s-419" sz="20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es-419" sz="20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419" sz="2000" b="0" i="1">
                        <a:latin typeface="Cambria Math" panose="02040503050406030204" pitchFamily="18" charset="0"/>
                      </a:rPr>
                      <m:t>−3</m:t>
                    </m:r>
                    <m:r>
                      <a:rPr lang="es-419" sz="20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419" sz="2000" b="0" i="1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es-419" sz="20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228F608D-0950-4EAA-B33C-5D10EB5690A4}"/>
                </a:ext>
              </a:extLst>
            </xdr:cNvPr>
            <xdr:cNvSpPr txBox="1"/>
          </xdr:nvSpPr>
          <xdr:spPr>
            <a:xfrm>
              <a:off x="314325" y="395287"/>
              <a:ext cx="195483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2000" b="0" i="0">
                  <a:latin typeface="Cambria Math" panose="02040503050406030204" pitchFamily="18" charset="0"/>
                </a:rPr>
                <a:t>𝑦^′=2𝑥−3𝑦+1</a:t>
              </a:r>
              <a:endParaRPr lang="es-419" sz="2000"/>
            </a:p>
          </xdr:txBody>
        </xdr:sp>
      </mc:Fallback>
    </mc:AlternateContent>
    <xdr:clientData/>
  </xdr:oneCellAnchor>
  <xdr:twoCellAnchor>
    <xdr:from>
      <xdr:col>10</xdr:col>
      <xdr:colOff>123825</xdr:colOff>
      <xdr:row>1</xdr:row>
      <xdr:rowOff>9526</xdr:rowOff>
    </xdr:from>
    <xdr:to>
      <xdr:col>15</xdr:col>
      <xdr:colOff>202406</xdr:colOff>
      <xdr:row>13</xdr:row>
      <xdr:rowOff>9525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927F31E-8D81-4DF0-B2D1-5A8B2F99A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314325</xdr:colOff>
      <xdr:row>14</xdr:row>
      <xdr:rowOff>195262</xdr:rowOff>
    </xdr:from>
    <xdr:ext cx="1954831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FF5FA9F1-289C-4396-9B87-33D7B4BB39BE}"/>
                </a:ext>
              </a:extLst>
            </xdr:cNvPr>
            <xdr:cNvSpPr txBox="1"/>
          </xdr:nvSpPr>
          <xdr:spPr>
            <a:xfrm>
              <a:off x="314325" y="397668"/>
              <a:ext cx="195483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419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s-419" sz="20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es-419" sz="20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419" sz="2000" b="0" i="1">
                        <a:latin typeface="Cambria Math" panose="02040503050406030204" pitchFamily="18" charset="0"/>
                      </a:rPr>
                      <m:t>−3</m:t>
                    </m:r>
                    <m:r>
                      <a:rPr lang="es-419" sz="20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419" sz="2000" b="0" i="1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es-419" sz="20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FF5FA9F1-289C-4396-9B87-33D7B4BB39BE}"/>
                </a:ext>
              </a:extLst>
            </xdr:cNvPr>
            <xdr:cNvSpPr txBox="1"/>
          </xdr:nvSpPr>
          <xdr:spPr>
            <a:xfrm>
              <a:off x="314325" y="397668"/>
              <a:ext cx="195483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2000" b="0" i="0">
                  <a:latin typeface="Cambria Math" panose="02040503050406030204" pitchFamily="18" charset="0"/>
                </a:rPr>
                <a:t>𝑦^′=2𝑥−3𝑦+1</a:t>
              </a:r>
              <a:endParaRPr lang="es-419" sz="2000"/>
            </a:p>
          </xdr:txBody>
        </xdr:sp>
      </mc:Fallback>
    </mc:AlternateContent>
    <xdr:clientData/>
  </xdr:oneCellAnchor>
  <xdr:twoCellAnchor>
    <xdr:from>
      <xdr:col>10</xdr:col>
      <xdr:colOff>123825</xdr:colOff>
      <xdr:row>14</xdr:row>
      <xdr:rowOff>9526</xdr:rowOff>
    </xdr:from>
    <xdr:to>
      <xdr:col>15</xdr:col>
      <xdr:colOff>202406</xdr:colOff>
      <xdr:row>26</xdr:row>
      <xdr:rowOff>9525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20CF592-9C98-441A-92BE-A5E5682DA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16</xdr:col>
      <xdr:colOff>233358</xdr:colOff>
      <xdr:row>1</xdr:row>
      <xdr:rowOff>195262</xdr:rowOff>
    </xdr:from>
    <xdr:ext cx="1348061" cy="318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58ED0146-1CD4-445D-9FA4-6F7C34265D5F}"/>
                </a:ext>
              </a:extLst>
            </xdr:cNvPr>
            <xdr:cNvSpPr txBox="1"/>
          </xdr:nvSpPr>
          <xdr:spPr>
            <a:xfrm>
              <a:off x="10806108" y="395287"/>
              <a:ext cx="1348061" cy="318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419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s-419" sz="2000" b="0" i="1">
                        <a:latin typeface="Cambria Math" panose="02040503050406030204" pitchFamily="18" charset="0"/>
                      </a:rPr>
                      <m:t>=1+</m:t>
                    </m:r>
                    <m:sSup>
                      <m:sSupPr>
                        <m:ctrlPr>
                          <a:rPr lang="es-419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419" sz="20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58ED0146-1CD4-445D-9FA4-6F7C34265D5F}"/>
                </a:ext>
              </a:extLst>
            </xdr:cNvPr>
            <xdr:cNvSpPr txBox="1"/>
          </xdr:nvSpPr>
          <xdr:spPr>
            <a:xfrm>
              <a:off x="10806108" y="395287"/>
              <a:ext cx="1348061" cy="318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2000" b="0" i="0">
                  <a:latin typeface="Cambria Math" panose="02040503050406030204" pitchFamily="18" charset="0"/>
                </a:rPr>
                <a:t>𝑦^′=1+𝑦^2</a:t>
              </a:r>
              <a:endParaRPr lang="es-419" sz="2000"/>
            </a:p>
          </xdr:txBody>
        </xdr:sp>
      </mc:Fallback>
    </mc:AlternateContent>
    <xdr:clientData/>
  </xdr:oneCellAnchor>
  <xdr:oneCellAnchor>
    <xdr:from>
      <xdr:col>16</xdr:col>
      <xdr:colOff>233358</xdr:colOff>
      <xdr:row>14</xdr:row>
      <xdr:rowOff>195262</xdr:rowOff>
    </xdr:from>
    <xdr:ext cx="1348061" cy="318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C6CF93F0-6E26-4648-B099-6382878D272D}"/>
                </a:ext>
              </a:extLst>
            </xdr:cNvPr>
            <xdr:cNvSpPr txBox="1"/>
          </xdr:nvSpPr>
          <xdr:spPr>
            <a:xfrm>
              <a:off x="10806108" y="2967037"/>
              <a:ext cx="1348061" cy="318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419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s-419" sz="2000" b="0" i="1">
                        <a:latin typeface="Cambria Math" panose="02040503050406030204" pitchFamily="18" charset="0"/>
                      </a:rPr>
                      <m:t>=1+</m:t>
                    </m:r>
                    <m:sSup>
                      <m:sSupPr>
                        <m:ctrlPr>
                          <a:rPr lang="es-419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419" sz="20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C6CF93F0-6E26-4648-B099-6382878D272D}"/>
                </a:ext>
              </a:extLst>
            </xdr:cNvPr>
            <xdr:cNvSpPr txBox="1"/>
          </xdr:nvSpPr>
          <xdr:spPr>
            <a:xfrm>
              <a:off x="10806108" y="2967037"/>
              <a:ext cx="1348061" cy="318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2000" b="0" i="0">
                  <a:latin typeface="Cambria Math" panose="02040503050406030204" pitchFamily="18" charset="0"/>
                </a:rPr>
                <a:t>𝑦^′=1+𝑦^2</a:t>
              </a:r>
              <a:endParaRPr lang="es-419" sz="2000"/>
            </a:p>
          </xdr:txBody>
        </xdr:sp>
      </mc:Fallback>
    </mc:AlternateContent>
    <xdr:clientData/>
  </xdr:oneCellAnchor>
  <xdr:twoCellAnchor>
    <xdr:from>
      <xdr:col>25</xdr:col>
      <xdr:colOff>123825</xdr:colOff>
      <xdr:row>1</xdr:row>
      <xdr:rowOff>9526</xdr:rowOff>
    </xdr:from>
    <xdr:to>
      <xdr:col>30</xdr:col>
      <xdr:colOff>202406</xdr:colOff>
      <xdr:row>13</xdr:row>
      <xdr:rowOff>9525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35A7CC9F-714A-4669-BFB8-A23ADD5F7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123825</xdr:colOff>
      <xdr:row>14</xdr:row>
      <xdr:rowOff>9526</xdr:rowOff>
    </xdr:from>
    <xdr:to>
      <xdr:col>30</xdr:col>
      <xdr:colOff>202406</xdr:colOff>
      <xdr:row>26</xdr:row>
      <xdr:rowOff>9525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473D0C5F-A940-463B-A451-5EE4049AC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31</xdr:col>
      <xdr:colOff>0</xdr:colOff>
      <xdr:row>2</xdr:row>
      <xdr:rowOff>0</xdr:rowOff>
    </xdr:from>
    <xdr:ext cx="1555041" cy="318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295FD3DD-4086-466F-87B6-69B47E063F55}"/>
                </a:ext>
              </a:extLst>
            </xdr:cNvPr>
            <xdr:cNvSpPr txBox="1"/>
          </xdr:nvSpPr>
          <xdr:spPr>
            <a:xfrm>
              <a:off x="19973925" y="409575"/>
              <a:ext cx="1555041" cy="318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419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s-419" sz="20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419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419" sz="200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295FD3DD-4086-466F-87B6-69B47E063F55}"/>
                </a:ext>
              </a:extLst>
            </xdr:cNvPr>
            <xdr:cNvSpPr txBox="1"/>
          </xdr:nvSpPr>
          <xdr:spPr>
            <a:xfrm>
              <a:off x="19973925" y="409575"/>
              <a:ext cx="1555041" cy="318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2000" b="0" i="0">
                  <a:latin typeface="Cambria Math" panose="02040503050406030204" pitchFamily="18" charset="0"/>
                </a:rPr>
                <a:t>𝑦^′=〖(𝑥−𝑦)〗^2</a:t>
              </a:r>
              <a:endParaRPr lang="es-419" sz="2000"/>
            </a:p>
          </xdr:txBody>
        </xdr:sp>
      </mc:Fallback>
    </mc:AlternateContent>
    <xdr:clientData/>
  </xdr:oneCellAnchor>
  <xdr:oneCellAnchor>
    <xdr:from>
      <xdr:col>31</xdr:col>
      <xdr:colOff>57150</xdr:colOff>
      <xdr:row>14</xdr:row>
      <xdr:rowOff>116681</xdr:rowOff>
    </xdr:from>
    <xdr:ext cx="1555041" cy="318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EF99AD5F-1EB6-47E9-93D6-8094F24B597E}"/>
                </a:ext>
              </a:extLst>
            </xdr:cNvPr>
            <xdr:cNvSpPr txBox="1"/>
          </xdr:nvSpPr>
          <xdr:spPr>
            <a:xfrm>
              <a:off x="20031075" y="2888456"/>
              <a:ext cx="1555041" cy="318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419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s-419" sz="20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419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419" sz="20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EF99AD5F-1EB6-47E9-93D6-8094F24B597E}"/>
                </a:ext>
              </a:extLst>
            </xdr:cNvPr>
            <xdr:cNvSpPr txBox="1"/>
          </xdr:nvSpPr>
          <xdr:spPr>
            <a:xfrm>
              <a:off x="20031075" y="2888456"/>
              <a:ext cx="1555041" cy="318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2000" b="0" i="0">
                  <a:latin typeface="Cambria Math" panose="02040503050406030204" pitchFamily="18" charset="0"/>
                </a:rPr>
                <a:t>𝑦^′=〖(𝑥−𝑦)〗^2</a:t>
              </a:r>
              <a:endParaRPr lang="es-419" sz="2000"/>
            </a:p>
          </xdr:txBody>
        </xdr:sp>
      </mc:Fallback>
    </mc:AlternateContent>
    <xdr:clientData/>
  </xdr:oneCellAnchor>
  <xdr:twoCellAnchor>
    <xdr:from>
      <xdr:col>40</xdr:col>
      <xdr:colOff>123825</xdr:colOff>
      <xdr:row>1</xdr:row>
      <xdr:rowOff>9526</xdr:rowOff>
    </xdr:from>
    <xdr:to>
      <xdr:col>45</xdr:col>
      <xdr:colOff>202406</xdr:colOff>
      <xdr:row>13</xdr:row>
      <xdr:rowOff>9525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D7A92A12-AD2A-4205-A96C-6423BB63D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123825</xdr:colOff>
      <xdr:row>14</xdr:row>
      <xdr:rowOff>9526</xdr:rowOff>
    </xdr:from>
    <xdr:to>
      <xdr:col>45</xdr:col>
      <xdr:colOff>202406</xdr:colOff>
      <xdr:row>26</xdr:row>
      <xdr:rowOff>9525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08C6028D-219D-4633-8BA2-B2664ADBC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314325</xdr:colOff>
      <xdr:row>1</xdr:row>
      <xdr:rowOff>195262</xdr:rowOff>
    </xdr:from>
    <xdr:ext cx="2059153" cy="318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B0DD3EB-7A18-4B4D-B821-E32CC64127AC}"/>
                </a:ext>
              </a:extLst>
            </xdr:cNvPr>
            <xdr:cNvSpPr txBox="1"/>
          </xdr:nvSpPr>
          <xdr:spPr>
            <a:xfrm>
              <a:off x="314325" y="397668"/>
              <a:ext cx="2059153" cy="318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419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s-419" sz="2000" b="0" i="1">
                        <a:latin typeface="Cambria Math" panose="02040503050406030204" pitchFamily="18" charset="0"/>
                      </a:rPr>
                      <m:t>= </m:t>
                    </m:r>
                    <m:sSup>
                      <m:sSupPr>
                        <m:ctrlPr>
                          <a:rPr lang="es-419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−1)</m:t>
                        </m:r>
                      </m:e>
                      <m:sup>
                        <m:r>
                          <a:rPr lang="es-419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419" sz="20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B0DD3EB-7A18-4B4D-B821-E32CC64127AC}"/>
                </a:ext>
              </a:extLst>
            </xdr:cNvPr>
            <xdr:cNvSpPr txBox="1"/>
          </xdr:nvSpPr>
          <xdr:spPr>
            <a:xfrm>
              <a:off x="314325" y="397668"/>
              <a:ext cx="2059153" cy="318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2000" b="0" i="0">
                  <a:latin typeface="Cambria Math" panose="02040503050406030204" pitchFamily="18" charset="0"/>
                </a:rPr>
                <a:t>𝑦^′= 〖(𝑥+𝑦−1)〗^2</a:t>
              </a:r>
              <a:endParaRPr lang="es-419" sz="2000"/>
            </a:p>
          </xdr:txBody>
        </xdr:sp>
      </mc:Fallback>
    </mc:AlternateContent>
    <xdr:clientData/>
  </xdr:oneCellAnchor>
  <xdr:twoCellAnchor>
    <xdr:from>
      <xdr:col>10</xdr:col>
      <xdr:colOff>123825</xdr:colOff>
      <xdr:row>1</xdr:row>
      <xdr:rowOff>9526</xdr:rowOff>
    </xdr:from>
    <xdr:to>
      <xdr:col>15</xdr:col>
      <xdr:colOff>202406</xdr:colOff>
      <xdr:row>13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614F2CB-3871-4F92-8FB2-8ED754314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3</xdr:row>
      <xdr:rowOff>19050</xdr:rowOff>
    </xdr:from>
    <xdr:ext cx="1409040" cy="438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C98B294-CD59-4CCC-8721-674C70503F8B}"/>
                </a:ext>
              </a:extLst>
            </xdr:cNvPr>
            <xdr:cNvSpPr txBox="1"/>
          </xdr:nvSpPr>
          <xdr:spPr>
            <a:xfrm>
              <a:off x="95250" y="619125"/>
              <a:ext cx="1409040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419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419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s-419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s-419" sz="14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es-419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419" sz="1400" b="0" i="1">
                        <a:latin typeface="Cambria Math" panose="02040503050406030204" pitchFamily="18" charset="0"/>
                      </a:rPr>
                      <m:t>−3</m:t>
                    </m:r>
                    <m:r>
                      <a:rPr lang="es-419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419" sz="1400" b="0" i="1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es-419" sz="1400" b="0"/>
            </a:p>
            <a:p>
              <a:pPr algn="ctr"/>
              <a:r>
                <a:rPr lang="es-419" sz="1400"/>
                <a:t>y(1.5)</a:t>
              </a: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C98B294-CD59-4CCC-8721-674C70503F8B}"/>
                </a:ext>
              </a:extLst>
            </xdr:cNvPr>
            <xdr:cNvSpPr txBox="1"/>
          </xdr:nvSpPr>
          <xdr:spPr>
            <a:xfrm>
              <a:off x="95250" y="619125"/>
              <a:ext cx="1409040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ctr"/>
              <a:r>
                <a:rPr lang="es-419" sz="1400" b="0" i="0">
                  <a:latin typeface="Cambria Math" panose="02040503050406030204" pitchFamily="18" charset="0"/>
                </a:rPr>
                <a:t>𝑦^′=2𝑥−3𝑦+1</a:t>
              </a:r>
              <a:endParaRPr lang="es-419" sz="1400" b="0"/>
            </a:p>
            <a:p>
              <a:pPr algn="ctr"/>
              <a:r>
                <a:rPr lang="es-419" sz="1400"/>
                <a:t>y(1.5)</a:t>
              </a:r>
            </a:p>
          </xdr:txBody>
        </xdr:sp>
      </mc:Fallback>
    </mc:AlternateContent>
    <xdr:clientData/>
  </xdr:oneCellAnchor>
  <xdr:oneCellAnchor>
    <xdr:from>
      <xdr:col>0</xdr:col>
      <xdr:colOff>228600</xdr:colOff>
      <xdr:row>10</xdr:row>
      <xdr:rowOff>190500</xdr:rowOff>
    </xdr:from>
    <xdr:ext cx="1127232" cy="4422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F737D1A7-3999-4003-AC0F-4AC19063BB3A}"/>
                </a:ext>
              </a:extLst>
            </xdr:cNvPr>
            <xdr:cNvSpPr txBox="1"/>
          </xdr:nvSpPr>
          <xdr:spPr>
            <a:xfrm>
              <a:off x="228600" y="2181225"/>
              <a:ext cx="1127232" cy="4422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419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419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s-419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s-419" sz="14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419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419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419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419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419" sz="14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s-419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s-419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419" sz="1400" b="0"/>
            </a:p>
            <a:p>
              <a:pPr algn="ctr"/>
              <a:r>
                <a:rPr lang="es-419" sz="1400"/>
                <a:t>y(0.5)</a:t>
              </a: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F737D1A7-3999-4003-AC0F-4AC19063BB3A}"/>
                </a:ext>
              </a:extLst>
            </xdr:cNvPr>
            <xdr:cNvSpPr txBox="1"/>
          </xdr:nvSpPr>
          <xdr:spPr>
            <a:xfrm>
              <a:off x="228600" y="2181225"/>
              <a:ext cx="1127232" cy="4422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ctr"/>
              <a:r>
                <a:rPr lang="es-419" sz="1400" b="0" i="0">
                  <a:latin typeface="Cambria Math" panose="02040503050406030204" pitchFamily="18" charset="0"/>
                </a:rPr>
                <a:t>𝑦^′=〖(𝑥−𝑦)〗^2</a:t>
              </a:r>
              <a:endParaRPr lang="es-419" sz="1400" b="0"/>
            </a:p>
            <a:p>
              <a:pPr algn="ctr"/>
              <a:r>
                <a:rPr lang="es-419" sz="1400"/>
                <a:t>y(0.5)</a:t>
              </a:r>
            </a:p>
          </xdr:txBody>
        </xdr:sp>
      </mc:Fallback>
    </mc:AlternateContent>
    <xdr:clientData/>
  </xdr:oneCellAnchor>
  <xdr:oneCellAnchor>
    <xdr:from>
      <xdr:col>0</xdr:col>
      <xdr:colOff>295275</xdr:colOff>
      <xdr:row>6</xdr:row>
      <xdr:rowOff>95250</xdr:rowOff>
    </xdr:from>
    <xdr:ext cx="981231" cy="4422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6ED80B1-D5EB-4D4B-8017-7897748AFE59}"/>
                </a:ext>
              </a:extLst>
            </xdr:cNvPr>
            <xdr:cNvSpPr txBox="1"/>
          </xdr:nvSpPr>
          <xdr:spPr>
            <a:xfrm>
              <a:off x="295275" y="1285875"/>
              <a:ext cx="981231" cy="4422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419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419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s-419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s-419" sz="1400" b="0" i="1">
                        <a:latin typeface="Cambria Math" panose="02040503050406030204" pitchFamily="18" charset="0"/>
                      </a:rPr>
                      <m:t>=1+</m:t>
                    </m:r>
                    <m:sSup>
                      <m:sSupPr>
                        <m:ctrlPr>
                          <a:rPr lang="es-419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419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s-419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419" sz="1400"/>
            </a:p>
            <a:p>
              <a:pPr algn="ctr"/>
              <a:r>
                <a:rPr lang="es-419" sz="1400"/>
                <a:t>y(0.5)</a:t>
              </a:r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6ED80B1-D5EB-4D4B-8017-7897748AFE59}"/>
                </a:ext>
              </a:extLst>
            </xdr:cNvPr>
            <xdr:cNvSpPr txBox="1"/>
          </xdr:nvSpPr>
          <xdr:spPr>
            <a:xfrm>
              <a:off x="295275" y="1285875"/>
              <a:ext cx="981231" cy="4422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ctr"/>
              <a:r>
                <a:rPr lang="es-419" sz="1400" b="0" i="0">
                  <a:latin typeface="Cambria Math" panose="02040503050406030204" pitchFamily="18" charset="0"/>
                </a:rPr>
                <a:t>𝑦^′=1+𝑦^2</a:t>
              </a:r>
              <a:endParaRPr lang="es-419" sz="1400"/>
            </a:p>
            <a:p>
              <a:pPr algn="ctr"/>
              <a:r>
                <a:rPr lang="es-419" sz="1400"/>
                <a:t>y(0.5)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D1FC-396A-4E96-9D6D-92356E523650}">
  <dimension ref="A1:AG28"/>
  <sheetViews>
    <sheetView showGridLines="0" topLeftCell="N1" zoomScale="80" zoomScaleNormal="80" workbookViewId="0">
      <selection activeCell="M1" sqref="M1:N20"/>
    </sheetView>
  </sheetViews>
  <sheetFormatPr baseColWidth="10" defaultRowHeight="15" x14ac:dyDescent="0.25"/>
  <cols>
    <col min="1" max="1" width="11.42578125" style="7" customWidth="1"/>
    <col min="2" max="3" width="7.85546875" style="7" customWidth="1"/>
    <col min="4" max="4" width="11.140625" style="7" customWidth="1"/>
    <col min="5" max="5" width="11.42578125" style="7"/>
    <col min="6" max="6" width="13" style="7" customWidth="1"/>
    <col min="7" max="7" width="8.28515625" style="7" customWidth="1"/>
    <col min="8" max="8" width="11.42578125" style="8"/>
    <col min="9" max="10" width="11.42578125" style="7"/>
    <col min="11" max="11" width="8.5703125" style="7" customWidth="1"/>
    <col min="12" max="12" width="5.85546875" style="7" customWidth="1"/>
    <col min="13" max="14" width="11.42578125" style="7"/>
    <col min="15" max="15" width="4" style="7" customWidth="1"/>
    <col min="16" max="21" width="11.42578125" style="8"/>
    <col min="22" max="22" width="5.140625" style="8" customWidth="1"/>
    <col min="23" max="23" width="4.140625" style="8" customWidth="1"/>
    <col min="24" max="25" width="11.42578125" style="8"/>
    <col min="26" max="26" width="3.85546875" style="8" customWidth="1"/>
    <col min="27" max="33" width="11.42578125" style="8"/>
  </cols>
  <sheetData>
    <row r="1" spans="2:33" ht="15.75" thickBot="1" x14ac:dyDescent="0.3"/>
    <row r="2" spans="2:33" ht="16.5" thickTop="1" thickBot="1" x14ac:dyDescent="0.3">
      <c r="E2" s="9" t="s">
        <v>2</v>
      </c>
      <c r="F2" s="9" t="s">
        <v>1</v>
      </c>
      <c r="P2" s="9" t="s">
        <v>2</v>
      </c>
      <c r="Q2" s="9" t="s">
        <v>1</v>
      </c>
      <c r="R2" s="7"/>
      <c r="T2" s="7"/>
      <c r="U2" s="7"/>
      <c r="V2" s="7"/>
      <c r="X2" s="7"/>
      <c r="Y2" s="7"/>
      <c r="Z2" s="7"/>
      <c r="AA2" s="9" t="s">
        <v>2</v>
      </c>
      <c r="AB2" s="9" t="s">
        <v>1</v>
      </c>
      <c r="AC2" s="7"/>
      <c r="AE2" s="7"/>
      <c r="AF2" s="7"/>
      <c r="AG2" s="7"/>
    </row>
    <row r="3" spans="2:33" ht="15.75" thickTop="1" x14ac:dyDescent="0.25">
      <c r="E3" s="10">
        <f>B6</f>
        <v>1</v>
      </c>
      <c r="F3" s="12">
        <f>C6</f>
        <v>5</v>
      </c>
      <c r="P3" s="10">
        <f>M6</f>
        <v>0</v>
      </c>
      <c r="Q3" s="12">
        <f>N6</f>
        <v>0</v>
      </c>
      <c r="R3" s="7"/>
      <c r="T3" s="7"/>
      <c r="U3" s="7"/>
      <c r="V3" s="7"/>
      <c r="X3" s="7"/>
      <c r="Y3" s="7"/>
      <c r="Z3" s="7"/>
      <c r="AA3" s="10">
        <f>X6</f>
        <v>0</v>
      </c>
      <c r="AB3" s="12">
        <f>Y6</f>
        <v>0.5</v>
      </c>
      <c r="AC3" s="7"/>
      <c r="AE3" s="7"/>
      <c r="AF3" s="7"/>
      <c r="AG3" s="7"/>
    </row>
    <row r="4" spans="2:33" ht="15.75" thickBot="1" x14ac:dyDescent="0.3">
      <c r="E4" s="10">
        <f>E3+$C$5</f>
        <v>1.1000000000000001</v>
      </c>
      <c r="F4" s="12">
        <f>F3+$C$5*(2*E3-3*F3+1)</f>
        <v>3.8</v>
      </c>
      <c r="P4" s="10">
        <f>P3+$N$5</f>
        <v>0.1</v>
      </c>
      <c r="Q4" s="12">
        <f>Q3+$N$5*(1+(Q3*Q3))</f>
        <v>0.1</v>
      </c>
      <c r="R4" s="7"/>
      <c r="T4" s="7"/>
      <c r="U4" s="7"/>
      <c r="V4" s="7"/>
      <c r="X4" s="7"/>
      <c r="Y4" s="7"/>
      <c r="Z4" s="7"/>
      <c r="AA4" s="10">
        <f>AA3+$Y$5</f>
        <v>0.1</v>
      </c>
      <c r="AB4" s="12">
        <f>AB3+$Y$5*((AA3-AB3)^2)</f>
        <v>0.52500000000000002</v>
      </c>
      <c r="AC4" s="7"/>
      <c r="AE4" s="7"/>
      <c r="AF4" s="7"/>
      <c r="AG4" s="7"/>
    </row>
    <row r="5" spans="2:33" ht="16.5" thickTop="1" thickBot="1" x14ac:dyDescent="0.3">
      <c r="B5" s="9" t="s">
        <v>0</v>
      </c>
      <c r="C5" s="10">
        <v>0.1</v>
      </c>
      <c r="E5" s="10">
        <f t="shared" ref="E5:E8" si="0">E4+$C$5</f>
        <v>1.2000000000000002</v>
      </c>
      <c r="F5" s="12">
        <f t="shared" ref="F5:F8" si="1">F4+$C$5*(2*E4-3*F4+1)</f>
        <v>2.98</v>
      </c>
      <c r="M5" s="9" t="s">
        <v>0</v>
      </c>
      <c r="N5" s="10">
        <v>0.1</v>
      </c>
      <c r="P5" s="10">
        <f t="shared" ref="P5:P8" si="2">P4+$N$5</f>
        <v>0.2</v>
      </c>
      <c r="Q5" s="12">
        <f t="shared" ref="Q5:Q8" si="3">Q4+$N$5*(1+(Q4*Q4))</f>
        <v>0.20100000000000001</v>
      </c>
      <c r="R5" s="7"/>
      <c r="T5" s="7"/>
      <c r="U5" s="7"/>
      <c r="V5" s="7"/>
      <c r="X5" s="9" t="s">
        <v>0</v>
      </c>
      <c r="Y5" s="10">
        <v>0.1</v>
      </c>
      <c r="Z5" s="7"/>
      <c r="AA5" s="10">
        <f t="shared" ref="AA5:AA8" si="4">AA4+$Y$5</f>
        <v>0.2</v>
      </c>
      <c r="AB5" s="12">
        <f t="shared" ref="AB5:AB8" si="5">AB4+$Y$5*((AA4-AB4)^2)</f>
        <v>0.5430625</v>
      </c>
      <c r="AC5" s="7"/>
      <c r="AE5" s="7"/>
      <c r="AF5" s="7"/>
      <c r="AG5" s="7"/>
    </row>
    <row r="6" spans="2:33" ht="16.5" thickTop="1" thickBot="1" x14ac:dyDescent="0.3">
      <c r="B6" s="9">
        <v>1</v>
      </c>
      <c r="C6" s="10">
        <v>5</v>
      </c>
      <c r="E6" s="10">
        <f t="shared" si="0"/>
        <v>1.3000000000000003</v>
      </c>
      <c r="F6" s="12">
        <f t="shared" si="1"/>
        <v>2.4260000000000002</v>
      </c>
      <c r="M6" s="9">
        <v>0</v>
      </c>
      <c r="N6" s="10">
        <v>0</v>
      </c>
      <c r="P6" s="10">
        <f t="shared" si="2"/>
        <v>0.30000000000000004</v>
      </c>
      <c r="Q6" s="12">
        <f t="shared" si="3"/>
        <v>0.30504010000000004</v>
      </c>
      <c r="R6" s="7"/>
      <c r="T6" s="7"/>
      <c r="U6" s="7"/>
      <c r="V6" s="7"/>
      <c r="X6" s="9">
        <v>0</v>
      </c>
      <c r="Y6" s="10">
        <v>0.5</v>
      </c>
      <c r="Z6" s="7"/>
      <c r="AA6" s="10">
        <f t="shared" si="4"/>
        <v>0.30000000000000004</v>
      </c>
      <c r="AB6" s="12">
        <f t="shared" si="5"/>
        <v>0.55483168789062498</v>
      </c>
      <c r="AC6" s="7"/>
      <c r="AE6" s="7"/>
      <c r="AF6" s="7"/>
      <c r="AG6" s="7"/>
    </row>
    <row r="7" spans="2:33" ht="15.75" thickTop="1" x14ac:dyDescent="0.25">
      <c r="E7" s="10">
        <f t="shared" si="0"/>
        <v>1.4000000000000004</v>
      </c>
      <c r="F7" s="12">
        <f t="shared" si="1"/>
        <v>2.0582000000000003</v>
      </c>
      <c r="P7" s="10">
        <f t="shared" si="2"/>
        <v>0.4</v>
      </c>
      <c r="Q7" s="12">
        <f t="shared" si="3"/>
        <v>0.41434504626080104</v>
      </c>
      <c r="R7" s="7"/>
      <c r="T7" s="7"/>
      <c r="U7" s="7"/>
      <c r="V7" s="7"/>
      <c r="X7" s="7"/>
      <c r="Y7" s="7"/>
      <c r="Z7" s="7"/>
      <c r="AA7" s="10">
        <f t="shared" si="4"/>
        <v>0.4</v>
      </c>
      <c r="AB7" s="12">
        <f t="shared" si="5"/>
        <v>0.56132560680594346</v>
      </c>
      <c r="AC7" s="7"/>
      <c r="AE7" s="7"/>
      <c r="AF7" s="7"/>
      <c r="AG7" s="7"/>
    </row>
    <row r="8" spans="2:33" x14ac:dyDescent="0.25">
      <c r="E8" s="11">
        <f t="shared" si="0"/>
        <v>1.5000000000000004</v>
      </c>
      <c r="F8" s="13">
        <f t="shared" si="1"/>
        <v>1.8207400000000002</v>
      </c>
      <c r="P8" s="11">
        <f t="shared" si="2"/>
        <v>0.5</v>
      </c>
      <c r="Q8" s="13">
        <f t="shared" si="3"/>
        <v>0.53151322799688761</v>
      </c>
      <c r="R8" s="7"/>
      <c r="T8" s="7"/>
      <c r="U8" s="7"/>
      <c r="V8" s="7"/>
      <c r="X8" s="7"/>
      <c r="Y8" s="7"/>
      <c r="Z8" s="7"/>
      <c r="AA8" s="11">
        <f t="shared" si="4"/>
        <v>0.5</v>
      </c>
      <c r="AB8" s="13">
        <f t="shared" si="5"/>
        <v>0.56392820194707405</v>
      </c>
      <c r="AC8" s="7"/>
      <c r="AE8" s="7"/>
      <c r="AF8" s="7"/>
      <c r="AG8" s="7"/>
    </row>
    <row r="9" spans="2:33" x14ac:dyDescent="0.25">
      <c r="P9" s="7"/>
      <c r="Q9" s="7"/>
      <c r="R9" s="7"/>
      <c r="T9" s="7"/>
      <c r="U9" s="7"/>
      <c r="V9" s="7"/>
      <c r="X9" s="7"/>
      <c r="Y9" s="7"/>
      <c r="Z9" s="7"/>
      <c r="AA9" s="7"/>
      <c r="AB9" s="7"/>
      <c r="AC9" s="7"/>
      <c r="AE9" s="7"/>
      <c r="AF9" s="7"/>
      <c r="AG9" s="7"/>
    </row>
    <row r="10" spans="2:33" x14ac:dyDescent="0.25">
      <c r="P10" s="7"/>
      <c r="Q10" s="7"/>
      <c r="R10" s="7"/>
      <c r="T10" s="7"/>
      <c r="U10" s="7"/>
      <c r="V10" s="7"/>
      <c r="X10" s="7"/>
      <c r="Y10" s="7"/>
      <c r="Z10" s="7"/>
      <c r="AA10" s="7"/>
      <c r="AB10" s="7"/>
      <c r="AC10" s="7"/>
      <c r="AE10" s="7"/>
      <c r="AF10" s="7"/>
      <c r="AG10" s="7"/>
    </row>
    <row r="11" spans="2:33" x14ac:dyDescent="0.25">
      <c r="P11" s="7"/>
      <c r="Q11" s="7"/>
      <c r="R11" s="7"/>
      <c r="T11" s="7"/>
      <c r="U11" s="7"/>
      <c r="V11" s="7"/>
      <c r="X11" s="7"/>
      <c r="Y11" s="7"/>
      <c r="Z11" s="7"/>
      <c r="AA11" s="7"/>
      <c r="AB11" s="7"/>
      <c r="AC11" s="7"/>
      <c r="AE11" s="7"/>
      <c r="AF11" s="7"/>
      <c r="AG11" s="7"/>
    </row>
    <row r="12" spans="2:33" x14ac:dyDescent="0.25">
      <c r="X12" s="7"/>
      <c r="Y12" s="7"/>
      <c r="Z12" s="7"/>
    </row>
    <row r="13" spans="2:33" ht="46.5" customHeight="1" thickBot="1" x14ac:dyDescent="0.3">
      <c r="X13" s="7"/>
      <c r="Y13" s="7"/>
      <c r="Z13" s="7"/>
    </row>
    <row r="14" spans="2:33" ht="16.5" thickTop="1" thickBot="1" x14ac:dyDescent="0.3">
      <c r="E14" s="9" t="s">
        <v>2</v>
      </c>
      <c r="F14" s="9" t="s">
        <v>1</v>
      </c>
      <c r="P14" s="9" t="s">
        <v>2</v>
      </c>
      <c r="Q14" s="9" t="s">
        <v>1</v>
      </c>
      <c r="X14" s="7"/>
      <c r="Y14" s="7"/>
      <c r="Z14" s="7"/>
      <c r="AA14" s="9" t="s">
        <v>2</v>
      </c>
      <c r="AB14" s="9" t="s">
        <v>1</v>
      </c>
    </row>
    <row r="15" spans="2:33" ht="15.75" thickTop="1" x14ac:dyDescent="0.25">
      <c r="E15" s="10">
        <f>B18</f>
        <v>1</v>
      </c>
      <c r="F15" s="12">
        <f>C18</f>
        <v>5</v>
      </c>
      <c r="P15" s="10">
        <f>M18</f>
        <v>0</v>
      </c>
      <c r="Q15" s="12">
        <f>N18</f>
        <v>0</v>
      </c>
      <c r="X15" s="7"/>
      <c r="Y15" s="7"/>
      <c r="Z15" s="7"/>
      <c r="AA15" s="10">
        <f>X18</f>
        <v>0</v>
      </c>
      <c r="AB15" s="12">
        <f>Y18</f>
        <v>0.5</v>
      </c>
    </row>
    <row r="16" spans="2:33" ht="15.75" thickBot="1" x14ac:dyDescent="0.3">
      <c r="E16" s="10">
        <f>E15+$C$17</f>
        <v>1.05</v>
      </c>
      <c r="F16" s="12">
        <f>F15+$C$17*(2*E15-3*F15+1)</f>
        <v>4.4000000000000004</v>
      </c>
      <c r="P16" s="10">
        <f>P15+$N$17</f>
        <v>0.05</v>
      </c>
      <c r="Q16" s="12">
        <f>Q15+$N$17*(1+(Q15*Q15))</f>
        <v>0.05</v>
      </c>
      <c r="X16" s="7"/>
      <c r="Y16" s="7"/>
      <c r="Z16" s="7"/>
      <c r="AA16" s="10">
        <f>AA15+$Y$17</f>
        <v>0.05</v>
      </c>
      <c r="AB16" s="12">
        <f t="shared" ref="AB16:AB24" si="6">AB15+$Y$17*((AA15-AB15)^2)</f>
        <v>0.51249999999999996</v>
      </c>
    </row>
    <row r="17" spans="2:28" ht="16.5" thickTop="1" thickBot="1" x14ac:dyDescent="0.3">
      <c r="B17" s="9" t="s">
        <v>0</v>
      </c>
      <c r="C17" s="10">
        <v>0.05</v>
      </c>
      <c r="E17" s="10">
        <f t="shared" ref="E17:E20" si="7">E16+$C$17</f>
        <v>1.1000000000000001</v>
      </c>
      <c r="F17" s="12">
        <f t="shared" ref="F17:F25" si="8">F16+$C$17*(2*E16-3*F16+1)</f>
        <v>3.8950000000000005</v>
      </c>
      <c r="M17" s="9" t="s">
        <v>0</v>
      </c>
      <c r="N17" s="10">
        <v>0.05</v>
      </c>
      <c r="P17" s="10">
        <f t="shared" ref="P17:P25" si="9">P16+$N$17</f>
        <v>0.1</v>
      </c>
      <c r="Q17" s="12">
        <f t="shared" ref="Q17:Q25" si="10">Q16+$N$17*(1+(Q16*Q16))</f>
        <v>0.10012500000000001</v>
      </c>
      <c r="X17" s="9" t="s">
        <v>0</v>
      </c>
      <c r="Y17" s="10">
        <v>0.05</v>
      </c>
      <c r="Z17" s="7"/>
      <c r="AA17" s="10">
        <f t="shared" ref="AA17:AA25" si="11">AA16+$Y$17</f>
        <v>0.1</v>
      </c>
      <c r="AB17" s="12">
        <f t="shared" si="6"/>
        <v>0.52319531249999995</v>
      </c>
    </row>
    <row r="18" spans="2:28" ht="16.5" thickTop="1" thickBot="1" x14ac:dyDescent="0.3">
      <c r="B18" s="9">
        <v>1</v>
      </c>
      <c r="C18" s="10">
        <v>5</v>
      </c>
      <c r="E18" s="10">
        <f t="shared" si="7"/>
        <v>1.1500000000000001</v>
      </c>
      <c r="F18" s="12">
        <f t="shared" si="8"/>
        <v>3.4707500000000002</v>
      </c>
      <c r="M18" s="9">
        <v>0</v>
      </c>
      <c r="N18" s="10">
        <v>0</v>
      </c>
      <c r="P18" s="10">
        <f t="shared" si="9"/>
        <v>0.15000000000000002</v>
      </c>
      <c r="Q18" s="12">
        <f t="shared" si="10"/>
        <v>0.15062625078125</v>
      </c>
      <c r="X18" s="9">
        <v>0</v>
      </c>
      <c r="Y18" s="10">
        <v>0.5</v>
      </c>
      <c r="Z18" s="7"/>
      <c r="AA18" s="10">
        <f t="shared" si="11"/>
        <v>0.15000000000000002</v>
      </c>
      <c r="AB18" s="12">
        <f t="shared" si="6"/>
        <v>0.53215002612609863</v>
      </c>
    </row>
    <row r="19" spans="2:28" ht="15.75" thickTop="1" x14ac:dyDescent="0.25">
      <c r="E19" s="10">
        <f t="shared" si="7"/>
        <v>1.2000000000000002</v>
      </c>
      <c r="F19" s="12">
        <f t="shared" si="8"/>
        <v>3.1151375000000003</v>
      </c>
      <c r="P19" s="10">
        <f t="shared" si="9"/>
        <v>0.2</v>
      </c>
      <c r="Q19" s="12">
        <f t="shared" si="10"/>
        <v>0.20176066415247079</v>
      </c>
      <c r="X19" s="7"/>
      <c r="Y19" s="7"/>
      <c r="Z19" s="7"/>
      <c r="AA19" s="10">
        <f t="shared" si="11"/>
        <v>0.2</v>
      </c>
      <c r="AB19" s="12">
        <f t="shared" si="6"/>
        <v>0.53945195824950753</v>
      </c>
    </row>
    <row r="20" spans="2:28" x14ac:dyDescent="0.25">
      <c r="E20" s="10">
        <f t="shared" si="7"/>
        <v>1.2500000000000002</v>
      </c>
      <c r="F20" s="12">
        <f t="shared" si="8"/>
        <v>2.8178668750000004</v>
      </c>
      <c r="P20" s="10">
        <f t="shared" si="9"/>
        <v>0.25</v>
      </c>
      <c r="Q20" s="12">
        <f t="shared" si="10"/>
        <v>0.25379603243243309</v>
      </c>
      <c r="X20" s="7"/>
      <c r="Y20" s="7"/>
      <c r="Z20" s="7"/>
      <c r="AA20" s="10">
        <f t="shared" si="11"/>
        <v>0.25</v>
      </c>
      <c r="AB20" s="12">
        <f t="shared" si="6"/>
        <v>0.54521333984747877</v>
      </c>
    </row>
    <row r="21" spans="2:28" x14ac:dyDescent="0.25">
      <c r="E21" s="10">
        <f>E20+$C$17</f>
        <v>1.3000000000000003</v>
      </c>
      <c r="F21" s="12">
        <f t="shared" si="8"/>
        <v>2.5701868437500002</v>
      </c>
      <c r="P21" s="10">
        <f t="shared" si="9"/>
        <v>0.3</v>
      </c>
      <c r="Q21" s="12">
        <f t="shared" si="10"/>
        <v>0.30701665373635534</v>
      </c>
      <c r="X21" s="7"/>
      <c r="Y21" s="7"/>
      <c r="Z21" s="7"/>
      <c r="AA21" s="10">
        <f t="shared" si="11"/>
        <v>0.3</v>
      </c>
      <c r="AB21" s="12">
        <f t="shared" si="6"/>
        <v>0.54957088564867396</v>
      </c>
    </row>
    <row r="22" spans="2:28" x14ac:dyDescent="0.25">
      <c r="E22" s="10">
        <f>E21+$C$17</f>
        <v>1.3500000000000003</v>
      </c>
      <c r="F22" s="12">
        <f t="shared" si="8"/>
        <v>2.3646588171875003</v>
      </c>
      <c r="P22" s="10">
        <f t="shared" si="9"/>
        <v>0.35</v>
      </c>
      <c r="Q22" s="12">
        <f t="shared" si="10"/>
        <v>0.36172961501992879</v>
      </c>
      <c r="X22" s="7"/>
      <c r="Y22" s="7"/>
      <c r="Z22" s="7"/>
      <c r="AA22" s="10">
        <f t="shared" si="11"/>
        <v>0.35</v>
      </c>
      <c r="AB22" s="12">
        <f t="shared" si="6"/>
        <v>0.55268516699684711</v>
      </c>
    </row>
    <row r="23" spans="2:28" x14ac:dyDescent="0.25">
      <c r="E23" s="10">
        <f>E22+$C$17</f>
        <v>1.4000000000000004</v>
      </c>
      <c r="F23" s="12">
        <f t="shared" si="8"/>
        <v>2.1949599946093752</v>
      </c>
      <c r="P23" s="10">
        <f t="shared" si="9"/>
        <v>0.39999999999999997</v>
      </c>
      <c r="Q23" s="12">
        <f t="shared" si="10"/>
        <v>0.41827203073905206</v>
      </c>
      <c r="X23" s="7"/>
      <c r="Y23" s="7"/>
      <c r="Z23" s="7"/>
      <c r="AA23" s="10">
        <f t="shared" si="11"/>
        <v>0.39999999999999997</v>
      </c>
      <c r="AB23" s="12">
        <f t="shared" si="6"/>
        <v>0.55473923084287413</v>
      </c>
    </row>
    <row r="24" spans="2:28" x14ac:dyDescent="0.25">
      <c r="E24" s="10">
        <f>E23+$C$17</f>
        <v>1.4500000000000004</v>
      </c>
      <c r="F24" s="12">
        <f t="shared" si="8"/>
        <v>2.0557159954179691</v>
      </c>
      <c r="P24" s="10">
        <f t="shared" si="9"/>
        <v>0.44999999999999996</v>
      </c>
      <c r="Q24" s="12">
        <f t="shared" si="10"/>
        <v>0.47701960532398058</v>
      </c>
      <c r="X24" s="7"/>
      <c r="Y24" s="7"/>
      <c r="Z24" s="7"/>
      <c r="AA24" s="10">
        <f t="shared" si="11"/>
        <v>0.44999999999999996</v>
      </c>
      <c r="AB24" s="12">
        <f t="shared" si="6"/>
        <v>0.5559364423209664</v>
      </c>
    </row>
    <row r="25" spans="2:28" x14ac:dyDescent="0.25">
      <c r="E25" s="11">
        <f>E24+$C$17</f>
        <v>1.5000000000000004</v>
      </c>
      <c r="F25" s="13">
        <f t="shared" si="8"/>
        <v>1.9423585961052738</v>
      </c>
      <c r="P25" s="11">
        <f t="shared" si="9"/>
        <v>0.49999999999999994</v>
      </c>
      <c r="Q25" s="13">
        <f t="shared" si="10"/>
        <v>0.53839699051715284</v>
      </c>
      <c r="X25" s="7"/>
      <c r="Y25" s="7"/>
      <c r="Z25" s="7"/>
      <c r="AA25" s="11">
        <f t="shared" si="11"/>
        <v>0.49999999999999994</v>
      </c>
      <c r="AB25" s="13">
        <f t="shared" ref="AB25" si="12">AB24+$Y$17*((AA24-AB24)^2)</f>
        <v>0.55649756881154755</v>
      </c>
    </row>
    <row r="26" spans="2:28" x14ac:dyDescent="0.25">
      <c r="X26" s="7"/>
      <c r="Y26" s="7"/>
      <c r="Z26" s="7"/>
    </row>
    <row r="27" spans="2:28" x14ac:dyDescent="0.25">
      <c r="X27" s="7"/>
      <c r="Y27" s="7"/>
      <c r="Z27" s="7"/>
    </row>
    <row r="28" spans="2:28" x14ac:dyDescent="0.25">
      <c r="X28" s="7"/>
      <c r="Y28" s="7"/>
      <c r="Z28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3FD2B-E4CC-4AED-AA4C-F77887286ED2}">
  <dimension ref="A1:AL26"/>
  <sheetViews>
    <sheetView showGridLines="0" topLeftCell="O1" zoomScale="80" zoomScaleNormal="80" workbookViewId="0">
      <selection activeCell="AC1" sqref="AC1:AD26"/>
    </sheetView>
  </sheetViews>
  <sheetFormatPr baseColWidth="10" defaultRowHeight="15" x14ac:dyDescent="0.25"/>
  <cols>
    <col min="1" max="1" width="8" customWidth="1"/>
    <col min="4" max="4" width="6.7109375" customWidth="1"/>
    <col min="7" max="7" width="14.42578125" customWidth="1"/>
    <col min="15" max="15" width="3.7109375" customWidth="1"/>
    <col min="18" max="18" width="3.85546875" customWidth="1"/>
    <col min="31" max="31" width="3.85546875" customWidth="1"/>
  </cols>
  <sheetData>
    <row r="1" spans="1:38" ht="15.75" thickBot="1" x14ac:dyDescent="0.3">
      <c r="A1" s="1"/>
      <c r="B1" s="1"/>
      <c r="C1" s="1"/>
      <c r="D1" s="1"/>
      <c r="E1" s="1"/>
      <c r="F1" s="1"/>
      <c r="G1" s="1"/>
      <c r="I1" s="1"/>
      <c r="J1" s="1"/>
      <c r="K1" s="1"/>
      <c r="L1" s="1"/>
      <c r="O1" s="1"/>
      <c r="P1" s="1"/>
      <c r="Q1" s="1"/>
      <c r="R1" s="1"/>
    </row>
    <row r="2" spans="1:38" ht="16.5" thickTop="1" thickBot="1" x14ac:dyDescent="0.3">
      <c r="A2" s="1"/>
      <c r="B2" s="1"/>
      <c r="C2" s="1"/>
      <c r="D2" s="1"/>
      <c r="E2" s="2" t="s">
        <v>2</v>
      </c>
      <c r="F2" s="2" t="s">
        <v>4</v>
      </c>
      <c r="G2" s="2" t="s">
        <v>3</v>
      </c>
      <c r="H2" s="2" t="s">
        <v>5</v>
      </c>
      <c r="I2" s="2" t="s">
        <v>1</v>
      </c>
      <c r="J2" s="1"/>
      <c r="K2" s="1"/>
      <c r="L2" s="1"/>
      <c r="O2" s="1"/>
      <c r="P2" s="1"/>
      <c r="Q2" s="1"/>
      <c r="R2" s="1"/>
      <c r="S2" s="2" t="s">
        <v>2</v>
      </c>
      <c r="T2" s="2" t="s">
        <v>4</v>
      </c>
      <c r="U2" s="2" t="s">
        <v>3</v>
      </c>
      <c r="V2" s="2" t="s">
        <v>5</v>
      </c>
      <c r="W2" s="2" t="s">
        <v>1</v>
      </c>
      <c r="X2" s="1"/>
      <c r="Y2" s="1"/>
      <c r="AC2" s="1"/>
      <c r="AD2" s="1"/>
      <c r="AE2" s="1"/>
      <c r="AF2" s="2" t="s">
        <v>2</v>
      </c>
      <c r="AG2" s="2" t="s">
        <v>4</v>
      </c>
      <c r="AH2" s="2" t="s">
        <v>3</v>
      </c>
      <c r="AI2" s="2" t="s">
        <v>5</v>
      </c>
      <c r="AJ2" s="2" t="s">
        <v>1</v>
      </c>
      <c r="AK2" s="1"/>
      <c r="AL2" s="1"/>
    </row>
    <row r="3" spans="1:38" ht="15.75" thickTop="1" x14ac:dyDescent="0.25">
      <c r="A3" s="1"/>
      <c r="B3" s="1"/>
      <c r="C3" s="1"/>
      <c r="D3" s="1"/>
      <c r="E3" s="3">
        <f>B6</f>
        <v>1</v>
      </c>
      <c r="F3" s="5">
        <f>C6</f>
        <v>5</v>
      </c>
      <c r="G3" s="6"/>
      <c r="H3" s="5"/>
      <c r="I3" s="12">
        <f>C6</f>
        <v>5</v>
      </c>
      <c r="J3" s="1"/>
      <c r="K3" s="1"/>
      <c r="L3" s="1"/>
      <c r="O3" s="1"/>
      <c r="P3" s="1"/>
      <c r="Q3" s="1"/>
      <c r="R3" s="1"/>
      <c r="S3" s="3">
        <f>P6</f>
        <v>0</v>
      </c>
      <c r="T3" s="5">
        <f>Q6</f>
        <v>0</v>
      </c>
      <c r="U3" s="6"/>
      <c r="V3" s="5"/>
      <c r="W3" s="12">
        <f>Q6</f>
        <v>0</v>
      </c>
      <c r="X3" s="1"/>
      <c r="Y3" s="1"/>
      <c r="AC3" s="1"/>
      <c r="AD3" s="1"/>
      <c r="AE3" s="1"/>
      <c r="AF3" s="3">
        <f>AC6</f>
        <v>0</v>
      </c>
      <c r="AG3" s="5">
        <f>AD6</f>
        <v>0.5</v>
      </c>
      <c r="AH3" s="6"/>
      <c r="AI3" s="5"/>
      <c r="AJ3" s="12">
        <f>AD6</f>
        <v>0.5</v>
      </c>
      <c r="AK3" s="1"/>
      <c r="AL3" s="1"/>
    </row>
    <row r="4" spans="1:38" ht="15.75" thickBot="1" x14ac:dyDescent="0.3">
      <c r="A4" s="1"/>
      <c r="B4" s="1"/>
      <c r="C4" s="1"/>
      <c r="D4" s="1"/>
      <c r="E4" s="3">
        <f>E3+$C$5</f>
        <v>1.1000000000000001</v>
      </c>
      <c r="F4" s="5">
        <f>I3+$C$5*H4</f>
        <v>3.8</v>
      </c>
      <c r="G4" s="5">
        <f>2*E4-3*F4+1</f>
        <v>-8.1999999999999993</v>
      </c>
      <c r="H4" s="5">
        <f>2*E3-3*I3+1</f>
        <v>-12</v>
      </c>
      <c r="I4" s="12">
        <f>I3+$C$5*((H4+G4)/2)</f>
        <v>3.99</v>
      </c>
      <c r="J4" s="1"/>
      <c r="K4" s="1"/>
      <c r="L4" s="1"/>
      <c r="O4" s="1"/>
      <c r="P4" s="1"/>
      <c r="Q4" s="1"/>
      <c r="R4" s="1"/>
      <c r="S4" s="3">
        <f>S3+$Q$5</f>
        <v>0.1</v>
      </c>
      <c r="T4" s="5">
        <f>W3+$Q$5*V4</f>
        <v>0.1</v>
      </c>
      <c r="U4" s="5">
        <f>1+(T4*T4)</f>
        <v>1.01</v>
      </c>
      <c r="V4" s="5">
        <f>1+(W3*W3)</f>
        <v>1</v>
      </c>
      <c r="W4" s="12">
        <f>W3+$Q$5*((V4+U4)/2)</f>
        <v>0.10049999999999999</v>
      </c>
      <c r="X4" s="1"/>
      <c r="Y4" s="1"/>
      <c r="AC4" s="1"/>
      <c r="AD4" s="1"/>
      <c r="AE4" s="1"/>
      <c r="AF4" s="3">
        <f>AF3+$AD$5</f>
        <v>0.1</v>
      </c>
      <c r="AG4" s="5">
        <f>AJ3+$AD$5*AI4</f>
        <v>0.52500000000000002</v>
      </c>
      <c r="AH4" s="5">
        <f>(AF4-AG4)^2</f>
        <v>0.18062500000000004</v>
      </c>
      <c r="AI4" s="5">
        <f>(AF3-AJ3)^2</f>
        <v>0.25</v>
      </c>
      <c r="AJ4" s="12">
        <f>AJ3+$AD$5*((AI4+AH4)/2)</f>
        <v>0.52153125</v>
      </c>
      <c r="AK4" s="1"/>
      <c r="AL4" s="1"/>
    </row>
    <row r="5" spans="1:38" ht="16.5" thickTop="1" thickBot="1" x14ac:dyDescent="0.3">
      <c r="A5" s="1"/>
      <c r="B5" s="2" t="s">
        <v>0</v>
      </c>
      <c r="C5" s="3">
        <v>0.1</v>
      </c>
      <c r="D5" s="1"/>
      <c r="E5" s="3">
        <f t="shared" ref="E5:E8" si="0">E4+$C$5</f>
        <v>1.2000000000000002</v>
      </c>
      <c r="F5" s="5">
        <f t="shared" ref="F5:F8" si="1">I4+$C$5*H5</f>
        <v>3.1130000000000004</v>
      </c>
      <c r="G5" s="5">
        <f t="shared" ref="G5:G8" si="2">2*E5-3*F5+1</f>
        <v>-5.9390000000000018</v>
      </c>
      <c r="H5" s="5">
        <f t="shared" ref="H5:H8" si="3">2*E4-3*I4+1</f>
        <v>-8.77</v>
      </c>
      <c r="I5" s="12">
        <f t="shared" ref="I5:I8" si="4">I4+$C$5*((H5+G5)/2)</f>
        <v>3.2545500000000001</v>
      </c>
      <c r="J5" s="1"/>
      <c r="K5" s="1"/>
      <c r="L5" s="1"/>
      <c r="O5" s="1"/>
      <c r="P5" s="2" t="s">
        <v>0</v>
      </c>
      <c r="Q5" s="3">
        <v>0.1</v>
      </c>
      <c r="R5" s="1"/>
      <c r="S5" s="3">
        <f t="shared" ref="S5:S8" si="5">S4+$Q$5</f>
        <v>0.2</v>
      </c>
      <c r="T5" s="5">
        <f t="shared" ref="T5:T7" si="6">W4+$Q$5*V5</f>
        <v>0.20151002499999998</v>
      </c>
      <c r="U5" s="5">
        <f t="shared" ref="U5:U7" si="7">1+(T5*T5)</f>
        <v>1.0406062901755007</v>
      </c>
      <c r="V5" s="5">
        <f t="shared" ref="V5:V7" si="8">1+(W4*W4)</f>
        <v>1.01010025</v>
      </c>
      <c r="W5" s="12">
        <f t="shared" ref="W5:W8" si="9">W4+$Q$5*((V5+U5)/2)</f>
        <v>0.20303532700877502</v>
      </c>
      <c r="X5" s="1"/>
      <c r="Y5" s="1"/>
      <c r="AC5" s="2" t="s">
        <v>0</v>
      </c>
      <c r="AD5" s="3">
        <v>0.1</v>
      </c>
      <c r="AE5" s="1"/>
      <c r="AF5" s="3">
        <f t="shared" ref="AF5:AF8" si="10">AF4+$AD$5</f>
        <v>0.2</v>
      </c>
      <c r="AG5" s="5">
        <f t="shared" ref="AG5:AG8" si="11">AJ4+$AD$5*AI5</f>
        <v>0.53930010947265627</v>
      </c>
      <c r="AH5" s="5">
        <f t="shared" ref="AH5:AH8" si="12">(AF5-AG5)^2</f>
        <v>0.11512456428815653</v>
      </c>
      <c r="AI5" s="5">
        <f t="shared" ref="AI5:AI8" si="13">(AF4-AJ4)^2</f>
        <v>0.17768859472656251</v>
      </c>
      <c r="AJ5" s="12">
        <f t="shared" ref="AJ5:AJ8" si="14">AJ4+$AD$5*((AI5+AH5)/2)</f>
        <v>0.53617190795073599</v>
      </c>
      <c r="AK5" s="1"/>
      <c r="AL5" s="1"/>
    </row>
    <row r="6" spans="1:38" ht="16.5" thickTop="1" thickBot="1" x14ac:dyDescent="0.3">
      <c r="A6" s="1"/>
      <c r="B6" s="2">
        <v>1</v>
      </c>
      <c r="C6" s="3">
        <v>5</v>
      </c>
      <c r="D6" s="1"/>
      <c r="E6" s="3">
        <f t="shared" si="0"/>
        <v>1.3000000000000003</v>
      </c>
      <c r="F6" s="5">
        <f t="shared" si="1"/>
        <v>2.618185</v>
      </c>
      <c r="G6" s="5">
        <f t="shared" si="2"/>
        <v>-4.254554999999999</v>
      </c>
      <c r="H6" s="5">
        <f t="shared" si="3"/>
        <v>-6.3636499999999998</v>
      </c>
      <c r="I6" s="12">
        <f t="shared" si="4"/>
        <v>2.7236397500000002</v>
      </c>
      <c r="J6" s="1"/>
      <c r="K6" s="1"/>
      <c r="L6" s="1"/>
      <c r="O6" s="1"/>
      <c r="P6" s="2">
        <v>0</v>
      </c>
      <c r="Q6" s="3">
        <v>0</v>
      </c>
      <c r="R6" s="1"/>
      <c r="S6" s="3">
        <f t="shared" si="5"/>
        <v>0.30000000000000004</v>
      </c>
      <c r="T6" s="5">
        <f t="shared" si="6"/>
        <v>0.30715766141013107</v>
      </c>
      <c r="U6" s="5">
        <f t="shared" si="7"/>
        <v>1.0943458289629406</v>
      </c>
      <c r="V6" s="5">
        <f t="shared" si="8"/>
        <v>1.0412233440135603</v>
      </c>
      <c r="W6" s="12">
        <f t="shared" si="9"/>
        <v>0.30981378565760009</v>
      </c>
      <c r="X6" s="1"/>
      <c r="Y6" s="1"/>
      <c r="AC6" s="2">
        <v>0</v>
      </c>
      <c r="AD6" s="3">
        <v>0.5</v>
      </c>
      <c r="AE6" s="1"/>
      <c r="AF6" s="3">
        <f t="shared" si="10"/>
        <v>0.30000000000000004</v>
      </c>
      <c r="AG6" s="5">
        <f t="shared" si="11"/>
        <v>0.54747306312025978</v>
      </c>
      <c r="AH6" s="5">
        <f t="shared" si="12"/>
        <v>6.1242916970124059E-2</v>
      </c>
      <c r="AI6" s="5">
        <f t="shared" si="13"/>
        <v>0.1130115516952381</v>
      </c>
      <c r="AJ6" s="12">
        <f t="shared" si="14"/>
        <v>0.54488463138400411</v>
      </c>
      <c r="AK6" s="1"/>
      <c r="AL6" s="1"/>
    </row>
    <row r="7" spans="1:38" ht="15.75" thickTop="1" x14ac:dyDescent="0.25">
      <c r="A7" s="1"/>
      <c r="B7" s="1"/>
      <c r="C7" s="1"/>
      <c r="D7" s="1"/>
      <c r="E7" s="3">
        <f t="shared" si="0"/>
        <v>1.4000000000000004</v>
      </c>
      <c r="F7" s="5">
        <f t="shared" si="1"/>
        <v>2.266547825</v>
      </c>
      <c r="G7" s="5">
        <f t="shared" si="2"/>
        <v>-2.9996434749999992</v>
      </c>
      <c r="H7" s="5">
        <f t="shared" si="3"/>
        <v>-4.5709192500000002</v>
      </c>
      <c r="I7" s="12">
        <f t="shared" si="4"/>
        <v>2.3451116137500003</v>
      </c>
      <c r="J7" s="1"/>
      <c r="K7" s="1"/>
      <c r="L7" s="1"/>
      <c r="O7" s="1"/>
      <c r="P7" s="1"/>
      <c r="Q7" s="1"/>
      <c r="R7" s="1"/>
      <c r="S7" s="3">
        <f t="shared" si="5"/>
        <v>0.4</v>
      </c>
      <c r="T7" s="5">
        <f t="shared" si="6"/>
        <v>0.41941224383594944</v>
      </c>
      <c r="U7" s="5">
        <f t="shared" si="7"/>
        <v>1.1759066302795058</v>
      </c>
      <c r="V7" s="5">
        <f t="shared" si="8"/>
        <v>1.0959845817834935</v>
      </c>
      <c r="W7" s="12">
        <f t="shared" si="9"/>
        <v>0.42340834626075008</v>
      </c>
      <c r="X7" s="1"/>
      <c r="Y7" s="1"/>
      <c r="AC7" s="1"/>
      <c r="AD7" s="1"/>
      <c r="AE7" s="1"/>
      <c r="AF7" s="3">
        <f t="shared" si="10"/>
        <v>0.4</v>
      </c>
      <c r="AG7" s="5">
        <f t="shared" si="11"/>
        <v>0.55088147965281209</v>
      </c>
      <c r="AH7" s="5">
        <f t="shared" si="12"/>
        <v>2.2765220902221942E-2</v>
      </c>
      <c r="AI7" s="5">
        <f t="shared" si="13"/>
        <v>5.9968482688079548E-2</v>
      </c>
      <c r="AJ7" s="12">
        <f t="shared" si="14"/>
        <v>0.54902131656351916</v>
      </c>
      <c r="AK7" s="1"/>
      <c r="AL7" s="1"/>
    </row>
    <row r="8" spans="1:38" x14ac:dyDescent="0.25">
      <c r="A8" s="1"/>
      <c r="B8" s="1"/>
      <c r="C8" s="1"/>
      <c r="D8" s="1"/>
      <c r="E8" s="3">
        <f t="shared" si="0"/>
        <v>1.5000000000000004</v>
      </c>
      <c r="F8" s="5">
        <f t="shared" si="1"/>
        <v>2.0215781296250004</v>
      </c>
      <c r="G8" s="5">
        <f t="shared" si="2"/>
        <v>-2.0647343888750003</v>
      </c>
      <c r="H8" s="5">
        <f t="shared" si="3"/>
        <v>-3.2353348412500003</v>
      </c>
      <c r="I8" s="13">
        <f t="shared" si="4"/>
        <v>2.0801081522437501</v>
      </c>
      <c r="J8" s="1"/>
      <c r="K8" s="1"/>
      <c r="L8" s="1"/>
      <c r="O8" s="1"/>
      <c r="P8" s="1"/>
      <c r="Q8" s="1"/>
      <c r="R8" s="1"/>
      <c r="S8" s="3">
        <f t="shared" si="5"/>
        <v>0.5</v>
      </c>
      <c r="T8" s="5">
        <f>W7+$Q$5*V8</f>
        <v>0.54133580902907641</v>
      </c>
      <c r="U8" s="5">
        <f>1+(T8*T8)</f>
        <v>1.2930444581371647</v>
      </c>
      <c r="V8" s="5">
        <f>1+(W7*W7)</f>
        <v>1.1792746276832633</v>
      </c>
      <c r="W8" s="13">
        <f t="shared" si="9"/>
        <v>0.54702430055177143</v>
      </c>
      <c r="X8" s="1"/>
      <c r="Y8" s="1"/>
      <c r="AC8" s="1"/>
      <c r="AD8" s="1"/>
      <c r="AE8" s="1"/>
      <c r="AF8" s="3">
        <f t="shared" si="10"/>
        <v>0.5</v>
      </c>
      <c r="AG8" s="5">
        <f t="shared" si="11"/>
        <v>0.55124205184255159</v>
      </c>
      <c r="AH8" s="5">
        <f t="shared" si="12"/>
        <v>2.6257478770347455E-3</v>
      </c>
      <c r="AI8" s="5">
        <f t="shared" si="13"/>
        <v>2.2207352790324583E-2</v>
      </c>
      <c r="AJ8" s="13">
        <f t="shared" si="14"/>
        <v>0.55026297159688708</v>
      </c>
      <c r="AK8" s="1"/>
      <c r="AL8" s="1"/>
    </row>
    <row r="9" spans="1:38" x14ac:dyDescent="0.25">
      <c r="A9" s="1"/>
      <c r="B9" s="1"/>
      <c r="C9" s="1"/>
      <c r="D9" s="1"/>
      <c r="E9" s="1"/>
      <c r="F9" s="1"/>
      <c r="G9" s="1"/>
      <c r="I9" s="1"/>
      <c r="J9" s="1"/>
      <c r="K9" s="1"/>
      <c r="L9" s="1"/>
      <c r="O9" s="1"/>
      <c r="P9" s="1"/>
      <c r="Q9" s="1"/>
      <c r="R9" s="1"/>
      <c r="S9" s="1"/>
      <c r="T9" s="1"/>
      <c r="U9" s="1"/>
      <c r="W9" s="1"/>
      <c r="X9" s="1"/>
      <c r="Y9" s="1"/>
      <c r="AC9" s="1"/>
      <c r="AD9" s="1"/>
      <c r="AE9" s="1"/>
      <c r="AF9" s="1"/>
      <c r="AG9" s="1"/>
      <c r="AH9" s="1"/>
      <c r="AJ9" s="1"/>
      <c r="AK9" s="1"/>
      <c r="AL9" s="1"/>
    </row>
    <row r="10" spans="1:38" x14ac:dyDescent="0.25">
      <c r="A10" s="1"/>
      <c r="B10" s="1"/>
      <c r="C10" s="1"/>
      <c r="D10" s="1"/>
      <c r="E10" s="1"/>
      <c r="F10" s="1"/>
      <c r="G10" s="1"/>
      <c r="I10" s="1"/>
      <c r="J10" s="1"/>
      <c r="K10" s="1"/>
      <c r="L10" s="1"/>
      <c r="O10" s="1"/>
      <c r="P10" s="1"/>
      <c r="Q10" s="1"/>
      <c r="R10" s="1"/>
      <c r="S10" s="1"/>
      <c r="T10" s="1"/>
      <c r="U10" s="14"/>
      <c r="W10" s="1"/>
      <c r="X10" s="1"/>
      <c r="Y10" s="1"/>
      <c r="AC10" s="1"/>
      <c r="AD10" s="1"/>
      <c r="AE10" s="1"/>
      <c r="AF10" s="1"/>
      <c r="AG10" s="1"/>
      <c r="AH10" s="1"/>
      <c r="AJ10" s="1"/>
      <c r="AK10" s="1"/>
      <c r="AL10" s="1"/>
    </row>
    <row r="11" spans="1:38" x14ac:dyDescent="0.25">
      <c r="A11" s="1"/>
      <c r="B11" s="1"/>
      <c r="C11" s="1"/>
      <c r="D11" s="1"/>
      <c r="E11" s="1"/>
      <c r="F11" s="1"/>
      <c r="G11" s="1"/>
      <c r="I11" s="1"/>
      <c r="J11" s="1"/>
      <c r="K11" s="1"/>
      <c r="L11" s="1"/>
      <c r="O11" s="1"/>
      <c r="P11" s="1"/>
      <c r="Q11" s="1"/>
      <c r="R11" s="1"/>
      <c r="S11" s="1"/>
      <c r="T11" s="1"/>
      <c r="U11" s="1"/>
      <c r="W11" s="1"/>
      <c r="X11" s="1"/>
      <c r="Y11" s="1"/>
      <c r="AC11" s="1"/>
      <c r="AD11" s="1"/>
      <c r="AE11" s="1"/>
      <c r="AF11" s="1"/>
      <c r="AG11" s="1"/>
      <c r="AH11" s="1"/>
      <c r="AJ11" s="1"/>
      <c r="AK11" s="1"/>
      <c r="AL11" s="1"/>
    </row>
    <row r="12" spans="1:38" x14ac:dyDescent="0.25">
      <c r="A12" s="1"/>
      <c r="B12" s="1"/>
      <c r="C12" s="1"/>
      <c r="D12" s="1"/>
      <c r="E12" s="1"/>
      <c r="F12" s="1"/>
      <c r="G12" s="1"/>
      <c r="I12" s="1"/>
      <c r="J12" s="1"/>
      <c r="K12" s="1"/>
      <c r="L12" s="1"/>
      <c r="O12" s="1"/>
      <c r="P12" s="1"/>
      <c r="Q12" s="1"/>
      <c r="R12" s="1"/>
      <c r="AC12" s="1"/>
      <c r="AD12" s="1"/>
      <c r="AE12" s="1"/>
    </row>
    <row r="13" spans="1:38" x14ac:dyDescent="0.25">
      <c r="A13" s="1"/>
      <c r="B13" s="1"/>
      <c r="C13" s="1"/>
      <c r="D13" s="1"/>
      <c r="E13" s="1"/>
      <c r="F13" s="1"/>
      <c r="G13" s="1"/>
      <c r="I13" s="1"/>
      <c r="J13" s="1"/>
      <c r="K13" s="1"/>
      <c r="L13" s="1"/>
      <c r="O13" s="1"/>
      <c r="P13" s="1"/>
      <c r="Q13" s="1"/>
      <c r="R13" s="1"/>
      <c r="AC13" s="1"/>
      <c r="AD13" s="1"/>
      <c r="AE13" s="1"/>
    </row>
    <row r="14" spans="1:38" ht="15.75" thickBot="1" x14ac:dyDescent="0.3">
      <c r="O14" s="1"/>
    </row>
    <row r="15" spans="1:38" ht="16.5" thickTop="1" thickBot="1" x14ac:dyDescent="0.3">
      <c r="A15" s="1"/>
      <c r="B15" s="1"/>
      <c r="C15" s="1"/>
      <c r="D15" s="1"/>
      <c r="E15" s="2" t="s">
        <v>2</v>
      </c>
      <c r="F15" s="2" t="s">
        <v>4</v>
      </c>
      <c r="G15" s="2" t="s">
        <v>3</v>
      </c>
      <c r="H15" s="2" t="s">
        <v>5</v>
      </c>
      <c r="I15" s="2" t="s">
        <v>1</v>
      </c>
      <c r="J15" s="1"/>
      <c r="K15" s="1"/>
      <c r="L15" s="1"/>
      <c r="O15" s="1"/>
      <c r="P15" s="1"/>
      <c r="Q15" s="1"/>
      <c r="R15" s="1"/>
      <c r="S15" s="2" t="s">
        <v>2</v>
      </c>
      <c r="T15" s="2" t="s">
        <v>4</v>
      </c>
      <c r="U15" s="2" t="s">
        <v>3</v>
      </c>
      <c r="V15" s="2" t="s">
        <v>5</v>
      </c>
      <c r="W15" s="2" t="s">
        <v>1</v>
      </c>
      <c r="AC15" s="1"/>
      <c r="AD15" s="1"/>
      <c r="AE15" s="1"/>
      <c r="AF15" s="2" t="s">
        <v>2</v>
      </c>
      <c r="AG15" s="2" t="s">
        <v>4</v>
      </c>
      <c r="AH15" s="2" t="s">
        <v>3</v>
      </c>
      <c r="AI15" s="2" t="s">
        <v>5</v>
      </c>
      <c r="AJ15" s="2" t="s">
        <v>1</v>
      </c>
    </row>
    <row r="16" spans="1:38" ht="15.75" thickTop="1" x14ac:dyDescent="0.25">
      <c r="A16" s="1"/>
      <c r="B16" s="1"/>
      <c r="C16" s="1"/>
      <c r="D16" s="1"/>
      <c r="E16" s="3">
        <f>B19</f>
        <v>1</v>
      </c>
      <c r="F16" s="5">
        <f>C19</f>
        <v>5</v>
      </c>
      <c r="G16" s="6"/>
      <c r="H16" s="5"/>
      <c r="I16" s="12">
        <f>C19</f>
        <v>5</v>
      </c>
      <c r="J16" s="1"/>
      <c r="K16" s="1"/>
      <c r="L16" s="1"/>
      <c r="O16" s="1"/>
      <c r="P16" s="1"/>
      <c r="Q16" s="1"/>
      <c r="R16" s="1"/>
      <c r="S16" s="3">
        <f>P19</f>
        <v>0</v>
      </c>
      <c r="T16" s="5">
        <f>Q19</f>
        <v>0</v>
      </c>
      <c r="U16" s="6"/>
      <c r="V16" s="5"/>
      <c r="W16" s="12">
        <f>Q19</f>
        <v>0</v>
      </c>
      <c r="AC16" s="1"/>
      <c r="AD16" s="1"/>
      <c r="AE16" s="1"/>
      <c r="AF16" s="3">
        <f>AC19</f>
        <v>0</v>
      </c>
      <c r="AG16" s="5">
        <f>AD19</f>
        <v>0.5</v>
      </c>
      <c r="AH16" s="6"/>
      <c r="AI16" s="5"/>
      <c r="AJ16" s="12">
        <f>AD19</f>
        <v>0.5</v>
      </c>
    </row>
    <row r="17" spans="1:36" ht="15.75" thickBot="1" x14ac:dyDescent="0.3">
      <c r="A17" s="1"/>
      <c r="B17" s="1"/>
      <c r="C17" s="1"/>
      <c r="D17" s="1"/>
      <c r="E17" s="3">
        <f>E16+$C$18</f>
        <v>1.05</v>
      </c>
      <c r="F17" s="5">
        <f>I16+$C$18*H17</f>
        <v>4.4000000000000004</v>
      </c>
      <c r="G17" s="5">
        <f>2*E17-3*F17+1</f>
        <v>-10.100000000000001</v>
      </c>
      <c r="H17" s="5">
        <f>2*E16-3*I16+1</f>
        <v>-12</v>
      </c>
      <c r="I17" s="12">
        <f>I16+$C$18*((H17+G17)/2)</f>
        <v>4.4474999999999998</v>
      </c>
      <c r="J17" s="1"/>
      <c r="K17" s="1"/>
      <c r="L17" s="1"/>
      <c r="O17" s="1"/>
      <c r="P17" s="1"/>
      <c r="Q17" s="1"/>
      <c r="R17" s="1"/>
      <c r="S17" s="3">
        <f>S16+$Q$18</f>
        <v>0.05</v>
      </c>
      <c r="T17" s="5">
        <f>W16+$Q$18*V17</f>
        <v>0.05</v>
      </c>
      <c r="U17" s="5">
        <f>1+(T17*T17)</f>
        <v>1.0024999999999999</v>
      </c>
      <c r="V17" s="5">
        <f>1+(W16*W16)</f>
        <v>1</v>
      </c>
      <c r="W17" s="12">
        <f>W16+$Q$18*((V17+U17)/2)</f>
        <v>5.0062500000000003E-2</v>
      </c>
      <c r="AC17" s="1"/>
      <c r="AD17" s="1"/>
      <c r="AE17" s="1"/>
      <c r="AF17" s="3">
        <f>AF16+$AD$18</f>
        <v>0.05</v>
      </c>
      <c r="AG17" s="5">
        <f>AJ16+$Q$18*AI17</f>
        <v>0.51249999999999996</v>
      </c>
      <c r="AH17" s="5">
        <f>(AF17-AG17)^2</f>
        <v>0.21390624999999996</v>
      </c>
      <c r="AI17" s="5">
        <f>(AF16-AJ16)^2</f>
        <v>0.25</v>
      </c>
      <c r="AJ17" s="12">
        <f>AJ16+$AD$18*((AI17+AH17)/2)</f>
        <v>0.51159765624999998</v>
      </c>
    </row>
    <row r="18" spans="1:36" ht="16.5" thickTop="1" thickBot="1" x14ac:dyDescent="0.3">
      <c r="A18" s="1"/>
      <c r="B18" s="2" t="s">
        <v>0</v>
      </c>
      <c r="C18" s="3">
        <v>0.05</v>
      </c>
      <c r="D18" s="1"/>
      <c r="E18" s="3">
        <f t="shared" ref="E18:E21" si="15">E17+$C$18</f>
        <v>1.1000000000000001</v>
      </c>
      <c r="F18" s="5">
        <f t="shared" ref="F18:F21" si="16">I17+$C$18*H18</f>
        <v>3.9353749999999996</v>
      </c>
      <c r="G18" s="5">
        <f t="shared" ref="G18:G21" si="17">2*E18-3*F18+1</f>
        <v>-8.6061249999999987</v>
      </c>
      <c r="H18" s="5">
        <f t="shared" ref="H18:H21" si="18">2*E17-3*I17+1</f>
        <v>-10.2425</v>
      </c>
      <c r="I18" s="12">
        <f t="shared" ref="I18:I21" si="19">I17+$C$18*((H18+G18)/2)</f>
        <v>3.9762843749999996</v>
      </c>
      <c r="J18" s="1"/>
      <c r="K18" s="1"/>
      <c r="L18" s="1"/>
      <c r="O18" s="1"/>
      <c r="P18" s="2" t="s">
        <v>0</v>
      </c>
      <c r="Q18" s="3">
        <v>0.05</v>
      </c>
      <c r="R18" s="1"/>
      <c r="S18" s="3">
        <f t="shared" ref="S18:S26" si="20">S17+$Q$18</f>
        <v>0.1</v>
      </c>
      <c r="T18" s="5">
        <f t="shared" ref="T18:T25" si="21">W17+$Q$18*V18</f>
        <v>0.1001878126953125</v>
      </c>
      <c r="U18" s="5">
        <f t="shared" ref="U18:U26" si="22">1+(T18*T18)</f>
        <v>1.010037597812671</v>
      </c>
      <c r="V18" s="5">
        <f t="shared" ref="V18:V25" si="23">1+(W17*W17)</f>
        <v>1.0025062539062499</v>
      </c>
      <c r="W18" s="12">
        <f t="shared" ref="W18:W26" si="24">W17+$Q$18*((V18+U18)/2)</f>
        <v>0.10037609629297303</v>
      </c>
      <c r="AC18" s="2" t="s">
        <v>0</v>
      </c>
      <c r="AD18" s="3">
        <v>0.05</v>
      </c>
      <c r="AE18" s="1"/>
      <c r="AF18" s="3">
        <f t="shared" ref="AF18:AF26" si="25">AF17+$AD$18</f>
        <v>0.1</v>
      </c>
      <c r="AG18" s="5">
        <f t="shared" ref="AG18:AG26" si="26">AJ17+$Q$18*AI18</f>
        <v>0.52225127606277466</v>
      </c>
      <c r="AH18" s="5">
        <f t="shared" ref="AH18:AH26" si="27">(AF18-AG18)^2</f>
        <v>0.17829614013664155</v>
      </c>
      <c r="AI18" s="5">
        <f t="shared" ref="AI18:AI26" si="28">(AF17-AJ17)^2</f>
        <v>0.21307239625549315</v>
      </c>
      <c r="AJ18" s="12">
        <f t="shared" ref="AJ18:AJ26" si="29">AJ17+$AD$18*((AI18+AH18)/2)</f>
        <v>0.52138186965980338</v>
      </c>
    </row>
    <row r="19" spans="1:36" ht="16.5" thickTop="1" thickBot="1" x14ac:dyDescent="0.3">
      <c r="A19" s="1"/>
      <c r="B19" s="2">
        <v>1</v>
      </c>
      <c r="C19" s="3">
        <v>5</v>
      </c>
      <c r="D19" s="1"/>
      <c r="E19" s="3">
        <f t="shared" si="15"/>
        <v>1.1500000000000001</v>
      </c>
      <c r="F19" s="5">
        <f t="shared" si="16"/>
        <v>3.5398417187499995</v>
      </c>
      <c r="G19" s="5">
        <f t="shared" si="17"/>
        <v>-7.3195251562499983</v>
      </c>
      <c r="H19" s="5">
        <f t="shared" si="18"/>
        <v>-8.7288531250000005</v>
      </c>
      <c r="I19" s="12">
        <f t="shared" si="19"/>
        <v>3.5750749179687498</v>
      </c>
      <c r="J19" s="1"/>
      <c r="K19" s="1"/>
      <c r="L19" s="1"/>
      <c r="O19" s="1"/>
      <c r="P19" s="2">
        <v>0</v>
      </c>
      <c r="Q19" s="3">
        <v>0</v>
      </c>
      <c r="R19" s="1"/>
      <c r="S19" s="3">
        <f t="shared" si="20"/>
        <v>0.15000000000000002</v>
      </c>
      <c r="T19" s="5">
        <f t="shared" si="21"/>
        <v>0.15087986432832384</v>
      </c>
      <c r="U19" s="5">
        <f t="shared" si="22"/>
        <v>1.0227647334597334</v>
      </c>
      <c r="V19" s="5">
        <f t="shared" si="23"/>
        <v>1.0100753607070161</v>
      </c>
      <c r="W19" s="12">
        <f t="shared" si="24"/>
        <v>0.15119709864714176</v>
      </c>
      <c r="AC19" s="2">
        <v>0</v>
      </c>
      <c r="AD19" s="3">
        <v>0.5</v>
      </c>
      <c r="AE19" s="1"/>
      <c r="AF19" s="3">
        <f t="shared" si="25"/>
        <v>0.15000000000000002</v>
      </c>
      <c r="AG19" s="5">
        <f t="shared" si="26"/>
        <v>0.53026000366370296</v>
      </c>
      <c r="AH19" s="5">
        <f t="shared" si="27"/>
        <v>0.14459767038631938</v>
      </c>
      <c r="AI19" s="5">
        <f t="shared" si="28"/>
        <v>0.17756268007799153</v>
      </c>
      <c r="AJ19" s="12">
        <f t="shared" si="29"/>
        <v>0.52943587842141115</v>
      </c>
    </row>
    <row r="20" spans="1:36" ht="15.75" thickTop="1" x14ac:dyDescent="0.25">
      <c r="A20" s="1"/>
      <c r="B20" s="1"/>
      <c r="C20" s="1"/>
      <c r="D20" s="1"/>
      <c r="E20" s="3">
        <f t="shared" si="15"/>
        <v>1.2000000000000002</v>
      </c>
      <c r="F20" s="5">
        <f t="shared" si="16"/>
        <v>3.2038136802734374</v>
      </c>
      <c r="G20" s="5">
        <f t="shared" si="17"/>
        <v>-6.2114410408203113</v>
      </c>
      <c r="H20" s="5">
        <f t="shared" si="18"/>
        <v>-7.4252247539062495</v>
      </c>
      <c r="I20" s="12">
        <f t="shared" si="19"/>
        <v>3.2341582731005856</v>
      </c>
      <c r="J20" s="1"/>
      <c r="K20" s="1"/>
      <c r="L20" s="1"/>
      <c r="O20" s="1"/>
      <c r="P20" s="1"/>
      <c r="Q20" s="1"/>
      <c r="R20" s="1"/>
      <c r="S20" s="3">
        <f t="shared" si="20"/>
        <v>0.2</v>
      </c>
      <c r="T20" s="5">
        <f t="shared" si="21"/>
        <v>0.20234012677910743</v>
      </c>
      <c r="U20" s="5">
        <f t="shared" si="22"/>
        <v>1.0409415269049853</v>
      </c>
      <c r="V20" s="5">
        <f t="shared" si="23"/>
        <v>1.0228605626393135</v>
      </c>
      <c r="W20" s="12">
        <f t="shared" si="24"/>
        <v>0.20279215088574923</v>
      </c>
      <c r="AC20" s="1"/>
      <c r="AD20" s="1"/>
      <c r="AE20" s="1"/>
      <c r="AF20" s="3">
        <f t="shared" si="25"/>
        <v>0.2</v>
      </c>
      <c r="AG20" s="5">
        <f t="shared" si="26"/>
        <v>0.5366344577130826</v>
      </c>
      <c r="AH20" s="5">
        <f t="shared" si="27"/>
        <v>0.11332275811978119</v>
      </c>
      <c r="AI20" s="5">
        <f t="shared" si="28"/>
        <v>0.1439715858334279</v>
      </c>
      <c r="AJ20" s="12">
        <f t="shared" si="29"/>
        <v>0.53586823702024133</v>
      </c>
    </row>
    <row r="21" spans="1:36" x14ac:dyDescent="0.25">
      <c r="A21" s="1"/>
      <c r="B21" s="1"/>
      <c r="C21" s="1"/>
      <c r="D21" s="1"/>
      <c r="E21" s="3">
        <f t="shared" si="15"/>
        <v>1.2500000000000002</v>
      </c>
      <c r="F21" s="5">
        <f t="shared" si="16"/>
        <v>2.9190345321354978</v>
      </c>
      <c r="G21" s="5">
        <f t="shared" si="17"/>
        <v>-5.2571035964064929</v>
      </c>
      <c r="H21" s="5">
        <f t="shared" si="18"/>
        <v>-6.3024748193017555</v>
      </c>
      <c r="I21" s="12">
        <f t="shared" si="19"/>
        <v>2.9451688127078794</v>
      </c>
      <c r="J21" s="1"/>
      <c r="K21" s="1"/>
      <c r="L21" s="1"/>
      <c r="O21" s="1"/>
      <c r="P21" s="1"/>
      <c r="Q21" s="1"/>
      <c r="R21" s="1"/>
      <c r="S21" s="3">
        <f t="shared" si="20"/>
        <v>0.25</v>
      </c>
      <c r="T21" s="5">
        <f t="shared" si="21"/>
        <v>0.25484838370879265</v>
      </c>
      <c r="U21" s="5">
        <f t="shared" si="22"/>
        <v>1.0649476986789841</v>
      </c>
      <c r="V21" s="5">
        <f t="shared" si="23"/>
        <v>1.0411246564608685</v>
      </c>
      <c r="W21" s="12">
        <f t="shared" si="24"/>
        <v>0.25544395976424555</v>
      </c>
      <c r="AC21" s="1"/>
      <c r="AD21" s="1"/>
      <c r="AE21" s="1"/>
      <c r="AF21" s="3">
        <f t="shared" si="25"/>
        <v>0.25</v>
      </c>
      <c r="AG21" s="5">
        <f t="shared" si="26"/>
        <v>0.54150861065219558</v>
      </c>
      <c r="AH21" s="5">
        <f t="shared" si="27"/>
        <v>8.4977270084373349E-2</v>
      </c>
      <c r="AI21" s="5">
        <f t="shared" si="28"/>
        <v>0.112807472639085</v>
      </c>
      <c r="AJ21" s="12">
        <f t="shared" si="29"/>
        <v>0.54081285558832781</v>
      </c>
    </row>
    <row r="22" spans="1:36" x14ac:dyDescent="0.25">
      <c r="A22" s="1"/>
      <c r="B22" s="1"/>
      <c r="C22" s="1"/>
      <c r="D22" s="1"/>
      <c r="E22" s="3">
        <f t="shared" ref="E22:E26" si="30">E21+$C$18</f>
        <v>1.3000000000000003</v>
      </c>
      <c r="F22" s="5">
        <f t="shared" ref="F22:F26" si="31">I21+$C$18*H22</f>
        <v>2.6783934908016978</v>
      </c>
      <c r="G22" s="5">
        <f t="shared" ref="G22:G26" si="32">2*E22-3*F22+1</f>
        <v>-4.4351804724050927</v>
      </c>
      <c r="H22" s="5">
        <f t="shared" ref="H22:H26" si="33">2*E21-3*I21+1</f>
        <v>-5.3355064381236375</v>
      </c>
      <c r="I22" s="12">
        <f t="shared" ref="I22:I26" si="34">I21+$C$18*((H22+G22)/2)</f>
        <v>2.7009016399446613</v>
      </c>
      <c r="J22" s="1"/>
      <c r="K22" s="1"/>
      <c r="L22" s="1"/>
      <c r="O22" s="1"/>
      <c r="P22" s="1"/>
      <c r="Q22" s="1"/>
      <c r="R22" s="1"/>
      <c r="S22" s="3">
        <f t="shared" si="20"/>
        <v>0.3</v>
      </c>
      <c r="T22" s="5">
        <f t="shared" si="21"/>
        <v>0.30870654059324742</v>
      </c>
      <c r="U22" s="5">
        <f t="shared" si="22"/>
        <v>1.0952997282050503</v>
      </c>
      <c r="V22" s="5">
        <f t="shared" si="23"/>
        <v>1.0652516165800374</v>
      </c>
      <c r="W22" s="12">
        <f t="shared" si="24"/>
        <v>0.30945774338387277</v>
      </c>
      <c r="AC22" s="1"/>
      <c r="AD22" s="1"/>
      <c r="AE22" s="1"/>
      <c r="AF22" s="3">
        <f t="shared" si="25"/>
        <v>0.3</v>
      </c>
      <c r="AG22" s="5">
        <f t="shared" si="26"/>
        <v>0.54504146143709964</v>
      </c>
      <c r="AH22" s="5">
        <f t="shared" si="27"/>
        <v>6.0045317823229596E-2</v>
      </c>
      <c r="AI22" s="5">
        <f t="shared" si="28"/>
        <v>8.4572116975437608E-2</v>
      </c>
      <c r="AJ22" s="12">
        <f t="shared" si="29"/>
        <v>0.54442829145829452</v>
      </c>
    </row>
    <row r="23" spans="1:36" x14ac:dyDescent="0.25">
      <c r="A23" s="1"/>
      <c r="B23" s="1"/>
      <c r="C23" s="1"/>
      <c r="D23" s="1"/>
      <c r="E23" s="3">
        <f t="shared" si="30"/>
        <v>1.3500000000000003</v>
      </c>
      <c r="F23" s="5">
        <f t="shared" si="31"/>
        <v>2.4757663939529619</v>
      </c>
      <c r="G23" s="5">
        <f t="shared" si="32"/>
        <v>-3.7272991818588856</v>
      </c>
      <c r="H23" s="5">
        <f t="shared" si="33"/>
        <v>-4.5027049198339837</v>
      </c>
      <c r="I23" s="12">
        <f t="shared" si="34"/>
        <v>2.4951515374023394</v>
      </c>
      <c r="J23" s="1"/>
      <c r="K23" s="1"/>
      <c r="L23" s="1"/>
      <c r="O23" s="1"/>
      <c r="P23" s="1"/>
      <c r="Q23" s="1"/>
      <c r="R23" s="1"/>
      <c r="S23" s="3">
        <f t="shared" si="20"/>
        <v>0.35</v>
      </c>
      <c r="T23" s="5">
        <f t="shared" si="21"/>
        <v>0.36424594813088473</v>
      </c>
      <c r="U23" s="5">
        <f t="shared" si="22"/>
        <v>1.1326751107297672</v>
      </c>
      <c r="V23" s="5">
        <f t="shared" si="23"/>
        <v>1.0957640949402387</v>
      </c>
      <c r="W23" s="12">
        <f t="shared" si="24"/>
        <v>0.36516872352562291</v>
      </c>
      <c r="AC23" s="1"/>
      <c r="AD23" s="1"/>
      <c r="AE23" s="1"/>
      <c r="AF23" s="3">
        <f t="shared" si="25"/>
        <v>0.35</v>
      </c>
      <c r="AG23" s="5">
        <f t="shared" si="26"/>
        <v>0.54741555094155558</v>
      </c>
      <c r="AH23" s="5">
        <f t="shared" si="27"/>
        <v>3.8972899753557937E-2</v>
      </c>
      <c r="AI23" s="5">
        <f t="shared" si="28"/>
        <v>5.974518966522098E-2</v>
      </c>
      <c r="AJ23" s="12">
        <f t="shared" si="29"/>
        <v>0.54689624369376399</v>
      </c>
    </row>
    <row r="24" spans="1:36" x14ac:dyDescent="0.25">
      <c r="A24" s="1"/>
      <c r="B24" s="1"/>
      <c r="C24" s="1"/>
      <c r="D24" s="1"/>
      <c r="E24" s="3">
        <f t="shared" si="30"/>
        <v>1.4000000000000004</v>
      </c>
      <c r="F24" s="5">
        <f t="shared" si="31"/>
        <v>2.3058788067919886</v>
      </c>
      <c r="G24" s="5">
        <f t="shared" si="32"/>
        <v>-3.1176364203759652</v>
      </c>
      <c r="H24" s="5">
        <f t="shared" si="33"/>
        <v>-3.7854546122070172</v>
      </c>
      <c r="I24" s="12">
        <f t="shared" si="34"/>
        <v>2.3225742615877647</v>
      </c>
      <c r="J24" s="1"/>
      <c r="K24" s="1"/>
      <c r="L24" s="1"/>
      <c r="O24" s="1"/>
      <c r="P24" s="1"/>
      <c r="Q24" s="1"/>
      <c r="R24" s="1"/>
      <c r="S24" s="3">
        <f t="shared" si="20"/>
        <v>0.39999999999999997</v>
      </c>
      <c r="T24" s="5">
        <f t="shared" si="21"/>
        <v>0.42183613335768955</v>
      </c>
      <c r="U24" s="5">
        <f t="shared" si="22"/>
        <v>1.1779457234061663</v>
      </c>
      <c r="V24" s="5">
        <f t="shared" si="23"/>
        <v>1.1333481966413328</v>
      </c>
      <c r="W24" s="12">
        <f t="shared" si="24"/>
        <v>0.42295107152681038</v>
      </c>
      <c r="AC24" s="1"/>
      <c r="AD24" s="1"/>
      <c r="AE24" s="1"/>
      <c r="AF24" s="3">
        <f t="shared" si="25"/>
        <v>0.39999999999999997</v>
      </c>
      <c r="AG24" s="5">
        <f t="shared" si="26"/>
        <v>0.54883465023279965</v>
      </c>
      <c r="AH24" s="5">
        <f t="shared" si="27"/>
        <v>2.2151753109919819E-2</v>
      </c>
      <c r="AI24" s="5">
        <f t="shared" si="28"/>
        <v>3.8768130780714109E-2</v>
      </c>
      <c r="AJ24" s="12">
        <f t="shared" si="29"/>
        <v>0.54841924079102988</v>
      </c>
    </row>
    <row r="25" spans="1:36" x14ac:dyDescent="0.25">
      <c r="A25" s="1"/>
      <c r="B25" s="1"/>
      <c r="C25" s="1"/>
      <c r="D25" s="1"/>
      <c r="E25" s="3">
        <f t="shared" si="30"/>
        <v>1.4500000000000004</v>
      </c>
      <c r="F25" s="5">
        <f t="shared" si="31"/>
        <v>2.1641881223496</v>
      </c>
      <c r="G25" s="5">
        <f t="shared" si="32"/>
        <v>-2.5925643670487992</v>
      </c>
      <c r="H25" s="5">
        <f t="shared" si="33"/>
        <v>-3.1677227847632938</v>
      </c>
      <c r="I25" s="12">
        <f t="shared" si="34"/>
        <v>2.1785670827924624</v>
      </c>
      <c r="J25" s="1"/>
      <c r="K25" s="1"/>
      <c r="L25" s="1"/>
      <c r="O25" s="1"/>
      <c r="P25" s="1"/>
      <c r="Q25" s="1"/>
      <c r="R25" s="1"/>
      <c r="S25" s="3">
        <f t="shared" si="20"/>
        <v>0.44999999999999996</v>
      </c>
      <c r="T25" s="5">
        <f t="shared" si="21"/>
        <v>0.48189545197209427</v>
      </c>
      <c r="U25" s="5">
        <f t="shared" si="22"/>
        <v>1.2322232266313891</v>
      </c>
      <c r="V25" s="5">
        <f t="shared" si="23"/>
        <v>1.178887608905677</v>
      </c>
      <c r="W25" s="12">
        <f t="shared" si="24"/>
        <v>0.48322884241523706</v>
      </c>
      <c r="AC25" s="1"/>
      <c r="AD25" s="1"/>
      <c r="AE25" s="1"/>
      <c r="AF25" s="3">
        <f t="shared" si="25"/>
        <v>0.44999999999999996</v>
      </c>
      <c r="AG25" s="5">
        <f t="shared" si="26"/>
        <v>0.54952065434287922</v>
      </c>
      <c r="AH25" s="5">
        <f t="shared" si="27"/>
        <v>9.9043606408348531E-3</v>
      </c>
      <c r="AI25" s="5">
        <f t="shared" si="28"/>
        <v>2.2028271036985719E-2</v>
      </c>
      <c r="AJ25" s="12">
        <f t="shared" si="29"/>
        <v>0.54921755658297544</v>
      </c>
    </row>
    <row r="26" spans="1:36" x14ac:dyDescent="0.25">
      <c r="A26" s="1"/>
      <c r="B26" s="1"/>
      <c r="C26" s="1"/>
      <c r="D26" s="1"/>
      <c r="E26" s="3">
        <f t="shared" si="30"/>
        <v>1.5000000000000004</v>
      </c>
      <c r="F26" s="5">
        <f t="shared" si="31"/>
        <v>2.0467820203735929</v>
      </c>
      <c r="G26" s="5">
        <f t="shared" si="32"/>
        <v>-2.1403460611207779</v>
      </c>
      <c r="H26" s="5">
        <f t="shared" si="33"/>
        <v>-2.6357012483773867</v>
      </c>
      <c r="I26" s="13">
        <f t="shared" si="34"/>
        <v>2.0591659000550084</v>
      </c>
      <c r="J26" s="1"/>
      <c r="K26" s="1"/>
      <c r="L26" s="1"/>
      <c r="O26" s="1"/>
      <c r="P26" s="1"/>
      <c r="Q26" s="1"/>
      <c r="R26" s="1"/>
      <c r="S26" s="3">
        <f t="shared" si="20"/>
        <v>0.49999999999999994</v>
      </c>
      <c r="T26" s="5">
        <f>W25+$Q$18*V26</f>
        <v>0.54490434812233557</v>
      </c>
      <c r="U26" s="5">
        <f t="shared" si="22"/>
        <v>1.2969207486026275</v>
      </c>
      <c r="V26" s="5">
        <f>1+(W25*W25)</f>
        <v>1.23351011414197</v>
      </c>
      <c r="W26" s="13">
        <f t="shared" si="24"/>
        <v>0.54648961398385199</v>
      </c>
      <c r="AC26" s="1"/>
      <c r="AD26" s="1"/>
      <c r="AE26" s="1"/>
      <c r="AF26" s="3">
        <f t="shared" si="25"/>
        <v>0.49999999999999994</v>
      </c>
      <c r="AG26" s="5">
        <f t="shared" si="26"/>
        <v>0.54970976275969019</v>
      </c>
      <c r="AH26" s="5">
        <f t="shared" si="27"/>
        <v>2.4710605136246872E-3</v>
      </c>
      <c r="AI26" s="5">
        <f t="shared" si="28"/>
        <v>9.8441235342959423E-3</v>
      </c>
      <c r="AJ26" s="13">
        <f t="shared" si="29"/>
        <v>0.54952543618417349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4D4AB-25A9-4A53-B4F6-32CD21C66C65}">
  <dimension ref="A1:AY26"/>
  <sheetViews>
    <sheetView showGridLines="0" topLeftCell="AB1" zoomScale="80" zoomScaleNormal="80" workbookViewId="0">
      <selection activeCell="AU12" sqref="AU12"/>
    </sheetView>
  </sheetViews>
  <sheetFormatPr baseColWidth="10" defaultRowHeight="15" x14ac:dyDescent="0.25"/>
  <cols>
    <col min="1" max="18" width="11.42578125" style="8"/>
    <col min="19" max="19" width="3.7109375" style="8" customWidth="1"/>
    <col min="20" max="33" width="11.42578125" style="8"/>
    <col min="34" max="34" width="4.5703125" style="8" customWidth="1"/>
    <col min="35" max="40" width="11.42578125" style="8"/>
    <col min="41" max="41" width="11.42578125" style="8" customWidth="1"/>
    <col min="42" max="51" width="11.42578125" style="8"/>
  </cols>
  <sheetData>
    <row r="1" spans="2:42" ht="15.75" thickBot="1" x14ac:dyDescent="0.3">
      <c r="B1" s="7"/>
      <c r="C1" s="7"/>
      <c r="D1" s="7"/>
      <c r="E1" s="7"/>
      <c r="F1" s="7"/>
      <c r="G1" s="7"/>
      <c r="I1" s="7"/>
      <c r="J1" s="7"/>
      <c r="K1" s="7"/>
      <c r="L1" s="7"/>
      <c r="Q1" s="1"/>
      <c r="R1" s="1"/>
      <c r="T1" s="7"/>
      <c r="U1" s="7"/>
      <c r="V1" s="7"/>
      <c r="X1" s="7"/>
      <c r="Y1" s="7"/>
      <c r="Z1" s="7"/>
      <c r="AA1" s="7"/>
      <c r="AF1"/>
      <c r="AG1"/>
      <c r="AI1" s="7"/>
      <c r="AJ1" s="7"/>
      <c r="AK1" s="7"/>
      <c r="AM1" s="7"/>
      <c r="AN1" s="7"/>
      <c r="AO1" s="7"/>
      <c r="AP1" s="7"/>
    </row>
    <row r="2" spans="2:42" ht="16.5" thickTop="1" thickBot="1" x14ac:dyDescent="0.3">
      <c r="B2" s="7"/>
      <c r="C2" s="7"/>
      <c r="D2" s="7"/>
      <c r="E2" s="9" t="s">
        <v>2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</v>
      </c>
      <c r="K2" s="7"/>
      <c r="L2" s="7"/>
      <c r="Q2" s="1"/>
      <c r="R2" s="1"/>
      <c r="T2" s="9" t="s">
        <v>2</v>
      </c>
      <c r="U2" s="9" t="s">
        <v>6</v>
      </c>
      <c r="V2" s="9" t="s">
        <v>7</v>
      </c>
      <c r="W2" s="9" t="s">
        <v>8</v>
      </c>
      <c r="X2" s="9" t="s">
        <v>9</v>
      </c>
      <c r="Y2" s="9" t="s">
        <v>1</v>
      </c>
      <c r="Z2" s="7"/>
      <c r="AA2" s="7"/>
      <c r="AF2" s="1"/>
      <c r="AG2" s="1"/>
      <c r="AI2" s="9" t="s">
        <v>2</v>
      </c>
      <c r="AJ2" s="9" t="s">
        <v>6</v>
      </c>
      <c r="AK2" s="9" t="s">
        <v>7</v>
      </c>
      <c r="AL2" s="9" t="s">
        <v>8</v>
      </c>
      <c r="AM2" s="9" t="s">
        <v>9</v>
      </c>
      <c r="AN2" s="9" t="s">
        <v>1</v>
      </c>
      <c r="AO2" s="7"/>
      <c r="AP2" s="7"/>
    </row>
    <row r="3" spans="2:42" ht="15.75" thickTop="1" x14ac:dyDescent="0.25">
      <c r="B3" s="7"/>
      <c r="C3" s="7"/>
      <c r="D3" s="7"/>
      <c r="E3" s="10">
        <f>B6</f>
        <v>1</v>
      </c>
      <c r="F3" s="5">
        <f>(2*E3-3*J3+1)*C$5</f>
        <v>-1.2000000000000002</v>
      </c>
      <c r="G3" s="6">
        <f>(2*(E3+C$5/2)-3*(J3+F3/2)+1)*C$5</f>
        <v>-1.0100000000000002</v>
      </c>
      <c r="H3" s="6">
        <f>(2*(E3+C$5/2)-3*(J3+G3/2)+1)*C$5</f>
        <v>-1.0385</v>
      </c>
      <c r="I3" s="5">
        <f>(2*(E3+C$5)-3*(J3+H3)+1)*C$5</f>
        <v>-0.86845000000000006</v>
      </c>
      <c r="J3" s="12">
        <f>C6</f>
        <v>5</v>
      </c>
      <c r="K3" s="7"/>
      <c r="L3" s="7"/>
      <c r="Q3" s="1"/>
      <c r="R3" s="1"/>
      <c r="T3" s="10">
        <f>Q6</f>
        <v>0</v>
      </c>
      <c r="U3" s="5">
        <f>(1+Y3^2)*R$5</f>
        <v>0.1</v>
      </c>
      <c r="V3" s="6">
        <f>(1+(Y3+U3/2)^2)*R$5</f>
        <v>0.10025000000000001</v>
      </c>
      <c r="W3" s="6">
        <f>(1+(Y3+V3/2)^2)*R$5</f>
        <v>0.10025125156250002</v>
      </c>
      <c r="X3" s="5">
        <f>(1+(Y3+W3)^2)*R$5</f>
        <v>0.10100503134398478</v>
      </c>
      <c r="Y3" s="12">
        <f>R6</f>
        <v>0</v>
      </c>
      <c r="Z3" s="7"/>
      <c r="AA3" s="7"/>
      <c r="AF3" s="1"/>
      <c r="AG3" s="1"/>
      <c r="AI3" s="10">
        <f>AF6</f>
        <v>0</v>
      </c>
      <c r="AJ3" s="5">
        <f>((AI3-AN3)^2)*AG$5</f>
        <v>2.5000000000000001E-2</v>
      </c>
      <c r="AK3" s="6">
        <f>(((AI3+$AG$5/2)-(AN3+AJ3/2))^2)*AG$5</f>
        <v>2.1390624999999996E-2</v>
      </c>
      <c r="AL3" s="6">
        <f>(((AI3+$AG$5/2)-(AN3+AK3/2))^2)*AG$5</f>
        <v>2.1224017095947269E-2</v>
      </c>
      <c r="AM3" s="5">
        <f>(((AI3+$AG$5)-(AN3+AL3/2))^2)*AG$5</f>
        <v>1.6860222156380118E-2</v>
      </c>
      <c r="AN3" s="12">
        <f>AG6</f>
        <v>0.5</v>
      </c>
      <c r="AO3" s="7"/>
      <c r="AP3" s="7"/>
    </row>
    <row r="4" spans="2:42" ht="15.75" thickBot="1" x14ac:dyDescent="0.3">
      <c r="B4" s="7"/>
      <c r="C4" s="7"/>
      <c r="D4" s="7"/>
      <c r="E4" s="10">
        <f>E3+$C$5</f>
        <v>1.1000000000000001</v>
      </c>
      <c r="F4" s="5">
        <f t="shared" ref="F4:F8" si="0">(2*E4-3*J4+1)*C$5</f>
        <v>-0.8717275000000001</v>
      </c>
      <c r="G4" s="6">
        <f t="shared" ref="G4:G8" si="1">(2*(E4+C$5/2)-3*(J4+F4/2)+1)*C$5</f>
        <v>-0.73096837499999978</v>
      </c>
      <c r="H4" s="6">
        <f t="shared" ref="H4:H8" si="2">(2*(E4+C$5/2)-3*(J4+G4/2)+1)*C$5</f>
        <v>-0.75208224374999999</v>
      </c>
      <c r="I4" s="5">
        <f t="shared" ref="I4:I8" si="3">(2*(E4+C$5)-3*(J4+H4)+1)*C$5</f>
        <v>-0.62610282687499996</v>
      </c>
      <c r="J4" s="12">
        <f>J3+(F3+2*G3+2*H3+I3)/6</f>
        <v>3.9724249999999999</v>
      </c>
      <c r="K4" s="7"/>
      <c r="L4" s="7"/>
      <c r="Q4" s="1"/>
      <c r="R4" s="1"/>
      <c r="T4" s="10">
        <f>T3+C$5</f>
        <v>0.1</v>
      </c>
      <c r="U4" s="5">
        <f t="shared" ref="U4:U8" si="4">(1+Y4^2)*R$5</f>
        <v>0.10100670297654842</v>
      </c>
      <c r="V4" s="6">
        <f t="shared" ref="V4:V8" si="5">(1+(Y4+U4/2)^2)*R$5</f>
        <v>0.10227520843143244</v>
      </c>
      <c r="W4" s="6">
        <f t="shared" ref="W4:W8" si="6">(1+(Y4+V4/2)^2)*R$5</f>
        <v>0.10229438253412587</v>
      </c>
      <c r="X4" s="5">
        <f t="shared" ref="X4:X8" si="7">(1+(Y4+W4)^2)*R$5</f>
        <v>0.10410585001366542</v>
      </c>
      <c r="Y4" s="12">
        <f>Y3+(U3+2*V3+2*W3+X3)/6</f>
        <v>0.10033458907816413</v>
      </c>
      <c r="Z4" s="7"/>
      <c r="AA4" s="7"/>
      <c r="AF4" s="1"/>
      <c r="AG4" s="1"/>
      <c r="AI4" s="10">
        <f>AI3+AG$5</f>
        <v>0.1</v>
      </c>
      <c r="AJ4" s="5">
        <f t="shared" ref="AJ4:AJ8" si="8">((AI4-AN4)^2)*AG$5</f>
        <v>1.7739392703043238E-2</v>
      </c>
      <c r="AK4" s="6">
        <f t="shared" ref="AK4:AK8" si="9">(((AI4+$AG$5/2)-(AN4+AJ4/2))^2)*AG$5</f>
        <v>1.4443897599431908E-2</v>
      </c>
      <c r="AL4" s="6">
        <f t="shared" ref="AL4:AL8" si="10">(((AI4+$AG$5/2)-(AN4+AK4/2))^2)*AG$5</f>
        <v>1.4318923393150412E-2</v>
      </c>
      <c r="AM4" s="5">
        <f t="shared" ref="AM4:AM8" si="11">(((AI4+$AG$5)-(AN4+AL4/2))^2)*AG$5</f>
        <v>1.0780784254613212E-2</v>
      </c>
      <c r="AN4" s="12">
        <f>AN3+(AJ3+2*AK3+2*AL3+AM3)/6</f>
        <v>0.52118158439137907</v>
      </c>
      <c r="AO4" s="7"/>
      <c r="AP4" s="7"/>
    </row>
    <row r="5" spans="2:42" ht="16.5" thickTop="1" thickBot="1" x14ac:dyDescent="0.3">
      <c r="B5" s="9" t="s">
        <v>0</v>
      </c>
      <c r="C5" s="10">
        <v>0.1</v>
      </c>
      <c r="D5" s="7"/>
      <c r="E5" s="10">
        <f t="shared" ref="E5:E8" si="12">E4+$C$5</f>
        <v>1.2000000000000002</v>
      </c>
      <c r="F5" s="5">
        <f t="shared" si="0"/>
        <v>-0.62853092178124992</v>
      </c>
      <c r="G5" s="6">
        <f t="shared" si="1"/>
        <v>-0.52425128351406247</v>
      </c>
      <c r="H5" s="6">
        <f t="shared" si="2"/>
        <v>-0.53989322925414063</v>
      </c>
      <c r="I5" s="5">
        <f t="shared" si="3"/>
        <v>-0.44656295300500776</v>
      </c>
      <c r="J5" s="12">
        <f t="shared" ref="J5:J8" si="13">J4+(F4+2*G4+2*H4+I4)/6</f>
        <v>3.2284364059374999</v>
      </c>
      <c r="K5" s="7"/>
      <c r="L5" s="7"/>
      <c r="Q5" s="2" t="s">
        <v>0</v>
      </c>
      <c r="R5" s="3">
        <v>0.1</v>
      </c>
      <c r="T5" s="10">
        <f t="shared" ref="T5:T8" si="14">T4+C$5</f>
        <v>0.2</v>
      </c>
      <c r="U5" s="5">
        <f t="shared" si="4"/>
        <v>0.10410912947327185</v>
      </c>
      <c r="V5" s="6">
        <f t="shared" si="5"/>
        <v>0.10649049214009763</v>
      </c>
      <c r="W5" s="6">
        <f t="shared" si="6"/>
        <v>0.10655130256563335</v>
      </c>
      <c r="X5" s="5">
        <f t="shared" si="7"/>
        <v>0.10956424779481728</v>
      </c>
      <c r="Y5" s="12">
        <f t="shared" ref="Y5:Y8" si="15">Y4+(U4+2*V4+2*W4+X4)/6</f>
        <v>0.20270987823171921</v>
      </c>
      <c r="Z5" s="7"/>
      <c r="AA5" s="7"/>
      <c r="AF5" s="2" t="s">
        <v>0</v>
      </c>
      <c r="AG5" s="3">
        <v>0.1</v>
      </c>
      <c r="AI5" s="10">
        <f t="shared" ref="AI5:AI8" si="16">AI4+AG$5</f>
        <v>0.2</v>
      </c>
      <c r="AJ5" s="5">
        <f t="shared" si="8"/>
        <v>1.1257538438708012E-2</v>
      </c>
      <c r="AK5" s="6">
        <f t="shared" si="9"/>
        <v>8.4769093137682106E-3</v>
      </c>
      <c r="AL5" s="6">
        <f t="shared" si="10"/>
        <v>8.3961442262557914E-3</v>
      </c>
      <c r="AM5" s="5">
        <f t="shared" si="11"/>
        <v>5.7465978687237466E-3</v>
      </c>
      <c r="AN5" s="12">
        <f t="shared" ref="AN5:AN8" si="17">AN4+(AJ4+2*AK4+2*AL4+AM4)/6</f>
        <v>0.53552255421518258</v>
      </c>
      <c r="AO5" s="7"/>
      <c r="AP5" s="7"/>
    </row>
    <row r="6" spans="2:42" ht="16.5" thickTop="1" thickBot="1" x14ac:dyDescent="0.3">
      <c r="B6" s="9">
        <v>1</v>
      </c>
      <c r="C6" s="10">
        <v>5</v>
      </c>
      <c r="D6" s="7"/>
      <c r="E6" s="10">
        <f t="shared" si="12"/>
        <v>1.3000000000000003</v>
      </c>
      <c r="F6" s="5">
        <f t="shared" si="0"/>
        <v>-0.44836177676511674</v>
      </c>
      <c r="G6" s="6">
        <f t="shared" si="1"/>
        <v>-0.37110751025034916</v>
      </c>
      <c r="H6" s="6">
        <f t="shared" si="2"/>
        <v>-0.38269565022756424</v>
      </c>
      <c r="I6" s="5">
        <f t="shared" si="3"/>
        <v>-0.31355308169684748</v>
      </c>
      <c r="J6" s="12">
        <f t="shared" si="13"/>
        <v>2.6945392558837225</v>
      </c>
      <c r="K6" s="7"/>
      <c r="L6" s="7"/>
      <c r="Q6" s="2">
        <v>0</v>
      </c>
      <c r="R6" s="3">
        <v>0</v>
      </c>
      <c r="T6" s="10">
        <f t="shared" si="14"/>
        <v>0.30000000000000004</v>
      </c>
      <c r="U6" s="5">
        <f t="shared" si="4"/>
        <v>0.10956887852376376</v>
      </c>
      <c r="V6" s="6">
        <f t="shared" si="5"/>
        <v>0.11325837229408885</v>
      </c>
      <c r="W6" s="6">
        <f t="shared" si="6"/>
        <v>0.11339305462694267</v>
      </c>
      <c r="X6" s="5">
        <f t="shared" si="7"/>
        <v>0.11786998868903208</v>
      </c>
      <c r="Y6" s="12">
        <f t="shared" si="15"/>
        <v>0.30933603934497772</v>
      </c>
      <c r="Z6" s="7"/>
      <c r="AA6" s="7"/>
      <c r="AF6" s="2">
        <v>0</v>
      </c>
      <c r="AG6" s="3">
        <v>0.5</v>
      </c>
      <c r="AI6" s="10">
        <f t="shared" si="16"/>
        <v>0.30000000000000004</v>
      </c>
      <c r="AJ6" s="5">
        <f t="shared" si="8"/>
        <v>5.9526693282927617E-3</v>
      </c>
      <c r="AK6" s="6">
        <f t="shared" si="9"/>
        <v>3.8792163360703634E-3</v>
      </c>
      <c r="AL6" s="6">
        <f t="shared" si="10"/>
        <v>3.8384856536685962E-3</v>
      </c>
      <c r="AM6" s="5">
        <f t="shared" si="11"/>
        <v>2.1286859880300835E-3</v>
      </c>
      <c r="AN6" s="12">
        <f t="shared" si="17"/>
        <v>0.54398092811309584</v>
      </c>
      <c r="AO6" s="7"/>
      <c r="AP6" s="7"/>
    </row>
    <row r="7" spans="2:42" ht="15.75" thickTop="1" x14ac:dyDescent="0.25">
      <c r="B7" s="7"/>
      <c r="C7" s="7"/>
      <c r="D7" s="7"/>
      <c r="E7" s="10">
        <f t="shared" si="12"/>
        <v>1.4000000000000004</v>
      </c>
      <c r="F7" s="5">
        <f t="shared" si="0"/>
        <v>-0.31488571779422725</v>
      </c>
      <c r="G7" s="6">
        <f t="shared" si="1"/>
        <v>-0.25765286012509309</v>
      </c>
      <c r="H7" s="6">
        <f t="shared" si="2"/>
        <v>-0.26623778877546317</v>
      </c>
      <c r="I7" s="5">
        <f t="shared" si="3"/>
        <v>-0.2150143811615883</v>
      </c>
      <c r="J7" s="12">
        <f t="shared" si="13"/>
        <v>2.3162857259807574</v>
      </c>
      <c r="K7" s="7"/>
      <c r="L7" s="7"/>
      <c r="Q7" s="1"/>
      <c r="R7" s="1"/>
      <c r="T7" s="10">
        <f t="shared" si="14"/>
        <v>0.4</v>
      </c>
      <c r="U7" s="5">
        <f t="shared" si="4"/>
        <v>0.11787539148065447</v>
      </c>
      <c r="V7" s="6">
        <f t="shared" si="5"/>
        <v>0.12320644563336812</v>
      </c>
      <c r="W7" s="6">
        <f t="shared" si="6"/>
        <v>0.12346396937561971</v>
      </c>
      <c r="X7" s="5">
        <f t="shared" si="7"/>
        <v>0.12983966687844645</v>
      </c>
      <c r="Y7" s="12">
        <f t="shared" si="15"/>
        <v>0.42279299285412086</v>
      </c>
      <c r="Z7" s="7"/>
      <c r="AA7" s="7"/>
      <c r="AF7" s="1"/>
      <c r="AG7" s="1"/>
      <c r="AI7" s="10">
        <f t="shared" si="16"/>
        <v>0.4</v>
      </c>
      <c r="AJ7" s="5">
        <f t="shared" si="8"/>
        <v>2.1874524769287251E-3</v>
      </c>
      <c r="AK7" s="6">
        <f t="shared" si="9"/>
        <v>9.7998346530125784E-4</v>
      </c>
      <c r="AL7" s="6">
        <f t="shared" si="10"/>
        <v>9.6806668230947884E-4</v>
      </c>
      <c r="AM7" s="5">
        <f t="shared" si="11"/>
        <v>2.3410522281051187E-4</v>
      </c>
      <c r="AN7" s="12">
        <f t="shared" si="17"/>
        <v>0.54790038799572927</v>
      </c>
      <c r="AO7" s="7"/>
      <c r="AP7" s="7"/>
    </row>
    <row r="8" spans="2:42" x14ac:dyDescent="0.25">
      <c r="B8" s="7"/>
      <c r="C8" s="7"/>
      <c r="D8" s="7"/>
      <c r="E8" s="10">
        <f t="shared" si="12"/>
        <v>1.5000000000000004</v>
      </c>
      <c r="F8" s="5">
        <f t="shared" si="0"/>
        <v>-0.21600164795638072</v>
      </c>
      <c r="G8" s="6">
        <f t="shared" si="1"/>
        <v>-0.17360140076292355</v>
      </c>
      <c r="H8" s="6">
        <f t="shared" si="2"/>
        <v>-0.17996143784194218</v>
      </c>
      <c r="I8" s="5">
        <f t="shared" si="3"/>
        <v>-0.14201321660379804</v>
      </c>
      <c r="J8" s="13">
        <f t="shared" si="13"/>
        <v>2.0533388265212693</v>
      </c>
      <c r="K8" s="7"/>
      <c r="L8" s="7"/>
      <c r="Q8" s="1"/>
      <c r="R8" s="1"/>
      <c r="T8" s="10">
        <f t="shared" si="14"/>
        <v>0.5</v>
      </c>
      <c r="U8" s="5">
        <f t="shared" si="4"/>
        <v>0.12984462112712031</v>
      </c>
      <c r="V8" s="6">
        <f t="shared" si="5"/>
        <v>0.13735955338291828</v>
      </c>
      <c r="W8" s="6">
        <f t="shared" si="6"/>
        <v>0.13782029639793375</v>
      </c>
      <c r="X8" s="5">
        <f t="shared" si="7"/>
        <v>0.14680237372785204</v>
      </c>
      <c r="Y8" s="13">
        <f t="shared" si="15"/>
        <v>0.54630230758363363</v>
      </c>
      <c r="Z8" s="7"/>
      <c r="AA8" s="7"/>
      <c r="AF8" s="1"/>
      <c r="AG8" s="1"/>
      <c r="AI8" s="10">
        <f t="shared" si="16"/>
        <v>0.5</v>
      </c>
      <c r="AJ8" s="5">
        <f t="shared" si="8"/>
        <v>2.3964286154952005E-4</v>
      </c>
      <c r="AK8" s="6">
        <f t="shared" si="9"/>
        <v>8.5904642605237981E-8</v>
      </c>
      <c r="AL8" s="6">
        <f t="shared" si="10"/>
        <v>1.0954260943774758E-7</v>
      </c>
      <c r="AM8" s="5">
        <f t="shared" si="11"/>
        <v>2.6057568247349902E-4</v>
      </c>
      <c r="AN8" s="13">
        <f t="shared" si="17"/>
        <v>0.54895333099488941</v>
      </c>
      <c r="AO8" s="7"/>
      <c r="AP8" s="7"/>
    </row>
    <row r="9" spans="2:42" x14ac:dyDescent="0.25">
      <c r="B9" s="7"/>
      <c r="C9" s="7"/>
      <c r="D9" s="7"/>
      <c r="E9" s="7"/>
      <c r="F9" s="7"/>
      <c r="G9" s="7"/>
      <c r="I9" s="7"/>
      <c r="J9" s="7"/>
      <c r="K9" s="7"/>
      <c r="L9" s="7"/>
      <c r="Q9" s="1"/>
      <c r="R9" s="1"/>
      <c r="T9" s="7"/>
      <c r="U9" s="7"/>
      <c r="V9" s="7"/>
      <c r="X9" s="7"/>
      <c r="Y9" s="7"/>
      <c r="Z9" s="7"/>
      <c r="AA9" s="7"/>
      <c r="AF9" s="1"/>
      <c r="AG9" s="1"/>
      <c r="AI9" s="7"/>
      <c r="AJ9" s="7"/>
      <c r="AK9" s="7"/>
      <c r="AM9" s="7"/>
      <c r="AN9" s="7"/>
      <c r="AO9" s="7"/>
      <c r="AP9" s="7"/>
    </row>
    <row r="10" spans="2:42" x14ac:dyDescent="0.25">
      <c r="B10" s="7"/>
      <c r="C10" s="7"/>
      <c r="D10" s="7"/>
      <c r="E10" s="7"/>
      <c r="F10" s="7"/>
      <c r="G10" s="7"/>
      <c r="I10" s="7"/>
      <c r="J10" s="7"/>
      <c r="K10" s="7"/>
      <c r="L10" s="7"/>
      <c r="Q10" s="1"/>
      <c r="R10" s="1"/>
      <c r="T10" s="7"/>
      <c r="U10" s="7"/>
      <c r="V10" s="7"/>
      <c r="X10" s="7"/>
      <c r="Y10" s="7"/>
      <c r="Z10" s="7"/>
      <c r="AA10" s="7"/>
      <c r="AF10" s="1"/>
      <c r="AG10" s="1"/>
      <c r="AI10" s="7"/>
      <c r="AJ10" s="7"/>
      <c r="AK10" s="7"/>
      <c r="AM10" s="7"/>
      <c r="AN10" s="7"/>
      <c r="AO10" s="7"/>
      <c r="AP10" s="7"/>
    </row>
    <row r="11" spans="2:42" x14ac:dyDescent="0.25">
      <c r="B11" s="7"/>
      <c r="C11" s="7"/>
      <c r="D11" s="7"/>
      <c r="E11" s="7"/>
      <c r="F11" s="7"/>
      <c r="G11" s="7"/>
      <c r="I11" s="7"/>
      <c r="J11" s="7"/>
      <c r="K11" s="7"/>
      <c r="L11" s="7"/>
      <c r="Q11" s="1"/>
      <c r="R11" s="1"/>
      <c r="T11" s="7"/>
      <c r="U11" s="7"/>
      <c r="V11" s="7"/>
      <c r="X11" s="7"/>
      <c r="Y11" s="7"/>
      <c r="Z11" s="7"/>
      <c r="AA11" s="7"/>
      <c r="AF11" s="1"/>
      <c r="AG11" s="1"/>
      <c r="AI11" s="7"/>
      <c r="AJ11" s="7"/>
      <c r="AK11" s="7"/>
      <c r="AM11" s="7"/>
      <c r="AN11" s="7"/>
      <c r="AO11" s="7"/>
      <c r="AP11" s="7"/>
    </row>
    <row r="12" spans="2:42" x14ac:dyDescent="0.25">
      <c r="B12" s="7"/>
      <c r="C12" s="7"/>
      <c r="D12" s="7"/>
      <c r="E12" s="7"/>
      <c r="F12" s="7"/>
      <c r="G12" s="7"/>
      <c r="I12" s="7"/>
      <c r="J12" s="7"/>
      <c r="K12" s="7"/>
      <c r="L12" s="7"/>
      <c r="Q12" s="1"/>
      <c r="R12" s="1"/>
      <c r="T12" s="7"/>
      <c r="U12" s="7"/>
      <c r="V12" s="7"/>
      <c r="X12" s="7"/>
      <c r="Y12" s="7"/>
      <c r="Z12" s="7"/>
      <c r="AA12" s="7"/>
      <c r="AF12" s="1"/>
      <c r="AG12" s="1"/>
      <c r="AI12" s="7"/>
      <c r="AJ12" s="7"/>
      <c r="AK12" s="7"/>
      <c r="AM12" s="7"/>
      <c r="AN12" s="7"/>
      <c r="AO12" s="7"/>
      <c r="AP12" s="7"/>
    </row>
    <row r="13" spans="2:42" x14ac:dyDescent="0.25">
      <c r="B13" s="7"/>
      <c r="C13" s="7"/>
      <c r="D13" s="7"/>
      <c r="E13" s="7"/>
      <c r="F13" s="7"/>
      <c r="G13" s="7"/>
      <c r="I13" s="7"/>
      <c r="J13" s="7"/>
      <c r="K13" s="7"/>
      <c r="L13" s="7"/>
      <c r="Q13" s="1"/>
      <c r="R13" s="1"/>
      <c r="T13" s="7"/>
      <c r="U13" s="7"/>
      <c r="V13" s="7"/>
      <c r="X13" s="7"/>
      <c r="Y13" s="7"/>
      <c r="Z13" s="7"/>
      <c r="AA13" s="7"/>
      <c r="AF13" s="1"/>
      <c r="AG13" s="1"/>
      <c r="AI13" s="7"/>
      <c r="AJ13" s="7"/>
      <c r="AK13" s="7"/>
      <c r="AM13" s="7"/>
      <c r="AN13" s="7"/>
      <c r="AO13" s="7"/>
      <c r="AP13" s="7"/>
    </row>
    <row r="14" spans="2:42" ht="15.75" thickBot="1" x14ac:dyDescent="0.3">
      <c r="B14" s="7"/>
      <c r="C14" s="7"/>
      <c r="D14" s="7"/>
      <c r="E14" s="7"/>
      <c r="F14" s="7"/>
      <c r="G14" s="7"/>
      <c r="I14" s="7"/>
      <c r="J14" s="7"/>
      <c r="K14" s="7"/>
      <c r="L14" s="7"/>
      <c r="Q14"/>
      <c r="R14"/>
      <c r="T14" s="7"/>
      <c r="U14" s="7"/>
      <c r="V14" s="7"/>
      <c r="X14" s="7"/>
      <c r="Y14" s="7"/>
      <c r="Z14" s="7"/>
      <c r="AA14" s="7"/>
      <c r="AF14"/>
      <c r="AG14"/>
      <c r="AI14" s="7"/>
      <c r="AJ14" s="7"/>
      <c r="AK14" s="7"/>
      <c r="AM14" s="7"/>
      <c r="AN14" s="7"/>
      <c r="AO14" s="7"/>
      <c r="AP14" s="7"/>
    </row>
    <row r="15" spans="2:42" ht="16.5" thickTop="1" thickBot="1" x14ac:dyDescent="0.3">
      <c r="B15" s="7"/>
      <c r="C15" s="7"/>
      <c r="D15" s="7"/>
      <c r="E15" s="9" t="s">
        <v>2</v>
      </c>
      <c r="F15" s="9" t="s">
        <v>6</v>
      </c>
      <c r="G15" s="9" t="s">
        <v>7</v>
      </c>
      <c r="H15" s="9" t="s">
        <v>8</v>
      </c>
      <c r="I15" s="9" t="s">
        <v>9</v>
      </c>
      <c r="J15" s="9" t="s">
        <v>1</v>
      </c>
      <c r="K15" s="7"/>
      <c r="L15" s="7"/>
      <c r="Q15" s="1"/>
      <c r="R15" s="1"/>
      <c r="T15" s="9" t="s">
        <v>2</v>
      </c>
      <c r="U15" s="9" t="s">
        <v>6</v>
      </c>
      <c r="V15" s="9" t="s">
        <v>7</v>
      </c>
      <c r="W15" s="9" t="s">
        <v>8</v>
      </c>
      <c r="X15" s="9" t="s">
        <v>9</v>
      </c>
      <c r="Y15" s="9" t="s">
        <v>1</v>
      </c>
      <c r="Z15" s="7"/>
      <c r="AA15" s="7"/>
      <c r="AF15" s="1"/>
      <c r="AG15" s="1"/>
      <c r="AI15" s="9" t="s">
        <v>2</v>
      </c>
      <c r="AJ15" s="9" t="s">
        <v>6</v>
      </c>
      <c r="AK15" s="9" t="s">
        <v>7</v>
      </c>
      <c r="AL15" s="9" t="s">
        <v>8</v>
      </c>
      <c r="AM15" s="9" t="s">
        <v>9</v>
      </c>
      <c r="AN15" s="9" t="s">
        <v>1</v>
      </c>
      <c r="AO15" s="7"/>
      <c r="AP15" s="7"/>
    </row>
    <row r="16" spans="2:42" ht="15.75" thickTop="1" x14ac:dyDescent="0.25">
      <c r="B16" s="7"/>
      <c r="C16" s="7"/>
      <c r="D16" s="7"/>
      <c r="E16" s="10">
        <f>B19</f>
        <v>1</v>
      </c>
      <c r="F16" s="5">
        <f>(2*E16-3*J16+1)*C$18</f>
        <v>-0.60000000000000009</v>
      </c>
      <c r="G16" s="6">
        <f>(2*(E16+C$18/2)-3*(J16+F16/2)+1)*C$18</f>
        <v>-0.5525000000000001</v>
      </c>
      <c r="H16" s="6">
        <f>(2*(E16+C$18/2)-3*(J16+G16/2)+1)*C$18</f>
        <v>-0.55606250000000002</v>
      </c>
      <c r="I16" s="5">
        <f>(2*(E16+C$18)-3*(J16+H16)+1)*C$18</f>
        <v>-0.51159062499999997</v>
      </c>
      <c r="J16" s="12">
        <f>C19</f>
        <v>5</v>
      </c>
      <c r="K16" s="7"/>
      <c r="L16" s="7"/>
      <c r="Q16" s="1"/>
      <c r="R16" s="1"/>
      <c r="T16" s="10">
        <f>Q19</f>
        <v>0</v>
      </c>
      <c r="U16" s="5">
        <f>(1+Y16^2)*R$18</f>
        <v>0.05</v>
      </c>
      <c r="V16" s="6">
        <f>(1+(Y16+U16/2)^2)*R$18</f>
        <v>5.0031250000000006E-2</v>
      </c>
      <c r="W16" s="6">
        <f>(1+(Y16+V16/2)^2)*R$18</f>
        <v>5.0031289074707032E-2</v>
      </c>
      <c r="X16" s="5">
        <f>(1+(Y16+W16)^2)*R$18</f>
        <v>5.0125156494323843E-2</v>
      </c>
      <c r="Y16" s="12">
        <f>R19</f>
        <v>0</v>
      </c>
      <c r="Z16" s="7"/>
      <c r="AA16" s="7"/>
      <c r="AF16" s="1"/>
      <c r="AG16" s="1"/>
      <c r="AI16" s="10">
        <f>AF19</f>
        <v>0</v>
      </c>
      <c r="AJ16" s="5">
        <f>((AI16-AN16)^2)*AG$18</f>
        <v>1.2500000000000001E-2</v>
      </c>
      <c r="AK16" s="6">
        <f>(((AI16+$AG$18/2)-(AN16+AJ16/2))^2)*AG$18</f>
        <v>1.1580078124999999E-2</v>
      </c>
      <c r="AL16" s="6">
        <f>(((AI16+$AG$18/2)-(AN16+AK16/2))^2)*AG$18</f>
        <v>1.1557953083086013E-2</v>
      </c>
      <c r="AM16" s="5">
        <f>(((AI16+$AG$18)-(AN16+AL16/2))^2)*AG$18</f>
        <v>1.0386723772862823E-2</v>
      </c>
      <c r="AN16" s="12">
        <f>AG19</f>
        <v>0.5</v>
      </c>
      <c r="AO16" s="7"/>
      <c r="AP16" s="7"/>
    </row>
    <row r="17" spans="2:42" ht="15.75" thickBot="1" x14ac:dyDescent="0.3">
      <c r="B17" s="7"/>
      <c r="C17" s="7"/>
      <c r="D17" s="7"/>
      <c r="E17" s="10">
        <f>E16+$C$18</f>
        <v>1.05</v>
      </c>
      <c r="F17" s="5">
        <f t="shared" ref="F17:F21" si="18">(2*E17-3*J17+1)*C$18</f>
        <v>-0.51178210937500002</v>
      </c>
      <c r="G17" s="6">
        <f t="shared" ref="G17:G21" si="19">(2*(E17+C$18/2)-3*(J17+F17/2)+1)*C$18</f>
        <v>-0.47089845117187495</v>
      </c>
      <c r="H17" s="6">
        <f t="shared" ref="H17:H21" si="20">(2*(E17+C$18/2)-3*(J17+G17/2)+1)*C$18</f>
        <v>-0.47396472553710939</v>
      </c>
      <c r="I17" s="5">
        <f t="shared" ref="I17:I21" si="21">(2*(E17+C$18)-3*(J17+H17)+1)*C$18</f>
        <v>-0.43568740054443361</v>
      </c>
      <c r="J17" s="12">
        <f>J16+(F16+2*G16+2*H16+I16)/6</f>
        <v>4.4452140624999998</v>
      </c>
      <c r="K17" s="7"/>
      <c r="L17" s="7"/>
      <c r="Q17" s="1"/>
      <c r="R17" s="1"/>
      <c r="T17" s="10">
        <f>T16+R$18</f>
        <v>0.05</v>
      </c>
      <c r="U17" s="5">
        <f t="shared" ref="U17:U26" si="22">(1+Y17^2)*R$18</f>
        <v>5.0125208615838357E-2</v>
      </c>
      <c r="V17" s="6">
        <f t="shared" ref="V17:V26" si="23">(1+(Y17+U17/2)^2)*R$18</f>
        <v>5.0282032869643722E-2</v>
      </c>
      <c r="W17" s="6">
        <f t="shared" ref="W17:W26" si="24">(1+(Y17+V17/2)^2)*R$18</f>
        <v>5.0282622085936118E-2</v>
      </c>
      <c r="X17" s="5">
        <f t="shared" ref="X17:X26" si="25">(1+(Y17+W17)^2)*R$18</f>
        <v>5.0503248538026957E-2</v>
      </c>
      <c r="Y17" s="12">
        <f>Y16+(U16+2*V16+2*W16+X16)/6</f>
        <v>5.0041705773956328E-2</v>
      </c>
      <c r="Z17" s="7"/>
      <c r="AA17" s="7"/>
      <c r="AF17" s="1"/>
      <c r="AG17" s="1"/>
      <c r="AI17" s="10">
        <f>AI16+AG$18</f>
        <v>0.05</v>
      </c>
      <c r="AJ17" s="5">
        <f t="shared" ref="AJ17:AJ26" si="26">((AI17-AN17)^2)*AG$18</f>
        <v>1.0650364633908638E-2</v>
      </c>
      <c r="AK17" s="6">
        <f t="shared" ref="AK17:AK26" si="27">(((AI17+$AG$18/2)-(AN17+AJ17/2))^2)*AG$18</f>
        <v>9.7616733405692917E-3</v>
      </c>
      <c r="AL17" s="6">
        <f t="shared" ref="AL17:AL26" si="28">(((AI17+$AG$18/2)-(AN17+AK17/2))^2)*AG$18</f>
        <v>9.7420496975312437E-3</v>
      </c>
      <c r="AM17" s="5">
        <f t="shared" ref="AM17:AM26" si="29">(((AI17+$AG$18)-(AN17+AL17/2))^2)*AG$18</f>
        <v>8.6693712110245454E-3</v>
      </c>
      <c r="AN17" s="12">
        <f>AN16+(AJ16+2*AK16+2*AL16+AM16)/6</f>
        <v>0.51152713103150582</v>
      </c>
      <c r="AO17" s="7"/>
      <c r="AP17" s="7"/>
    </row>
    <row r="18" spans="2:42" ht="16.5" thickTop="1" thickBot="1" x14ac:dyDescent="0.3">
      <c r="B18" s="9" t="s">
        <v>0</v>
      </c>
      <c r="C18" s="10">
        <v>0.05</v>
      </c>
      <c r="D18" s="7"/>
      <c r="E18" s="10">
        <f t="shared" ref="E18:E21" si="30">E17+$C$18</f>
        <v>1.1000000000000001</v>
      </c>
      <c r="F18" s="5">
        <f t="shared" si="18"/>
        <v>-0.43585221279156489</v>
      </c>
      <c r="G18" s="6">
        <f t="shared" si="19"/>
        <v>-0.40066329683219754</v>
      </c>
      <c r="H18" s="6">
        <f t="shared" si="20"/>
        <v>-0.40330246552915006</v>
      </c>
      <c r="I18" s="5">
        <f t="shared" si="21"/>
        <v>-0.3703568429621924</v>
      </c>
      <c r="J18" s="12">
        <f t="shared" ref="J18:J21" si="31">J17+(F17+2*G17+2*H17+I17)/6</f>
        <v>3.9723480852770994</v>
      </c>
      <c r="K18" s="7"/>
      <c r="L18" s="7"/>
      <c r="Q18" s="2" t="s">
        <v>0</v>
      </c>
      <c r="R18" s="3">
        <v>0.05</v>
      </c>
      <c r="T18" s="10">
        <f t="shared" ref="T18:T26" si="32">T17+R$18</f>
        <v>0.1</v>
      </c>
      <c r="U18" s="5">
        <f t="shared" si="22"/>
        <v>5.0503352269613028E-2</v>
      </c>
      <c r="V18" s="6">
        <f t="shared" si="23"/>
        <v>5.078859647848908E-2</v>
      </c>
      <c r="W18" s="6">
        <f t="shared" si="24"/>
        <v>5.0790388634396277E-2</v>
      </c>
      <c r="X18" s="5">
        <f t="shared" si="25"/>
        <v>5.1141939121291419E-2</v>
      </c>
      <c r="Y18" s="12">
        <f t="shared" ref="Y18:Y26" si="33">Y17+(U17+2*V17+2*W17+X17)/6</f>
        <v>0.1003346669514605</v>
      </c>
      <c r="Z18" s="7"/>
      <c r="AA18" s="7"/>
      <c r="AF18" s="2" t="s">
        <v>0</v>
      </c>
      <c r="AG18" s="3">
        <v>0.05</v>
      </c>
      <c r="AI18" s="10">
        <f>AI17+AG$18</f>
        <v>0.1</v>
      </c>
      <c r="AJ18" s="5">
        <f t="shared" si="26"/>
        <v>8.8725076929132562E-3</v>
      </c>
      <c r="AK18" s="6">
        <f t="shared" si="27"/>
        <v>8.0274067072092069E-3</v>
      </c>
      <c r="AL18" s="6">
        <f t="shared" si="28"/>
        <v>8.010484687900641E-3</v>
      </c>
      <c r="AM18" s="5">
        <f t="shared" si="29"/>
        <v>7.0407621034831239E-3</v>
      </c>
      <c r="AN18" s="12">
        <f t="shared" ref="AN18:AN26" si="34">AN17+(AJ17+2*AK17+2*AL17+AM17)/6</f>
        <v>0.52124832801836152</v>
      </c>
      <c r="AO18" s="7"/>
      <c r="AP18" s="7"/>
    </row>
    <row r="19" spans="2:42" ht="16.5" thickTop="1" thickBot="1" x14ac:dyDescent="0.3">
      <c r="B19" s="9">
        <v>1</v>
      </c>
      <c r="C19" s="10">
        <v>5</v>
      </c>
      <c r="D19" s="7"/>
      <c r="E19" s="10">
        <f t="shared" si="30"/>
        <v>1.1500000000000001</v>
      </c>
      <c r="F19" s="5">
        <f t="shared" si="18"/>
        <v>-0.37049869827965359</v>
      </c>
      <c r="G19" s="6">
        <f t="shared" si="19"/>
        <v>-0.34021129590867966</v>
      </c>
      <c r="H19" s="6">
        <f t="shared" si="20"/>
        <v>-0.34248285108650267</v>
      </c>
      <c r="I19" s="5">
        <f t="shared" si="21"/>
        <v>-0.31412627061667825</v>
      </c>
      <c r="J19" s="12">
        <f t="shared" si="31"/>
        <v>3.5699913218643573</v>
      </c>
      <c r="K19" s="7"/>
      <c r="L19" s="7"/>
      <c r="Q19" s="2">
        <v>0</v>
      </c>
      <c r="R19" s="3">
        <v>0</v>
      </c>
      <c r="T19" s="10">
        <f t="shared" si="32"/>
        <v>0.15000000000000002</v>
      </c>
      <c r="U19" s="5">
        <f t="shared" si="22"/>
        <v>5.1142092593463723E-2</v>
      </c>
      <c r="V19" s="6">
        <f t="shared" si="23"/>
        <v>5.156125506051408E-2</v>
      </c>
      <c r="W19" s="6">
        <f t="shared" si="24"/>
        <v>5.1564960688256993E-2</v>
      </c>
      <c r="X19" s="5">
        <f t="shared" si="25"/>
        <v>5.2054367971086882E-2</v>
      </c>
      <c r="Y19" s="12">
        <f t="shared" si="33"/>
        <v>0.15113521055423967</v>
      </c>
      <c r="Z19" s="7"/>
      <c r="AA19" s="7"/>
      <c r="AF19" s="2">
        <v>0</v>
      </c>
      <c r="AG19" s="3">
        <v>0.5</v>
      </c>
      <c r="AI19" s="10">
        <f t="shared" ref="AI19:AI26" si="35">AI18+AG$18</f>
        <v>0.15000000000000002</v>
      </c>
      <c r="AJ19" s="5">
        <f t="shared" si="26"/>
        <v>7.1913955189322233E-3</v>
      </c>
      <c r="AK19" s="6">
        <f t="shared" si="27"/>
        <v>6.4025520483026281E-3</v>
      </c>
      <c r="AL19" s="6">
        <f t="shared" si="28"/>
        <v>6.3884457525309234E-3</v>
      </c>
      <c r="AM19" s="5">
        <f t="shared" si="29"/>
        <v>5.525841825998936E-3</v>
      </c>
      <c r="AN19" s="12">
        <f t="shared" si="34"/>
        <v>0.52924650344946422</v>
      </c>
      <c r="AO19" s="7"/>
      <c r="AP19" s="7"/>
    </row>
    <row r="20" spans="2:42" ht="15.75" thickTop="1" x14ac:dyDescent="0.25">
      <c r="B20" s="7"/>
      <c r="C20" s="7"/>
      <c r="D20" s="7"/>
      <c r="E20" s="10">
        <f t="shared" si="30"/>
        <v>1.2000000000000002</v>
      </c>
      <c r="F20" s="5">
        <f t="shared" si="18"/>
        <v>-0.31424836670748618</v>
      </c>
      <c r="G20" s="6">
        <f t="shared" si="19"/>
        <v>-0.2881797392044248</v>
      </c>
      <c r="H20" s="6">
        <f t="shared" si="20"/>
        <v>-0.29013488626715433</v>
      </c>
      <c r="I20" s="5">
        <f t="shared" si="21"/>
        <v>-0.265728133767413</v>
      </c>
      <c r="J20" s="12">
        <f t="shared" si="31"/>
        <v>3.2283224447165746</v>
      </c>
      <c r="K20" s="7"/>
      <c r="L20" s="7"/>
      <c r="Q20" s="1"/>
      <c r="R20" s="1"/>
      <c r="T20" s="10">
        <f t="shared" si="32"/>
        <v>0.2</v>
      </c>
      <c r="U20" s="5">
        <f t="shared" si="22"/>
        <v>5.2054567729976811E-2</v>
      </c>
      <c r="V20" s="6">
        <f t="shared" si="23"/>
        <v>5.2616037843878673E-2</v>
      </c>
      <c r="W20" s="6">
        <f t="shared" si="24"/>
        <v>5.2622463242655598E-2</v>
      </c>
      <c r="X20" s="5">
        <f t="shared" si="25"/>
        <v>5.3259734000536157E-2</v>
      </c>
      <c r="Y20" s="12">
        <f t="shared" si="33"/>
        <v>0.20271002589792181</v>
      </c>
      <c r="Z20" s="7"/>
      <c r="AA20" s="7"/>
      <c r="AF20" s="1"/>
      <c r="AG20" s="1"/>
      <c r="AI20" s="10">
        <f t="shared" si="35"/>
        <v>0.2</v>
      </c>
      <c r="AJ20" s="5">
        <f t="shared" si="26"/>
        <v>5.6323650761763832E-3</v>
      </c>
      <c r="AK20" s="6">
        <f t="shared" si="27"/>
        <v>4.9124163442423509E-3</v>
      </c>
      <c r="AL20" s="6">
        <f t="shared" si="28"/>
        <v>4.9011395747145595E-3</v>
      </c>
      <c r="AM20" s="5">
        <f t="shared" si="29"/>
        <v>4.1495123495978378E-3</v>
      </c>
      <c r="AN20" s="12">
        <f t="shared" si="34"/>
        <v>0.53562970894056394</v>
      </c>
      <c r="AO20" s="7"/>
      <c r="AP20" s="7"/>
    </row>
    <row r="21" spans="2:42" x14ac:dyDescent="0.25">
      <c r="B21" s="7"/>
      <c r="C21" s="7"/>
      <c r="D21" s="7"/>
      <c r="E21" s="10">
        <f t="shared" si="30"/>
        <v>1.2500000000000002</v>
      </c>
      <c r="F21" s="5">
        <f t="shared" si="18"/>
        <v>-0.26583322292203476</v>
      </c>
      <c r="G21" s="6">
        <f t="shared" si="19"/>
        <v>-0.2433957312028821</v>
      </c>
      <c r="H21" s="6">
        <f t="shared" si="20"/>
        <v>-0.24507854308181853</v>
      </c>
      <c r="I21" s="5">
        <f t="shared" si="21"/>
        <v>-0.22407144145976196</v>
      </c>
      <c r="J21" s="12">
        <f t="shared" si="31"/>
        <v>2.9388881528135649</v>
      </c>
      <c r="K21" s="7"/>
      <c r="L21" s="7"/>
      <c r="Q21" s="1"/>
      <c r="R21" s="1"/>
      <c r="T21" s="10">
        <f t="shared" si="32"/>
        <v>0.25</v>
      </c>
      <c r="U21" s="5">
        <f t="shared" si="22"/>
        <v>5.3259974547105599E-2</v>
      </c>
      <c r="V21" s="6">
        <f t="shared" si="23"/>
        <v>5.3975407539270916E-2</v>
      </c>
      <c r="W21" s="6">
        <f t="shared" si="24"/>
        <v>5.3985500537229919E-2</v>
      </c>
      <c r="X21" s="5">
        <f t="shared" si="25"/>
        <v>5.4784172341828766E-2</v>
      </c>
      <c r="Y21" s="12">
        <f t="shared" si="33"/>
        <v>0.25534190988185207</v>
      </c>
      <c r="Z21" s="7"/>
      <c r="AA21" s="7"/>
      <c r="AF21" s="1"/>
      <c r="AG21" s="1"/>
      <c r="AI21" s="10">
        <f t="shared" si="35"/>
        <v>0.25</v>
      </c>
      <c r="AJ21" s="5">
        <f t="shared" si="26"/>
        <v>4.2204191164360539E-3</v>
      </c>
      <c r="AK21" s="6">
        <f t="shared" si="27"/>
        <v>3.5815963969106461E-3</v>
      </c>
      <c r="AL21" s="6">
        <f t="shared" si="28"/>
        <v>3.5730527272074849E-3</v>
      </c>
      <c r="AM21" s="5">
        <f t="shared" si="29"/>
        <v>2.9358941987870555E-3</v>
      </c>
      <c r="AN21" s="12">
        <f t="shared" si="34"/>
        <v>0.54053120715117864</v>
      </c>
      <c r="AO21" s="7"/>
      <c r="AP21" s="7"/>
    </row>
    <row r="22" spans="2:42" x14ac:dyDescent="0.25">
      <c r="B22" s="7"/>
      <c r="C22" s="7"/>
      <c r="D22" s="7"/>
      <c r="E22" s="10">
        <f t="shared" ref="E22:E26" si="36">E21+$C$18</f>
        <v>1.3000000000000003</v>
      </c>
      <c r="F22" s="5">
        <f t="shared" ref="F22:F26" si="37">(2*E22-3*J22+1)*C$18</f>
        <v>-0.2241618925982547</v>
      </c>
      <c r="G22" s="6">
        <f t="shared" ref="G22:G26" si="38">(2*(E22+C$18/2)-3*(J22+F22/2)+1)*C$18</f>
        <v>-0.2048497506533857</v>
      </c>
      <c r="H22" s="6">
        <f t="shared" ref="H22:H26" si="39">(2*(E22+C$18/2)-3*(J22+G22/2)+1)*C$18</f>
        <v>-0.20629816129925083</v>
      </c>
      <c r="I22" s="5">
        <f t="shared" ref="I22:I26" si="40">(2*(E22+C$18)-3*(J22+H22)+1)*C$18</f>
        <v>-0.18821716840336711</v>
      </c>
      <c r="J22" s="12">
        <f t="shared" ref="J22:J26" si="41">J21+(F21+2*G21+2*H21+I21)/6</f>
        <v>2.6944126173216985</v>
      </c>
      <c r="K22" s="7"/>
      <c r="L22" s="7"/>
      <c r="Q22" s="1"/>
      <c r="R22" s="1"/>
      <c r="T22" s="10">
        <f t="shared" si="32"/>
        <v>0.3</v>
      </c>
      <c r="U22" s="5">
        <f t="shared" si="22"/>
        <v>5.4784445377783077E-2</v>
      </c>
      <c r="V22" s="6">
        <f t="shared" si="23"/>
        <v>5.5669302780091794E-2</v>
      </c>
      <c r="W22" s="6">
        <f t="shared" si="24"/>
        <v>5.5684210400758209E-2</v>
      </c>
      <c r="X22" s="5">
        <f t="shared" si="25"/>
        <v>5.6661996353058644E-2</v>
      </c>
      <c r="Y22" s="12">
        <f t="shared" si="33"/>
        <v>0.30933623705550806</v>
      </c>
      <c r="Z22" s="7"/>
      <c r="AA22" s="7"/>
      <c r="AF22" s="1"/>
      <c r="AG22" s="1"/>
      <c r="AI22" s="10">
        <f t="shared" si="35"/>
        <v>0.3</v>
      </c>
      <c r="AJ22" s="5">
        <f t="shared" si="26"/>
        <v>2.9794555334842713E-3</v>
      </c>
      <c r="AK22" s="6">
        <f t="shared" si="27"/>
        <v>2.4331857229113593E-3</v>
      </c>
      <c r="AL22" s="6">
        <f t="shared" si="28"/>
        <v>2.4271641369984298E-3</v>
      </c>
      <c r="AM22" s="5">
        <f t="shared" si="29"/>
        <v>1.9075418241675417E-3</v>
      </c>
      <c r="AN22" s="12">
        <f t="shared" si="34"/>
        <v>0.54410880907842185</v>
      </c>
      <c r="AO22" s="7"/>
      <c r="AP22" s="7"/>
    </row>
    <row r="23" spans="2:42" x14ac:dyDescent="0.25">
      <c r="B23" s="7"/>
      <c r="C23" s="7"/>
      <c r="D23" s="7"/>
      <c r="E23" s="10">
        <f t="shared" si="36"/>
        <v>1.3500000000000003</v>
      </c>
      <c r="F23" s="5">
        <f t="shared" si="37"/>
        <v>-0.18829502047558233</v>
      </c>
      <c r="G23" s="6">
        <f t="shared" si="38"/>
        <v>-0.1716728939399137</v>
      </c>
      <c r="H23" s="6">
        <f t="shared" si="39"/>
        <v>-0.1729195534300888</v>
      </c>
      <c r="I23" s="5">
        <f t="shared" si="40"/>
        <v>-0.15735708746106908</v>
      </c>
      <c r="J23" s="12">
        <f t="shared" si="41"/>
        <v>2.4886334698372159</v>
      </c>
      <c r="K23" s="7"/>
      <c r="L23" s="7"/>
      <c r="Q23" s="1"/>
      <c r="R23" s="1"/>
      <c r="T23" s="10">
        <f t="shared" si="32"/>
        <v>0.35</v>
      </c>
      <c r="U23" s="5">
        <f t="shared" si="22"/>
        <v>5.6662289623982814E-2</v>
      </c>
      <c r="V23" s="6">
        <f t="shared" si="23"/>
        <v>5.7736589789961636E-2</v>
      </c>
      <c r="W23" s="6">
        <f t="shared" si="24"/>
        <v>5.7757733532076798E-2</v>
      </c>
      <c r="X23" s="5">
        <f t="shared" si="25"/>
        <v>5.893740919110281E-2</v>
      </c>
      <c r="Y23" s="12">
        <f t="shared" si="33"/>
        <v>0.36502848173759833</v>
      </c>
      <c r="Z23" s="7"/>
      <c r="AA23" s="7"/>
      <c r="AF23" s="1"/>
      <c r="AG23" s="1"/>
      <c r="AI23" s="10">
        <f t="shared" si="35"/>
        <v>0.35</v>
      </c>
      <c r="AJ23" s="5">
        <f t="shared" si="26"/>
        <v>1.9314659006073596E-3</v>
      </c>
      <c r="AK23" s="6">
        <f t="shared" si="27"/>
        <v>1.4879704832868835E-3</v>
      </c>
      <c r="AL23" s="6">
        <f t="shared" si="28"/>
        <v>1.4841475908336389E-3</v>
      </c>
      <c r="AM23" s="5">
        <f t="shared" si="29"/>
        <v>1.084650911570708E-3</v>
      </c>
      <c r="AN23" s="12">
        <f t="shared" si="34"/>
        <v>0.54654342525800037</v>
      </c>
      <c r="AO23" s="7"/>
      <c r="AP23" s="7"/>
    </row>
    <row r="24" spans="2:42" x14ac:dyDescent="0.25">
      <c r="B24" s="7"/>
      <c r="C24" s="7"/>
      <c r="D24" s="7"/>
      <c r="E24" s="10">
        <f t="shared" si="36"/>
        <v>1.4000000000000004</v>
      </c>
      <c r="F24" s="5">
        <f t="shared" si="37"/>
        <v>-0.15742409540866592</v>
      </c>
      <c r="G24" s="6">
        <f t="shared" si="38"/>
        <v>-0.14311728825301603</v>
      </c>
      <c r="H24" s="6">
        <f t="shared" si="39"/>
        <v>-0.1441902987896897</v>
      </c>
      <c r="I24" s="5">
        <f t="shared" si="40"/>
        <v>-0.1307955505902125</v>
      </c>
      <c r="J24" s="12">
        <f t="shared" si="41"/>
        <v>2.3161606360577731</v>
      </c>
      <c r="K24" s="7"/>
      <c r="L24" s="7"/>
      <c r="Q24" s="1"/>
      <c r="R24" s="1"/>
      <c r="T24" s="10">
        <f t="shared" si="32"/>
        <v>0.39999999999999997</v>
      </c>
      <c r="U24" s="5">
        <f t="shared" si="22"/>
        <v>5.8937704751175823E-2</v>
      </c>
      <c r="V24" s="6">
        <f t="shared" si="23"/>
        <v>6.0227048471437485E-2</v>
      </c>
      <c r="W24" s="6">
        <f t="shared" si="24"/>
        <v>6.0256225313770562E-2</v>
      </c>
      <c r="X24" s="5">
        <f t="shared" si="25"/>
        <v>6.1666837653700027E-2</v>
      </c>
      <c r="Y24" s="12">
        <f t="shared" si="33"/>
        <v>0.42279320598079206</v>
      </c>
      <c r="Z24" s="7"/>
      <c r="AA24" s="7"/>
      <c r="AF24" s="1"/>
      <c r="AG24" s="1"/>
      <c r="AI24" s="10">
        <f t="shared" si="35"/>
        <v>0.39999999999999997</v>
      </c>
      <c r="AJ24" s="5">
        <f t="shared" si="26"/>
        <v>1.0957449655635532E-3</v>
      </c>
      <c r="AK24" s="6">
        <f t="shared" si="27"/>
        <v>7.6365877889448728E-4</v>
      </c>
      <c r="AL24" s="6">
        <f t="shared" si="28"/>
        <v>7.6160811898993638E-4</v>
      </c>
      <c r="AM24" s="5">
        <f t="shared" si="29"/>
        <v>4.8430141086506481E-4</v>
      </c>
      <c r="AN24" s="12">
        <f t="shared" si="34"/>
        <v>0.5480368174180702</v>
      </c>
      <c r="AO24" s="7"/>
      <c r="AP24" s="7"/>
    </row>
    <row r="25" spans="2:42" x14ac:dyDescent="0.25">
      <c r="B25" s="7"/>
      <c r="C25" s="7"/>
      <c r="D25" s="7"/>
      <c r="E25" s="10">
        <f t="shared" si="36"/>
        <v>1.4500000000000004</v>
      </c>
      <c r="F25" s="5">
        <f t="shared" si="37"/>
        <v>-0.13085322490655871</v>
      </c>
      <c r="G25" s="6">
        <f t="shared" si="38"/>
        <v>-0.11853923303856687</v>
      </c>
      <c r="H25" s="6">
        <f t="shared" si="39"/>
        <v>-0.1194627824286662</v>
      </c>
      <c r="I25" s="5">
        <f t="shared" si="40"/>
        <v>-0.10793380754225877</v>
      </c>
      <c r="J25" s="12">
        <f t="shared" si="41"/>
        <v>2.1723548327103916</v>
      </c>
      <c r="K25" s="7"/>
      <c r="L25" s="7"/>
      <c r="T25" s="10">
        <f t="shared" si="32"/>
        <v>0.44999999999999996</v>
      </c>
      <c r="U25" s="5">
        <f t="shared" si="22"/>
        <v>6.1667109274722215E-2</v>
      </c>
      <c r="V25" s="6">
        <f t="shared" si="23"/>
        <v>6.3204075120293066E-2</v>
      </c>
      <c r="W25" s="6">
        <f t="shared" si="24"/>
        <v>6.3243596110612213E-2</v>
      </c>
      <c r="X25" s="5">
        <f t="shared" si="25"/>
        <v>6.4922110772569527E-2</v>
      </c>
      <c r="Y25" s="12">
        <f t="shared" si="33"/>
        <v>0.48305505431000739</v>
      </c>
      <c r="Z25" s="7"/>
      <c r="AA25" s="7"/>
      <c r="AF25" s="1"/>
      <c r="AG25" s="1"/>
      <c r="AI25" s="10">
        <f t="shared" si="35"/>
        <v>0.44999999999999996</v>
      </c>
      <c r="AJ25" s="5">
        <f t="shared" si="26"/>
        <v>4.881567817889083E-4</v>
      </c>
      <c r="AK25" s="6">
        <f t="shared" si="27"/>
        <v>2.7418981651479652E-4</v>
      </c>
      <c r="AL25" s="6">
        <f t="shared" si="28"/>
        <v>2.7339814765040964E-4</v>
      </c>
      <c r="AM25" s="5">
        <f t="shared" si="29"/>
        <v>1.1978202099896811E-4</v>
      </c>
      <c r="AN25" s="12">
        <f t="shared" si="34"/>
        <v>0.54880858078010308</v>
      </c>
      <c r="AO25" s="7"/>
      <c r="AP25" s="7"/>
    </row>
    <row r="26" spans="2:42" x14ac:dyDescent="0.25">
      <c r="B26" s="7"/>
      <c r="C26" s="7"/>
      <c r="D26" s="7"/>
      <c r="E26" s="10">
        <f t="shared" si="36"/>
        <v>1.5000000000000004</v>
      </c>
      <c r="F26" s="5">
        <f t="shared" si="37"/>
        <v>-0.10798344832197665</v>
      </c>
      <c r="G26" s="6">
        <f t="shared" si="38"/>
        <v>-9.7384689697828375E-2</v>
      </c>
      <c r="H26" s="6">
        <f t="shared" si="39"/>
        <v>-9.8179596594639484E-2</v>
      </c>
      <c r="I26" s="5">
        <f t="shared" si="40"/>
        <v>-8.8256508832780717E-2</v>
      </c>
      <c r="J26" s="13">
        <f t="shared" si="41"/>
        <v>2.0532229888131779</v>
      </c>
      <c r="K26" s="7"/>
      <c r="L26" s="7"/>
      <c r="T26" s="10">
        <f t="shared" si="32"/>
        <v>0.49999999999999994</v>
      </c>
      <c r="U26" s="5">
        <f t="shared" si="22"/>
        <v>6.4922320058908953E-2</v>
      </c>
      <c r="V26" s="6">
        <f t="shared" si="23"/>
        <v>6.6748367631736499E-2</v>
      </c>
      <c r="W26" s="6">
        <f t="shared" si="24"/>
        <v>6.680125180949141E-2</v>
      </c>
      <c r="X26" s="5">
        <f t="shared" si="25"/>
        <v>6.8794809383455488E-2</v>
      </c>
      <c r="Y26" s="13">
        <f t="shared" si="33"/>
        <v>0.54630248139485782</v>
      </c>
      <c r="Z26" s="7"/>
      <c r="AA26" s="7"/>
      <c r="AF26" s="1"/>
      <c r="AG26" s="1"/>
      <c r="AI26" s="10">
        <f t="shared" si="35"/>
        <v>0.49999999999999994</v>
      </c>
      <c r="AJ26" s="5">
        <f t="shared" si="26"/>
        <v>1.2050335004806785E-4</v>
      </c>
      <c r="AK26" s="6">
        <f t="shared" si="27"/>
        <v>2.9167609418844341E-5</v>
      </c>
      <c r="AL26" s="6">
        <f t="shared" si="28"/>
        <v>2.9057413528340006E-5</v>
      </c>
      <c r="AM26" s="5">
        <f t="shared" si="29"/>
        <v>3.9875848647022413E-8</v>
      </c>
      <c r="AN26" s="13">
        <f t="shared" si="34"/>
        <v>0.54909243323528945</v>
      </c>
      <c r="AO26" s="7"/>
      <c r="AP26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AD0A3-8BA4-4792-9F30-E416B3CF73BB}">
  <dimension ref="A1:P13"/>
  <sheetViews>
    <sheetView showGridLines="0" tabSelected="1" zoomScale="80" zoomScaleNormal="80" workbookViewId="0">
      <selection activeCell="F4" sqref="F4"/>
    </sheetView>
  </sheetViews>
  <sheetFormatPr baseColWidth="10" defaultRowHeight="15" x14ac:dyDescent="0.25"/>
  <cols>
    <col min="1" max="16" width="11.42578125" style="8"/>
  </cols>
  <sheetData>
    <row r="1" spans="2:12" ht="15.75" thickBot="1" x14ac:dyDescent="0.3">
      <c r="B1" s="7"/>
      <c r="C1" s="7"/>
      <c r="D1" s="7"/>
      <c r="E1" s="7"/>
      <c r="F1" s="7"/>
      <c r="G1" s="7"/>
      <c r="I1" s="7"/>
      <c r="J1" s="7"/>
      <c r="K1" s="7"/>
      <c r="L1" s="7"/>
    </row>
    <row r="2" spans="2:12" ht="16.5" thickTop="1" thickBot="1" x14ac:dyDescent="0.3">
      <c r="B2" s="7"/>
      <c r="C2" s="7"/>
      <c r="D2" s="7"/>
      <c r="E2" s="9" t="s">
        <v>2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</v>
      </c>
      <c r="K2" s="7"/>
      <c r="L2" s="7"/>
    </row>
    <row r="3" spans="2:12" ht="15.75" thickTop="1" x14ac:dyDescent="0.25">
      <c r="B3" s="7"/>
      <c r="C3" s="7"/>
      <c r="D3" s="7"/>
      <c r="E3" s="10">
        <f>B6</f>
        <v>0</v>
      </c>
      <c r="F3" s="5">
        <f>((E3+J3-1)^2)*C$5</f>
        <v>0.1</v>
      </c>
      <c r="G3" s="6">
        <f>(((E3+$C$5/2)+(J3+F3/2)-1)^2)*C$5</f>
        <v>0.12099999999999994</v>
      </c>
      <c r="H3" s="6">
        <f>(((E3+$C$5/2)+(J3+G3/2)-1)^2)*C$5</f>
        <v>0.12332102499999992</v>
      </c>
      <c r="I3" s="5">
        <f>(((E3+$C$5/2)+(J3+H3/2)-1)^2)*C$5</f>
        <v>0.12357890950517623</v>
      </c>
      <c r="J3" s="12">
        <f>C6</f>
        <v>2</v>
      </c>
      <c r="K3" s="7"/>
      <c r="L3" s="7"/>
    </row>
    <row r="4" spans="2:12" ht="15.75" thickBot="1" x14ac:dyDescent="0.3">
      <c r="B4" s="7"/>
      <c r="C4" s="7"/>
      <c r="D4" s="7"/>
      <c r="E4" s="10">
        <f>E3+$C$5</f>
        <v>0.1</v>
      </c>
      <c r="F4" s="5">
        <f t="shared" ref="F4:F8" si="0">((E4+J4-1)^2)*C$5</f>
        <v>0.14852382044618562</v>
      </c>
      <c r="G4" s="6">
        <f t="shared" ref="G4:G8" si="1">(((E4+$C$5/2)+(J4+F4/2)-1)^2)*C$5</f>
        <v>0.18035560749279644</v>
      </c>
      <c r="H4" s="6">
        <f>(((E4+$C$5/2)+(J4+G4/2)-1)^2)*C$5</f>
        <v>0.18465583793289578</v>
      </c>
      <c r="I4" s="5">
        <f t="shared" ref="I4:I8" si="2">(((E4+$C$5/2)+(J4+H4/2)-1)^2)*C$5</f>
        <v>0.1852406505042247</v>
      </c>
      <c r="J4" s="12">
        <f>J3+(F3+2*G3+2*H3+I3)/6</f>
        <v>2.1187034932508628</v>
      </c>
      <c r="K4" s="7"/>
      <c r="L4" s="7"/>
    </row>
    <row r="5" spans="2:12" ht="16.5" thickTop="1" thickBot="1" x14ac:dyDescent="0.3">
      <c r="B5" s="9" t="s">
        <v>0</v>
      </c>
      <c r="C5" s="10">
        <v>0.1</v>
      </c>
      <c r="D5" s="7"/>
      <c r="E5" s="10">
        <f t="shared" ref="E5:E8" si="3">E4+$C$5</f>
        <v>0.2</v>
      </c>
      <c r="F5" s="5">
        <f t="shared" si="0"/>
        <v>0.22380201495603347</v>
      </c>
      <c r="G5" s="6">
        <f t="shared" si="1"/>
        <v>0.27486403492329514</v>
      </c>
      <c r="H5" s="6">
        <f t="shared" ref="H5:H8" si="4">(((E5+$C$5/2)+(J5+G5/2)-1)^2)*C$5</f>
        <v>0.28339480268684453</v>
      </c>
      <c r="I5" s="5">
        <f t="shared" si="2"/>
        <v>0.28483271997859821</v>
      </c>
      <c r="J5" s="12">
        <f t="shared" ref="J5:J8" si="5">J4+(F4+2*G4+2*H4+I4)/6</f>
        <v>2.2960013868844955</v>
      </c>
      <c r="K5" s="7"/>
      <c r="L5" s="7"/>
    </row>
    <row r="6" spans="2:12" ht="16.5" thickTop="1" thickBot="1" x14ac:dyDescent="0.3">
      <c r="B6" s="9">
        <v>0</v>
      </c>
      <c r="C6" s="10">
        <v>2</v>
      </c>
      <c r="D6" s="7"/>
      <c r="E6" s="10">
        <f t="shared" si="3"/>
        <v>0.30000000000000004</v>
      </c>
      <c r="F6" s="5">
        <f t="shared" si="0"/>
        <v>0.34851667147789916</v>
      </c>
      <c r="G6" s="6">
        <f t="shared" si="1"/>
        <v>0.43727764039214351</v>
      </c>
      <c r="H6" s="6">
        <f t="shared" si="4"/>
        <v>0.45603557317374932</v>
      </c>
      <c r="I6" s="5">
        <f t="shared" si="2"/>
        <v>0.46005012423592745</v>
      </c>
      <c r="J6" s="12">
        <f t="shared" si="5"/>
        <v>2.566860121910314</v>
      </c>
      <c r="K6" s="7"/>
      <c r="L6" s="7"/>
    </row>
    <row r="7" spans="2:12" ht="15.75" thickTop="1" x14ac:dyDescent="0.25">
      <c r="B7" s="7"/>
      <c r="C7" s="7"/>
      <c r="D7" s="7"/>
      <c r="E7" s="10">
        <f t="shared" si="3"/>
        <v>0.4</v>
      </c>
      <c r="F7" s="5">
        <f t="shared" si="0"/>
        <v>0.57570835327140302</v>
      </c>
      <c r="G7" s="6">
        <f t="shared" si="1"/>
        <v>0.74925184146471135</v>
      </c>
      <c r="H7" s="6">
        <f t="shared" si="4"/>
        <v>0.7975079056284069</v>
      </c>
      <c r="I7" s="5">
        <f t="shared" si="2"/>
        <v>0.81119372239163645</v>
      </c>
      <c r="J7" s="12">
        <f t="shared" si="5"/>
        <v>2.999392325717916</v>
      </c>
      <c r="K7" s="7"/>
      <c r="L7" s="7"/>
    </row>
    <row r="8" spans="2:12" x14ac:dyDescent="0.25">
      <c r="B8" s="7"/>
      <c r="C8" s="7"/>
      <c r="D8" s="7"/>
      <c r="E8" s="10">
        <f t="shared" si="3"/>
        <v>0.5</v>
      </c>
      <c r="F8" s="5">
        <f t="shared" si="0"/>
        <v>1.0537355133844233</v>
      </c>
      <c r="G8" s="6">
        <f t="shared" si="1"/>
        <v>1.4615306143961364</v>
      </c>
      <c r="H8" s="6">
        <f t="shared" si="4"/>
        <v>1.6215879807217022</v>
      </c>
      <c r="I8" s="5">
        <f t="shared" si="2"/>
        <v>1.6866818535286079</v>
      </c>
      <c r="J8" s="13">
        <f t="shared" si="5"/>
        <v>3.7461292540261288</v>
      </c>
      <c r="K8" s="7"/>
      <c r="L8" s="7"/>
    </row>
    <row r="9" spans="2:12" x14ac:dyDescent="0.25">
      <c r="B9" s="7"/>
      <c r="C9" s="7"/>
      <c r="D9" s="7"/>
      <c r="E9" s="7"/>
      <c r="F9" s="7"/>
      <c r="G9" s="7"/>
      <c r="I9" s="7"/>
      <c r="J9" s="7"/>
      <c r="K9" s="7"/>
      <c r="L9" s="7"/>
    </row>
    <row r="10" spans="2:12" x14ac:dyDescent="0.25">
      <c r="B10" s="7"/>
      <c r="C10" s="7"/>
      <c r="D10" s="7"/>
      <c r="E10" s="7"/>
      <c r="F10" s="7"/>
      <c r="G10" s="7"/>
      <c r="I10" s="7"/>
      <c r="J10" s="7"/>
      <c r="K10" s="7"/>
      <c r="L10" s="7"/>
    </row>
    <row r="11" spans="2:12" x14ac:dyDescent="0.25">
      <c r="B11" s="7"/>
      <c r="C11" s="7"/>
      <c r="D11" s="7"/>
      <c r="E11" s="7"/>
      <c r="F11" s="7"/>
      <c r="G11" s="7"/>
      <c r="I11" s="7"/>
      <c r="J11" s="7"/>
      <c r="K11" s="7"/>
      <c r="L11" s="7"/>
    </row>
    <row r="12" spans="2:12" x14ac:dyDescent="0.25">
      <c r="B12" s="7"/>
      <c r="C12" s="7"/>
      <c r="D12" s="7"/>
      <c r="E12" s="7"/>
      <c r="F12" s="7"/>
      <c r="G12" s="7"/>
      <c r="I12" s="7"/>
      <c r="J12" s="7"/>
      <c r="K12" s="7"/>
      <c r="L12" s="7"/>
    </row>
    <row r="13" spans="2:12" x14ac:dyDescent="0.25">
      <c r="B13" s="7"/>
      <c r="C13" s="7"/>
      <c r="D13" s="7"/>
      <c r="E13" s="7"/>
      <c r="F13" s="7"/>
      <c r="G13" s="7"/>
      <c r="I13" s="7"/>
      <c r="J13" s="7"/>
      <c r="K13" s="7"/>
      <c r="L13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E7071-A28C-4861-9FC9-81D86E9AA704}">
  <dimension ref="A2:K22"/>
  <sheetViews>
    <sheetView showGridLines="0" workbookViewId="0">
      <selection activeCell="E22" sqref="E22"/>
    </sheetView>
  </sheetViews>
  <sheetFormatPr baseColWidth="10" defaultRowHeight="15" x14ac:dyDescent="0.25"/>
  <cols>
    <col min="1" max="4" width="11.42578125" style="1"/>
    <col min="5" max="5" width="13.42578125" style="1" customWidth="1"/>
    <col min="6" max="11" width="11.42578125" style="1"/>
  </cols>
  <sheetData>
    <row r="2" spans="3:6" ht="15.75" thickBot="1" x14ac:dyDescent="0.3"/>
    <row r="3" spans="3:6" ht="16.5" thickTop="1" thickBot="1" x14ac:dyDescent="0.3">
      <c r="C3" s="9" t="s">
        <v>0</v>
      </c>
      <c r="D3" s="9" t="s">
        <v>10</v>
      </c>
      <c r="E3" s="9" t="s">
        <v>12</v>
      </c>
      <c r="F3" s="9" t="s">
        <v>11</v>
      </c>
    </row>
    <row r="4" spans="3:6" ht="15.75" thickTop="1" x14ac:dyDescent="0.25">
      <c r="C4" s="4">
        <v>0.1</v>
      </c>
      <c r="D4" s="12">
        <f>Euler!F8</f>
        <v>1.8207400000000002</v>
      </c>
      <c r="E4" s="12">
        <f>'Euler-Mejorado'!I8</f>
        <v>2.0801081522437501</v>
      </c>
      <c r="F4" s="12">
        <f>'RK4'!J8</f>
        <v>2.0533388265212693</v>
      </c>
    </row>
    <row r="5" spans="3:6" x14ac:dyDescent="0.25">
      <c r="C5" s="17">
        <v>0.05</v>
      </c>
      <c r="D5" s="16">
        <f>Euler!F25</f>
        <v>1.9423585961052738</v>
      </c>
      <c r="E5" s="16">
        <f>'Euler-Mejorado'!I26</f>
        <v>2.0591659000550084</v>
      </c>
      <c r="F5" s="16">
        <f>'RK4'!J26</f>
        <v>2.0532229888131779</v>
      </c>
    </row>
    <row r="6" spans="3:6" ht="15.75" thickBot="1" x14ac:dyDescent="0.3">
      <c r="C6" s="15"/>
      <c r="D6" s="15"/>
      <c r="E6" s="15"/>
      <c r="F6" s="15"/>
    </row>
    <row r="7" spans="3:6" ht="16.5" thickTop="1" thickBot="1" x14ac:dyDescent="0.3">
      <c r="C7" s="9" t="s">
        <v>0</v>
      </c>
      <c r="D7" s="9" t="s">
        <v>10</v>
      </c>
      <c r="E7" s="9" t="s">
        <v>12</v>
      </c>
      <c r="F7" s="9" t="s">
        <v>11</v>
      </c>
    </row>
    <row r="8" spans="3:6" ht="15.75" thickTop="1" x14ac:dyDescent="0.25">
      <c r="C8" s="4">
        <v>0.1</v>
      </c>
      <c r="D8" s="12">
        <f>Euler!Q8</f>
        <v>0.53151322799688761</v>
      </c>
      <c r="E8" s="12">
        <f>'Euler-Mejorado'!W8</f>
        <v>0.54702430055177143</v>
      </c>
      <c r="F8" s="12">
        <f>'RK4'!Y8</f>
        <v>0.54630230758363363</v>
      </c>
    </row>
    <row r="9" spans="3:6" x14ac:dyDescent="0.25">
      <c r="C9" s="17">
        <v>0.05</v>
      </c>
      <c r="D9" s="16">
        <f>Euler!Q25</f>
        <v>0.53839699051715284</v>
      </c>
      <c r="E9" s="16">
        <f>'Euler-Mejorado'!W26</f>
        <v>0.54648961398385199</v>
      </c>
      <c r="F9" s="16">
        <f>'RK4'!Y26</f>
        <v>0.54630248139485782</v>
      </c>
    </row>
    <row r="10" spans="3:6" ht="15.75" thickBot="1" x14ac:dyDescent="0.3">
      <c r="C10" s="15"/>
      <c r="D10" s="15"/>
      <c r="E10" s="15"/>
      <c r="F10" s="15"/>
    </row>
    <row r="11" spans="3:6" ht="16.5" thickTop="1" thickBot="1" x14ac:dyDescent="0.3">
      <c r="C11" s="9" t="s">
        <v>0</v>
      </c>
      <c r="D11" s="9" t="s">
        <v>10</v>
      </c>
      <c r="E11" s="9" t="s">
        <v>12</v>
      </c>
      <c r="F11" s="9" t="s">
        <v>11</v>
      </c>
    </row>
    <row r="12" spans="3:6" ht="15.75" thickTop="1" x14ac:dyDescent="0.25">
      <c r="C12" s="4">
        <v>0.1</v>
      </c>
      <c r="D12" s="12">
        <f>Euler!AB8</f>
        <v>0.56392820194707405</v>
      </c>
      <c r="E12" s="12">
        <f>'Euler-Mejorado'!AJ8</f>
        <v>0.55026297159688708</v>
      </c>
      <c r="F12" s="12">
        <f>'RK4'!AN8</f>
        <v>0.54895333099488941</v>
      </c>
    </row>
    <row r="13" spans="3:6" x14ac:dyDescent="0.25">
      <c r="C13" s="17">
        <v>0.05</v>
      </c>
      <c r="D13" s="16">
        <f>Euler!AB25</f>
        <v>0.55649756881154755</v>
      </c>
      <c r="E13" s="16">
        <f>'Euler-Mejorado'!AJ26</f>
        <v>0.54952543618417349</v>
      </c>
      <c r="F13" s="16">
        <f>'RK4'!AN26</f>
        <v>0.54909243323528945</v>
      </c>
    </row>
    <row r="14" spans="3:6" x14ac:dyDescent="0.25">
      <c r="C14" s="15"/>
      <c r="D14" s="15"/>
      <c r="E14" s="15"/>
      <c r="F14" s="15"/>
    </row>
    <row r="15" spans="3:6" x14ac:dyDescent="0.25">
      <c r="C15" s="15"/>
      <c r="D15" s="15"/>
      <c r="E15" s="15"/>
      <c r="F15" s="15"/>
    </row>
    <row r="16" spans="3:6" x14ac:dyDescent="0.25">
      <c r="C16" s="15"/>
      <c r="D16" s="15"/>
      <c r="E16" s="15"/>
      <c r="F16" s="15"/>
    </row>
    <row r="17" spans="3:6" x14ac:dyDescent="0.25">
      <c r="C17" s="15"/>
      <c r="D17" s="15"/>
      <c r="E17" s="15"/>
      <c r="F17" s="15"/>
    </row>
    <row r="18" spans="3:6" x14ac:dyDescent="0.25">
      <c r="C18" s="15"/>
      <c r="D18" s="15"/>
      <c r="E18" s="15"/>
      <c r="F18" s="15"/>
    </row>
    <row r="19" spans="3:6" x14ac:dyDescent="0.25">
      <c r="C19" s="15"/>
      <c r="D19" s="15"/>
      <c r="E19" s="15"/>
      <c r="F19" s="15"/>
    </row>
    <row r="20" spans="3:6" x14ac:dyDescent="0.25">
      <c r="C20" s="15"/>
      <c r="D20" s="15"/>
      <c r="E20" s="15"/>
      <c r="F20" s="15"/>
    </row>
    <row r="21" spans="3:6" x14ac:dyDescent="0.25">
      <c r="C21" s="15"/>
      <c r="D21" s="15"/>
      <c r="E21" s="15"/>
      <c r="F21" s="15"/>
    </row>
    <row r="22" spans="3:6" x14ac:dyDescent="0.25">
      <c r="C22" s="15"/>
      <c r="D22" s="15"/>
      <c r="E22" s="15"/>
      <c r="F22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Euler</vt:lpstr>
      <vt:lpstr>Euler-Mejorado</vt:lpstr>
      <vt:lpstr>RK4</vt:lpstr>
      <vt:lpstr>RK4 (2)</vt:lpstr>
      <vt:lpstr>Comparación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POLO CASTRO</dc:creator>
  <cp:lastModifiedBy>JEAN POLO CASTRO</cp:lastModifiedBy>
  <dcterms:created xsi:type="dcterms:W3CDTF">2020-02-17T19:24:33Z</dcterms:created>
  <dcterms:modified xsi:type="dcterms:W3CDTF">2020-02-17T22:25:38Z</dcterms:modified>
</cp:coreProperties>
</file>