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Margaret\Downloads\"/>
    </mc:Choice>
  </mc:AlternateContent>
  <xr:revisionPtr revIDLastSave="0" documentId="13_ncr:1_{504BCCD7-17F1-4B0E-A737-8CA759E426A8}" xr6:coauthVersionLast="47" xr6:coauthVersionMax="47" xr10:uidLastSave="{00000000-0000-0000-0000-000000000000}"/>
  <bookViews>
    <workbookView xWindow="-108" yWindow="-108" windowWidth="23256" windowHeight="13176" activeTab="2" xr2:uid="{D6B2FCCB-2D07-446D-BDFD-23C8269041FC}"/>
  </bookViews>
  <sheets>
    <sheet name="Original Data" sheetId="1" r:id="rId1"/>
    <sheet name="Master Data" sheetId="3" r:id="rId2"/>
    <sheet name="Analysis" sheetId="4" r:id="rId3"/>
  </sheets>
  <externalReferences>
    <externalReference r:id="rId4"/>
  </externalReferences>
  <definedNames>
    <definedName name="_AMO_UniqueIdentifier" hidden="1">"'38706540-5f39-469d-a324-0d247cc76460'"</definedName>
    <definedName name="RankList">[1]START!#REF!</definedName>
  </definedNames>
  <calcPr calcId="191029"/>
  <pivotCaches>
    <pivotCache cacheId="0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" i="3" l="1"/>
  <c r="P3" i="3"/>
  <c r="P4" i="3"/>
  <c r="P5" i="3"/>
  <c r="P6" i="3"/>
  <c r="P7" i="3"/>
  <c r="P8" i="3"/>
  <c r="P9" i="3"/>
  <c r="P10" i="3"/>
  <c r="P11" i="3"/>
  <c r="P12" i="3"/>
  <c r="P13" i="3"/>
  <c r="O2" i="3"/>
  <c r="O3" i="3"/>
  <c r="O4" i="3"/>
  <c r="O5" i="3"/>
  <c r="O6" i="3"/>
  <c r="O7" i="3"/>
  <c r="O8" i="3"/>
  <c r="O9" i="3"/>
  <c r="O10" i="3"/>
  <c r="O11" i="3"/>
  <c r="O12" i="3"/>
  <c r="O13" i="3"/>
  <c r="N2" i="3"/>
  <c r="N3" i="3"/>
  <c r="N4" i="3"/>
  <c r="N5" i="3"/>
  <c r="N6" i="3"/>
  <c r="N7" i="3"/>
  <c r="N8" i="3"/>
  <c r="N9" i="3"/>
  <c r="N10" i="3"/>
  <c r="N11" i="3"/>
  <c r="N12" i="3"/>
  <c r="N13" i="3"/>
  <c r="M2" i="3"/>
  <c r="M3" i="3"/>
  <c r="M4" i="3"/>
  <c r="M5" i="3"/>
  <c r="M6" i="3"/>
  <c r="M7" i="3"/>
  <c r="M8" i="3"/>
  <c r="M9" i="3"/>
  <c r="M10" i="3"/>
  <c r="M11" i="3"/>
  <c r="M12" i="3"/>
  <c r="M13" i="3"/>
  <c r="L2" i="3"/>
  <c r="L3" i="3"/>
  <c r="L4" i="3"/>
  <c r="L5" i="3"/>
  <c r="L6" i="3"/>
  <c r="L7" i="3"/>
  <c r="L8" i="3"/>
  <c r="L9" i="3"/>
  <c r="L10" i="3"/>
  <c r="L11" i="3"/>
  <c r="L12" i="3"/>
  <c r="L13" i="3"/>
  <c r="K2" i="3"/>
  <c r="K3" i="3"/>
  <c r="K4" i="3"/>
  <c r="K5" i="3"/>
  <c r="K6" i="3"/>
  <c r="K7" i="3"/>
  <c r="K8" i="3"/>
  <c r="K9" i="3"/>
  <c r="K10" i="3"/>
  <c r="K11" i="3"/>
  <c r="K12" i="3"/>
  <c r="K13" i="3"/>
  <c r="H2" i="3"/>
  <c r="J2" i="3"/>
  <c r="J3" i="3"/>
  <c r="J4" i="3"/>
  <c r="J5" i="3"/>
  <c r="J6" i="3"/>
  <c r="J7" i="3"/>
  <c r="J8" i="3"/>
  <c r="J9" i="3"/>
  <c r="J10" i="3"/>
  <c r="J11" i="3"/>
  <c r="J12" i="3"/>
  <c r="J13" i="3"/>
  <c r="I2" i="3"/>
  <c r="I3" i="3"/>
  <c r="I4" i="3"/>
  <c r="I5" i="3"/>
  <c r="I6" i="3"/>
  <c r="I7" i="3"/>
  <c r="I8" i="3"/>
  <c r="I9" i="3"/>
  <c r="I10" i="3"/>
  <c r="I11" i="3"/>
  <c r="I12" i="3"/>
  <c r="I13" i="3"/>
  <c r="H13" i="3"/>
  <c r="H6" i="3"/>
  <c r="H5" i="3"/>
  <c r="H4" i="3"/>
  <c r="H3" i="3"/>
  <c r="H7" i="3"/>
  <c r="H8" i="3"/>
  <c r="H9" i="3"/>
  <c r="H10" i="3"/>
  <c r="H11" i="3"/>
  <c r="H12" i="3"/>
  <c r="E13" i="3"/>
  <c r="E12" i="3"/>
  <c r="E11" i="3"/>
  <c r="E10" i="3"/>
  <c r="E9" i="3"/>
  <c r="E8" i="3"/>
  <c r="E7" i="3"/>
  <c r="E6" i="3"/>
  <c r="E5" i="3"/>
  <c r="E4" i="3"/>
  <c r="E3" i="3"/>
  <c r="E2" i="3"/>
  <c r="K17" i="1"/>
  <c r="J11" i="1" a="1"/>
  <c r="J11" i="1" s="1"/>
  <c r="K11" i="1" s="1"/>
  <c r="J17" i="1" a="1"/>
  <c r="J17" i="1" s="1"/>
  <c r="K18" i="1"/>
  <c r="K19" i="1"/>
  <c r="K20" i="1"/>
  <c r="K21" i="1"/>
  <c r="K22" i="1"/>
  <c r="E13" i="1"/>
  <c r="E12" i="1"/>
  <c r="E11" i="1"/>
  <c r="E10" i="1"/>
  <c r="E9" i="1"/>
  <c r="E8" i="1"/>
  <c r="E7" i="1"/>
  <c r="E6" i="1"/>
  <c r="E5" i="1"/>
  <c r="E4" i="1"/>
  <c r="E3" i="1"/>
  <c r="E2" i="1"/>
  <c r="K13" i="1" l="1"/>
  <c r="K1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<sst xmlns="http://schemas.openxmlformats.org/spreadsheetml/2006/main" count="172" uniqueCount="38">
  <si>
    <t>Period</t>
  </si>
  <si>
    <t># of Scans (Actual)</t>
  </si>
  <si>
    <t># of Scans (Goal)</t>
  </si>
  <si>
    <t># of Impressions</t>
  </si>
  <si>
    <t>Scan Through Rate (Actual)</t>
  </si>
  <si>
    <t>Scan Through Rate (Goal)</t>
  </si>
  <si>
    <t>Conversions from QR Landing Pages (Actual)</t>
  </si>
  <si>
    <t># of Scans</t>
  </si>
  <si>
    <t>Ad Location</t>
  </si>
  <si>
    <t>Conversions</t>
  </si>
  <si>
    <t>Landing Page</t>
  </si>
  <si>
    <t>Billboard</t>
  </si>
  <si>
    <t>Landing Page #1</t>
  </si>
  <si>
    <t>Tradeshow</t>
  </si>
  <si>
    <t>Landing Page #2</t>
  </si>
  <si>
    <t>Product Packaging</t>
  </si>
  <si>
    <t>Landing Page #3</t>
  </si>
  <si>
    <t>In Store Display</t>
  </si>
  <si>
    <t>Magazine Ad</t>
  </si>
  <si>
    <t>Newspaper Ad</t>
  </si>
  <si>
    <t>Grand Total</t>
  </si>
  <si>
    <t>Sum of # of Scans (Actual)</t>
  </si>
  <si>
    <t>Sum of # of Scans (Goal)</t>
  </si>
  <si>
    <t>Row Labels</t>
  </si>
  <si>
    <t>Sum of Scan Through Rate (Actual)</t>
  </si>
  <si>
    <t>Sum of Scan Through Rate (Goal)</t>
  </si>
  <si>
    <t>Sum of # of Impressions</t>
  </si>
  <si>
    <t>Sum of Conversions from QR Landing Pages (Actual)</t>
  </si>
  <si>
    <t>Sum of Product Packaging</t>
  </si>
  <si>
    <t>Sum of Tradeshow</t>
  </si>
  <si>
    <t>Sum of Billboard</t>
  </si>
  <si>
    <t>Sum of In Store Display</t>
  </si>
  <si>
    <t>Sum of Magazine Ad</t>
  </si>
  <si>
    <t>Sum of Newspaper Ad</t>
  </si>
  <si>
    <t>Sum of Landing Page #1</t>
  </si>
  <si>
    <t>Sum of Landing Page #2</t>
  </si>
  <si>
    <t>Sum of Landing Page #3</t>
  </si>
  <si>
    <t>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</si>
</sst>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-0.249977111117893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9">
    <xf numFmtId="0" fontId="0" fillId="0" borderId="0" xfId="0"/>
    <xf numFmtId="9" fontId="0" fillId="0" borderId="0" xfId="2" applyFont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7" fontId="0" fillId="0" borderId="0" xfId="2" applyNumberFormat="1" applyFont="1" applyAlignment="1">
      <alignment vertical="center" wrapText="1"/>
    </xf>
    <xf numFmtId="164" fontId="0" fillId="0" borderId="0" xfId="1" applyNumberFormat="1" applyFont="1" applyAlignment="1">
      <alignment vertical="center" wrapText="1"/>
    </xf>
    <xf numFmtId="165" fontId="0" fillId="0" borderId="0" xfId="2" applyNumberFormat="1" applyFont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2" borderId="0" xfId="2" applyFont="1" applyFill="1" applyAlignment="1">
      <alignment horizontal="center" vertical="center" wrapText="1"/>
    </xf>
    <xf numFmtId="9" fontId="0" fillId="0" borderId="0" xfId="2" applyFont="1" applyAlignment="1">
      <alignment vertical="center" wrapText="1"/>
    </xf>
    <xf numFmtId="9" fontId="0" fillId="2" borderId="0" xfId="2" applyFont="1" applyFill="1" applyAlignment="1">
      <alignment vertical="center" wrapText="1"/>
    </xf>
    <xf numFmtId="0" fontId="0" fillId="2" borderId="0" xfId="0" applyFill="1" applyAlignment="1">
      <alignment horizontal="left" vertical="center" wrapText="1"/>
    </xf>
    <xf numFmtId="0" fontId="0" fillId="0" borderId="0" xfId="0" pivotButton="1"/>
    <xf numFmtId="17" fontId="0" fillId="0" borderId="0" xfId="0" applyNumberFormat="1" applyAlignment="1">
      <alignment horizontal="left"/>
    </xf>
    <xf numFmtId="17" fontId="0" fillId="0" borderId="0" xfId="2" applyNumberFormat="1" applyFont="1" applyAlignment="1">
      <alignment horizontal="center" vertical="center" wrapText="1"/>
    </xf>
    <xf numFmtId="0" fontId="0" fillId="0" borderId="0" xfId="0" applyAlignment="1">
      <alignment horizontal="center"/>
    </xf>
    <xf numFmtId="1" fontId="0" fillId="0" borderId="2" xfId="2" applyNumberFormat="1" applyFont="1" applyFill="1" applyBorder="1" applyAlignment="1">
      <alignment horizontal="center" vertical="center" wrapText="1"/>
    </xf>
    <xf numFmtId="1" fontId="0" fillId="0" borderId="0" xfId="2" applyNumberFormat="1" applyFont="1" applyFill="1" applyBorder="1" applyAlignment="1">
      <alignment horizontal="center" vertical="center" wrapText="1"/>
    </xf>
    <xf numFmtId="1" fontId="0" fillId="0" borderId="3" xfId="2" applyNumberFormat="1" applyFont="1" applyFill="1" applyBorder="1" applyAlignment="1">
      <alignment horizontal="center" vertical="center" wrapText="1"/>
    </xf>
    <xf numFmtId="1" fontId="0" fillId="0" borderId="4" xfId="2" applyNumberFormat="1" applyFont="1" applyFill="1" applyBorder="1" applyAlignment="1">
      <alignment horizontal="center" vertical="center" wrapText="1"/>
    </xf>
    <xf numFmtId="1" fontId="0" fillId="0" borderId="5" xfId="2" applyNumberFormat="1" applyFont="1" applyFill="1" applyBorder="1" applyAlignment="1">
      <alignment horizontal="center" vertical="center" wrapText="1"/>
    </xf>
    <xf numFmtId="1" fontId="0" fillId="0" borderId="6" xfId="2" applyNumberFormat="1" applyFont="1" applyFill="1" applyBorder="1" applyAlignment="1">
      <alignment horizontal="center" vertical="center" wrapText="1"/>
    </xf>
    <xf numFmtId="164" fontId="0" fillId="0" borderId="7" xfId="1" applyNumberFormat="1" applyFont="1" applyBorder="1" applyAlignment="1">
      <alignment horizontal="center" vertical="center" wrapText="1"/>
    </xf>
    <xf numFmtId="164" fontId="0" fillId="0" borderId="8" xfId="1" applyNumberFormat="1" applyFont="1" applyBorder="1" applyAlignment="1">
      <alignment horizontal="center" vertical="center" wrapText="1"/>
    </xf>
    <xf numFmtId="165" fontId="0" fillId="0" borderId="2" xfId="2" applyNumberFormat="1" applyFont="1" applyBorder="1" applyAlignment="1">
      <alignment horizontal="center" vertical="center" wrapText="1"/>
    </xf>
    <xf numFmtId="165" fontId="0" fillId="0" borderId="3" xfId="2" applyNumberFormat="1" applyFont="1" applyBorder="1" applyAlignment="1">
      <alignment horizontal="center" vertical="center" wrapText="1"/>
    </xf>
    <xf numFmtId="165" fontId="0" fillId="0" borderId="4" xfId="2" applyNumberFormat="1" applyFont="1" applyBorder="1" applyAlignment="1">
      <alignment horizontal="center" vertical="center" wrapText="1"/>
    </xf>
    <xf numFmtId="165" fontId="0" fillId="0" borderId="6" xfId="2" applyNumberFormat="1" applyFont="1" applyBorder="1" applyAlignment="1">
      <alignment horizontal="center" vertical="center" wrapText="1"/>
    </xf>
    <xf numFmtId="164" fontId="0" fillId="0" borderId="2" xfId="1" applyNumberFormat="1" applyFont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0" fillId="0" borderId="4" xfId="1" applyNumberFormat="1" applyFont="1" applyBorder="1" applyAlignment="1">
      <alignment horizontal="center" vertical="center" wrapText="1"/>
    </xf>
    <xf numFmtId="164" fontId="0" fillId="0" borderId="6" xfId="1" applyNumberFormat="1" applyFont="1" applyBorder="1" applyAlignment="1">
      <alignment horizontal="center" vertical="center" wrapText="1"/>
    </xf>
    <xf numFmtId="9" fontId="0" fillId="0" borderId="9" xfId="2" applyFont="1" applyBorder="1" applyAlignment="1">
      <alignment horizontal="center" vertical="center" wrapText="1"/>
    </xf>
    <xf numFmtId="9" fontId="0" fillId="5" borderId="9" xfId="2" applyFont="1" applyFill="1" applyBorder="1" applyAlignment="1">
      <alignment horizontal="center" vertical="center" wrapText="1"/>
    </xf>
    <xf numFmtId="9" fontId="0" fillId="5" borderId="10" xfId="2" applyFont="1" applyFill="1" applyBorder="1" applyAlignment="1">
      <alignment horizontal="center" vertical="center" wrapText="1"/>
    </xf>
    <xf numFmtId="9" fontId="0" fillId="6" borderId="1" xfId="2" applyFont="1" applyFill="1" applyBorder="1" applyAlignment="1">
      <alignment horizontal="center" vertical="center" wrapText="1"/>
    </xf>
    <xf numFmtId="9" fontId="0" fillId="8" borderId="9" xfId="2" applyFont="1" applyFill="1" applyBorder="1" applyAlignment="1">
      <alignment horizontal="center" vertical="center" wrapText="1"/>
    </xf>
    <xf numFmtId="9" fontId="0" fillId="8" borderId="10" xfId="2" applyFont="1" applyFill="1" applyBorder="1" applyAlignment="1">
      <alignment horizontal="center" vertical="center" wrapText="1"/>
    </xf>
    <xf numFmtId="9" fontId="0" fillId="7" borderId="1" xfId="2" applyFont="1" applyFill="1" applyBorder="1" applyAlignment="1">
      <alignment horizontal="center" vertical="center" wrapText="1"/>
    </xf>
    <xf numFmtId="9" fontId="0" fillId="3" borderId="9" xfId="2" applyFont="1" applyFill="1" applyBorder="1" applyAlignment="1">
      <alignment horizontal="center" vertical="center" wrapText="1"/>
    </xf>
    <xf numFmtId="9" fontId="0" fillId="3" borderId="11" xfId="2" applyFont="1" applyFill="1" applyBorder="1" applyAlignment="1">
      <alignment horizontal="center" vertical="center" wrapText="1"/>
    </xf>
    <xf numFmtId="9" fontId="0" fillId="3" borderId="10" xfId="2" applyFont="1" applyFill="1" applyBorder="1" applyAlignment="1">
      <alignment horizontal="center" vertical="center" wrapText="1"/>
    </xf>
    <xf numFmtId="9" fontId="0" fillId="4" borderId="9" xfId="2" applyFont="1" applyFill="1" applyBorder="1" applyAlignment="1">
      <alignment horizontal="center" vertical="center" wrapText="1"/>
    </xf>
    <xf numFmtId="9" fontId="0" fillId="4" borderId="11" xfId="2" applyFont="1" applyFill="1" applyBorder="1" applyAlignment="1">
      <alignment horizontal="center" vertical="center" wrapText="1"/>
    </xf>
    <xf numFmtId="9" fontId="0" fillId="4" borderId="10" xfId="2" applyFon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9" fontId="0" fillId="0" borderId="0" xfId="0" applyNumberFormat="1"/>
    <xf numFmtId="0" fontId="0" fillId="0" borderId="0" xfId="0" applyAlignment="1">
      <alignment horizontal="center" wrapText="1"/>
    </xf>
    <xf numFmtId="0" fontId="0" fillId="0" borderId="0" xfId="0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69">
    <dxf>
      <alignment horizontal="center"/>
    </dxf>
    <dxf>
      <alignment vertical="center"/>
    </dxf>
    <dxf>
      <numFmt numFmtId="164" formatCode="_-* #,##0_-;\-* #,##0_-;_-* &quot;-&quot;??_-;_-@_-"/>
    </dxf>
    <dxf>
      <alignment horizontal="center"/>
    </dxf>
    <dxf>
      <alignment horizontal="center"/>
    </dxf>
    <dxf>
      <alignment vertical="center"/>
    </dxf>
    <dxf>
      <numFmt numFmtId="164" formatCode="_-* #,##0_-;\-* #,##0_-;_-* &quot;-&quot;??_-;_-@_-"/>
    </dxf>
    <dxf>
      <alignment horizontal="center"/>
    </dxf>
    <dxf>
      <numFmt numFmtId="13" formatCode="0%"/>
    </dxf>
    <dxf>
      <numFmt numFmtId="13" formatCode="0%"/>
    </dxf>
    <dxf>
      <alignment horizontal="center"/>
    </dxf>
    <dxf>
      <alignment vertical="center"/>
    </dxf>
    <dxf>
      <numFmt numFmtId="164" formatCode="_-* #,##0_-;\-* #,##0_-;_-* &quot;-&quot;??_-;_-@_-"/>
    </dxf>
    <dxf>
      <alignment horizontal="center"/>
    </dxf>
    <dxf>
      <alignment horizontal="center"/>
    </dxf>
    <dxf>
      <alignment horizontal="center"/>
    </dxf>
    <dxf>
      <alignment horizontal="center"/>
    </dxf>
    <dxf>
      <alignment vertical="center"/>
    </dxf>
    <dxf>
      <numFmt numFmtId="164" formatCode="_-* #,##0_-;\-* #,##0_-;_-* &quot;-&quot;??_-;_-@_-"/>
    </dxf>
    <dxf>
      <alignment horizontal="center"/>
    </dxf>
    <dxf>
      <alignment horizontal="center"/>
    </dxf>
    <dxf>
      <alignment wrapText="1"/>
    </dxf>
    <dxf>
      <alignment horizontal="center"/>
    </dxf>
    <dxf>
      <numFmt numFmtId="13" formatCode="0%"/>
    </dxf>
    <dxf>
      <alignment horizontal="center"/>
    </dxf>
    <dxf>
      <alignment vertical="center"/>
    </dxf>
    <dxf>
      <numFmt numFmtId="164" formatCode="_-* #,##0_-;\-* #,##0_-;_-* &quot;-&quot;??_-;_-@_-"/>
    </dxf>
    <dxf>
      <alignment horizontal="center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" formatCode="0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/>
        <bottom/>
      </border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medium">
          <color indexed="64"/>
        </right>
        <top/>
        <bottom/>
      </border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indexed="64"/>
        </left>
        <right/>
        <top/>
        <bottom/>
      </border>
    </dxf>
    <dxf>
      <numFmt numFmtId="22" formatCode="mmm\-yy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border>
        <bottom style="medium">
          <color indexed="64"/>
        </bottom>
      </border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0.0%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164" formatCode="_-* #,##0_-;\-* #,##0_-;_-* &quot;-&quot;??_-;_-@_-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numFmt numFmtId="22" formatCode="mmm\-yy"/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general" vertical="center" textRotation="0" wrapText="1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</dxfs>
  <tableStyles count="4" defaultTableStyle="TableStyleMedium2" defaultPivotStyle="PivotStyleLight16">
    <tableStyle name="Slicer Style 1" pivot="0" table="0" count="1" xr9:uid="{F5E80B6D-BD7D-488D-A158-BF82DBBF0EB4}">
      <tableStyleElement type="wholeTable" dxfId="68"/>
    </tableStyle>
    <tableStyle name="Slicer Style 2" pivot="0" table="0" count="1" xr9:uid="{5BB04896-5F63-4856-91E7-D71E8B84C6B0}">
      <tableStyleElement type="wholeTable" dxfId="67"/>
    </tableStyle>
    <tableStyle name="Slicer Style 3" pivot="0" table="0" count="0" xr9:uid="{0043B0E6-DA8B-4FCE-96A5-3D72ADBFA4C3}"/>
    <tableStyle name="Slicer Style 4" pivot="0" table="0" count="1" xr9:uid="{7375314A-4947-42E6-85B9-1EB389CD81C8}">
      <tableStyleElement type="headerRow" dxfId="66"/>
    </tableStyle>
  </tableStyles>
  <colors>
    <mruColors>
      <color rgb="FF66CCFF"/>
    </mruColors>
  </colors>
  <extLst>
    <ext xmlns:x14="http://schemas.microsoft.com/office/spreadsheetml/2009/9/main" uri="{EB79DEF2-80B8-43e5-95BD-54CBDDF9020C}">
      <x14:slicerStyles defaultSlicerStyle="SlicerStyleLight1">
        <x14:slicerStyle name="Slicer Style 1"/>
        <x14:slicerStyle name="Slicer Style 2"/>
        <x14:slicerStyle name="Slicer Style 3"/>
        <x14:slicerStyle name="Slicer Style 4"/>
      </x14:slicerStyles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externalLink" Target="externalLinks/externalLink1.xml"/><Relationship Id="rId9" Type="http://schemas.openxmlformats.org/officeDocument/2006/relationships/sheetMetadata" Target="metadata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laire/AppData/Local/Temp/7zO8A82BFD0/11.Remove-Duplicat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structors"/>
      <sheetName val="START"/>
      <sheetName val="FINISHED"/>
    </sheetNames>
    <sheetDataSet>
      <sheetData sheetId="0"/>
      <sheetData sheetId="1"/>
      <sheetData sheetId="2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garet" refreshedDate="45148.219433564816" createdVersion="8" refreshedVersion="8" minRefreshableVersion="3" recordCount="12" xr:uid="{5868DA53-0F48-4AED-AE1D-2CFFC7F831BC}">
  <cacheSource type="worksheet">
    <worksheetSource name="Table26"/>
  </cacheSource>
  <cacheFields count="16">
    <cacheField name="Period" numFmtId="17">
      <sharedItems containsSemiMixedTypes="0" containsNonDate="0" containsDate="1" containsString="0" minDate="2016-01-01T00:00:00" maxDate="2016-12-02T00:00:00" count="12">
        <d v="2016-01-01T00:00:00"/>
        <d v="2016-02-01T00:00:00"/>
        <d v="2016-03-01T00:00:00"/>
        <d v="2016-04-01T00:00:00"/>
        <d v="2016-05-01T00:00:00"/>
        <d v="2016-06-01T00:00:00"/>
        <d v="2016-07-01T00:00:00"/>
        <d v="2016-08-01T00:00:00"/>
        <d v="2016-09-01T00:00:00"/>
        <d v="2016-10-01T00:00:00"/>
        <d v="2016-11-01T00:00:00"/>
        <d v="2016-12-01T00:00:00"/>
      </sharedItems>
    </cacheField>
    <cacheField name="# of Scans (Actual)" numFmtId="164">
      <sharedItems containsSemiMixedTypes="0" containsString="0" containsNumber="1" containsInteger="1" minValue="3219" maxValue="4282" count="12">
        <n v="3219"/>
        <n v="3381"/>
        <n v="3453"/>
        <n v="3723"/>
        <n v="3791"/>
        <n v="3862"/>
        <n v="3876"/>
        <n v="4030"/>
        <n v="4077"/>
        <n v="4115"/>
        <n v="4167"/>
        <n v="4282"/>
      </sharedItems>
    </cacheField>
    <cacheField name="# of Scans (Goal)" numFmtId="164">
      <sharedItems containsSemiMixedTypes="0" containsString="0" containsNumber="1" containsInteger="1" minValue="3000" maxValue="4500"/>
    </cacheField>
    <cacheField name="# of Impressions" numFmtId="164">
      <sharedItems containsSemiMixedTypes="0" containsString="0" containsNumber="1" containsInteger="1" minValue="78495" maxValue="149856"/>
    </cacheField>
    <cacheField name="Scan Through Rate (Actual)" numFmtId="165">
      <sharedItems containsSemiMixedTypes="0" containsString="0" containsNumber="1" minValue="2.7806694426649584E-2" maxValue="4.2055377266960223E-2" count="12">
        <n v="4.1008981463787501E-2"/>
        <n v="4.2055377266960223E-2"/>
        <n v="3.7113069647463456E-2"/>
        <n v="3.876146550198336E-2"/>
        <n v="3.6121962839447352E-2"/>
        <n v="3.1361657896446439E-2"/>
        <n v="3.7290744660380987E-2"/>
        <n v="3.8728029291075258E-2"/>
        <n v="3.1252155915833045E-2"/>
        <n v="3.1799389513542754E-2"/>
        <n v="2.7806694426649584E-2"/>
        <n v="3.3078408651989188E-2"/>
      </sharedItems>
    </cacheField>
    <cacheField name="Scan Through Rate (Goal)" numFmtId="165">
      <sharedItems containsSemiMixedTypes="0" containsString="0" containsNumber="1" minValue="0.06" maxValue="0.06"/>
    </cacheField>
    <cacheField name="Conversions from QR Landing Pages (Actual)" numFmtId="164">
      <sharedItems containsSemiMixedTypes="0" containsString="0" containsNumber="1" containsInteger="1" minValue="1000" maxValue="1775"/>
    </cacheField>
    <cacheField name="Landing Page #1" numFmtId="1">
      <sharedItems containsSemiMixedTypes="0" containsString="0" containsNumber="1" containsInteger="1" minValue="400" maxValue="601"/>
    </cacheField>
    <cacheField name="Landing Page #2" numFmtId="1">
      <sharedItems containsSemiMixedTypes="0" containsString="0" containsNumber="1" containsInteger="1" minValue="300" maxValue="341"/>
    </cacheField>
    <cacheField name="Landing Page #3" numFmtId="1">
      <sharedItems containsSemiMixedTypes="0" containsString="0" containsNumber="1" containsInteger="1" minValue="300" maxValue="847"/>
    </cacheField>
    <cacheField name="Billboard" numFmtId="1">
      <sharedItems containsSemiMixedTypes="0" containsString="0" containsNumber="1" containsInteger="1" minValue="103" maxValue="136" count="12">
        <n v="103"/>
        <n v="106"/>
        <n v="109"/>
        <n v="112"/>
        <n v="115"/>
        <n v="118"/>
        <n v="121"/>
        <n v="124"/>
        <n v="127"/>
        <n v="130"/>
        <n v="133"/>
        <n v="136"/>
      </sharedItems>
    </cacheField>
    <cacheField name="Tradeshow" numFmtId="1">
      <sharedItems containsSemiMixedTypes="0" containsString="0" containsNumber="1" containsInteger="1" minValue="783" maxValue="849" count="12">
        <n v="783"/>
        <n v="789"/>
        <n v="795"/>
        <n v="801"/>
        <n v="807"/>
        <n v="813"/>
        <n v="819"/>
        <n v="825"/>
        <n v="831"/>
        <n v="837"/>
        <n v="843"/>
        <n v="849"/>
      </sharedItems>
    </cacheField>
    <cacheField name="Product Packaging" numFmtId="1">
      <sharedItems containsSemiMixedTypes="0" containsString="0" containsNumber="1" containsInteger="1" minValue="513" maxValue="655" count="11">
        <n v="513"/>
        <n v="516"/>
        <n v="569"/>
        <n v="580"/>
        <n v="609"/>
        <n v="610"/>
        <n v="625"/>
        <n v="635"/>
        <n v="640"/>
        <n v="650"/>
        <n v="655"/>
      </sharedItems>
    </cacheField>
    <cacheField name="In Store Display" numFmtId="1">
      <sharedItems containsSemiMixedTypes="0" containsString="0" containsNumber="1" containsInteger="1" minValue="200" maxValue="320"/>
    </cacheField>
    <cacheField name="Magazine Ad" numFmtId="1">
      <sharedItems containsSemiMixedTypes="0" containsString="0" containsNumber="1" containsInteger="1" minValue="1000" maxValue="1520"/>
    </cacheField>
    <cacheField name="Newspaper Ad" numFmtId="1">
      <sharedItems containsSemiMixedTypes="0" containsString="0" containsNumber="1" containsInteger="1" minValue="620" maxValue="802"/>
    </cacheField>
  </cacheFields>
  <extLst>
    <ext xmlns:x14="http://schemas.microsoft.com/office/spreadsheetml/2009/9/main" uri="{725AE2AE-9491-48be-B2B4-4EB974FC3084}">
      <x14:pivotCacheDefinition pivotCacheId="1257712132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x v="0"/>
    <n v="3000"/>
    <n v="78495"/>
    <x v="0"/>
    <n v="0.06"/>
    <n v="1000"/>
    <n v="400"/>
    <n v="300"/>
    <n v="300"/>
    <x v="0"/>
    <x v="0"/>
    <x v="0"/>
    <n v="200"/>
    <n v="1000"/>
    <n v="620"/>
  </r>
  <r>
    <x v="1"/>
    <x v="1"/>
    <n v="3500"/>
    <n v="80394"/>
    <x v="1"/>
    <n v="0.06"/>
    <n v="1200"/>
    <n v="459"/>
    <n v="320"/>
    <n v="421"/>
    <x v="1"/>
    <x v="1"/>
    <x v="1"/>
    <n v="240"/>
    <n v="1100"/>
    <n v="630"/>
  </r>
  <r>
    <x v="2"/>
    <x v="2"/>
    <n v="3500"/>
    <n v="93040"/>
    <x v="2"/>
    <n v="0.06"/>
    <n v="1210"/>
    <n v="500"/>
    <n v="315"/>
    <n v="395"/>
    <x v="2"/>
    <x v="2"/>
    <x v="2"/>
    <n v="240"/>
    <n v="1100"/>
    <n v="640"/>
  </r>
  <r>
    <x v="3"/>
    <x v="3"/>
    <n v="3500"/>
    <n v="96049"/>
    <x v="3"/>
    <n v="0.06"/>
    <n v="1250"/>
    <n v="520"/>
    <n v="321"/>
    <n v="410"/>
    <x v="3"/>
    <x v="3"/>
    <x v="3"/>
    <n v="280"/>
    <n v="1250"/>
    <n v="700"/>
  </r>
  <r>
    <x v="4"/>
    <x v="4"/>
    <n v="4000"/>
    <n v="104950"/>
    <x v="4"/>
    <n v="0.06"/>
    <n v="1400"/>
    <n v="600"/>
    <n v="319"/>
    <n v="481"/>
    <x v="4"/>
    <x v="4"/>
    <x v="4"/>
    <n v="285"/>
    <n v="1250"/>
    <n v="725"/>
  </r>
  <r>
    <x v="5"/>
    <x v="5"/>
    <n v="4000"/>
    <n v="123144"/>
    <x v="5"/>
    <n v="0.06"/>
    <n v="1459"/>
    <n v="524"/>
    <n v="327"/>
    <n v="608"/>
    <x v="5"/>
    <x v="5"/>
    <x v="5"/>
    <n v="290"/>
    <n v="1275"/>
    <n v="756"/>
  </r>
  <r>
    <x v="6"/>
    <x v="6"/>
    <n v="4000"/>
    <n v="103940"/>
    <x v="6"/>
    <n v="0.06"/>
    <n v="1401"/>
    <n v="527"/>
    <n v="322"/>
    <n v="552"/>
    <x v="6"/>
    <x v="6"/>
    <x v="5"/>
    <n v="295"/>
    <n v="1275"/>
    <n v="756"/>
  </r>
  <r>
    <x v="7"/>
    <x v="7"/>
    <n v="4500"/>
    <n v="104059"/>
    <x v="7"/>
    <n v="0.06"/>
    <n v="1509"/>
    <n v="601"/>
    <n v="329"/>
    <n v="579"/>
    <x v="7"/>
    <x v="7"/>
    <x v="6"/>
    <n v="300"/>
    <n v="1400"/>
    <n v="756"/>
  </r>
  <r>
    <x v="8"/>
    <x v="8"/>
    <n v="4500"/>
    <n v="130455"/>
    <x v="8"/>
    <n v="0.06"/>
    <n v="1498"/>
    <n v="588"/>
    <n v="335"/>
    <n v="575"/>
    <x v="8"/>
    <x v="8"/>
    <x v="7"/>
    <n v="310"/>
    <n v="1410"/>
    <n v="764"/>
  </r>
  <r>
    <x v="9"/>
    <x v="9"/>
    <n v="4500"/>
    <n v="129405"/>
    <x v="9"/>
    <n v="0.06"/>
    <n v="1531"/>
    <n v="512"/>
    <n v="333"/>
    <n v="686"/>
    <x v="9"/>
    <x v="9"/>
    <x v="8"/>
    <n v="310"/>
    <n v="1411"/>
    <n v="787"/>
  </r>
  <r>
    <x v="10"/>
    <x v="10"/>
    <n v="4500"/>
    <n v="149856"/>
    <x v="10"/>
    <n v="0.06"/>
    <n v="1600"/>
    <n v="545"/>
    <n v="341"/>
    <n v="714"/>
    <x v="10"/>
    <x v="10"/>
    <x v="9"/>
    <n v="315"/>
    <n v="1425"/>
    <n v="801"/>
  </r>
  <r>
    <x v="11"/>
    <x v="11"/>
    <n v="4500"/>
    <n v="129450"/>
    <x v="11"/>
    <n v="0.06"/>
    <n v="1775"/>
    <n v="599"/>
    <n v="329"/>
    <n v="847"/>
    <x v="11"/>
    <x v="11"/>
    <x v="10"/>
    <n v="320"/>
    <n v="1520"/>
    <n v="80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43BFC15-4E5B-4D9D-855C-08143F6ABBDA}" name="PivotTable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4">
  <location ref="F3:G9" firstHeaderRow="1" firstDataRow="1" firstDataCol="1" rowPageCount="1" colPageCount="1"/>
  <pivotFields count="16">
    <pivotField axis="axisPage" numFmtId="17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numFmtId="164" showAll="0"/>
    <pivotField numFmtId="164" showAll="0"/>
    <pivotField numFmtId="164" showAll="0"/>
    <pivotField numFmtId="165" showAll="0"/>
    <pivotField numFmtId="165" showAll="0"/>
    <pivotField numFmtId="164" showAll="0"/>
    <pivotField numFmtId="1" showAll="0"/>
    <pivotField numFmtId="1" showAll="0"/>
    <pivotField numFmtId="1" showAll="0"/>
    <pivotField dataField="1"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" showAll="0"/>
    <pivotField dataField="1" numFmtId="1" showAll="0"/>
    <pivotField dataField="1" numFmtId="1" showAll="0"/>
    <pivotField dataField="1" numFmtId="1" showAll="0"/>
    <pivotField dataField="1" numFmtId="1" showAll="0"/>
  </pivotFields>
  <rowFields count="1">
    <field x="-2"/>
  </rowFields>
  <rowItems count="6">
    <i>
      <x/>
    </i>
    <i i="1">
      <x v="1"/>
    </i>
    <i i="2">
      <x v="2"/>
    </i>
    <i i="3">
      <x v="3"/>
    </i>
    <i i="4">
      <x v="4"/>
    </i>
    <i i="5">
      <x v="5"/>
    </i>
  </rowItems>
  <colItems count="1">
    <i/>
  </colItems>
  <pageFields count="1">
    <pageField fld="0" hier="-1"/>
  </pageFields>
  <dataFields count="6">
    <dataField name="Sum of Billboard" fld="10" baseField="0" baseItem="0"/>
    <dataField name="Sum of In Store Display" fld="13" baseField="0" baseItem="0"/>
    <dataField name="Sum of Magazine Ad" fld="14" baseField="0" baseItem="0"/>
    <dataField name="Sum of Newspaper Ad" fld="15" baseField="0" baseItem="0"/>
    <dataField name="Sum of Product Packaging" fld="12" baseField="0" baseItem="0"/>
    <dataField name="Sum of Tradeshow" fld="11" baseField="0" baseItem="0"/>
  </dataFields>
  <formats count="4">
    <format dxfId="3">
      <pivotArea outline="0" collapsedLevelsAreSubtotals="1" fieldPosition="0"/>
    </format>
    <format dxfId="2">
      <pivotArea outline="0" collapsedLevelsAreSubtotals="1" fieldPosition="0"/>
    </format>
    <format dxfId="1">
      <pivotArea outline="0" collapsedLevelsAreSubtotals="1" fieldPosition="0"/>
    </format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FB3A970-AF90-478D-95EC-21F0995F3F75}" name="PivotTable11" cacheId="0" dataOnRows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I21:J24" firstHeaderRow="1" firstDataRow="1" firstDataCol="1" rowPageCount="1" colPageCount="1"/>
  <pivotFields count="16">
    <pivotField axis="axisPage" numFmtId="17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numFmtId="164" showAll="0"/>
    <pivotField numFmtId="164" showAll="0"/>
    <pivotField numFmtId="164" showAll="0"/>
    <pivotField numFmtId="165" showAll="0"/>
    <pivotField numFmtId="165" showAll="0"/>
    <pivotField numFmtId="164" showAll="0"/>
    <pivotField dataField="1" numFmtId="1" showAll="0"/>
    <pivotField dataField="1" numFmtId="1" showAll="0"/>
    <pivotField dataField="1" numFmtId="1" showAll="0"/>
    <pivotField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umFmtId="1" showAll="0"/>
    <pivotField numFmtId="1" showAll="0"/>
    <pivotField numFmtId="1" showAll="0"/>
  </pivotFields>
  <rowFields count="1">
    <field x="-2"/>
  </rowFields>
  <rowItems count="3">
    <i>
      <x/>
    </i>
    <i i="1">
      <x v="1"/>
    </i>
    <i i="2">
      <x v="2"/>
    </i>
  </rowItems>
  <colItems count="1">
    <i/>
  </colItems>
  <pageFields count="1">
    <pageField fld="0" hier="-1"/>
  </pageFields>
  <dataFields count="3">
    <dataField name="Sum of Landing Page #1" fld="7" baseField="0" baseItem="0"/>
    <dataField name="Sum of Landing Page #2" fld="8" baseField="0" baseItem="0"/>
    <dataField name="Sum of Landing Page #3" fld="9" baseField="0" baseItem="0"/>
  </dataFields>
  <formats count="4">
    <format dxfId="7">
      <pivotArea outline="0" collapsedLevelsAreSubtotals="1" fieldPosition="0"/>
    </format>
    <format dxfId="6">
      <pivotArea outline="0" collapsedLevelsAreSubtotals="1" fieldPosition="0"/>
    </format>
    <format dxfId="5">
      <pivotArea outline="0" collapsedLevelsAreSubtotals="1" fieldPosition="0"/>
    </format>
    <format dxfId="4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457B85-409F-43A3-8868-64FE6F065D40}" name="PivotTable10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I3:K16" firstHeaderRow="0" firstDataRow="1" firstDataCol="1"/>
  <pivotFields count="16">
    <pivotField axis="axisRow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64" showAll="0"/>
    <pivotField numFmtId="164" showAll="0"/>
    <pivotField dataField="1" numFmtId="165" showAll="0"/>
    <pivotField dataField="1" numFmtId="165" showAll="0"/>
    <pivotField numFmtId="164" showAll="0"/>
    <pivotField numFmtId="1" showAll="0"/>
    <pivotField numFmtId="1" showAll="0"/>
    <pivotField numFmtId="1" showAll="0"/>
    <pivotField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Scan Through Rate (Actual)" fld="4" baseField="0" baseItem="0"/>
    <dataField name="Sum of Scan Through Rate (Goal)" fld="5" baseField="0" baseItem="0"/>
  </dataFields>
  <formats count="6"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2"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3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3DA58C-7F48-467F-8D75-E6DA78B630F7}" name="PivotTable9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5">
  <location ref="A10:C23" firstHeaderRow="0" firstDataRow="1" firstDataCol="1"/>
  <pivotFields count="16">
    <pivotField axis="axisRow" numFmtId="17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dataField="1" numFmtId="164" showAll="0"/>
    <pivotField numFmtId="164" showAll="0"/>
    <pivotField numFmtId="165" showAll="0"/>
    <pivotField numFmtId="165" showAll="0"/>
    <pivotField numFmtId="164" showAll="0"/>
    <pivotField numFmtId="1" showAll="0"/>
    <pivotField numFmtId="1" showAll="0"/>
    <pivotField numFmtId="1" showAll="0"/>
    <pivotField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</pivotFields>
  <rowFields count="1">
    <field x="0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# of Scans (Goal)" fld="2" baseField="0" baseItem="0"/>
    <dataField name="Sum of # of Scans (Actual)" fld="1" baseField="0" baseItem="0"/>
  </dataFields>
  <formats count="6"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dataOnly="0" outline="0" fieldPosition="0">
        <references count="1">
          <reference field="4294967294" count="2">
            <x v="0"/>
            <x v="1"/>
          </reference>
        </references>
      </pivotArea>
    </format>
    <format dxfId="15">
      <pivotArea outline="0" collapsedLevelsAreSubtotals="1" fieldPosition="0"/>
    </format>
    <format dxfId="14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hartFormats count="6">
    <chartFormat chart="1" format="0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6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1" format="7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22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2" format="9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F9E2D8-E85F-4E39-B463-63A7B9117829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3:D4" firstHeaderRow="0" firstDataRow="1" firstDataCol="0" rowPageCount="1" colPageCount="1"/>
  <pivotFields count="16">
    <pivotField axis="axisPage" numFmtId="17" multipleItemSelectionAllowed="1" showAll="0">
      <items count="13">
        <item h="1" x="0"/>
        <item h="1" x="1"/>
        <item h="1" x="2"/>
        <item h="1" x="3"/>
        <item h="1" x="4"/>
        <item h="1" x="5"/>
        <item h="1" x="6"/>
        <item h="1" x="7"/>
        <item x="8"/>
        <item h="1" x="9"/>
        <item h="1" x="10"/>
        <item h="1" x="11"/>
        <item t="default"/>
      </items>
    </pivotField>
    <pivotField dataField="1" numFmtId="164" showAll="0"/>
    <pivotField numFmtId="164" showAll="0"/>
    <pivotField dataField="1" numFmtId="164" showAll="0"/>
    <pivotField dataField="1" numFmtId="165" showAll="0"/>
    <pivotField numFmtId="165" showAll="0"/>
    <pivotField dataField="1" numFmtId="164" showAll="0"/>
    <pivotField numFmtId="1" showAll="0"/>
    <pivotField numFmtId="1" showAll="0"/>
    <pivotField numFmtId="1" showAll="0"/>
    <pivotField numFmtId="1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umFmtId="1" showAll="0"/>
    <pivotField numFmtId="1" showAll="0"/>
    <pivotField numFmtId="1" showAll="0"/>
    <pivotField numFmtId="1" showAll="0"/>
    <pivotField numFmtId="1" showAll="0"/>
  </pivotFields>
  <rowItems count="1">
    <i/>
  </rowItems>
  <colFields count="1">
    <field x="-2"/>
  </colFields>
  <colItems count="4">
    <i>
      <x/>
    </i>
    <i i="1">
      <x v="1"/>
    </i>
    <i i="2">
      <x v="2"/>
    </i>
    <i i="3">
      <x v="3"/>
    </i>
  </colItems>
  <pageFields count="1">
    <pageField fld="0" hier="-1"/>
  </pageFields>
  <dataFields count="4">
    <dataField name="Sum of # of Scans (Actual)" fld="1" baseField="0" baseItem="0" numFmtId="164"/>
    <dataField name="Sum of # of Impressions" fld="3" baseField="0" baseItem="0"/>
    <dataField name="Sum of Scan Through Rate (Actual)" fld="4" baseField="0" baseItem="0" numFmtId="9"/>
    <dataField name="Sum of Conversions from QR Landing Pages (Actual)" fld="6" baseField="0" baseItem="0"/>
  </dataFields>
  <formats count="8">
    <format dxfId="27">
      <pivotArea outline="0" collapsedLevelsAreSubtotals="1" fieldPosition="0"/>
    </format>
    <format dxfId="26">
      <pivotArea outline="0" collapsedLevelsAreSubtotals="1" fieldPosition="0"/>
    </format>
    <format dxfId="25">
      <pivotArea outline="0" collapsedLevelsAreSubtotals="1" fieldPosition="0"/>
    </format>
    <format dxfId="24">
      <pivotArea outline="0" collapsedLevelsAreSubtotals="1" fieldPosition="0"/>
    </format>
    <format dxfId="23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22">
      <pivotArea outline="0" collapsedLevelsAreSubtotals="1" fieldPosition="0">
        <references count="1">
          <reference field="4294967294" count="1" selected="0">
            <x v="3"/>
          </reference>
        </references>
      </pivotArea>
    </format>
    <format dxfId="21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  <format dxfId="20">
      <pivotArea dataOnly="0" labelOnly="1" outline="0" fieldPosition="0">
        <references count="1">
          <reference field="4294967294" count="4">
            <x v="0"/>
            <x v="1"/>
            <x v="2"/>
            <x v="3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196BD6-87F4-426A-A8CB-7EBAF60B7CDE}" name="Table2" displayName="Table2" ref="A1:G13" totalsRowShown="0" headerRowDxfId="65" dataDxfId="64" headerRowCellStyle="Percent" dataCellStyle="Percent">
  <tableColumns count="7">
    <tableColumn id="1" xr3:uid="{C3FA99C4-E48F-4B6A-A02C-D85FA75487B9}" name="Period" dataDxfId="63" dataCellStyle="Percent"/>
    <tableColumn id="2" xr3:uid="{EB19B6B6-DB88-4F75-ACC2-832E233411EE}" name="# of Scans (Actual)" dataDxfId="62" dataCellStyle="Comma"/>
    <tableColumn id="3" xr3:uid="{FBEE0DC3-BA2C-4E61-8A38-AD4804CDB738}" name="# of Scans (Goal)" dataDxfId="61" dataCellStyle="Comma"/>
    <tableColumn id="4" xr3:uid="{0D6C5EE9-AE09-4002-A523-102461C54F66}" name="# of Impressions" dataDxfId="60" dataCellStyle="Comma"/>
    <tableColumn id="5" xr3:uid="{BFB4B7C3-2DD4-49B4-A15E-E7DD5F08E591}" name="Scan Through Rate (Actual)" dataDxfId="59" dataCellStyle="Percent">
      <calculatedColumnFormula>B2/D2</calculatedColumnFormula>
    </tableColumn>
    <tableColumn id="6" xr3:uid="{BB5018A4-3181-465F-AEEC-224426A22539}" name="Scan Through Rate (Goal)" dataDxfId="58" dataCellStyle="Percent"/>
    <tableColumn id="7" xr3:uid="{FF917D75-142A-4761-BA6F-4F24131846AE}" name="Conversions from QR Landing Pages (Actual)" dataDxfId="57" dataCellStyle="Comma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BEE41C9-CCBC-4D94-9CC4-51148C8D8383}" name="Table3" displayName="Table3" ref="A15:C87" totalsRowShown="0" headerRowDxfId="56" dataDxfId="55" headerRowCellStyle="Percent" dataCellStyle="Percent">
  <tableColumns count="3">
    <tableColumn id="1" xr3:uid="{75EFA1FC-D8D7-40E6-B1AB-1A9AD306106B}" name="Period" dataDxfId="54" dataCellStyle="Percent"/>
    <tableColumn id="2" xr3:uid="{57A11FA1-91EE-494A-BF4E-5B297B5C8D9B}" name="# of Scans" dataDxfId="53" dataCellStyle="Comma"/>
    <tableColumn id="3" xr3:uid="{27F94E50-7575-4B65-B325-E69BC1C8BBEA}" name="Ad Location" dataDxfId="52" dataCellStyle="Percent"/>
  </tableColumns>
  <tableStyleInfo name="TableStyleMedium1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7682E63-9205-4FF6-A20B-FCCF693B8246}" name="Table4" displayName="Table4" ref="E15:G51" totalsRowShown="0" headerRowDxfId="51" dataDxfId="50" headerRowCellStyle="Percent" dataCellStyle="Percent">
  <tableColumns count="3">
    <tableColumn id="1" xr3:uid="{7E54D2D8-4C1C-43FC-BB3D-EA6602AF5C79}" name="Period" dataDxfId="49" dataCellStyle="Percent"/>
    <tableColumn id="2" xr3:uid="{919C98A3-9456-406C-ABBE-CF4EC475AE07}" name="Conversions" dataDxfId="48" dataCellStyle="Comma"/>
    <tableColumn id="3" xr3:uid="{237986EA-F088-4AD6-8737-FC3CE4D31A9B}" name="Landing Page" dataDxfId="47" dataCellStyle="Percent"/>
  </tableColumns>
  <tableStyleInfo name="TableStyleMedium1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FEE5483-634E-43AF-89CD-E661D281B398}" name="Table26" displayName="Table26" ref="A1:P13" totalsRowShown="0" headerRowDxfId="46" dataDxfId="44" headerRowBorderDxfId="45" headerRowCellStyle="Percent" dataCellStyle="Percent">
  <tableColumns count="16">
    <tableColumn id="1" xr3:uid="{A0E6DBB1-CCA5-4695-83E6-7D5C709AC8BF}" name="Period" dataDxfId="43" dataCellStyle="Percent"/>
    <tableColumn id="2" xr3:uid="{002A71E5-4842-422B-B2B2-F7A606FFBB3E}" name="# of Scans (Actual)" dataDxfId="42" dataCellStyle="Comma"/>
    <tableColumn id="3" xr3:uid="{464BA48E-E94D-4278-BEE9-70CA0924B81E}" name="# of Scans (Goal)" dataDxfId="41" dataCellStyle="Comma"/>
    <tableColumn id="4" xr3:uid="{FC612214-7449-4E33-AB4F-5B713CEBEC22}" name="# of Impressions" dataDxfId="40" dataCellStyle="Comma"/>
    <tableColumn id="5" xr3:uid="{22D0625D-5CBB-4B23-8160-EA8EFD5D0739}" name="Scan Through Rate (Actual)" dataDxfId="39" dataCellStyle="Percent">
      <calculatedColumnFormula>B2/D2</calculatedColumnFormula>
    </tableColumn>
    <tableColumn id="6" xr3:uid="{B5DAC3E1-A0F0-4C95-80F7-E5DD9FC70855}" name="Scan Through Rate (Goal)" dataDxfId="38" dataCellStyle="Percent"/>
    <tableColumn id="7" xr3:uid="{197E2288-4CF4-485E-B306-95F245629C64}" name="Conversions from QR Landing Pages (Actual)" dataDxfId="37" dataCellStyle="Comma"/>
    <tableColumn id="8" xr3:uid="{4321B7AE-F597-4C97-A9FA-46719BD32E4D}" name="Landing Page #1" dataDxfId="36" dataCellStyle="Percent">
      <calculatedColumnFormula>SUMIFS(Table4[Conversions],Table4[Period],Table26[[#This Row],[Period]],Table4[Landing Page],Table26[[#Headers],[Landing Page '#1]])</calculatedColumnFormula>
    </tableColumn>
    <tableColumn id="9" xr3:uid="{9AB5B30A-78EC-4E3B-9E36-B9F41A5FCBD8}" name="Landing Page #2" dataDxfId="35" dataCellStyle="Percent">
      <calculatedColumnFormula>SUMIFS(Table4[Conversions],Table4[Period],Table26[[#This Row],[Period]],Table4[Landing Page],Table26[[#Headers],[Landing Page '#2]])</calculatedColumnFormula>
    </tableColumn>
    <tableColumn id="10" xr3:uid="{8FA4113D-E6D0-4A83-A1DB-E01F12FB2D0A}" name="Landing Page #3" dataDxfId="34" dataCellStyle="Percent">
      <calculatedColumnFormula>SUMIFS(Table4[Conversions],Table4[Period],Table26[[#This Row],[Period]],Table4[Landing Page],Table26[[#Headers],[Landing Page '#3]])</calculatedColumnFormula>
    </tableColumn>
    <tableColumn id="11" xr3:uid="{9E167699-E16D-4BA9-9D3B-C9E4D32A4F0B}" name="Billboard" dataDxfId="33" dataCellStyle="Percent">
      <calculatedColumnFormula>SUMIFS(Table3['# of Scans],Table3[Period],Table26[[#This Row],[Period]],Table3[Ad Location],Table26[[#Headers],[Billboard]])</calculatedColumnFormula>
    </tableColumn>
    <tableColumn id="12" xr3:uid="{33499FE0-B9EF-4522-92BF-7960CA18E802}" name="Tradeshow" dataDxfId="32" dataCellStyle="Percent">
      <calculatedColumnFormula>SUMIFS(Table3['# of Scans],Table3[Period],Table26[[#This Row],[Period]],Table3[Ad Location],Table26[[#Headers],[Tradeshow]])</calculatedColumnFormula>
    </tableColumn>
    <tableColumn id="13" xr3:uid="{AFC2DD6D-E3BB-4532-B87E-5E8E726DD5F8}" name="Product Packaging" dataDxfId="31" dataCellStyle="Percent">
      <calculatedColumnFormula>SUMIFS(Table3['# of Scans],Table3[Period],Table26[[#This Row],[Period]],Table3[Ad Location],Table26[[#Headers],[Product Packaging]])</calculatedColumnFormula>
    </tableColumn>
    <tableColumn id="14" xr3:uid="{43C20AED-1A29-4412-98BE-02024D3D591B}" name="In Store Display" dataDxfId="30" dataCellStyle="Percent">
      <calculatedColumnFormula>SUMIFS(Table3['# of Scans],Table3[Period],Table26[[#This Row],[Period]],Table3[Ad Location],Table26[[#Headers],[In Store Display]])</calculatedColumnFormula>
    </tableColumn>
    <tableColumn id="15" xr3:uid="{77DE4441-E1F7-4A69-8717-5A33418493AE}" name="Magazine Ad" dataDxfId="29" dataCellStyle="Percent">
      <calculatedColumnFormula>SUMIFS(Table3['# of Scans],Table3[Period],Table26[[#This Row],[Period]],Table3[Ad Location],Table26[[#Headers],[Magazine Ad]])</calculatedColumnFormula>
    </tableColumn>
    <tableColumn id="16" xr3:uid="{16DB9984-05A6-4A0C-A86B-A12DDBEDCE47}" name="Newspaper Ad" dataDxfId="28" dataCellStyle="Percent">
      <calculatedColumnFormula>SUMIFS(Table3['# of Scans],Table3[Period],Table26[[#This Row],[Period]],Table3[Ad Location],Table26[[#Headers],[Newspaper Ad]])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547A4-B680-449F-9F79-425766AB84CF}">
  <sheetPr codeName="Sheet1">
    <tabColor theme="1" tint="0.499984740745262"/>
  </sheetPr>
  <dimension ref="A1:K87"/>
  <sheetViews>
    <sheetView zoomScale="70" zoomScaleNormal="70" workbookViewId="0">
      <selection activeCell="D42" sqref="D42"/>
    </sheetView>
  </sheetViews>
  <sheetFormatPr defaultColWidth="9.109375" defaultRowHeight="14.4" x14ac:dyDescent="0.3"/>
  <cols>
    <col min="1" max="7" width="20.6640625" style="9" customWidth="1"/>
    <col min="8" max="9" width="9.109375" style="6"/>
    <col min="10" max="10" width="17.33203125" style="10" bestFit="1" customWidth="1"/>
    <col min="11" max="16384" width="9.109375" style="6"/>
  </cols>
  <sheetData>
    <row r="1" spans="1:11" s="2" customFormat="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10"/>
    </row>
    <row r="2" spans="1:11" x14ac:dyDescent="0.3">
      <c r="A2" s="3">
        <v>42370</v>
      </c>
      <c r="B2" s="4">
        <v>3219</v>
      </c>
      <c r="C2" s="4">
        <v>3000</v>
      </c>
      <c r="D2" s="4">
        <v>78495</v>
      </c>
      <c r="E2" s="5">
        <f t="shared" ref="E2:E13" si="0">B2/D2</f>
        <v>4.1008981463787501E-2</v>
      </c>
      <c r="F2" s="5">
        <v>0.06</v>
      </c>
      <c r="G2" s="4">
        <v>1000</v>
      </c>
    </row>
    <row r="3" spans="1:11" x14ac:dyDescent="0.3">
      <c r="A3" s="3">
        <v>42401</v>
      </c>
      <c r="B3" s="4">
        <v>3381</v>
      </c>
      <c r="C3" s="4">
        <v>3500</v>
      </c>
      <c r="D3" s="4">
        <v>80394</v>
      </c>
      <c r="E3" s="5">
        <f t="shared" si="0"/>
        <v>4.2055377266960223E-2</v>
      </c>
      <c r="F3" s="5">
        <v>0.06</v>
      </c>
      <c r="G3" s="4">
        <v>1200</v>
      </c>
    </row>
    <row r="4" spans="1:11" x14ac:dyDescent="0.3">
      <c r="A4" s="3">
        <v>42430</v>
      </c>
      <c r="B4" s="4">
        <v>3453</v>
      </c>
      <c r="C4" s="4">
        <v>3500</v>
      </c>
      <c r="D4" s="4">
        <v>93040</v>
      </c>
      <c r="E4" s="5">
        <f t="shared" si="0"/>
        <v>3.7113069647463456E-2</v>
      </c>
      <c r="F4" s="5">
        <v>0.06</v>
      </c>
      <c r="G4" s="4">
        <v>1210</v>
      </c>
    </row>
    <row r="5" spans="1:11" x14ac:dyDescent="0.3">
      <c r="A5" s="3">
        <v>42461</v>
      </c>
      <c r="B5" s="4">
        <v>3723</v>
      </c>
      <c r="C5" s="4">
        <v>3500</v>
      </c>
      <c r="D5" s="4">
        <v>96049</v>
      </c>
      <c r="E5" s="5">
        <f t="shared" si="0"/>
        <v>3.876146550198336E-2</v>
      </c>
      <c r="F5" s="5">
        <v>0.06</v>
      </c>
      <c r="G5" s="4">
        <v>1250</v>
      </c>
    </row>
    <row r="6" spans="1:11" x14ac:dyDescent="0.3">
      <c r="A6" s="3">
        <v>42491</v>
      </c>
      <c r="B6" s="4">
        <v>3791</v>
      </c>
      <c r="C6" s="4">
        <v>4000</v>
      </c>
      <c r="D6" s="4">
        <v>104950</v>
      </c>
      <c r="E6" s="5">
        <f t="shared" si="0"/>
        <v>3.6121962839447352E-2</v>
      </c>
      <c r="F6" s="5">
        <v>0.06</v>
      </c>
      <c r="G6" s="4">
        <v>1400</v>
      </c>
      <c r="J6" s="10" t="s">
        <v>12</v>
      </c>
      <c r="K6" s="6">
        <v>6375</v>
      </c>
    </row>
    <row r="7" spans="1:11" x14ac:dyDescent="0.3">
      <c r="A7" s="3">
        <v>42522</v>
      </c>
      <c r="B7" s="4">
        <v>3862</v>
      </c>
      <c r="C7" s="4">
        <v>4000</v>
      </c>
      <c r="D7" s="4">
        <v>123144</v>
      </c>
      <c r="E7" s="5">
        <f t="shared" si="0"/>
        <v>3.1361657896446439E-2</v>
      </c>
      <c r="F7" s="5">
        <v>0.06</v>
      </c>
      <c r="G7" s="4">
        <v>1459</v>
      </c>
      <c r="J7" s="10" t="s">
        <v>14</v>
      </c>
      <c r="K7" s="6">
        <v>3891</v>
      </c>
    </row>
    <row r="8" spans="1:11" x14ac:dyDescent="0.3">
      <c r="A8" s="3">
        <v>42552</v>
      </c>
      <c r="B8" s="4">
        <v>3876</v>
      </c>
      <c r="C8" s="4">
        <v>4000</v>
      </c>
      <c r="D8" s="4">
        <v>103940</v>
      </c>
      <c r="E8" s="5">
        <f t="shared" si="0"/>
        <v>3.7290744660380987E-2</v>
      </c>
      <c r="F8" s="5">
        <v>0.06</v>
      </c>
      <c r="G8" s="4">
        <v>1401</v>
      </c>
      <c r="J8" s="10" t="s">
        <v>16</v>
      </c>
      <c r="K8" s="6">
        <v>6568</v>
      </c>
    </row>
    <row r="9" spans="1:11" x14ac:dyDescent="0.3">
      <c r="A9" s="3">
        <v>42583</v>
      </c>
      <c r="B9" s="4">
        <v>4030</v>
      </c>
      <c r="C9" s="4">
        <v>4500</v>
      </c>
      <c r="D9" s="4">
        <v>104059</v>
      </c>
      <c r="E9" s="5">
        <f t="shared" si="0"/>
        <v>3.8728029291075258E-2</v>
      </c>
      <c r="F9" s="5">
        <v>0.06</v>
      </c>
      <c r="G9" s="4">
        <v>1509</v>
      </c>
    </row>
    <row r="10" spans="1:11" x14ac:dyDescent="0.3">
      <c r="A10" s="3">
        <v>42614</v>
      </c>
      <c r="B10" s="4">
        <v>4077</v>
      </c>
      <c r="C10" s="4">
        <v>4500</v>
      </c>
      <c r="D10" s="4">
        <v>130455</v>
      </c>
      <c r="E10" s="5">
        <f t="shared" si="0"/>
        <v>3.1252155915833045E-2</v>
      </c>
      <c r="F10" s="5">
        <v>0.06</v>
      </c>
      <c r="G10" s="4">
        <v>1498</v>
      </c>
    </row>
    <row r="11" spans="1:11" x14ac:dyDescent="0.3">
      <c r="A11" s="3">
        <v>42644</v>
      </c>
      <c r="B11" s="4">
        <v>4115</v>
      </c>
      <c r="C11" s="4">
        <v>4500</v>
      </c>
      <c r="D11" s="4">
        <v>129405</v>
      </c>
      <c r="E11" s="5">
        <f t="shared" si="0"/>
        <v>3.1799389513542754E-2</v>
      </c>
      <c r="F11" s="5">
        <v>0.06</v>
      </c>
      <c r="G11" s="4">
        <v>1531</v>
      </c>
      <c r="J11" s="10" t="str" cm="1">
        <f t="array" ref="J11:J13">_xlfn.UNIQUE(Table4[Landing Page])</f>
        <v>Landing Page #1</v>
      </c>
      <c r="K11" s="6">
        <f>SUMIF(Table4[Landing Page],J11,Table4[Conversions])</f>
        <v>6375</v>
      </c>
    </row>
    <row r="12" spans="1:11" x14ac:dyDescent="0.3">
      <c r="A12" s="3">
        <v>42675</v>
      </c>
      <c r="B12" s="4">
        <v>4167</v>
      </c>
      <c r="C12" s="4">
        <v>4500</v>
      </c>
      <c r="D12" s="4">
        <v>149856</v>
      </c>
      <c r="E12" s="5">
        <f t="shared" si="0"/>
        <v>2.7806694426649584E-2</v>
      </c>
      <c r="F12" s="5">
        <v>0.06</v>
      </c>
      <c r="G12" s="4">
        <v>1600</v>
      </c>
      <c r="J12" s="10" t="str">
        <v>Landing Page #2</v>
      </c>
      <c r="K12" s="6">
        <f>SUMIF(Table4[Landing Page],J12,Table4[Conversions])</f>
        <v>3891</v>
      </c>
    </row>
    <row r="13" spans="1:11" x14ac:dyDescent="0.3">
      <c r="A13" s="3">
        <v>42705</v>
      </c>
      <c r="B13" s="4">
        <v>4282</v>
      </c>
      <c r="C13" s="4">
        <v>4500</v>
      </c>
      <c r="D13" s="4">
        <v>129450</v>
      </c>
      <c r="E13" s="5">
        <f t="shared" si="0"/>
        <v>3.3078408651989188E-2</v>
      </c>
      <c r="F13" s="5">
        <v>0.06</v>
      </c>
      <c r="G13" s="4">
        <v>1775</v>
      </c>
      <c r="J13" s="10" t="str">
        <v>Landing Page #3</v>
      </c>
      <c r="K13" s="6">
        <f>SUMIF(Table4[Landing Page],J13,Table4[Conversions])</f>
        <v>6568</v>
      </c>
    </row>
    <row r="15" spans="1:11" s="2" customFormat="1" x14ac:dyDescent="0.3">
      <c r="A15" s="1" t="s">
        <v>0</v>
      </c>
      <c r="B15" s="1" t="s">
        <v>7</v>
      </c>
      <c r="C15" s="1" t="s">
        <v>8</v>
      </c>
      <c r="D15" s="7"/>
      <c r="E15" s="1" t="s">
        <v>0</v>
      </c>
      <c r="F15" s="1" t="s">
        <v>9</v>
      </c>
      <c r="G15" s="1" t="s">
        <v>10</v>
      </c>
    </row>
    <row r="16" spans="1:11" x14ac:dyDescent="0.3">
      <c r="A16" s="3">
        <v>42370</v>
      </c>
      <c r="B16" s="4">
        <v>103</v>
      </c>
      <c r="C16" s="8" t="s">
        <v>11</v>
      </c>
      <c r="E16" s="3">
        <v>42370</v>
      </c>
      <c r="F16" s="4">
        <v>400</v>
      </c>
      <c r="G16" s="8" t="s">
        <v>12</v>
      </c>
    </row>
    <row r="17" spans="1:11" x14ac:dyDescent="0.3">
      <c r="A17" s="3">
        <v>42401</v>
      </c>
      <c r="B17" s="4">
        <v>106</v>
      </c>
      <c r="C17" s="8" t="s">
        <v>11</v>
      </c>
      <c r="E17" s="3">
        <v>42401</v>
      </c>
      <c r="F17" s="4">
        <v>459</v>
      </c>
      <c r="G17" s="8" t="s">
        <v>12</v>
      </c>
      <c r="J17" s="10" t="str" cm="1">
        <f t="array" ref="J17:J22">_xlfn.UNIQUE(Table3[Ad Location])</f>
        <v>Billboard</v>
      </c>
      <c r="K17" s="2">
        <f>SUMIF(Table3[Ad Location],J17,Table3['# of Scans])</f>
        <v>1434</v>
      </c>
    </row>
    <row r="18" spans="1:11" x14ac:dyDescent="0.3">
      <c r="A18" s="3">
        <v>42430</v>
      </c>
      <c r="B18" s="4">
        <v>109</v>
      </c>
      <c r="C18" s="8" t="s">
        <v>11</v>
      </c>
      <c r="E18" s="3">
        <v>42430</v>
      </c>
      <c r="F18" s="4">
        <v>500</v>
      </c>
      <c r="G18" s="8" t="s">
        <v>12</v>
      </c>
      <c r="J18" s="10" t="str">
        <v>Tradeshow</v>
      </c>
      <c r="K18" s="2">
        <f>SUMIF(Table3[Ad Location],J18,Table3['# of Scans])</f>
        <v>9792</v>
      </c>
    </row>
    <row r="19" spans="1:11" x14ac:dyDescent="0.3">
      <c r="A19" s="3">
        <v>42461</v>
      </c>
      <c r="B19" s="4">
        <v>112</v>
      </c>
      <c r="C19" s="8" t="s">
        <v>11</v>
      </c>
      <c r="E19" s="3">
        <v>42461</v>
      </c>
      <c r="F19" s="4">
        <v>520</v>
      </c>
      <c r="G19" s="8" t="s">
        <v>12</v>
      </c>
      <c r="J19" s="10" t="str">
        <v>Product Packaging</v>
      </c>
      <c r="K19" s="2">
        <f>SUMIF(Table3[Ad Location],J19,Table3['# of Scans])</f>
        <v>7212</v>
      </c>
    </row>
    <row r="20" spans="1:11" x14ac:dyDescent="0.3">
      <c r="A20" s="3">
        <v>42491</v>
      </c>
      <c r="B20" s="4">
        <v>115</v>
      </c>
      <c r="C20" s="8" t="s">
        <v>11</v>
      </c>
      <c r="E20" s="3">
        <v>42491</v>
      </c>
      <c r="F20" s="4">
        <v>600</v>
      </c>
      <c r="G20" s="8" t="s">
        <v>12</v>
      </c>
      <c r="J20" s="10" t="str">
        <v>In Store Display</v>
      </c>
      <c r="K20" s="2">
        <f>SUMIF(Table3[Ad Location],J20,Table3['# of Scans])</f>
        <v>3385</v>
      </c>
    </row>
    <row r="21" spans="1:11" x14ac:dyDescent="0.3">
      <c r="A21" s="3">
        <v>42522</v>
      </c>
      <c r="B21" s="4">
        <v>118</v>
      </c>
      <c r="C21" s="8" t="s">
        <v>11</v>
      </c>
      <c r="E21" s="3">
        <v>42522</v>
      </c>
      <c r="F21" s="4">
        <v>524</v>
      </c>
      <c r="G21" s="8" t="s">
        <v>12</v>
      </c>
      <c r="J21" s="10" t="str">
        <v>Magazine Ad</v>
      </c>
      <c r="K21" s="2">
        <f>SUMIF(Table3[Ad Location],J21,Table3['# of Scans])</f>
        <v>15416</v>
      </c>
    </row>
    <row r="22" spans="1:11" x14ac:dyDescent="0.3">
      <c r="A22" s="3">
        <v>42552</v>
      </c>
      <c r="B22" s="4">
        <v>121</v>
      </c>
      <c r="C22" s="8" t="s">
        <v>11</v>
      </c>
      <c r="E22" s="3">
        <v>42552</v>
      </c>
      <c r="F22" s="4">
        <v>527</v>
      </c>
      <c r="G22" s="8" t="s">
        <v>12</v>
      </c>
      <c r="J22" s="10" t="str">
        <v>Newspaper Ad</v>
      </c>
      <c r="K22" s="2">
        <f>SUMIF(Table3[Ad Location],J22,Table3['# of Scans])</f>
        <v>8737</v>
      </c>
    </row>
    <row r="23" spans="1:11" x14ac:dyDescent="0.3">
      <c r="A23" s="3">
        <v>42583</v>
      </c>
      <c r="B23" s="4">
        <v>124</v>
      </c>
      <c r="C23" s="8" t="s">
        <v>11</v>
      </c>
      <c r="E23" s="3">
        <v>42583</v>
      </c>
      <c r="F23" s="4">
        <v>601</v>
      </c>
      <c r="G23" s="8" t="s">
        <v>12</v>
      </c>
    </row>
    <row r="24" spans="1:11" x14ac:dyDescent="0.3">
      <c r="A24" s="3">
        <v>42614</v>
      </c>
      <c r="B24" s="4">
        <v>127</v>
      </c>
      <c r="C24" s="8" t="s">
        <v>11</v>
      </c>
      <c r="E24" s="3">
        <v>42614</v>
      </c>
      <c r="F24" s="4">
        <v>588</v>
      </c>
      <c r="G24" s="8" t="s">
        <v>12</v>
      </c>
      <c r="J24" s="10" t="s">
        <v>11</v>
      </c>
      <c r="K24" s="6">
        <v>1434</v>
      </c>
    </row>
    <row r="25" spans="1:11" x14ac:dyDescent="0.3">
      <c r="A25" s="3">
        <v>42644</v>
      </c>
      <c r="B25" s="4">
        <v>130</v>
      </c>
      <c r="C25" s="8" t="s">
        <v>11</v>
      </c>
      <c r="E25" s="3">
        <v>42644</v>
      </c>
      <c r="F25" s="4">
        <v>512</v>
      </c>
      <c r="G25" s="8" t="s">
        <v>12</v>
      </c>
      <c r="J25" s="10" t="s">
        <v>13</v>
      </c>
      <c r="K25" s="6">
        <v>9792</v>
      </c>
    </row>
    <row r="26" spans="1:11" x14ac:dyDescent="0.3">
      <c r="A26" s="3">
        <v>42675</v>
      </c>
      <c r="B26" s="4">
        <v>133</v>
      </c>
      <c r="C26" s="8" t="s">
        <v>11</v>
      </c>
      <c r="E26" s="3">
        <v>42675</v>
      </c>
      <c r="F26" s="4">
        <v>545</v>
      </c>
      <c r="G26" s="8" t="s">
        <v>12</v>
      </c>
      <c r="J26" s="10" t="s">
        <v>15</v>
      </c>
      <c r="K26" s="6">
        <v>7212</v>
      </c>
    </row>
    <row r="27" spans="1:11" x14ac:dyDescent="0.3">
      <c r="A27" s="3">
        <v>42705</v>
      </c>
      <c r="B27" s="4">
        <v>136</v>
      </c>
      <c r="C27" s="8" t="s">
        <v>11</v>
      </c>
      <c r="E27" s="3">
        <v>42705</v>
      </c>
      <c r="F27" s="4">
        <v>599</v>
      </c>
      <c r="G27" s="8" t="s">
        <v>12</v>
      </c>
      <c r="J27" s="10" t="s">
        <v>17</v>
      </c>
      <c r="K27" s="6">
        <v>3385</v>
      </c>
    </row>
    <row r="28" spans="1:11" x14ac:dyDescent="0.3">
      <c r="A28" s="3">
        <v>42370</v>
      </c>
      <c r="B28" s="4">
        <v>783</v>
      </c>
      <c r="C28" s="8" t="s">
        <v>13</v>
      </c>
      <c r="E28" s="3">
        <v>42370</v>
      </c>
      <c r="F28" s="4">
        <v>300</v>
      </c>
      <c r="G28" s="8" t="s">
        <v>14</v>
      </c>
      <c r="J28" s="10" t="s">
        <v>18</v>
      </c>
      <c r="K28" s="6">
        <v>15416</v>
      </c>
    </row>
    <row r="29" spans="1:11" x14ac:dyDescent="0.3">
      <c r="A29" s="3">
        <v>42401</v>
      </c>
      <c r="B29" s="4">
        <v>789</v>
      </c>
      <c r="C29" s="8" t="s">
        <v>13</v>
      </c>
      <c r="E29" s="3">
        <v>42401</v>
      </c>
      <c r="F29" s="4">
        <v>320</v>
      </c>
      <c r="G29" s="8" t="s">
        <v>14</v>
      </c>
      <c r="J29" s="10" t="s">
        <v>19</v>
      </c>
      <c r="K29" s="6">
        <v>8737</v>
      </c>
    </row>
    <row r="30" spans="1:11" x14ac:dyDescent="0.3">
      <c r="A30" s="3">
        <v>42430</v>
      </c>
      <c r="B30" s="4">
        <v>795</v>
      </c>
      <c r="C30" s="8" t="s">
        <v>13</v>
      </c>
      <c r="E30" s="3">
        <v>42430</v>
      </c>
      <c r="F30" s="4">
        <v>315</v>
      </c>
      <c r="G30" s="8" t="s">
        <v>14</v>
      </c>
    </row>
    <row r="31" spans="1:11" x14ac:dyDescent="0.3">
      <c r="A31" s="3">
        <v>42461</v>
      </c>
      <c r="B31" s="4">
        <v>801</v>
      </c>
      <c r="C31" s="8" t="s">
        <v>13</v>
      </c>
      <c r="E31" s="3">
        <v>42461</v>
      </c>
      <c r="F31" s="4">
        <v>321</v>
      </c>
      <c r="G31" s="8" t="s">
        <v>14</v>
      </c>
    </row>
    <row r="32" spans="1:11" x14ac:dyDescent="0.3">
      <c r="A32" s="3">
        <v>42491</v>
      </c>
      <c r="B32" s="4">
        <v>807</v>
      </c>
      <c r="C32" s="8" t="s">
        <v>13</v>
      </c>
      <c r="E32" s="3">
        <v>42491</v>
      </c>
      <c r="F32" s="4">
        <v>319</v>
      </c>
      <c r="G32" s="8" t="s">
        <v>14</v>
      </c>
    </row>
    <row r="33" spans="1:7" x14ac:dyDescent="0.3">
      <c r="A33" s="3">
        <v>42522</v>
      </c>
      <c r="B33" s="4">
        <v>813</v>
      </c>
      <c r="C33" s="8" t="s">
        <v>13</v>
      </c>
      <c r="E33" s="3">
        <v>42522</v>
      </c>
      <c r="F33" s="4">
        <v>327</v>
      </c>
      <c r="G33" s="8" t="s">
        <v>14</v>
      </c>
    </row>
    <row r="34" spans="1:7" x14ac:dyDescent="0.3">
      <c r="A34" s="3">
        <v>42552</v>
      </c>
      <c r="B34" s="4">
        <v>819</v>
      </c>
      <c r="C34" s="8" t="s">
        <v>13</v>
      </c>
      <c r="E34" s="3">
        <v>42552</v>
      </c>
      <c r="F34" s="4">
        <v>322</v>
      </c>
      <c r="G34" s="8" t="s">
        <v>14</v>
      </c>
    </row>
    <row r="35" spans="1:7" x14ac:dyDescent="0.3">
      <c r="A35" s="3">
        <v>42583</v>
      </c>
      <c r="B35" s="4">
        <v>825</v>
      </c>
      <c r="C35" s="8" t="s">
        <v>13</v>
      </c>
      <c r="E35" s="3">
        <v>42583</v>
      </c>
      <c r="F35" s="4">
        <v>329</v>
      </c>
      <c r="G35" s="8" t="s">
        <v>14</v>
      </c>
    </row>
    <row r="36" spans="1:7" x14ac:dyDescent="0.3">
      <c r="A36" s="3">
        <v>42614</v>
      </c>
      <c r="B36" s="4">
        <v>831</v>
      </c>
      <c r="C36" s="8" t="s">
        <v>13</v>
      </c>
      <c r="E36" s="3">
        <v>42614</v>
      </c>
      <c r="F36" s="4">
        <v>335</v>
      </c>
      <c r="G36" s="8" t="s">
        <v>14</v>
      </c>
    </row>
    <row r="37" spans="1:7" x14ac:dyDescent="0.3">
      <c r="A37" s="3">
        <v>42644</v>
      </c>
      <c r="B37" s="4">
        <v>837</v>
      </c>
      <c r="C37" s="8" t="s">
        <v>13</v>
      </c>
      <c r="E37" s="3">
        <v>42644</v>
      </c>
      <c r="F37" s="4">
        <v>333</v>
      </c>
      <c r="G37" s="8" t="s">
        <v>14</v>
      </c>
    </row>
    <row r="38" spans="1:7" x14ac:dyDescent="0.3">
      <c r="A38" s="3">
        <v>42675</v>
      </c>
      <c r="B38" s="4">
        <v>843</v>
      </c>
      <c r="C38" s="8" t="s">
        <v>13</v>
      </c>
      <c r="E38" s="3">
        <v>42675</v>
      </c>
      <c r="F38" s="4">
        <v>341</v>
      </c>
      <c r="G38" s="8" t="s">
        <v>14</v>
      </c>
    </row>
    <row r="39" spans="1:7" x14ac:dyDescent="0.3">
      <c r="A39" s="3">
        <v>42705</v>
      </c>
      <c r="B39" s="4">
        <v>849</v>
      </c>
      <c r="C39" s="8" t="s">
        <v>13</v>
      </c>
      <c r="E39" s="3">
        <v>42705</v>
      </c>
      <c r="F39" s="4">
        <v>329</v>
      </c>
      <c r="G39" s="8" t="s">
        <v>14</v>
      </c>
    </row>
    <row r="40" spans="1:7" x14ac:dyDescent="0.3">
      <c r="A40" s="3">
        <v>42370</v>
      </c>
      <c r="B40" s="4">
        <v>513</v>
      </c>
      <c r="C40" s="8" t="s">
        <v>15</v>
      </c>
      <c r="E40" s="3">
        <v>42370</v>
      </c>
      <c r="F40" s="4">
        <v>300</v>
      </c>
      <c r="G40" s="8" t="s">
        <v>16</v>
      </c>
    </row>
    <row r="41" spans="1:7" x14ac:dyDescent="0.3">
      <c r="A41" s="3">
        <v>42401</v>
      </c>
      <c r="B41" s="4">
        <v>516</v>
      </c>
      <c r="C41" s="8" t="s">
        <v>15</v>
      </c>
      <c r="E41" s="3">
        <v>42401</v>
      </c>
      <c r="F41" s="4">
        <v>421</v>
      </c>
      <c r="G41" s="8" t="s">
        <v>16</v>
      </c>
    </row>
    <row r="42" spans="1:7" x14ac:dyDescent="0.3">
      <c r="A42" s="3">
        <v>42430</v>
      </c>
      <c r="B42" s="4">
        <v>569</v>
      </c>
      <c r="C42" s="8" t="s">
        <v>15</v>
      </c>
      <c r="E42" s="3">
        <v>42430</v>
      </c>
      <c r="F42" s="4">
        <v>395</v>
      </c>
      <c r="G42" s="8" t="s">
        <v>16</v>
      </c>
    </row>
    <row r="43" spans="1:7" x14ac:dyDescent="0.3">
      <c r="A43" s="3">
        <v>42461</v>
      </c>
      <c r="B43" s="4">
        <v>580</v>
      </c>
      <c r="C43" s="8" t="s">
        <v>15</v>
      </c>
      <c r="E43" s="3">
        <v>42461</v>
      </c>
      <c r="F43" s="4">
        <v>410</v>
      </c>
      <c r="G43" s="8" t="s">
        <v>16</v>
      </c>
    </row>
    <row r="44" spans="1:7" x14ac:dyDescent="0.3">
      <c r="A44" s="3">
        <v>42491</v>
      </c>
      <c r="B44" s="4">
        <v>609</v>
      </c>
      <c r="C44" s="8" t="s">
        <v>15</v>
      </c>
      <c r="E44" s="3">
        <v>42491</v>
      </c>
      <c r="F44" s="4">
        <v>481</v>
      </c>
      <c r="G44" s="8" t="s">
        <v>16</v>
      </c>
    </row>
    <row r="45" spans="1:7" x14ac:dyDescent="0.3">
      <c r="A45" s="3">
        <v>42522</v>
      </c>
      <c r="B45" s="4">
        <v>610</v>
      </c>
      <c r="C45" s="8" t="s">
        <v>15</v>
      </c>
      <c r="E45" s="3">
        <v>42522</v>
      </c>
      <c r="F45" s="4">
        <v>608</v>
      </c>
      <c r="G45" s="8" t="s">
        <v>16</v>
      </c>
    </row>
    <row r="46" spans="1:7" x14ac:dyDescent="0.3">
      <c r="A46" s="3">
        <v>42552</v>
      </c>
      <c r="B46" s="4">
        <v>610</v>
      </c>
      <c r="C46" s="8" t="s">
        <v>15</v>
      </c>
      <c r="E46" s="3">
        <v>42552</v>
      </c>
      <c r="F46" s="4">
        <v>552</v>
      </c>
      <c r="G46" s="8" t="s">
        <v>16</v>
      </c>
    </row>
    <row r="47" spans="1:7" x14ac:dyDescent="0.3">
      <c r="A47" s="3">
        <v>42583</v>
      </c>
      <c r="B47" s="4">
        <v>625</v>
      </c>
      <c r="C47" s="8" t="s">
        <v>15</v>
      </c>
      <c r="E47" s="3">
        <v>42583</v>
      </c>
      <c r="F47" s="4">
        <v>579</v>
      </c>
      <c r="G47" s="8" t="s">
        <v>16</v>
      </c>
    </row>
    <row r="48" spans="1:7" x14ac:dyDescent="0.3">
      <c r="A48" s="3">
        <v>42614</v>
      </c>
      <c r="B48" s="4">
        <v>635</v>
      </c>
      <c r="C48" s="8" t="s">
        <v>15</v>
      </c>
      <c r="E48" s="3">
        <v>42614</v>
      </c>
      <c r="F48" s="4">
        <v>575</v>
      </c>
      <c r="G48" s="8" t="s">
        <v>16</v>
      </c>
    </row>
    <row r="49" spans="1:7" x14ac:dyDescent="0.3">
      <c r="A49" s="3">
        <v>42644</v>
      </c>
      <c r="B49" s="4">
        <v>640</v>
      </c>
      <c r="C49" s="8" t="s">
        <v>15</v>
      </c>
      <c r="E49" s="3">
        <v>42644</v>
      </c>
      <c r="F49" s="4">
        <v>686</v>
      </c>
      <c r="G49" s="8" t="s">
        <v>16</v>
      </c>
    </row>
    <row r="50" spans="1:7" x14ac:dyDescent="0.3">
      <c r="A50" s="3">
        <v>42675</v>
      </c>
      <c r="B50" s="4">
        <v>650</v>
      </c>
      <c r="C50" s="8" t="s">
        <v>15</v>
      </c>
      <c r="E50" s="3">
        <v>42675</v>
      </c>
      <c r="F50" s="4">
        <v>714</v>
      </c>
      <c r="G50" s="8" t="s">
        <v>16</v>
      </c>
    </row>
    <row r="51" spans="1:7" x14ac:dyDescent="0.3">
      <c r="A51" s="3">
        <v>42705</v>
      </c>
      <c r="B51" s="4">
        <v>655</v>
      </c>
      <c r="C51" s="8" t="s">
        <v>15</v>
      </c>
      <c r="E51" s="3">
        <v>42705</v>
      </c>
      <c r="F51" s="4">
        <v>847</v>
      </c>
      <c r="G51" s="8" t="s">
        <v>16</v>
      </c>
    </row>
    <row r="52" spans="1:7" x14ac:dyDescent="0.3">
      <c r="A52" s="3">
        <v>42370</v>
      </c>
      <c r="B52" s="4">
        <v>200</v>
      </c>
      <c r="C52" s="8" t="s">
        <v>17</v>
      </c>
    </row>
    <row r="53" spans="1:7" x14ac:dyDescent="0.3">
      <c r="A53" s="3">
        <v>42401</v>
      </c>
      <c r="B53" s="4">
        <v>240</v>
      </c>
      <c r="C53" s="8" t="s">
        <v>17</v>
      </c>
    </row>
    <row r="54" spans="1:7" x14ac:dyDescent="0.3">
      <c r="A54" s="3">
        <v>42430</v>
      </c>
      <c r="B54" s="4">
        <v>240</v>
      </c>
      <c r="C54" s="8" t="s">
        <v>17</v>
      </c>
    </row>
    <row r="55" spans="1:7" x14ac:dyDescent="0.3">
      <c r="A55" s="3">
        <v>42461</v>
      </c>
      <c r="B55" s="4">
        <v>280</v>
      </c>
      <c r="C55" s="8" t="s">
        <v>17</v>
      </c>
    </row>
    <row r="56" spans="1:7" x14ac:dyDescent="0.3">
      <c r="A56" s="3">
        <v>42491</v>
      </c>
      <c r="B56" s="4">
        <v>285</v>
      </c>
      <c r="C56" s="8" t="s">
        <v>17</v>
      </c>
    </row>
    <row r="57" spans="1:7" x14ac:dyDescent="0.3">
      <c r="A57" s="3">
        <v>42522</v>
      </c>
      <c r="B57" s="4">
        <v>290</v>
      </c>
      <c r="C57" s="8" t="s">
        <v>17</v>
      </c>
    </row>
    <row r="58" spans="1:7" x14ac:dyDescent="0.3">
      <c r="A58" s="3">
        <v>42552</v>
      </c>
      <c r="B58" s="4">
        <v>295</v>
      </c>
      <c r="C58" s="8" t="s">
        <v>17</v>
      </c>
    </row>
    <row r="59" spans="1:7" x14ac:dyDescent="0.3">
      <c r="A59" s="3">
        <v>42583</v>
      </c>
      <c r="B59" s="4">
        <v>300</v>
      </c>
      <c r="C59" s="8" t="s">
        <v>17</v>
      </c>
    </row>
    <row r="60" spans="1:7" x14ac:dyDescent="0.3">
      <c r="A60" s="3">
        <v>42614</v>
      </c>
      <c r="B60" s="4">
        <v>310</v>
      </c>
      <c r="C60" s="8" t="s">
        <v>17</v>
      </c>
    </row>
    <row r="61" spans="1:7" x14ac:dyDescent="0.3">
      <c r="A61" s="3">
        <v>42644</v>
      </c>
      <c r="B61" s="4">
        <v>310</v>
      </c>
      <c r="C61" s="8" t="s">
        <v>17</v>
      </c>
    </row>
    <row r="62" spans="1:7" x14ac:dyDescent="0.3">
      <c r="A62" s="3">
        <v>42675</v>
      </c>
      <c r="B62" s="4">
        <v>315</v>
      </c>
      <c r="C62" s="8" t="s">
        <v>17</v>
      </c>
    </row>
    <row r="63" spans="1:7" x14ac:dyDescent="0.3">
      <c r="A63" s="3">
        <v>42705</v>
      </c>
      <c r="B63" s="4">
        <v>320</v>
      </c>
      <c r="C63" s="8" t="s">
        <v>17</v>
      </c>
    </row>
    <row r="64" spans="1:7" x14ac:dyDescent="0.3">
      <c r="A64" s="3">
        <v>42370</v>
      </c>
      <c r="B64" s="4">
        <v>1000</v>
      </c>
      <c r="C64" s="8" t="s">
        <v>18</v>
      </c>
    </row>
    <row r="65" spans="1:3" x14ac:dyDescent="0.3">
      <c r="A65" s="3">
        <v>42401</v>
      </c>
      <c r="B65" s="4">
        <v>1100</v>
      </c>
      <c r="C65" s="8" t="s">
        <v>18</v>
      </c>
    </row>
    <row r="66" spans="1:3" x14ac:dyDescent="0.3">
      <c r="A66" s="3">
        <v>42430</v>
      </c>
      <c r="B66" s="4">
        <v>1100</v>
      </c>
      <c r="C66" s="8" t="s">
        <v>18</v>
      </c>
    </row>
    <row r="67" spans="1:3" x14ac:dyDescent="0.3">
      <c r="A67" s="3">
        <v>42461</v>
      </c>
      <c r="B67" s="4">
        <v>1250</v>
      </c>
      <c r="C67" s="8" t="s">
        <v>18</v>
      </c>
    </row>
    <row r="68" spans="1:3" x14ac:dyDescent="0.3">
      <c r="A68" s="3">
        <v>42491</v>
      </c>
      <c r="B68" s="4">
        <v>1250</v>
      </c>
      <c r="C68" s="8" t="s">
        <v>18</v>
      </c>
    </row>
    <row r="69" spans="1:3" x14ac:dyDescent="0.3">
      <c r="A69" s="3">
        <v>42522</v>
      </c>
      <c r="B69" s="4">
        <v>1275</v>
      </c>
      <c r="C69" s="8" t="s">
        <v>18</v>
      </c>
    </row>
    <row r="70" spans="1:3" x14ac:dyDescent="0.3">
      <c r="A70" s="3">
        <v>42552</v>
      </c>
      <c r="B70" s="4">
        <v>1275</v>
      </c>
      <c r="C70" s="8" t="s">
        <v>18</v>
      </c>
    </row>
    <row r="71" spans="1:3" x14ac:dyDescent="0.3">
      <c r="A71" s="3">
        <v>42583</v>
      </c>
      <c r="B71" s="4">
        <v>1400</v>
      </c>
      <c r="C71" s="8" t="s">
        <v>18</v>
      </c>
    </row>
    <row r="72" spans="1:3" x14ac:dyDescent="0.3">
      <c r="A72" s="3">
        <v>42614</v>
      </c>
      <c r="B72" s="4">
        <v>1410</v>
      </c>
      <c r="C72" s="8" t="s">
        <v>18</v>
      </c>
    </row>
    <row r="73" spans="1:3" x14ac:dyDescent="0.3">
      <c r="A73" s="3">
        <v>42644</v>
      </c>
      <c r="B73" s="4">
        <v>1411</v>
      </c>
      <c r="C73" s="8" t="s">
        <v>18</v>
      </c>
    </row>
    <row r="74" spans="1:3" x14ac:dyDescent="0.3">
      <c r="A74" s="3">
        <v>42675</v>
      </c>
      <c r="B74" s="4">
        <v>1425</v>
      </c>
      <c r="C74" s="8" t="s">
        <v>18</v>
      </c>
    </row>
    <row r="75" spans="1:3" x14ac:dyDescent="0.3">
      <c r="A75" s="3">
        <v>42705</v>
      </c>
      <c r="B75" s="4">
        <v>1520</v>
      </c>
      <c r="C75" s="8" t="s">
        <v>18</v>
      </c>
    </row>
    <row r="76" spans="1:3" x14ac:dyDescent="0.3">
      <c r="A76" s="3">
        <v>42370</v>
      </c>
      <c r="B76" s="4">
        <v>620</v>
      </c>
      <c r="C76" s="8" t="s">
        <v>19</v>
      </c>
    </row>
    <row r="77" spans="1:3" x14ac:dyDescent="0.3">
      <c r="A77" s="3">
        <v>42401</v>
      </c>
      <c r="B77" s="4">
        <v>630</v>
      </c>
      <c r="C77" s="8" t="s">
        <v>19</v>
      </c>
    </row>
    <row r="78" spans="1:3" x14ac:dyDescent="0.3">
      <c r="A78" s="3">
        <v>42430</v>
      </c>
      <c r="B78" s="4">
        <v>640</v>
      </c>
      <c r="C78" s="8" t="s">
        <v>19</v>
      </c>
    </row>
    <row r="79" spans="1:3" x14ac:dyDescent="0.3">
      <c r="A79" s="3">
        <v>42461</v>
      </c>
      <c r="B79" s="4">
        <v>700</v>
      </c>
      <c r="C79" s="8" t="s">
        <v>19</v>
      </c>
    </row>
    <row r="80" spans="1:3" x14ac:dyDescent="0.3">
      <c r="A80" s="3">
        <v>42491</v>
      </c>
      <c r="B80" s="4">
        <v>725</v>
      </c>
      <c r="C80" s="8" t="s">
        <v>19</v>
      </c>
    </row>
    <row r="81" spans="1:3" x14ac:dyDescent="0.3">
      <c r="A81" s="3">
        <v>42522</v>
      </c>
      <c r="B81" s="4">
        <v>756</v>
      </c>
      <c r="C81" s="8" t="s">
        <v>19</v>
      </c>
    </row>
    <row r="82" spans="1:3" x14ac:dyDescent="0.3">
      <c r="A82" s="3">
        <v>42552</v>
      </c>
      <c r="B82" s="4">
        <v>756</v>
      </c>
      <c r="C82" s="8" t="s">
        <v>19</v>
      </c>
    </row>
    <row r="83" spans="1:3" x14ac:dyDescent="0.3">
      <c r="A83" s="3">
        <v>42583</v>
      </c>
      <c r="B83" s="4">
        <v>756</v>
      </c>
      <c r="C83" s="8" t="s">
        <v>19</v>
      </c>
    </row>
    <row r="84" spans="1:3" x14ac:dyDescent="0.3">
      <c r="A84" s="3">
        <v>42614</v>
      </c>
      <c r="B84" s="4">
        <v>764</v>
      </c>
      <c r="C84" s="8" t="s">
        <v>19</v>
      </c>
    </row>
    <row r="85" spans="1:3" x14ac:dyDescent="0.3">
      <c r="A85" s="3">
        <v>42644</v>
      </c>
      <c r="B85" s="4">
        <v>787</v>
      </c>
      <c r="C85" s="8" t="s">
        <v>19</v>
      </c>
    </row>
    <row r="86" spans="1:3" x14ac:dyDescent="0.3">
      <c r="A86" s="3">
        <v>42675</v>
      </c>
      <c r="B86" s="4">
        <v>801</v>
      </c>
      <c r="C86" s="8" t="s">
        <v>19</v>
      </c>
    </row>
    <row r="87" spans="1:3" x14ac:dyDescent="0.3">
      <c r="A87" s="3">
        <v>42705</v>
      </c>
      <c r="B87" s="4">
        <v>802</v>
      </c>
      <c r="C87" s="8" t="s">
        <v>19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4ED54-13A9-4662-90E2-60C13B5F8672}">
  <sheetPr codeName="Sheet2">
    <tabColor rgb="FFFF0000"/>
  </sheetPr>
  <dimension ref="A1:P13"/>
  <sheetViews>
    <sheetView workbookViewId="0">
      <selection activeCell="B5" sqref="B5"/>
    </sheetView>
  </sheetViews>
  <sheetFormatPr defaultRowHeight="14.4" x14ac:dyDescent="0.3"/>
  <cols>
    <col min="1" max="1" width="7.44140625" bestFit="1" customWidth="1"/>
    <col min="2" max="2" width="17.33203125" bestFit="1" customWidth="1"/>
    <col min="3" max="3" width="15.6640625" bestFit="1" customWidth="1"/>
    <col min="4" max="4" width="15.5546875" bestFit="1" customWidth="1"/>
    <col min="5" max="6" width="17.44140625" bestFit="1" customWidth="1"/>
    <col min="7" max="7" width="21.109375" bestFit="1" customWidth="1"/>
    <col min="8" max="10" width="11" customWidth="1"/>
    <col min="11" max="15" width="12.44140625" customWidth="1"/>
    <col min="16" max="16" width="13.5546875" customWidth="1"/>
  </cols>
  <sheetData>
    <row r="1" spans="1:16" ht="29.4" thickBot="1" x14ac:dyDescent="0.35">
      <c r="A1" s="31" t="s">
        <v>0</v>
      </c>
      <c r="B1" s="32" t="s">
        <v>1</v>
      </c>
      <c r="C1" s="33" t="s">
        <v>2</v>
      </c>
      <c r="D1" s="34" t="s">
        <v>3</v>
      </c>
      <c r="E1" s="35" t="s">
        <v>4</v>
      </c>
      <c r="F1" s="36" t="s">
        <v>5</v>
      </c>
      <c r="G1" s="37" t="s">
        <v>6</v>
      </c>
      <c r="H1" s="38" t="s">
        <v>12</v>
      </c>
      <c r="I1" s="39" t="s">
        <v>14</v>
      </c>
      <c r="J1" s="40" t="s">
        <v>16</v>
      </c>
      <c r="K1" s="41" t="s">
        <v>11</v>
      </c>
      <c r="L1" s="42" t="s">
        <v>13</v>
      </c>
      <c r="M1" s="42" t="s">
        <v>15</v>
      </c>
      <c r="N1" s="42" t="s">
        <v>17</v>
      </c>
      <c r="O1" s="42" t="s">
        <v>18</v>
      </c>
      <c r="P1" s="43" t="s">
        <v>19</v>
      </c>
    </row>
    <row r="2" spans="1:16" x14ac:dyDescent="0.3">
      <c r="A2" s="13">
        <v>42370</v>
      </c>
      <c r="B2" s="27">
        <v>3219</v>
      </c>
      <c r="C2" s="28">
        <v>3000</v>
      </c>
      <c r="D2" s="21">
        <v>78495</v>
      </c>
      <c r="E2" s="23">
        <f t="shared" ref="E2:E13" si="0">B2/D2</f>
        <v>4.1008981463787501E-2</v>
      </c>
      <c r="F2" s="24">
        <v>0.06</v>
      </c>
      <c r="G2" s="21">
        <v>1000</v>
      </c>
      <c r="H2" s="15">
        <f>SUMIFS(Table4[Conversions],Table4[Period],Table26[[#This Row],[Period]],Table4[Landing Page],Table26[[#Headers],[Landing Page '#1]])</f>
        <v>400</v>
      </c>
      <c r="I2" s="16">
        <f>SUMIFS(Table4[Conversions],Table4[Period],Table26[[#This Row],[Period]],Table4[Landing Page],Table26[[#Headers],[Landing Page '#2]])</f>
        <v>300</v>
      </c>
      <c r="J2" s="17">
        <f>SUMIFS(Table4[Conversions],Table4[Period],Table26[[#This Row],[Period]],Table4[Landing Page],Table26[[#Headers],[Landing Page '#3]])</f>
        <v>300</v>
      </c>
      <c r="K2" s="15">
        <f>SUMIFS(Table3['# of Scans],Table3[Period],Table26[[#This Row],[Period]],Table3[Ad Location],Table26[[#Headers],[Billboard]])</f>
        <v>103</v>
      </c>
      <c r="L2" s="16">
        <f>SUMIFS(Table3['# of Scans],Table3[Period],Table26[[#This Row],[Period]],Table3[Ad Location],Table26[[#Headers],[Tradeshow]])</f>
        <v>783</v>
      </c>
      <c r="M2" s="16">
        <f>SUMIFS(Table3['# of Scans],Table3[Period],Table26[[#This Row],[Period]],Table3[Ad Location],Table26[[#Headers],[Product Packaging]])</f>
        <v>513</v>
      </c>
      <c r="N2" s="16">
        <f>SUMIFS(Table3['# of Scans],Table3[Period],Table26[[#This Row],[Period]],Table3[Ad Location],Table26[[#Headers],[In Store Display]])</f>
        <v>200</v>
      </c>
      <c r="O2" s="16">
        <f>SUMIFS(Table3['# of Scans],Table3[Period],Table26[[#This Row],[Period]],Table3[Ad Location],Table26[[#Headers],[Magazine Ad]])</f>
        <v>1000</v>
      </c>
      <c r="P2" s="17">
        <f>SUMIFS(Table3['# of Scans],Table3[Period],Table26[[#This Row],[Period]],Table3[Ad Location],Table26[[#Headers],[Newspaper Ad]])</f>
        <v>620</v>
      </c>
    </row>
    <row r="3" spans="1:16" x14ac:dyDescent="0.3">
      <c r="A3" s="13">
        <v>42401</v>
      </c>
      <c r="B3" s="27">
        <v>3381</v>
      </c>
      <c r="C3" s="28">
        <v>3500</v>
      </c>
      <c r="D3" s="21">
        <v>80394</v>
      </c>
      <c r="E3" s="23">
        <f t="shared" si="0"/>
        <v>4.2055377266960223E-2</v>
      </c>
      <c r="F3" s="24">
        <v>0.06</v>
      </c>
      <c r="G3" s="21">
        <v>1200</v>
      </c>
      <c r="H3" s="15">
        <f>SUMIFS(Table4[Conversions],Table4[Period],Table26[[#This Row],[Period]],Table4[Landing Page],Table26[[#Headers],[Landing Page '#1]])</f>
        <v>459</v>
      </c>
      <c r="I3" s="16">
        <f>SUMIFS(Table4[Conversions],Table4[Period],Table26[[#This Row],[Period]],Table4[Landing Page],Table26[[#Headers],[Landing Page '#2]])</f>
        <v>320</v>
      </c>
      <c r="J3" s="17">
        <f>SUMIFS(Table4[Conversions],Table4[Period],Table26[[#This Row],[Period]],Table4[Landing Page],Table26[[#Headers],[Landing Page '#3]])</f>
        <v>421</v>
      </c>
      <c r="K3" s="15">
        <f>SUMIFS(Table3['# of Scans],Table3[Period],Table26[[#This Row],[Period]],Table3[Ad Location],Table26[[#Headers],[Billboard]])</f>
        <v>106</v>
      </c>
      <c r="L3" s="16">
        <f>SUMIFS(Table3['# of Scans],Table3[Period],Table26[[#This Row],[Period]],Table3[Ad Location],Table26[[#Headers],[Tradeshow]])</f>
        <v>789</v>
      </c>
      <c r="M3" s="16">
        <f>SUMIFS(Table3['# of Scans],Table3[Period],Table26[[#This Row],[Period]],Table3[Ad Location],Table26[[#Headers],[Product Packaging]])</f>
        <v>516</v>
      </c>
      <c r="N3" s="16">
        <f>SUMIFS(Table3['# of Scans],Table3[Period],Table26[[#This Row],[Period]],Table3[Ad Location],Table26[[#Headers],[In Store Display]])</f>
        <v>240</v>
      </c>
      <c r="O3" s="16">
        <f>SUMIFS(Table3['# of Scans],Table3[Period],Table26[[#This Row],[Period]],Table3[Ad Location],Table26[[#Headers],[Magazine Ad]])</f>
        <v>1100</v>
      </c>
      <c r="P3" s="17">
        <f>SUMIFS(Table3['# of Scans],Table3[Period],Table26[[#This Row],[Period]],Table3[Ad Location],Table26[[#Headers],[Newspaper Ad]])</f>
        <v>630</v>
      </c>
    </row>
    <row r="4" spans="1:16" x14ac:dyDescent="0.3">
      <c r="A4" s="13">
        <v>42430</v>
      </c>
      <c r="B4" s="27">
        <v>3453</v>
      </c>
      <c r="C4" s="28">
        <v>3500</v>
      </c>
      <c r="D4" s="21">
        <v>93040</v>
      </c>
      <c r="E4" s="23">
        <f t="shared" si="0"/>
        <v>3.7113069647463456E-2</v>
      </c>
      <c r="F4" s="24">
        <v>0.06</v>
      </c>
      <c r="G4" s="21">
        <v>1210</v>
      </c>
      <c r="H4" s="15">
        <f>SUMIFS(Table4[Conversions],Table4[Period],Table26[[#This Row],[Period]],Table4[Landing Page],Table26[[#Headers],[Landing Page '#1]])</f>
        <v>500</v>
      </c>
      <c r="I4" s="16">
        <f>SUMIFS(Table4[Conversions],Table4[Period],Table26[[#This Row],[Period]],Table4[Landing Page],Table26[[#Headers],[Landing Page '#2]])</f>
        <v>315</v>
      </c>
      <c r="J4" s="17">
        <f>SUMIFS(Table4[Conversions],Table4[Period],Table26[[#This Row],[Period]],Table4[Landing Page],Table26[[#Headers],[Landing Page '#3]])</f>
        <v>395</v>
      </c>
      <c r="K4" s="15">
        <f>SUMIFS(Table3['# of Scans],Table3[Period],Table26[[#This Row],[Period]],Table3[Ad Location],Table26[[#Headers],[Billboard]])</f>
        <v>109</v>
      </c>
      <c r="L4" s="16">
        <f>SUMIFS(Table3['# of Scans],Table3[Period],Table26[[#This Row],[Period]],Table3[Ad Location],Table26[[#Headers],[Tradeshow]])</f>
        <v>795</v>
      </c>
      <c r="M4" s="16">
        <f>SUMIFS(Table3['# of Scans],Table3[Period],Table26[[#This Row],[Period]],Table3[Ad Location],Table26[[#Headers],[Product Packaging]])</f>
        <v>569</v>
      </c>
      <c r="N4" s="16">
        <f>SUMIFS(Table3['# of Scans],Table3[Period],Table26[[#This Row],[Period]],Table3[Ad Location],Table26[[#Headers],[In Store Display]])</f>
        <v>240</v>
      </c>
      <c r="O4" s="16">
        <f>SUMIFS(Table3['# of Scans],Table3[Period],Table26[[#This Row],[Period]],Table3[Ad Location],Table26[[#Headers],[Magazine Ad]])</f>
        <v>1100</v>
      </c>
      <c r="P4" s="17">
        <f>SUMIFS(Table3['# of Scans],Table3[Period],Table26[[#This Row],[Period]],Table3[Ad Location],Table26[[#Headers],[Newspaper Ad]])</f>
        <v>640</v>
      </c>
    </row>
    <row r="5" spans="1:16" x14ac:dyDescent="0.3">
      <c r="A5" s="13">
        <v>42461</v>
      </c>
      <c r="B5" s="27">
        <v>3723</v>
      </c>
      <c r="C5" s="28">
        <v>3500</v>
      </c>
      <c r="D5" s="21">
        <v>96049</v>
      </c>
      <c r="E5" s="23">
        <f t="shared" si="0"/>
        <v>3.876146550198336E-2</v>
      </c>
      <c r="F5" s="24">
        <v>0.06</v>
      </c>
      <c r="G5" s="21">
        <v>1250</v>
      </c>
      <c r="H5" s="15">
        <f>SUMIFS(Table4[Conversions],Table4[Period],Table26[[#This Row],[Period]],Table4[Landing Page],Table26[[#Headers],[Landing Page '#1]])</f>
        <v>520</v>
      </c>
      <c r="I5" s="16">
        <f>SUMIFS(Table4[Conversions],Table4[Period],Table26[[#This Row],[Period]],Table4[Landing Page],Table26[[#Headers],[Landing Page '#2]])</f>
        <v>321</v>
      </c>
      <c r="J5" s="17">
        <f>SUMIFS(Table4[Conversions],Table4[Period],Table26[[#This Row],[Period]],Table4[Landing Page],Table26[[#Headers],[Landing Page '#3]])</f>
        <v>410</v>
      </c>
      <c r="K5" s="15">
        <f>SUMIFS(Table3['# of Scans],Table3[Period],Table26[[#This Row],[Period]],Table3[Ad Location],Table26[[#Headers],[Billboard]])</f>
        <v>112</v>
      </c>
      <c r="L5" s="16">
        <f>SUMIFS(Table3['# of Scans],Table3[Period],Table26[[#This Row],[Period]],Table3[Ad Location],Table26[[#Headers],[Tradeshow]])</f>
        <v>801</v>
      </c>
      <c r="M5" s="16">
        <f>SUMIFS(Table3['# of Scans],Table3[Period],Table26[[#This Row],[Period]],Table3[Ad Location],Table26[[#Headers],[Product Packaging]])</f>
        <v>580</v>
      </c>
      <c r="N5" s="16">
        <f>SUMIFS(Table3['# of Scans],Table3[Period],Table26[[#This Row],[Period]],Table3[Ad Location],Table26[[#Headers],[In Store Display]])</f>
        <v>280</v>
      </c>
      <c r="O5" s="16">
        <f>SUMIFS(Table3['# of Scans],Table3[Period],Table26[[#This Row],[Period]],Table3[Ad Location],Table26[[#Headers],[Magazine Ad]])</f>
        <v>1250</v>
      </c>
      <c r="P5" s="17">
        <f>SUMIFS(Table3['# of Scans],Table3[Period],Table26[[#This Row],[Period]],Table3[Ad Location],Table26[[#Headers],[Newspaper Ad]])</f>
        <v>700</v>
      </c>
    </row>
    <row r="6" spans="1:16" x14ac:dyDescent="0.3">
      <c r="A6" s="13">
        <v>42491</v>
      </c>
      <c r="B6" s="27">
        <v>3791</v>
      </c>
      <c r="C6" s="28">
        <v>4000</v>
      </c>
      <c r="D6" s="21">
        <v>104950</v>
      </c>
      <c r="E6" s="23">
        <f t="shared" si="0"/>
        <v>3.6121962839447352E-2</v>
      </c>
      <c r="F6" s="24">
        <v>0.06</v>
      </c>
      <c r="G6" s="21">
        <v>1400</v>
      </c>
      <c r="H6" s="15">
        <f>SUMIFS(Table4[Conversions],Table4[Period],Table26[[#This Row],[Period]],Table4[Landing Page],Table26[[#Headers],[Landing Page '#1]])</f>
        <v>600</v>
      </c>
      <c r="I6" s="16">
        <f>SUMIFS(Table4[Conversions],Table4[Period],Table26[[#This Row],[Period]],Table4[Landing Page],Table26[[#Headers],[Landing Page '#2]])</f>
        <v>319</v>
      </c>
      <c r="J6" s="17">
        <f>SUMIFS(Table4[Conversions],Table4[Period],Table26[[#This Row],[Period]],Table4[Landing Page],Table26[[#Headers],[Landing Page '#3]])</f>
        <v>481</v>
      </c>
      <c r="K6" s="15">
        <f>SUMIFS(Table3['# of Scans],Table3[Period],Table26[[#This Row],[Period]],Table3[Ad Location],Table26[[#Headers],[Billboard]])</f>
        <v>115</v>
      </c>
      <c r="L6" s="16">
        <f>SUMIFS(Table3['# of Scans],Table3[Period],Table26[[#This Row],[Period]],Table3[Ad Location],Table26[[#Headers],[Tradeshow]])</f>
        <v>807</v>
      </c>
      <c r="M6" s="16">
        <f>SUMIFS(Table3['# of Scans],Table3[Period],Table26[[#This Row],[Period]],Table3[Ad Location],Table26[[#Headers],[Product Packaging]])</f>
        <v>609</v>
      </c>
      <c r="N6" s="16">
        <f>SUMIFS(Table3['# of Scans],Table3[Period],Table26[[#This Row],[Period]],Table3[Ad Location],Table26[[#Headers],[In Store Display]])</f>
        <v>285</v>
      </c>
      <c r="O6" s="16">
        <f>SUMIFS(Table3['# of Scans],Table3[Period],Table26[[#This Row],[Period]],Table3[Ad Location],Table26[[#Headers],[Magazine Ad]])</f>
        <v>1250</v>
      </c>
      <c r="P6" s="17">
        <f>SUMIFS(Table3['# of Scans],Table3[Period],Table26[[#This Row],[Period]],Table3[Ad Location],Table26[[#Headers],[Newspaper Ad]])</f>
        <v>725</v>
      </c>
    </row>
    <row r="7" spans="1:16" x14ac:dyDescent="0.3">
      <c r="A7" s="13">
        <v>42522</v>
      </c>
      <c r="B7" s="27">
        <v>3862</v>
      </c>
      <c r="C7" s="28">
        <v>4000</v>
      </c>
      <c r="D7" s="21">
        <v>123144</v>
      </c>
      <c r="E7" s="23">
        <f t="shared" si="0"/>
        <v>3.1361657896446439E-2</v>
      </c>
      <c r="F7" s="24">
        <v>0.06</v>
      </c>
      <c r="G7" s="21">
        <v>1459</v>
      </c>
      <c r="H7" s="15">
        <f>SUMIFS(Table4[Conversions],Table4[Period],Table26[[#This Row],[Period]],Table4[Landing Page],Table26[[#Headers],[Landing Page '#1]])</f>
        <v>524</v>
      </c>
      <c r="I7" s="16">
        <f>SUMIFS(Table4[Conversions],Table4[Period],Table26[[#This Row],[Period]],Table4[Landing Page],Table26[[#Headers],[Landing Page '#2]])</f>
        <v>327</v>
      </c>
      <c r="J7" s="17">
        <f>SUMIFS(Table4[Conversions],Table4[Period],Table26[[#This Row],[Period]],Table4[Landing Page],Table26[[#Headers],[Landing Page '#3]])</f>
        <v>608</v>
      </c>
      <c r="K7" s="15">
        <f>SUMIFS(Table3['# of Scans],Table3[Period],Table26[[#This Row],[Period]],Table3[Ad Location],Table26[[#Headers],[Billboard]])</f>
        <v>118</v>
      </c>
      <c r="L7" s="16">
        <f>SUMIFS(Table3['# of Scans],Table3[Period],Table26[[#This Row],[Period]],Table3[Ad Location],Table26[[#Headers],[Tradeshow]])</f>
        <v>813</v>
      </c>
      <c r="M7" s="16">
        <f>SUMIFS(Table3['# of Scans],Table3[Period],Table26[[#This Row],[Period]],Table3[Ad Location],Table26[[#Headers],[Product Packaging]])</f>
        <v>610</v>
      </c>
      <c r="N7" s="16">
        <f>SUMIFS(Table3['# of Scans],Table3[Period],Table26[[#This Row],[Period]],Table3[Ad Location],Table26[[#Headers],[In Store Display]])</f>
        <v>290</v>
      </c>
      <c r="O7" s="16">
        <f>SUMIFS(Table3['# of Scans],Table3[Period],Table26[[#This Row],[Period]],Table3[Ad Location],Table26[[#Headers],[Magazine Ad]])</f>
        <v>1275</v>
      </c>
      <c r="P7" s="17">
        <f>SUMIFS(Table3['# of Scans],Table3[Period],Table26[[#This Row],[Period]],Table3[Ad Location],Table26[[#Headers],[Newspaper Ad]])</f>
        <v>756</v>
      </c>
    </row>
    <row r="8" spans="1:16" x14ac:dyDescent="0.3">
      <c r="A8" s="13">
        <v>42552</v>
      </c>
      <c r="B8" s="27">
        <v>3876</v>
      </c>
      <c r="C8" s="28">
        <v>4000</v>
      </c>
      <c r="D8" s="21">
        <v>103940</v>
      </c>
      <c r="E8" s="23">
        <f t="shared" si="0"/>
        <v>3.7290744660380987E-2</v>
      </c>
      <c r="F8" s="24">
        <v>0.06</v>
      </c>
      <c r="G8" s="21">
        <v>1401</v>
      </c>
      <c r="H8" s="15">
        <f>SUMIFS(Table4[Conversions],Table4[Period],Table26[[#This Row],[Period]],Table4[Landing Page],Table26[[#Headers],[Landing Page '#1]])</f>
        <v>527</v>
      </c>
      <c r="I8" s="16">
        <f>SUMIFS(Table4[Conversions],Table4[Period],Table26[[#This Row],[Period]],Table4[Landing Page],Table26[[#Headers],[Landing Page '#2]])</f>
        <v>322</v>
      </c>
      <c r="J8" s="17">
        <f>SUMIFS(Table4[Conversions],Table4[Period],Table26[[#This Row],[Period]],Table4[Landing Page],Table26[[#Headers],[Landing Page '#3]])</f>
        <v>552</v>
      </c>
      <c r="K8" s="15">
        <f>SUMIFS(Table3['# of Scans],Table3[Period],Table26[[#This Row],[Period]],Table3[Ad Location],Table26[[#Headers],[Billboard]])</f>
        <v>121</v>
      </c>
      <c r="L8" s="16">
        <f>SUMIFS(Table3['# of Scans],Table3[Period],Table26[[#This Row],[Period]],Table3[Ad Location],Table26[[#Headers],[Tradeshow]])</f>
        <v>819</v>
      </c>
      <c r="M8" s="16">
        <f>SUMIFS(Table3['# of Scans],Table3[Period],Table26[[#This Row],[Period]],Table3[Ad Location],Table26[[#Headers],[Product Packaging]])</f>
        <v>610</v>
      </c>
      <c r="N8" s="16">
        <f>SUMIFS(Table3['# of Scans],Table3[Period],Table26[[#This Row],[Period]],Table3[Ad Location],Table26[[#Headers],[In Store Display]])</f>
        <v>295</v>
      </c>
      <c r="O8" s="16">
        <f>SUMIFS(Table3['# of Scans],Table3[Period],Table26[[#This Row],[Period]],Table3[Ad Location],Table26[[#Headers],[Magazine Ad]])</f>
        <v>1275</v>
      </c>
      <c r="P8" s="17">
        <f>SUMIFS(Table3['# of Scans],Table3[Period],Table26[[#This Row],[Period]],Table3[Ad Location],Table26[[#Headers],[Newspaper Ad]])</f>
        <v>756</v>
      </c>
    </row>
    <row r="9" spans="1:16" x14ac:dyDescent="0.3">
      <c r="A9" s="13">
        <v>42583</v>
      </c>
      <c r="B9" s="27">
        <v>4030</v>
      </c>
      <c r="C9" s="28">
        <v>4500</v>
      </c>
      <c r="D9" s="21">
        <v>104059</v>
      </c>
      <c r="E9" s="23">
        <f t="shared" si="0"/>
        <v>3.8728029291075258E-2</v>
      </c>
      <c r="F9" s="24">
        <v>0.06</v>
      </c>
      <c r="G9" s="21">
        <v>1509</v>
      </c>
      <c r="H9" s="15">
        <f>SUMIFS(Table4[Conversions],Table4[Period],Table26[[#This Row],[Period]],Table4[Landing Page],Table26[[#Headers],[Landing Page '#1]])</f>
        <v>601</v>
      </c>
      <c r="I9" s="16">
        <f>SUMIFS(Table4[Conversions],Table4[Period],Table26[[#This Row],[Period]],Table4[Landing Page],Table26[[#Headers],[Landing Page '#2]])</f>
        <v>329</v>
      </c>
      <c r="J9" s="17">
        <f>SUMIFS(Table4[Conversions],Table4[Period],Table26[[#This Row],[Period]],Table4[Landing Page],Table26[[#Headers],[Landing Page '#3]])</f>
        <v>579</v>
      </c>
      <c r="K9" s="15">
        <f>SUMIFS(Table3['# of Scans],Table3[Period],Table26[[#This Row],[Period]],Table3[Ad Location],Table26[[#Headers],[Billboard]])</f>
        <v>124</v>
      </c>
      <c r="L9" s="16">
        <f>SUMIFS(Table3['# of Scans],Table3[Period],Table26[[#This Row],[Period]],Table3[Ad Location],Table26[[#Headers],[Tradeshow]])</f>
        <v>825</v>
      </c>
      <c r="M9" s="16">
        <f>SUMIFS(Table3['# of Scans],Table3[Period],Table26[[#This Row],[Period]],Table3[Ad Location],Table26[[#Headers],[Product Packaging]])</f>
        <v>625</v>
      </c>
      <c r="N9" s="16">
        <f>SUMIFS(Table3['# of Scans],Table3[Period],Table26[[#This Row],[Period]],Table3[Ad Location],Table26[[#Headers],[In Store Display]])</f>
        <v>300</v>
      </c>
      <c r="O9" s="16">
        <f>SUMIFS(Table3['# of Scans],Table3[Period],Table26[[#This Row],[Period]],Table3[Ad Location],Table26[[#Headers],[Magazine Ad]])</f>
        <v>1400</v>
      </c>
      <c r="P9" s="17">
        <f>SUMIFS(Table3['# of Scans],Table3[Period],Table26[[#This Row],[Period]],Table3[Ad Location],Table26[[#Headers],[Newspaper Ad]])</f>
        <v>756</v>
      </c>
    </row>
    <row r="10" spans="1:16" x14ac:dyDescent="0.3">
      <c r="A10" s="13">
        <v>42614</v>
      </c>
      <c r="B10" s="27">
        <v>4077</v>
      </c>
      <c r="C10" s="28">
        <v>4500</v>
      </c>
      <c r="D10" s="21">
        <v>130455</v>
      </c>
      <c r="E10" s="23">
        <f t="shared" si="0"/>
        <v>3.1252155915833045E-2</v>
      </c>
      <c r="F10" s="24">
        <v>0.06</v>
      </c>
      <c r="G10" s="21">
        <v>1498</v>
      </c>
      <c r="H10" s="15">
        <f>SUMIFS(Table4[Conversions],Table4[Period],Table26[[#This Row],[Period]],Table4[Landing Page],Table26[[#Headers],[Landing Page '#1]])</f>
        <v>588</v>
      </c>
      <c r="I10" s="16">
        <f>SUMIFS(Table4[Conversions],Table4[Period],Table26[[#This Row],[Period]],Table4[Landing Page],Table26[[#Headers],[Landing Page '#2]])</f>
        <v>335</v>
      </c>
      <c r="J10" s="17">
        <f>SUMIFS(Table4[Conversions],Table4[Period],Table26[[#This Row],[Period]],Table4[Landing Page],Table26[[#Headers],[Landing Page '#3]])</f>
        <v>575</v>
      </c>
      <c r="K10" s="15">
        <f>SUMIFS(Table3['# of Scans],Table3[Period],Table26[[#This Row],[Period]],Table3[Ad Location],Table26[[#Headers],[Billboard]])</f>
        <v>127</v>
      </c>
      <c r="L10" s="16">
        <f>SUMIFS(Table3['# of Scans],Table3[Period],Table26[[#This Row],[Period]],Table3[Ad Location],Table26[[#Headers],[Tradeshow]])</f>
        <v>831</v>
      </c>
      <c r="M10" s="16">
        <f>SUMIFS(Table3['# of Scans],Table3[Period],Table26[[#This Row],[Period]],Table3[Ad Location],Table26[[#Headers],[Product Packaging]])</f>
        <v>635</v>
      </c>
      <c r="N10" s="16">
        <f>SUMIFS(Table3['# of Scans],Table3[Period],Table26[[#This Row],[Period]],Table3[Ad Location],Table26[[#Headers],[In Store Display]])</f>
        <v>310</v>
      </c>
      <c r="O10" s="16">
        <f>SUMIFS(Table3['# of Scans],Table3[Period],Table26[[#This Row],[Period]],Table3[Ad Location],Table26[[#Headers],[Magazine Ad]])</f>
        <v>1410</v>
      </c>
      <c r="P10" s="17">
        <f>SUMIFS(Table3['# of Scans],Table3[Period],Table26[[#This Row],[Period]],Table3[Ad Location],Table26[[#Headers],[Newspaper Ad]])</f>
        <v>764</v>
      </c>
    </row>
    <row r="11" spans="1:16" x14ac:dyDescent="0.3">
      <c r="A11" s="13">
        <v>42644</v>
      </c>
      <c r="B11" s="27">
        <v>4115</v>
      </c>
      <c r="C11" s="28">
        <v>4500</v>
      </c>
      <c r="D11" s="21">
        <v>129405</v>
      </c>
      <c r="E11" s="23">
        <f t="shared" si="0"/>
        <v>3.1799389513542754E-2</v>
      </c>
      <c r="F11" s="24">
        <v>0.06</v>
      </c>
      <c r="G11" s="21">
        <v>1531</v>
      </c>
      <c r="H11" s="15">
        <f>SUMIFS(Table4[Conversions],Table4[Period],Table26[[#This Row],[Period]],Table4[Landing Page],Table26[[#Headers],[Landing Page '#1]])</f>
        <v>512</v>
      </c>
      <c r="I11" s="16">
        <f>SUMIFS(Table4[Conversions],Table4[Period],Table26[[#This Row],[Period]],Table4[Landing Page],Table26[[#Headers],[Landing Page '#2]])</f>
        <v>333</v>
      </c>
      <c r="J11" s="17">
        <f>SUMIFS(Table4[Conversions],Table4[Period],Table26[[#This Row],[Period]],Table4[Landing Page],Table26[[#Headers],[Landing Page '#3]])</f>
        <v>686</v>
      </c>
      <c r="K11" s="15">
        <f>SUMIFS(Table3['# of Scans],Table3[Period],Table26[[#This Row],[Period]],Table3[Ad Location],Table26[[#Headers],[Billboard]])</f>
        <v>130</v>
      </c>
      <c r="L11" s="16">
        <f>SUMIFS(Table3['# of Scans],Table3[Period],Table26[[#This Row],[Period]],Table3[Ad Location],Table26[[#Headers],[Tradeshow]])</f>
        <v>837</v>
      </c>
      <c r="M11" s="16">
        <f>SUMIFS(Table3['# of Scans],Table3[Period],Table26[[#This Row],[Period]],Table3[Ad Location],Table26[[#Headers],[Product Packaging]])</f>
        <v>640</v>
      </c>
      <c r="N11" s="16">
        <f>SUMIFS(Table3['# of Scans],Table3[Period],Table26[[#This Row],[Period]],Table3[Ad Location],Table26[[#Headers],[In Store Display]])</f>
        <v>310</v>
      </c>
      <c r="O11" s="16">
        <f>SUMIFS(Table3['# of Scans],Table3[Period],Table26[[#This Row],[Period]],Table3[Ad Location],Table26[[#Headers],[Magazine Ad]])</f>
        <v>1411</v>
      </c>
      <c r="P11" s="17">
        <f>SUMIFS(Table3['# of Scans],Table3[Period],Table26[[#This Row],[Period]],Table3[Ad Location],Table26[[#Headers],[Newspaper Ad]])</f>
        <v>787</v>
      </c>
    </row>
    <row r="12" spans="1:16" x14ac:dyDescent="0.3">
      <c r="A12" s="13">
        <v>42675</v>
      </c>
      <c r="B12" s="27">
        <v>4167</v>
      </c>
      <c r="C12" s="28">
        <v>4500</v>
      </c>
      <c r="D12" s="21">
        <v>149856</v>
      </c>
      <c r="E12" s="23">
        <f t="shared" si="0"/>
        <v>2.7806694426649584E-2</v>
      </c>
      <c r="F12" s="24">
        <v>0.06</v>
      </c>
      <c r="G12" s="21">
        <v>1600</v>
      </c>
      <c r="H12" s="15">
        <f>SUMIFS(Table4[Conversions],Table4[Period],Table26[[#This Row],[Period]],Table4[Landing Page],Table26[[#Headers],[Landing Page '#1]])</f>
        <v>545</v>
      </c>
      <c r="I12" s="16">
        <f>SUMIFS(Table4[Conversions],Table4[Period],Table26[[#This Row],[Period]],Table4[Landing Page],Table26[[#Headers],[Landing Page '#2]])</f>
        <v>341</v>
      </c>
      <c r="J12" s="17">
        <f>SUMIFS(Table4[Conversions],Table4[Period],Table26[[#This Row],[Period]],Table4[Landing Page],Table26[[#Headers],[Landing Page '#3]])</f>
        <v>714</v>
      </c>
      <c r="K12" s="15">
        <f>SUMIFS(Table3['# of Scans],Table3[Period],Table26[[#This Row],[Period]],Table3[Ad Location],Table26[[#Headers],[Billboard]])</f>
        <v>133</v>
      </c>
      <c r="L12" s="16">
        <f>SUMIFS(Table3['# of Scans],Table3[Period],Table26[[#This Row],[Period]],Table3[Ad Location],Table26[[#Headers],[Tradeshow]])</f>
        <v>843</v>
      </c>
      <c r="M12" s="16">
        <f>SUMIFS(Table3['# of Scans],Table3[Period],Table26[[#This Row],[Period]],Table3[Ad Location],Table26[[#Headers],[Product Packaging]])</f>
        <v>650</v>
      </c>
      <c r="N12" s="16">
        <f>SUMIFS(Table3['# of Scans],Table3[Period],Table26[[#This Row],[Period]],Table3[Ad Location],Table26[[#Headers],[In Store Display]])</f>
        <v>315</v>
      </c>
      <c r="O12" s="16">
        <f>SUMIFS(Table3['# of Scans],Table3[Period],Table26[[#This Row],[Period]],Table3[Ad Location],Table26[[#Headers],[Magazine Ad]])</f>
        <v>1425</v>
      </c>
      <c r="P12" s="17">
        <f>SUMIFS(Table3['# of Scans],Table3[Period],Table26[[#This Row],[Period]],Table3[Ad Location],Table26[[#Headers],[Newspaper Ad]])</f>
        <v>801</v>
      </c>
    </row>
    <row r="13" spans="1:16" ht="15" thickBot="1" x14ac:dyDescent="0.35">
      <c r="A13" s="13">
        <v>42705</v>
      </c>
      <c r="B13" s="29">
        <v>4282</v>
      </c>
      <c r="C13" s="30">
        <v>4500</v>
      </c>
      <c r="D13" s="22">
        <v>129450</v>
      </c>
      <c r="E13" s="25">
        <f t="shared" si="0"/>
        <v>3.3078408651989188E-2</v>
      </c>
      <c r="F13" s="26">
        <v>0.06</v>
      </c>
      <c r="G13" s="22">
        <v>1775</v>
      </c>
      <c r="H13" s="18">
        <f>SUMIFS(Table4[Conversions],Table4[Period],Table26[[#This Row],[Period]],Table4[Landing Page],Table26[[#Headers],[Landing Page '#1]])</f>
        <v>599</v>
      </c>
      <c r="I13" s="19">
        <f>SUMIFS(Table4[Conversions],Table4[Period],Table26[[#This Row],[Period]],Table4[Landing Page],Table26[[#Headers],[Landing Page '#2]])</f>
        <v>329</v>
      </c>
      <c r="J13" s="20">
        <f>SUMIFS(Table4[Conversions],Table4[Period],Table26[[#This Row],[Period]],Table4[Landing Page],Table26[[#Headers],[Landing Page '#3]])</f>
        <v>847</v>
      </c>
      <c r="K13" s="18">
        <f>SUMIFS(Table3['# of Scans],Table3[Period],Table26[[#This Row],[Period]],Table3[Ad Location],Table26[[#Headers],[Billboard]])</f>
        <v>136</v>
      </c>
      <c r="L13" s="19">
        <f>SUMIFS(Table3['# of Scans],Table3[Period],Table26[[#This Row],[Period]],Table3[Ad Location],Table26[[#Headers],[Tradeshow]])</f>
        <v>849</v>
      </c>
      <c r="M13" s="19">
        <f>SUMIFS(Table3['# of Scans],Table3[Period],Table26[[#This Row],[Period]],Table3[Ad Location],Table26[[#Headers],[Product Packaging]])</f>
        <v>655</v>
      </c>
      <c r="N13" s="19">
        <f>SUMIFS(Table3['# of Scans],Table3[Period],Table26[[#This Row],[Period]],Table3[Ad Location],Table26[[#Headers],[In Store Display]])</f>
        <v>320</v>
      </c>
      <c r="O13" s="19">
        <f>SUMIFS(Table3['# of Scans],Table3[Period],Table26[[#This Row],[Period]],Table3[Ad Location],Table26[[#Headers],[Magazine Ad]])</f>
        <v>1520</v>
      </c>
      <c r="P13" s="20">
        <f>SUMIFS(Table3['# of Scans],Table3[Period],Table26[[#This Row],[Period]],Table3[Ad Location],Table26[[#Headers],[Newspaper Ad]])</f>
        <v>802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E0D8C-3A07-4192-B743-D48B5DD2E314}">
  <sheetPr codeName="Sheet3"/>
  <dimension ref="A1:K24"/>
  <sheetViews>
    <sheetView tabSelected="1" zoomScale="70" zoomScaleNormal="70" workbookViewId="0">
      <selection activeCell="J28" sqref="J28"/>
    </sheetView>
  </sheetViews>
  <sheetFormatPr defaultRowHeight="14.4" x14ac:dyDescent="0.3"/>
  <cols>
    <col min="1" max="1" width="23.33203125" bestFit="1" customWidth="1"/>
    <col min="2" max="2" width="21.88671875" bestFit="1" customWidth="1"/>
    <col min="3" max="3" width="31.21875" bestFit="1" customWidth="1"/>
    <col min="4" max="4" width="32.77734375" bestFit="1" customWidth="1"/>
    <col min="5" max="5" width="26.88671875" bestFit="1" customWidth="1"/>
    <col min="6" max="6" width="24.109375" bestFit="1" customWidth="1"/>
    <col min="7" max="7" width="10.109375" bestFit="1" customWidth="1"/>
    <col min="8" max="8" width="7.6640625" bestFit="1" customWidth="1"/>
    <col min="9" max="9" width="21.6640625" bestFit="1" customWidth="1"/>
    <col min="10" max="10" width="10.109375" bestFit="1" customWidth="1"/>
    <col min="11" max="11" width="42.109375" customWidth="1"/>
    <col min="12" max="12" width="10.33203125" bestFit="1" customWidth="1"/>
    <col min="13" max="13" width="10.6640625" bestFit="1" customWidth="1"/>
    <col min="14" max="14" width="17.6640625" bestFit="1" customWidth="1"/>
  </cols>
  <sheetData>
    <row r="1" spans="1:11" x14ac:dyDescent="0.3">
      <c r="A1" s="11" t="s">
        <v>0</v>
      </c>
      <c r="B1" s="12">
        <v>42614</v>
      </c>
      <c r="F1" s="11" t="s">
        <v>0</v>
      </c>
      <c r="G1" s="12">
        <v>42614</v>
      </c>
    </row>
    <row r="3" spans="1:11" s="47" customFormat="1" ht="28.8" x14ac:dyDescent="0.3">
      <c r="A3" s="47" t="s">
        <v>21</v>
      </c>
      <c r="B3" s="47" t="s">
        <v>26</v>
      </c>
      <c r="C3" s="47" t="s">
        <v>24</v>
      </c>
      <c r="D3" s="47" t="s">
        <v>27</v>
      </c>
      <c r="E3"/>
      <c r="F3" s="11" t="s">
        <v>37</v>
      </c>
      <c r="G3"/>
      <c r="H3"/>
      <c r="I3" s="11" t="s">
        <v>23</v>
      </c>
      <c r="J3" s="46" t="s">
        <v>24</v>
      </c>
      <c r="K3" s="46" t="s">
        <v>25</v>
      </c>
    </row>
    <row r="4" spans="1:11" x14ac:dyDescent="0.3">
      <c r="A4" s="44">
        <v>4077</v>
      </c>
      <c r="B4" s="44">
        <v>130455</v>
      </c>
      <c r="C4" s="45">
        <v>3.1252155915833045E-2</v>
      </c>
      <c r="D4" s="44">
        <v>1498</v>
      </c>
      <c r="F4" s="48" t="s">
        <v>30</v>
      </c>
      <c r="G4" s="44">
        <v>127</v>
      </c>
      <c r="I4" s="12">
        <v>42370</v>
      </c>
      <c r="J4" s="45">
        <v>4.1008981463787501E-2</v>
      </c>
      <c r="K4" s="45">
        <v>0.06</v>
      </c>
    </row>
    <row r="5" spans="1:11" x14ac:dyDescent="0.3">
      <c r="F5" s="48" t="s">
        <v>31</v>
      </c>
      <c r="G5" s="44">
        <v>310</v>
      </c>
      <c r="I5" s="12">
        <v>42401</v>
      </c>
      <c r="J5" s="45">
        <v>4.2055377266960223E-2</v>
      </c>
      <c r="K5" s="45">
        <v>0.06</v>
      </c>
    </row>
    <row r="6" spans="1:11" x14ac:dyDescent="0.3">
      <c r="F6" s="48" t="s">
        <v>32</v>
      </c>
      <c r="G6" s="44">
        <v>1410</v>
      </c>
      <c r="I6" s="12">
        <v>42430</v>
      </c>
      <c r="J6" s="45">
        <v>3.7113069647463456E-2</v>
      </c>
      <c r="K6" s="45">
        <v>0.06</v>
      </c>
    </row>
    <row r="7" spans="1:11" x14ac:dyDescent="0.3">
      <c r="F7" s="48" t="s">
        <v>33</v>
      </c>
      <c r="G7" s="44">
        <v>764</v>
      </c>
      <c r="I7" s="12">
        <v>42461</v>
      </c>
      <c r="J7" s="45">
        <v>3.876146550198336E-2</v>
      </c>
      <c r="K7" s="45">
        <v>0.06</v>
      </c>
    </row>
    <row r="8" spans="1:11" x14ac:dyDescent="0.3">
      <c r="F8" s="48" t="s">
        <v>28</v>
      </c>
      <c r="G8" s="44">
        <v>635</v>
      </c>
      <c r="I8" s="12">
        <v>42491</v>
      </c>
      <c r="J8" s="45">
        <v>3.6121962839447352E-2</v>
      </c>
      <c r="K8" s="45">
        <v>0.06</v>
      </c>
    </row>
    <row r="9" spans="1:11" x14ac:dyDescent="0.3">
      <c r="F9" s="48" t="s">
        <v>29</v>
      </c>
      <c r="G9" s="44">
        <v>831</v>
      </c>
      <c r="I9" s="12">
        <v>42522</v>
      </c>
      <c r="J9" s="45">
        <v>3.1361657896446439E-2</v>
      </c>
      <c r="K9" s="45">
        <v>0.06</v>
      </c>
    </row>
    <row r="10" spans="1:11" x14ac:dyDescent="0.3">
      <c r="A10" s="11" t="s">
        <v>23</v>
      </c>
      <c r="B10" s="14" t="s">
        <v>22</v>
      </c>
      <c r="C10" s="14" t="s">
        <v>21</v>
      </c>
      <c r="I10" s="12">
        <v>42552</v>
      </c>
      <c r="J10" s="45">
        <v>3.7290744660380987E-2</v>
      </c>
      <c r="K10" s="45">
        <v>0.06</v>
      </c>
    </row>
    <row r="11" spans="1:11" x14ac:dyDescent="0.3">
      <c r="A11" s="12">
        <v>42370</v>
      </c>
      <c r="B11" s="44">
        <v>3000</v>
      </c>
      <c r="C11" s="44">
        <v>3219</v>
      </c>
      <c r="I11" s="12">
        <v>42583</v>
      </c>
      <c r="J11" s="45">
        <v>3.8728029291075258E-2</v>
      </c>
      <c r="K11" s="45">
        <v>0.06</v>
      </c>
    </row>
    <row r="12" spans="1:11" x14ac:dyDescent="0.3">
      <c r="A12" s="12">
        <v>42401</v>
      </c>
      <c r="B12" s="44">
        <v>3500</v>
      </c>
      <c r="C12" s="44">
        <v>3381</v>
      </c>
      <c r="I12" s="12">
        <v>42614</v>
      </c>
      <c r="J12" s="45">
        <v>3.1252155915833045E-2</v>
      </c>
      <c r="K12" s="45">
        <v>0.06</v>
      </c>
    </row>
    <row r="13" spans="1:11" x14ac:dyDescent="0.3">
      <c r="A13" s="12">
        <v>42430</v>
      </c>
      <c r="B13" s="44">
        <v>3500</v>
      </c>
      <c r="C13" s="44">
        <v>3453</v>
      </c>
      <c r="I13" s="12">
        <v>42644</v>
      </c>
      <c r="J13" s="45">
        <v>3.1799389513542754E-2</v>
      </c>
      <c r="K13" s="45">
        <v>0.06</v>
      </c>
    </row>
    <row r="14" spans="1:11" x14ac:dyDescent="0.3">
      <c r="A14" s="12">
        <v>42461</v>
      </c>
      <c r="B14" s="44">
        <v>3500</v>
      </c>
      <c r="C14" s="44">
        <v>3723</v>
      </c>
      <c r="I14" s="12">
        <v>42675</v>
      </c>
      <c r="J14" s="45">
        <v>2.7806694426649584E-2</v>
      </c>
      <c r="K14" s="45">
        <v>0.06</v>
      </c>
    </row>
    <row r="15" spans="1:11" x14ac:dyDescent="0.3">
      <c r="A15" s="12">
        <v>42491</v>
      </c>
      <c r="B15" s="44">
        <v>4000</v>
      </c>
      <c r="C15" s="44">
        <v>3791</v>
      </c>
      <c r="I15" s="12">
        <v>42705</v>
      </c>
      <c r="J15" s="45">
        <v>3.3078408651989188E-2</v>
      </c>
      <c r="K15" s="45">
        <v>0.06</v>
      </c>
    </row>
    <row r="16" spans="1:11" x14ac:dyDescent="0.3">
      <c r="A16" s="12">
        <v>42522</v>
      </c>
      <c r="B16" s="44">
        <v>4000</v>
      </c>
      <c r="C16" s="44">
        <v>3862</v>
      </c>
      <c r="I16" s="12" t="s">
        <v>20</v>
      </c>
      <c r="J16" s="45">
        <v>0.4263779370755591</v>
      </c>
      <c r="K16" s="45">
        <v>0.7200000000000002</v>
      </c>
    </row>
    <row r="17" spans="1:10" x14ac:dyDescent="0.3">
      <c r="A17" s="12">
        <v>42552</v>
      </c>
      <c r="B17" s="44">
        <v>4000</v>
      </c>
      <c r="C17" s="44">
        <v>3876</v>
      </c>
    </row>
    <row r="18" spans="1:10" x14ac:dyDescent="0.3">
      <c r="A18" s="12">
        <v>42583</v>
      </c>
      <c r="B18" s="44">
        <v>4500</v>
      </c>
      <c r="C18" s="44">
        <v>4030</v>
      </c>
    </row>
    <row r="19" spans="1:10" x14ac:dyDescent="0.3">
      <c r="A19" s="12">
        <v>42614</v>
      </c>
      <c r="B19" s="44">
        <v>4500</v>
      </c>
      <c r="C19" s="44">
        <v>4077</v>
      </c>
      <c r="I19" s="11" t="s">
        <v>0</v>
      </c>
      <c r="J19" s="12">
        <v>42614</v>
      </c>
    </row>
    <row r="20" spans="1:10" x14ac:dyDescent="0.3">
      <c r="A20" s="12">
        <v>42644</v>
      </c>
      <c r="B20" s="44">
        <v>4500</v>
      </c>
      <c r="C20" s="44">
        <v>4115</v>
      </c>
    </row>
    <row r="21" spans="1:10" x14ac:dyDescent="0.3">
      <c r="A21" s="12">
        <v>42675</v>
      </c>
      <c r="B21" s="44">
        <v>4500</v>
      </c>
      <c r="C21" s="44">
        <v>4167</v>
      </c>
      <c r="I21" s="11" t="s">
        <v>37</v>
      </c>
    </row>
    <row r="22" spans="1:10" x14ac:dyDescent="0.3">
      <c r="A22" s="12">
        <v>42705</v>
      </c>
      <c r="B22" s="44">
        <v>4500</v>
      </c>
      <c r="C22" s="44">
        <v>4282</v>
      </c>
      <c r="I22" s="48" t="s">
        <v>34</v>
      </c>
      <c r="J22" s="44">
        <v>588</v>
      </c>
    </row>
    <row r="23" spans="1:10" x14ac:dyDescent="0.3">
      <c r="A23" s="12" t="s">
        <v>20</v>
      </c>
      <c r="B23" s="44">
        <v>48000</v>
      </c>
      <c r="C23" s="44">
        <v>45976</v>
      </c>
      <c r="I23" s="48" t="s">
        <v>35</v>
      </c>
      <c r="J23" s="44">
        <v>335</v>
      </c>
    </row>
    <row r="24" spans="1:10" x14ac:dyDescent="0.3">
      <c r="I24" s="48" t="s">
        <v>36</v>
      </c>
      <c r="J24" s="44">
        <v>575</v>
      </c>
    </row>
  </sheetData>
  <sortState xmlns:xlrd2="http://schemas.microsoft.com/office/spreadsheetml/2017/richdata2" ref="F3:G9">
    <sortCondition ref="F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 Data</vt:lpstr>
      <vt:lpstr>Master Data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Jeanne Margaret L. Guzon</cp:lastModifiedBy>
  <dcterms:created xsi:type="dcterms:W3CDTF">2019-10-13T11:50:14Z</dcterms:created>
  <dcterms:modified xsi:type="dcterms:W3CDTF">2024-09-03T14:45:33Z</dcterms:modified>
</cp:coreProperties>
</file>